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ohammed Alkatheri\Documents\GitHub\ACES-Data\Excel Workbooks\"/>
    </mc:Choice>
  </mc:AlternateContent>
  <xr:revisionPtr revIDLastSave="0" documentId="13_ncr:1_{4B75D6F9-DC07-46E2-96B2-0303BBA04141}" xr6:coauthVersionLast="47" xr6:coauthVersionMax="47" xr10:uidLastSave="{00000000-0000-0000-0000-000000000000}"/>
  <bookViews>
    <workbookView xWindow="-110" yWindow="-110" windowWidth="19420" windowHeight="10420" tabRatio="873" activeTab="6" xr2:uid="{00000000-000D-0000-FFFF-FFFF00000000}"/>
  </bookViews>
  <sheets>
    <sheet name="Technologies and Commodities" sheetId="1" r:id="rId1"/>
    <sheet name="CostInvest" sheetId="2" r:id="rId2"/>
    <sheet name="CostFixed" sheetId="3" r:id="rId3"/>
    <sheet name="CostVariable" sheetId="4" r:id="rId4"/>
    <sheet name="Efficiency" sheetId="5" r:id="rId5"/>
    <sheet name="EfficiencyVariable" sheetId="18" r:id="rId6"/>
    <sheet name="CapacityToActivity" sheetId="6" r:id="rId7"/>
    <sheet name="MaxAnnualCapacityFactor" sheetId="16" r:id="rId8"/>
    <sheet name="MinAnnualCapacityFactor" sheetId="17" r:id="rId9"/>
    <sheet name="LifetimeTech" sheetId="7" r:id="rId10"/>
    <sheet name="TechInputSplit" sheetId="8" r:id="rId11"/>
    <sheet name="Demand" sheetId="9" r:id="rId12"/>
    <sheet name="EmissionActivity" sheetId="10" r:id="rId13"/>
    <sheet name="DiscountRate" sheetId="11" r:id="rId14"/>
    <sheet name="Constraints" sheetId="15" r:id="rId15"/>
    <sheet name="Data Sources" sheetId="12" r:id="rId16"/>
    <sheet name="Conversion Factors" sheetId="13" r:id="rId17"/>
    <sheet name="Performance Curves" sheetId="14" r:id="rId18"/>
  </sheets>
  <externalReferences>
    <externalReference r:id="rId19"/>
  </externalReferences>
  <calcPr calcId="191028"/>
  <customWorkbookViews>
    <customWorkbookView name="e" guid="{E7FDC7CB-8AD1-4BC6-A75D-C3D97AA675B2}" maximized="1" xWindow="-9" yWindow="-9" windowWidth="1938" windowHeight="1048" tabRatio="87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E3" i="17" l="1"/>
  <c r="F3" i="17"/>
  <c r="G3" i="17"/>
  <c r="H3" i="17"/>
  <c r="I3" i="17"/>
  <c r="J3" i="17"/>
  <c r="K3" i="17"/>
  <c r="L3" i="17"/>
  <c r="M3" i="17"/>
  <c r="N3" i="17"/>
  <c r="O3" i="17"/>
  <c r="P3" i="17"/>
  <c r="Q3" i="17"/>
  <c r="R3" i="17"/>
  <c r="S3" i="17"/>
  <c r="T3" i="17"/>
  <c r="U3" i="17"/>
  <c r="V3" i="17"/>
  <c r="W3" i="17"/>
  <c r="X3" i="17"/>
  <c r="Y3" i="17"/>
  <c r="Z3" i="17"/>
  <c r="AA3" i="17"/>
  <c r="AB3" i="17"/>
  <c r="AC3" i="17"/>
  <c r="AD3" i="17"/>
  <c r="AE3" i="17"/>
  <c r="AF3" i="17"/>
  <c r="AG3" i="17"/>
  <c r="AH3" i="17"/>
  <c r="AI3" i="17"/>
  <c r="E4" i="17"/>
  <c r="F4" i="17"/>
  <c r="G4" i="17"/>
  <c r="H4" i="17"/>
  <c r="I4" i="17"/>
  <c r="J4" i="17"/>
  <c r="K4" i="17"/>
  <c r="L4" i="17"/>
  <c r="M4" i="17"/>
  <c r="N4" i="17"/>
  <c r="O4" i="17"/>
  <c r="P4" i="17"/>
  <c r="Q4" i="17"/>
  <c r="R4" i="17"/>
  <c r="S4" i="17"/>
  <c r="T4" i="17"/>
  <c r="U4" i="17"/>
  <c r="V4" i="17"/>
  <c r="W4" i="17"/>
  <c r="X4" i="17"/>
  <c r="Y4" i="17"/>
  <c r="Z4" i="17"/>
  <c r="AA4" i="17"/>
  <c r="AB4" i="17"/>
  <c r="AC4" i="17"/>
  <c r="AD4" i="17"/>
  <c r="AE4" i="17"/>
  <c r="AF4" i="17"/>
  <c r="AG4" i="17"/>
  <c r="AH4" i="17"/>
  <c r="AI4" i="17"/>
  <c r="E5" i="17"/>
  <c r="F5" i="17"/>
  <c r="G5" i="17"/>
  <c r="H5" i="17"/>
  <c r="I5" i="17"/>
  <c r="J5" i="17"/>
  <c r="K5" i="17"/>
  <c r="L5" i="17"/>
  <c r="M5" i="17"/>
  <c r="N5" i="17"/>
  <c r="O5" i="17"/>
  <c r="P5" i="17"/>
  <c r="Q5" i="17"/>
  <c r="R5" i="17"/>
  <c r="S5" i="17"/>
  <c r="T5" i="17"/>
  <c r="U5" i="17"/>
  <c r="V5" i="17"/>
  <c r="W5" i="17"/>
  <c r="X5" i="17"/>
  <c r="Y5" i="17"/>
  <c r="Z5" i="17"/>
  <c r="AA5" i="17"/>
  <c r="AB5" i="17"/>
  <c r="AC5" i="17"/>
  <c r="AD5" i="17"/>
  <c r="AE5" i="17"/>
  <c r="AF5" i="17"/>
  <c r="AG5" i="17"/>
  <c r="AH5" i="17"/>
  <c r="AI5"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AH6" i="17"/>
  <c r="AI6"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AG7" i="17"/>
  <c r="AH7" i="17"/>
  <c r="AI7"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AF8" i="17"/>
  <c r="AG8" i="17"/>
  <c r="AH8" i="17"/>
  <c r="AI8"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AH9" i="17"/>
  <c r="AI9" i="17"/>
  <c r="E10" i="17"/>
  <c r="F10" i="17"/>
  <c r="G10" i="17"/>
  <c r="H10" i="17"/>
  <c r="I10" i="17"/>
  <c r="J10" i="17"/>
  <c r="K10" i="17"/>
  <c r="L10" i="17"/>
  <c r="M10" i="17"/>
  <c r="N10" i="17"/>
  <c r="O10" i="17"/>
  <c r="P10" i="17"/>
  <c r="Q10" i="17"/>
  <c r="R10" i="17"/>
  <c r="S10" i="17"/>
  <c r="T10" i="17"/>
  <c r="U10" i="17"/>
  <c r="V10" i="17"/>
  <c r="W10" i="17"/>
  <c r="X10" i="17"/>
  <c r="Y10" i="17"/>
  <c r="Z10" i="17"/>
  <c r="AA10" i="17"/>
  <c r="AB10" i="17"/>
  <c r="AC10" i="17"/>
  <c r="AD10" i="17"/>
  <c r="AE10" i="17"/>
  <c r="AF10" i="17"/>
  <c r="AG10" i="17"/>
  <c r="AH10" i="17"/>
  <c r="AI10"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AF11" i="17"/>
  <c r="AG11" i="17"/>
  <c r="AH11" i="17"/>
  <c r="AI11" i="17"/>
  <c r="E12" i="17"/>
  <c r="F12" i="17"/>
  <c r="G12" i="17"/>
  <c r="H12" i="17"/>
  <c r="I12" i="17"/>
  <c r="J12" i="17"/>
  <c r="K12" i="17"/>
  <c r="L12" i="17"/>
  <c r="M12" i="17"/>
  <c r="N12" i="17"/>
  <c r="O12" i="17"/>
  <c r="P12" i="17"/>
  <c r="Q12" i="17"/>
  <c r="R12" i="17"/>
  <c r="S12" i="17"/>
  <c r="T12" i="17"/>
  <c r="U12" i="17"/>
  <c r="V12" i="17"/>
  <c r="W12" i="17"/>
  <c r="X12" i="17"/>
  <c r="Y12" i="17"/>
  <c r="Z12" i="17"/>
  <c r="AA12" i="17"/>
  <c r="AB12" i="17"/>
  <c r="AC12" i="17"/>
  <c r="AD12" i="17"/>
  <c r="AE12" i="17"/>
  <c r="AF12" i="17"/>
  <c r="AG12" i="17"/>
  <c r="AH12" i="17"/>
  <c r="AI12" i="17"/>
  <c r="E13" i="17"/>
  <c r="F13" i="17"/>
  <c r="G13" i="17"/>
  <c r="H13" i="17"/>
  <c r="I13" i="17"/>
  <c r="J13" i="17"/>
  <c r="K13" i="17"/>
  <c r="L13" i="17"/>
  <c r="M13" i="17"/>
  <c r="N13" i="17"/>
  <c r="O13" i="17"/>
  <c r="P13" i="17"/>
  <c r="Q13" i="17"/>
  <c r="R13" i="17"/>
  <c r="S13" i="17"/>
  <c r="T13" i="17"/>
  <c r="U13" i="17"/>
  <c r="V13" i="17"/>
  <c r="W13" i="17"/>
  <c r="X13" i="17"/>
  <c r="Y13" i="17"/>
  <c r="Z13" i="17"/>
  <c r="AA13" i="17"/>
  <c r="AB13" i="17"/>
  <c r="AC13" i="17"/>
  <c r="AD13" i="17"/>
  <c r="AE13" i="17"/>
  <c r="AF13" i="17"/>
  <c r="AG13" i="17"/>
  <c r="AH13" i="17"/>
  <c r="AI13" i="17"/>
  <c r="E14" i="17"/>
  <c r="F14" i="17"/>
  <c r="G14" i="17"/>
  <c r="H14" i="17"/>
  <c r="I14" i="17"/>
  <c r="J14" i="17"/>
  <c r="K14" i="17"/>
  <c r="L14" i="17"/>
  <c r="M14" i="17"/>
  <c r="N14" i="17"/>
  <c r="O14" i="17"/>
  <c r="P14" i="17"/>
  <c r="Q14" i="17"/>
  <c r="R14" i="17"/>
  <c r="S14" i="17"/>
  <c r="T14" i="17"/>
  <c r="U14" i="17"/>
  <c r="V14" i="17"/>
  <c r="W14" i="17"/>
  <c r="X14" i="17"/>
  <c r="Y14" i="17"/>
  <c r="Z14" i="17"/>
  <c r="AA14" i="17"/>
  <c r="AB14" i="17"/>
  <c r="AC14" i="17"/>
  <c r="AD14" i="17"/>
  <c r="AE14" i="17"/>
  <c r="AF14" i="17"/>
  <c r="AG14" i="17"/>
  <c r="AH14" i="17"/>
  <c r="AI14" i="17"/>
  <c r="E15" i="17"/>
  <c r="F15" i="17"/>
  <c r="G15" i="17"/>
  <c r="H15" i="17"/>
  <c r="I15" i="17"/>
  <c r="J15" i="17"/>
  <c r="K15" i="17"/>
  <c r="L15" i="17"/>
  <c r="M15" i="17"/>
  <c r="N15" i="17"/>
  <c r="O15" i="17"/>
  <c r="P15" i="17"/>
  <c r="Q15" i="17"/>
  <c r="R15" i="17"/>
  <c r="S15" i="17"/>
  <c r="T15" i="17"/>
  <c r="U15" i="17"/>
  <c r="V15" i="17"/>
  <c r="W15" i="17"/>
  <c r="X15" i="17"/>
  <c r="Y15" i="17"/>
  <c r="Z15" i="17"/>
  <c r="AA15" i="17"/>
  <c r="AB15" i="17"/>
  <c r="AC15" i="17"/>
  <c r="AD15" i="17"/>
  <c r="AE15" i="17"/>
  <c r="AF15" i="17"/>
  <c r="AG15" i="17"/>
  <c r="AH15" i="17"/>
  <c r="AI15" i="17"/>
  <c r="E16" i="17"/>
  <c r="F16" i="17"/>
  <c r="G16" i="17"/>
  <c r="H16" i="17"/>
  <c r="I16" i="17"/>
  <c r="J16" i="17"/>
  <c r="K16" i="17"/>
  <c r="L16" i="17"/>
  <c r="M16" i="17"/>
  <c r="N16" i="17"/>
  <c r="O16" i="17"/>
  <c r="P16" i="17"/>
  <c r="Q16" i="17"/>
  <c r="R16" i="17"/>
  <c r="S16" i="17"/>
  <c r="T16" i="17"/>
  <c r="U16" i="17"/>
  <c r="V16" i="17"/>
  <c r="W16" i="17"/>
  <c r="X16" i="17"/>
  <c r="Y16" i="17"/>
  <c r="Z16" i="17"/>
  <c r="AA16" i="17"/>
  <c r="AB16" i="17"/>
  <c r="AC16" i="17"/>
  <c r="AD16" i="17"/>
  <c r="AE16" i="17"/>
  <c r="AF16" i="17"/>
  <c r="AG16" i="17"/>
  <c r="AH16" i="17"/>
  <c r="AI16" i="17"/>
  <c r="E17" i="17"/>
  <c r="F17" i="17"/>
  <c r="G17" i="17"/>
  <c r="H17" i="17"/>
  <c r="I17" i="17"/>
  <c r="J17" i="17"/>
  <c r="K17" i="17"/>
  <c r="L17" i="17"/>
  <c r="M17" i="17"/>
  <c r="N17" i="17"/>
  <c r="O17" i="17"/>
  <c r="P17" i="17"/>
  <c r="Q17" i="17"/>
  <c r="R17" i="17"/>
  <c r="S17" i="17"/>
  <c r="T17" i="17"/>
  <c r="U17" i="17"/>
  <c r="V17" i="17"/>
  <c r="W17" i="17"/>
  <c r="X17" i="17"/>
  <c r="Y17" i="17"/>
  <c r="Z17" i="17"/>
  <c r="AA17" i="17"/>
  <c r="AB17" i="17"/>
  <c r="AC17" i="17"/>
  <c r="AD17" i="17"/>
  <c r="AE17" i="17"/>
  <c r="AF17" i="17"/>
  <c r="AG17" i="17"/>
  <c r="AH17" i="17"/>
  <c r="AI17" i="17"/>
  <c r="E18" i="17"/>
  <c r="F18" i="17"/>
  <c r="G18" i="17"/>
  <c r="H18" i="17"/>
  <c r="I18" i="17"/>
  <c r="J18" i="17"/>
  <c r="K18" i="17"/>
  <c r="L18" i="17"/>
  <c r="M18" i="17"/>
  <c r="N18" i="17"/>
  <c r="O18" i="17"/>
  <c r="P18" i="17"/>
  <c r="Q18" i="17"/>
  <c r="R18" i="17"/>
  <c r="S18" i="17"/>
  <c r="T18" i="17"/>
  <c r="U18" i="17"/>
  <c r="V18" i="17"/>
  <c r="W18" i="17"/>
  <c r="X18" i="17"/>
  <c r="Y18" i="17"/>
  <c r="Z18" i="17"/>
  <c r="AA18" i="17"/>
  <c r="AB18" i="17"/>
  <c r="AC18" i="17"/>
  <c r="AD18" i="17"/>
  <c r="AE18" i="17"/>
  <c r="AF18" i="17"/>
  <c r="AG18" i="17"/>
  <c r="AH18" i="17"/>
  <c r="AI18" i="17"/>
  <c r="E19" i="17"/>
  <c r="F19" i="17"/>
  <c r="G19" i="17"/>
  <c r="H19" i="17"/>
  <c r="I19" i="17"/>
  <c r="J19" i="17"/>
  <c r="K19" i="17"/>
  <c r="L19" i="17"/>
  <c r="M19" i="17"/>
  <c r="N19" i="17"/>
  <c r="O19" i="17"/>
  <c r="P19" i="17"/>
  <c r="Q19" i="17"/>
  <c r="R19" i="17"/>
  <c r="S19" i="17"/>
  <c r="T19" i="17"/>
  <c r="U19" i="17"/>
  <c r="V19" i="17"/>
  <c r="W19" i="17"/>
  <c r="X19" i="17"/>
  <c r="Y19" i="17"/>
  <c r="Z19" i="17"/>
  <c r="AA19" i="17"/>
  <c r="AB19" i="17"/>
  <c r="AC19" i="17"/>
  <c r="AD19" i="17"/>
  <c r="AE19" i="17"/>
  <c r="AF19" i="17"/>
  <c r="AG19" i="17"/>
  <c r="AH19" i="17"/>
  <c r="AI19" i="17"/>
  <c r="E20" i="17"/>
  <c r="F20" i="17"/>
  <c r="G20" i="17"/>
  <c r="H20" i="17"/>
  <c r="I20" i="17"/>
  <c r="J20" i="17"/>
  <c r="K20" i="17"/>
  <c r="L20" i="17"/>
  <c r="M20" i="17"/>
  <c r="N20" i="17"/>
  <c r="O20" i="17"/>
  <c r="P20" i="17"/>
  <c r="Q20" i="17"/>
  <c r="R20" i="17"/>
  <c r="S20" i="17"/>
  <c r="T20" i="17"/>
  <c r="U20" i="17"/>
  <c r="V20" i="17"/>
  <c r="W20" i="17"/>
  <c r="X20" i="17"/>
  <c r="Y20" i="17"/>
  <c r="Z20" i="17"/>
  <c r="AA20" i="17"/>
  <c r="AB20" i="17"/>
  <c r="AC20" i="17"/>
  <c r="AD20" i="17"/>
  <c r="AE20" i="17"/>
  <c r="AF20" i="17"/>
  <c r="AG20" i="17"/>
  <c r="AH20" i="17"/>
  <c r="AI20" i="17"/>
  <c r="E21" i="17"/>
  <c r="F21" i="17"/>
  <c r="G21" i="17"/>
  <c r="H21" i="17"/>
  <c r="I21" i="17"/>
  <c r="J21" i="17"/>
  <c r="K21" i="17"/>
  <c r="L21" i="17"/>
  <c r="M21" i="17"/>
  <c r="N21" i="17"/>
  <c r="O21" i="17"/>
  <c r="P21" i="17"/>
  <c r="Q21" i="17"/>
  <c r="R21" i="17"/>
  <c r="S21" i="17"/>
  <c r="T21" i="17"/>
  <c r="U21" i="17"/>
  <c r="V21" i="17"/>
  <c r="W21" i="17"/>
  <c r="X21" i="17"/>
  <c r="Y21" i="17"/>
  <c r="Z21" i="17"/>
  <c r="AA21" i="17"/>
  <c r="AB21" i="17"/>
  <c r="AC21" i="17"/>
  <c r="AD21" i="17"/>
  <c r="AE21" i="17"/>
  <c r="AF21" i="17"/>
  <c r="AG21" i="17"/>
  <c r="AH21" i="17"/>
  <c r="AI21" i="17"/>
  <c r="E22" i="17"/>
  <c r="F22" i="17"/>
  <c r="G22" i="17"/>
  <c r="H22" i="17"/>
  <c r="I22" i="17"/>
  <c r="J22" i="17"/>
  <c r="K22" i="17"/>
  <c r="L22" i="17"/>
  <c r="M22" i="17"/>
  <c r="N22" i="17"/>
  <c r="O22" i="17"/>
  <c r="P22" i="17"/>
  <c r="Q22" i="17"/>
  <c r="R22" i="17"/>
  <c r="S22" i="17"/>
  <c r="T22" i="17"/>
  <c r="U22" i="17"/>
  <c r="V22" i="17"/>
  <c r="W22" i="17"/>
  <c r="X22" i="17"/>
  <c r="Y22" i="17"/>
  <c r="Z22" i="17"/>
  <c r="AA22" i="17"/>
  <c r="AB22" i="17"/>
  <c r="AC22" i="17"/>
  <c r="AD22" i="17"/>
  <c r="AE22" i="17"/>
  <c r="AF22" i="17"/>
  <c r="AG22" i="17"/>
  <c r="AH22" i="17"/>
  <c r="AI22" i="17"/>
  <c r="E23" i="17"/>
  <c r="F23" i="17"/>
  <c r="G23" i="17"/>
  <c r="H23" i="17"/>
  <c r="I23" i="17"/>
  <c r="J23" i="17"/>
  <c r="K23" i="17"/>
  <c r="L23" i="17"/>
  <c r="M23" i="17"/>
  <c r="N23" i="17"/>
  <c r="O23" i="17"/>
  <c r="P23" i="17"/>
  <c r="Q23" i="17"/>
  <c r="R23" i="17"/>
  <c r="S23" i="17"/>
  <c r="T23" i="17"/>
  <c r="U23" i="17"/>
  <c r="V23" i="17"/>
  <c r="W23" i="17"/>
  <c r="X23" i="17"/>
  <c r="Y23" i="17"/>
  <c r="Z23" i="17"/>
  <c r="AA23" i="17"/>
  <c r="AB23" i="17"/>
  <c r="AC23" i="17"/>
  <c r="AD23" i="17"/>
  <c r="AE23" i="17"/>
  <c r="AF23" i="17"/>
  <c r="AG23" i="17"/>
  <c r="AH23" i="17"/>
  <c r="AI23" i="17"/>
  <c r="E24" i="17"/>
  <c r="F24" i="17"/>
  <c r="G24" i="17"/>
  <c r="H24" i="17"/>
  <c r="I24" i="17"/>
  <c r="J24" i="17"/>
  <c r="K24" i="17"/>
  <c r="L24" i="17"/>
  <c r="M24" i="17"/>
  <c r="N24" i="17"/>
  <c r="O24" i="17"/>
  <c r="P24" i="17"/>
  <c r="Q24" i="17"/>
  <c r="R24" i="17"/>
  <c r="S24" i="17"/>
  <c r="T24" i="17"/>
  <c r="U24" i="17"/>
  <c r="V24" i="17"/>
  <c r="W24" i="17"/>
  <c r="X24" i="17"/>
  <c r="Y24" i="17"/>
  <c r="Z24" i="17"/>
  <c r="AA24" i="17"/>
  <c r="AB24" i="17"/>
  <c r="AC24" i="17"/>
  <c r="AD24" i="17"/>
  <c r="AE24" i="17"/>
  <c r="AF24" i="17"/>
  <c r="AG24" i="17"/>
  <c r="AH24" i="17"/>
  <c r="AI24" i="17"/>
  <c r="E25" i="17"/>
  <c r="F25" i="17"/>
  <c r="G25" i="17"/>
  <c r="H25" i="17"/>
  <c r="I25" i="17"/>
  <c r="J25" i="17"/>
  <c r="K25" i="17"/>
  <c r="L25" i="17"/>
  <c r="M25" i="17"/>
  <c r="N25" i="17"/>
  <c r="O25" i="17"/>
  <c r="P25" i="17"/>
  <c r="Q25" i="17"/>
  <c r="R25" i="17"/>
  <c r="S25" i="17"/>
  <c r="T25" i="17"/>
  <c r="U25" i="17"/>
  <c r="V25" i="17"/>
  <c r="W25" i="17"/>
  <c r="X25" i="17"/>
  <c r="Y25" i="17"/>
  <c r="Z25" i="17"/>
  <c r="AA25" i="17"/>
  <c r="AB25" i="17"/>
  <c r="AC25" i="17"/>
  <c r="AD25" i="17"/>
  <c r="AE25" i="17"/>
  <c r="AF25" i="17"/>
  <c r="AG25" i="17"/>
  <c r="AH25" i="17"/>
  <c r="AI25" i="17"/>
  <c r="E26" i="17"/>
  <c r="F26" i="17"/>
  <c r="G26" i="17"/>
  <c r="H26" i="17"/>
  <c r="I26" i="17"/>
  <c r="J26" i="17"/>
  <c r="K26" i="17"/>
  <c r="L26" i="17"/>
  <c r="M26" i="17"/>
  <c r="N26" i="17"/>
  <c r="O26" i="17"/>
  <c r="P26" i="17"/>
  <c r="Q26" i="17"/>
  <c r="R26" i="17"/>
  <c r="S26" i="17"/>
  <c r="T26" i="17"/>
  <c r="U26" i="17"/>
  <c r="V26" i="17"/>
  <c r="W26" i="17"/>
  <c r="X26" i="17"/>
  <c r="Y26" i="17"/>
  <c r="Z26" i="17"/>
  <c r="AA26" i="17"/>
  <c r="AB26" i="17"/>
  <c r="AC26" i="17"/>
  <c r="AD26" i="17"/>
  <c r="AE26" i="17"/>
  <c r="AF26" i="17"/>
  <c r="AG26" i="17"/>
  <c r="AH26" i="17"/>
  <c r="AI26" i="17"/>
  <c r="E27" i="17"/>
  <c r="F27" i="17"/>
  <c r="G27" i="17"/>
  <c r="H27" i="17"/>
  <c r="I27" i="17"/>
  <c r="J27" i="17"/>
  <c r="K27" i="17"/>
  <c r="L27" i="17"/>
  <c r="M27" i="17"/>
  <c r="N27" i="17"/>
  <c r="O27" i="17"/>
  <c r="P27" i="17"/>
  <c r="Q27" i="17"/>
  <c r="R27" i="17"/>
  <c r="S27" i="17"/>
  <c r="T27" i="17"/>
  <c r="U27" i="17"/>
  <c r="V27" i="17"/>
  <c r="W27" i="17"/>
  <c r="X27" i="17"/>
  <c r="Y27" i="17"/>
  <c r="Z27" i="17"/>
  <c r="AA27" i="17"/>
  <c r="AB27" i="17"/>
  <c r="AC27" i="17"/>
  <c r="AD27" i="17"/>
  <c r="AE27" i="17"/>
  <c r="AF27" i="17"/>
  <c r="AG27" i="17"/>
  <c r="AH27" i="17"/>
  <c r="AI27" i="17"/>
  <c r="E28" i="17"/>
  <c r="F28" i="17"/>
  <c r="G28" i="17"/>
  <c r="H28" i="17"/>
  <c r="I28" i="17"/>
  <c r="J28" i="17"/>
  <c r="K28" i="17"/>
  <c r="L28" i="17"/>
  <c r="M28" i="17"/>
  <c r="N28" i="17"/>
  <c r="O28" i="17"/>
  <c r="P28" i="17"/>
  <c r="Q28" i="17"/>
  <c r="R28" i="17"/>
  <c r="S28" i="17"/>
  <c r="T28" i="17"/>
  <c r="U28" i="17"/>
  <c r="V28" i="17"/>
  <c r="W28" i="17"/>
  <c r="X28" i="17"/>
  <c r="Y28" i="17"/>
  <c r="Z28" i="17"/>
  <c r="AA28" i="17"/>
  <c r="AB28" i="17"/>
  <c r="AC28" i="17"/>
  <c r="AD28" i="17"/>
  <c r="AE28" i="17"/>
  <c r="AF28" i="17"/>
  <c r="AG28" i="17"/>
  <c r="AH28" i="17"/>
  <c r="AI28" i="17"/>
  <c r="E29" i="17"/>
  <c r="F29" i="17"/>
  <c r="G29" i="17"/>
  <c r="H29" i="17"/>
  <c r="I29" i="17"/>
  <c r="J29" i="17"/>
  <c r="K29" i="17"/>
  <c r="L29" i="17"/>
  <c r="M29" i="17"/>
  <c r="N29" i="17"/>
  <c r="O29" i="17"/>
  <c r="P29" i="17"/>
  <c r="Q29" i="17"/>
  <c r="R29" i="17"/>
  <c r="S29" i="17"/>
  <c r="T29" i="17"/>
  <c r="U29" i="17"/>
  <c r="V29" i="17"/>
  <c r="W29" i="17"/>
  <c r="X29" i="17"/>
  <c r="Y29" i="17"/>
  <c r="Z29" i="17"/>
  <c r="AA29" i="17"/>
  <c r="AB29" i="17"/>
  <c r="AC29" i="17"/>
  <c r="AD29" i="17"/>
  <c r="AE29" i="17"/>
  <c r="AF29" i="17"/>
  <c r="AG29" i="17"/>
  <c r="AH29" i="17"/>
  <c r="AI29" i="17"/>
  <c r="E30" i="17"/>
  <c r="F30" i="17"/>
  <c r="G30" i="17"/>
  <c r="H30" i="17"/>
  <c r="I30" i="17"/>
  <c r="J30" i="17"/>
  <c r="K30" i="17"/>
  <c r="L30" i="17"/>
  <c r="M30" i="17"/>
  <c r="N30" i="17"/>
  <c r="O30" i="17"/>
  <c r="P30" i="17"/>
  <c r="Q30" i="17"/>
  <c r="R30" i="17"/>
  <c r="S30" i="17"/>
  <c r="T30" i="17"/>
  <c r="U30" i="17"/>
  <c r="V30" i="17"/>
  <c r="W30" i="17"/>
  <c r="X30" i="17"/>
  <c r="Y30" i="17"/>
  <c r="Z30" i="17"/>
  <c r="AA30" i="17"/>
  <c r="AB30" i="17"/>
  <c r="AC30" i="17"/>
  <c r="AD30" i="17"/>
  <c r="AE30" i="17"/>
  <c r="AF30" i="17"/>
  <c r="AG30" i="17"/>
  <c r="AH30" i="17"/>
  <c r="AI30" i="17"/>
  <c r="E31" i="17"/>
  <c r="F31" i="17"/>
  <c r="G31" i="17"/>
  <c r="H31" i="17"/>
  <c r="I31" i="17"/>
  <c r="J31" i="17"/>
  <c r="K31" i="17"/>
  <c r="L31" i="17"/>
  <c r="M31" i="17"/>
  <c r="N31" i="17"/>
  <c r="O31" i="17"/>
  <c r="P31" i="17"/>
  <c r="Q31" i="17"/>
  <c r="R31" i="17"/>
  <c r="S31" i="17"/>
  <c r="T31" i="17"/>
  <c r="U31" i="17"/>
  <c r="V31" i="17"/>
  <c r="W31" i="17"/>
  <c r="X31" i="17"/>
  <c r="Y31" i="17"/>
  <c r="Z31" i="17"/>
  <c r="AA31" i="17"/>
  <c r="AB31" i="17"/>
  <c r="AC31" i="17"/>
  <c r="AD31" i="17"/>
  <c r="AE31" i="17"/>
  <c r="AF31" i="17"/>
  <c r="AG31" i="17"/>
  <c r="AH31" i="17"/>
  <c r="AI31" i="17"/>
  <c r="E32" i="17"/>
  <c r="F32" i="17"/>
  <c r="G32" i="17"/>
  <c r="H32" i="17"/>
  <c r="I32" i="17"/>
  <c r="J32" i="17"/>
  <c r="K32" i="17"/>
  <c r="L32" i="17"/>
  <c r="M32" i="17"/>
  <c r="N32" i="17"/>
  <c r="O32" i="17"/>
  <c r="P32" i="17"/>
  <c r="Q32" i="17"/>
  <c r="R32" i="17"/>
  <c r="S32" i="17"/>
  <c r="T32" i="17"/>
  <c r="U32" i="17"/>
  <c r="V32" i="17"/>
  <c r="W32" i="17"/>
  <c r="X32" i="17"/>
  <c r="Y32" i="17"/>
  <c r="Z32" i="17"/>
  <c r="AA32" i="17"/>
  <c r="AB32" i="17"/>
  <c r="AC32" i="17"/>
  <c r="AD32" i="17"/>
  <c r="AE32" i="17"/>
  <c r="AF32" i="17"/>
  <c r="AG32" i="17"/>
  <c r="AH32" i="17"/>
  <c r="AI32" i="17"/>
  <c r="E33" i="17"/>
  <c r="F33" i="17"/>
  <c r="G33" i="17"/>
  <c r="H33" i="17"/>
  <c r="I33" i="17"/>
  <c r="J33" i="17"/>
  <c r="K33" i="17"/>
  <c r="L33" i="17"/>
  <c r="M33" i="17"/>
  <c r="N33" i="17"/>
  <c r="O33" i="17"/>
  <c r="P33" i="17"/>
  <c r="Q33" i="17"/>
  <c r="R33" i="17"/>
  <c r="S33" i="17"/>
  <c r="T33" i="17"/>
  <c r="U33" i="17"/>
  <c r="V33" i="17"/>
  <c r="W33" i="17"/>
  <c r="X33" i="17"/>
  <c r="Y33" i="17"/>
  <c r="Z33" i="17"/>
  <c r="AA33" i="17"/>
  <c r="AB33" i="17"/>
  <c r="AC33" i="17"/>
  <c r="AD33" i="17"/>
  <c r="AE33" i="17"/>
  <c r="AF33" i="17"/>
  <c r="AG33" i="17"/>
  <c r="AH33" i="17"/>
  <c r="AI33" i="17"/>
  <c r="E34" i="17"/>
  <c r="F34" i="17"/>
  <c r="G34" i="17"/>
  <c r="H34" i="17"/>
  <c r="I34" i="17"/>
  <c r="J34" i="17"/>
  <c r="K34" i="17"/>
  <c r="L34" i="17"/>
  <c r="M34" i="17"/>
  <c r="N34" i="17"/>
  <c r="O34" i="17"/>
  <c r="P34" i="17"/>
  <c r="Q34" i="17"/>
  <c r="R34" i="17"/>
  <c r="S34" i="17"/>
  <c r="T34" i="17"/>
  <c r="U34" i="17"/>
  <c r="V34" i="17"/>
  <c r="W34" i="17"/>
  <c r="X34" i="17"/>
  <c r="Y34" i="17"/>
  <c r="Z34" i="17"/>
  <c r="AA34" i="17"/>
  <c r="AB34" i="17"/>
  <c r="AC34" i="17"/>
  <c r="AD34" i="17"/>
  <c r="AE34" i="17"/>
  <c r="AF34" i="17"/>
  <c r="AG34" i="17"/>
  <c r="AH34" i="17"/>
  <c r="AI34" i="17"/>
  <c r="E35" i="17"/>
  <c r="F35" i="17"/>
  <c r="G35" i="17"/>
  <c r="H35" i="17"/>
  <c r="I35" i="17"/>
  <c r="J35" i="17"/>
  <c r="K35" i="17"/>
  <c r="L35" i="17"/>
  <c r="M35" i="17"/>
  <c r="N35" i="17"/>
  <c r="O35" i="17"/>
  <c r="P35" i="17"/>
  <c r="Q35" i="17"/>
  <c r="R35" i="17"/>
  <c r="S35" i="17"/>
  <c r="T35" i="17"/>
  <c r="U35" i="17"/>
  <c r="V35" i="17"/>
  <c r="W35" i="17"/>
  <c r="X35" i="17"/>
  <c r="Y35" i="17"/>
  <c r="Z35" i="17"/>
  <c r="AA35" i="17"/>
  <c r="AB35" i="17"/>
  <c r="AC35" i="17"/>
  <c r="AD35" i="17"/>
  <c r="AE35" i="17"/>
  <c r="AF35" i="17"/>
  <c r="AG35" i="17"/>
  <c r="AH35" i="17"/>
  <c r="AI35" i="17"/>
  <c r="E36" i="17"/>
  <c r="F36" i="17"/>
  <c r="G36" i="17"/>
  <c r="H36" i="17"/>
  <c r="I36" i="17"/>
  <c r="J36" i="17"/>
  <c r="K36" i="17"/>
  <c r="L36" i="17"/>
  <c r="M36" i="17"/>
  <c r="N36" i="17"/>
  <c r="O36" i="17"/>
  <c r="P36" i="17"/>
  <c r="Q36" i="17"/>
  <c r="R36" i="17"/>
  <c r="S36" i="17"/>
  <c r="T36" i="17"/>
  <c r="U36" i="17"/>
  <c r="V36" i="17"/>
  <c r="W36" i="17"/>
  <c r="X36" i="17"/>
  <c r="Y36" i="17"/>
  <c r="Z36" i="17"/>
  <c r="AA36" i="17"/>
  <c r="AB36" i="17"/>
  <c r="AC36" i="17"/>
  <c r="AD36" i="17"/>
  <c r="AE36" i="17"/>
  <c r="AF36" i="17"/>
  <c r="AG36" i="17"/>
  <c r="AH36" i="17"/>
  <c r="AI36" i="17"/>
  <c r="E37" i="17"/>
  <c r="F37" i="17"/>
  <c r="G37" i="17"/>
  <c r="H37" i="17"/>
  <c r="I37" i="17"/>
  <c r="J37" i="17"/>
  <c r="K37" i="17"/>
  <c r="L37" i="17"/>
  <c r="M37" i="17"/>
  <c r="N37" i="17"/>
  <c r="O37" i="17"/>
  <c r="P37" i="17"/>
  <c r="Q37" i="17"/>
  <c r="R37" i="17"/>
  <c r="S37" i="17"/>
  <c r="T37" i="17"/>
  <c r="U37" i="17"/>
  <c r="V37" i="17"/>
  <c r="W37" i="17"/>
  <c r="X37" i="17"/>
  <c r="Y37" i="17"/>
  <c r="Z37" i="17"/>
  <c r="AA37" i="17"/>
  <c r="AB37" i="17"/>
  <c r="AC37" i="17"/>
  <c r="AD37" i="17"/>
  <c r="AE37" i="17"/>
  <c r="AF37" i="17"/>
  <c r="AG37" i="17"/>
  <c r="AH37" i="17"/>
  <c r="AI37" i="17"/>
  <c r="E38" i="17"/>
  <c r="F38" i="17"/>
  <c r="G38" i="17"/>
  <c r="H38" i="17"/>
  <c r="I38" i="17"/>
  <c r="J38" i="17"/>
  <c r="K38" i="17"/>
  <c r="L38" i="17"/>
  <c r="M38" i="17"/>
  <c r="N38" i="17"/>
  <c r="O38" i="17"/>
  <c r="P38" i="17"/>
  <c r="Q38" i="17"/>
  <c r="R38" i="17"/>
  <c r="S38" i="17"/>
  <c r="T38" i="17"/>
  <c r="U38" i="17"/>
  <c r="V38" i="17"/>
  <c r="W38" i="17"/>
  <c r="X38" i="17"/>
  <c r="Y38" i="17"/>
  <c r="Z38" i="17"/>
  <c r="AA38" i="17"/>
  <c r="AB38" i="17"/>
  <c r="AC38" i="17"/>
  <c r="AD38" i="17"/>
  <c r="AE38" i="17"/>
  <c r="AF38" i="17"/>
  <c r="AG38" i="17"/>
  <c r="AH38" i="17"/>
  <c r="AI38" i="17"/>
  <c r="E39" i="17"/>
  <c r="F39" i="17"/>
  <c r="G39" i="17"/>
  <c r="H39" i="17"/>
  <c r="I39" i="17"/>
  <c r="J39" i="17"/>
  <c r="K39" i="17"/>
  <c r="L39" i="17"/>
  <c r="M39" i="17"/>
  <c r="N39" i="17"/>
  <c r="O39" i="17"/>
  <c r="P39" i="17"/>
  <c r="Q39" i="17"/>
  <c r="R39" i="17"/>
  <c r="S39" i="17"/>
  <c r="T39" i="17"/>
  <c r="U39" i="17"/>
  <c r="V39" i="17"/>
  <c r="W39" i="17"/>
  <c r="X39" i="17"/>
  <c r="Y39" i="17"/>
  <c r="Z39" i="17"/>
  <c r="AA39" i="17"/>
  <c r="AB39" i="17"/>
  <c r="AC39" i="17"/>
  <c r="AD39" i="17"/>
  <c r="AE39" i="17"/>
  <c r="AF39" i="17"/>
  <c r="AG39" i="17"/>
  <c r="AH39" i="17"/>
  <c r="AI39" i="17"/>
  <c r="E40" i="17"/>
  <c r="F40" i="17"/>
  <c r="G40" i="17"/>
  <c r="H40" i="17"/>
  <c r="I40" i="17"/>
  <c r="J40" i="17"/>
  <c r="K40" i="17"/>
  <c r="L40" i="17"/>
  <c r="M40" i="17"/>
  <c r="N40" i="17"/>
  <c r="O40" i="17"/>
  <c r="P40" i="17"/>
  <c r="Q40" i="17"/>
  <c r="R40" i="17"/>
  <c r="S40" i="17"/>
  <c r="T40" i="17"/>
  <c r="U40" i="17"/>
  <c r="V40" i="17"/>
  <c r="W40" i="17"/>
  <c r="X40" i="17"/>
  <c r="Y40" i="17"/>
  <c r="Z40" i="17"/>
  <c r="AA40" i="17"/>
  <c r="AB40" i="17"/>
  <c r="AC40" i="17"/>
  <c r="AD40" i="17"/>
  <c r="AE40" i="17"/>
  <c r="AF40" i="17"/>
  <c r="AG40" i="17"/>
  <c r="AH40" i="17"/>
  <c r="AI40" i="17"/>
  <c r="E41" i="17"/>
  <c r="F41" i="17"/>
  <c r="G41" i="17"/>
  <c r="H41" i="17"/>
  <c r="I41" i="17"/>
  <c r="J41" i="17"/>
  <c r="K41" i="17"/>
  <c r="L41" i="17"/>
  <c r="M41" i="17"/>
  <c r="N41" i="17"/>
  <c r="O41" i="17"/>
  <c r="P41" i="17"/>
  <c r="Q41" i="17"/>
  <c r="R41" i="17"/>
  <c r="S41" i="17"/>
  <c r="T41" i="17"/>
  <c r="U41" i="17"/>
  <c r="V41" i="17"/>
  <c r="W41" i="17"/>
  <c r="X41" i="17"/>
  <c r="Y41" i="17"/>
  <c r="Z41" i="17"/>
  <c r="AA41" i="17"/>
  <c r="AB41" i="17"/>
  <c r="AC41" i="17"/>
  <c r="AD41" i="17"/>
  <c r="AE41" i="17"/>
  <c r="AF41" i="17"/>
  <c r="AG41" i="17"/>
  <c r="AH41" i="17"/>
  <c r="AI41" i="17"/>
  <c r="E42" i="17"/>
  <c r="F42" i="17"/>
  <c r="G42" i="17"/>
  <c r="H42" i="17"/>
  <c r="I42" i="17"/>
  <c r="J42" i="17"/>
  <c r="K42" i="17"/>
  <c r="L42" i="17"/>
  <c r="M42" i="17"/>
  <c r="N42" i="17"/>
  <c r="O42" i="17"/>
  <c r="P42" i="17"/>
  <c r="Q42" i="17"/>
  <c r="R42" i="17"/>
  <c r="S42" i="17"/>
  <c r="T42" i="17"/>
  <c r="U42" i="17"/>
  <c r="V42" i="17"/>
  <c r="W42" i="17"/>
  <c r="X42" i="17"/>
  <c r="Y42" i="17"/>
  <c r="Z42" i="17"/>
  <c r="AA42" i="17"/>
  <c r="AB42" i="17"/>
  <c r="AC42" i="17"/>
  <c r="AD42" i="17"/>
  <c r="AE42" i="17"/>
  <c r="AF42" i="17"/>
  <c r="AG42" i="17"/>
  <c r="AH42" i="17"/>
  <c r="AI42" i="17"/>
  <c r="E43" i="17"/>
  <c r="F43" i="17"/>
  <c r="G43" i="17"/>
  <c r="H43" i="17"/>
  <c r="I43" i="17"/>
  <c r="J43" i="17"/>
  <c r="K43" i="17"/>
  <c r="L43" i="17"/>
  <c r="M43" i="17"/>
  <c r="N43" i="17"/>
  <c r="O43" i="17"/>
  <c r="P43" i="17"/>
  <c r="Q43" i="17"/>
  <c r="R43" i="17"/>
  <c r="S43" i="17"/>
  <c r="T43" i="17"/>
  <c r="U43" i="17"/>
  <c r="V43" i="17"/>
  <c r="W43" i="17"/>
  <c r="X43" i="17"/>
  <c r="Y43" i="17"/>
  <c r="Z43" i="17"/>
  <c r="AA43" i="17"/>
  <c r="AB43" i="17"/>
  <c r="AC43" i="17"/>
  <c r="AD43" i="17"/>
  <c r="AE43" i="17"/>
  <c r="AF43" i="17"/>
  <c r="AG43" i="17"/>
  <c r="AH43" i="17"/>
  <c r="AI43" i="17"/>
  <c r="E44" i="17"/>
  <c r="F44" i="17"/>
  <c r="G44" i="17"/>
  <c r="H44" i="17"/>
  <c r="I44" i="17"/>
  <c r="J44" i="17"/>
  <c r="K44" i="17"/>
  <c r="L44" i="17"/>
  <c r="M44" i="17"/>
  <c r="N44" i="17"/>
  <c r="O44" i="17"/>
  <c r="P44" i="17"/>
  <c r="Q44" i="17"/>
  <c r="R44" i="17"/>
  <c r="S44" i="17"/>
  <c r="T44" i="17"/>
  <c r="U44" i="17"/>
  <c r="V44" i="17"/>
  <c r="W44" i="17"/>
  <c r="X44" i="17"/>
  <c r="Y44" i="17"/>
  <c r="Z44" i="17"/>
  <c r="AA44" i="17"/>
  <c r="AB44" i="17"/>
  <c r="AC44" i="17"/>
  <c r="AD44" i="17"/>
  <c r="AE44" i="17"/>
  <c r="AF44" i="17"/>
  <c r="AG44" i="17"/>
  <c r="AH44" i="17"/>
  <c r="AI44" i="17"/>
  <c r="E45" i="17"/>
  <c r="F45" i="17"/>
  <c r="G45" i="17"/>
  <c r="H45" i="17"/>
  <c r="I45" i="17"/>
  <c r="J45" i="17"/>
  <c r="K45" i="17"/>
  <c r="L45" i="17"/>
  <c r="M45" i="17"/>
  <c r="N45" i="17"/>
  <c r="O45" i="17"/>
  <c r="P45" i="17"/>
  <c r="Q45" i="17"/>
  <c r="R45" i="17"/>
  <c r="S45" i="17"/>
  <c r="T45" i="17"/>
  <c r="U45" i="17"/>
  <c r="V45" i="17"/>
  <c r="W45" i="17"/>
  <c r="X45" i="17"/>
  <c r="Y45" i="17"/>
  <c r="Z45" i="17"/>
  <c r="AA45" i="17"/>
  <c r="AB45" i="17"/>
  <c r="AC45" i="17"/>
  <c r="AD45" i="17"/>
  <c r="AE45" i="17"/>
  <c r="AF45" i="17"/>
  <c r="AG45" i="17"/>
  <c r="AH45" i="17"/>
  <c r="AI45" i="17"/>
  <c r="E46" i="17"/>
  <c r="F46" i="17"/>
  <c r="G46" i="17"/>
  <c r="H46" i="17"/>
  <c r="I46" i="17"/>
  <c r="J46" i="17"/>
  <c r="K46" i="17"/>
  <c r="L46" i="17"/>
  <c r="M46" i="17"/>
  <c r="N46" i="17"/>
  <c r="O46" i="17"/>
  <c r="P46" i="17"/>
  <c r="Q46" i="17"/>
  <c r="R46" i="17"/>
  <c r="S46" i="17"/>
  <c r="T46" i="17"/>
  <c r="U46" i="17"/>
  <c r="V46" i="17"/>
  <c r="W46" i="17"/>
  <c r="X46" i="17"/>
  <c r="Y46" i="17"/>
  <c r="Z46" i="17"/>
  <c r="AA46" i="17"/>
  <c r="AB46" i="17"/>
  <c r="AC46" i="17"/>
  <c r="AD46" i="17"/>
  <c r="AE46" i="17"/>
  <c r="AF46" i="17"/>
  <c r="AG46" i="17"/>
  <c r="AH46" i="17"/>
  <c r="AI46" i="17"/>
  <c r="E47" i="17"/>
  <c r="F47" i="17"/>
  <c r="G47" i="17"/>
  <c r="H47" i="17"/>
  <c r="I47" i="17"/>
  <c r="J47" i="17"/>
  <c r="K47" i="17"/>
  <c r="L47" i="17"/>
  <c r="M47" i="17"/>
  <c r="N47" i="17"/>
  <c r="O47" i="17"/>
  <c r="P47" i="17"/>
  <c r="Q47" i="17"/>
  <c r="R47" i="17"/>
  <c r="S47" i="17"/>
  <c r="T47" i="17"/>
  <c r="U47" i="17"/>
  <c r="V47" i="17"/>
  <c r="W47" i="17"/>
  <c r="X47" i="17"/>
  <c r="Y47" i="17"/>
  <c r="Z47" i="17"/>
  <c r="AA47" i="17"/>
  <c r="AB47" i="17"/>
  <c r="AC47" i="17"/>
  <c r="AD47" i="17"/>
  <c r="AE47" i="17"/>
  <c r="AF47" i="17"/>
  <c r="AG47" i="17"/>
  <c r="AH47" i="17"/>
  <c r="AI47" i="17"/>
  <c r="E48" i="17"/>
  <c r="F48" i="17"/>
  <c r="G48" i="17"/>
  <c r="H48" i="17"/>
  <c r="I48" i="17"/>
  <c r="J48" i="17"/>
  <c r="K48" i="17"/>
  <c r="L48" i="17"/>
  <c r="M48" i="17"/>
  <c r="N48" i="17"/>
  <c r="O48" i="17"/>
  <c r="P48" i="17"/>
  <c r="Q48" i="17"/>
  <c r="R48" i="17"/>
  <c r="S48" i="17"/>
  <c r="T48" i="17"/>
  <c r="U48" i="17"/>
  <c r="V48" i="17"/>
  <c r="W48" i="17"/>
  <c r="X48" i="17"/>
  <c r="Y48" i="17"/>
  <c r="Z48" i="17"/>
  <c r="AA48" i="17"/>
  <c r="AB48" i="17"/>
  <c r="AC48" i="17"/>
  <c r="AD48" i="17"/>
  <c r="AE48" i="17"/>
  <c r="AF48" i="17"/>
  <c r="AG48" i="17"/>
  <c r="AH48" i="17"/>
  <c r="AI48" i="17"/>
  <c r="E49" i="17"/>
  <c r="F49" i="17"/>
  <c r="G49" i="17"/>
  <c r="H49" i="17"/>
  <c r="I49" i="17"/>
  <c r="J49" i="17"/>
  <c r="K49" i="17"/>
  <c r="L49" i="17"/>
  <c r="M49" i="17"/>
  <c r="N49" i="17"/>
  <c r="O49" i="17"/>
  <c r="P49" i="17"/>
  <c r="Q49" i="17"/>
  <c r="R49" i="17"/>
  <c r="S49" i="17"/>
  <c r="T49" i="17"/>
  <c r="U49" i="17"/>
  <c r="V49" i="17"/>
  <c r="W49" i="17"/>
  <c r="X49" i="17"/>
  <c r="Y49" i="17"/>
  <c r="Z49" i="17"/>
  <c r="AA49" i="17"/>
  <c r="AB49" i="17"/>
  <c r="AC49" i="17"/>
  <c r="AD49" i="17"/>
  <c r="AE49" i="17"/>
  <c r="AF49" i="17"/>
  <c r="AG49" i="17"/>
  <c r="AH49" i="17"/>
  <c r="AI49" i="17"/>
  <c r="E50" i="17"/>
  <c r="F50" i="17"/>
  <c r="G50" i="17"/>
  <c r="H50" i="17"/>
  <c r="I50" i="17"/>
  <c r="J50" i="17"/>
  <c r="K50" i="17"/>
  <c r="L50" i="17"/>
  <c r="M50" i="17"/>
  <c r="N50" i="17"/>
  <c r="O50" i="17"/>
  <c r="P50" i="17"/>
  <c r="Q50" i="17"/>
  <c r="R50" i="17"/>
  <c r="S50" i="17"/>
  <c r="T50" i="17"/>
  <c r="U50" i="17"/>
  <c r="V50" i="17"/>
  <c r="W50" i="17"/>
  <c r="X50" i="17"/>
  <c r="Y50" i="17"/>
  <c r="Z50" i="17"/>
  <c r="AA50" i="17"/>
  <c r="AB50" i="17"/>
  <c r="AC50" i="17"/>
  <c r="AD50" i="17"/>
  <c r="AE50" i="17"/>
  <c r="AF50" i="17"/>
  <c r="AG50" i="17"/>
  <c r="AH50" i="17"/>
  <c r="AI50" i="17"/>
  <c r="E51" i="17"/>
  <c r="F51" i="17"/>
  <c r="G51" i="17"/>
  <c r="H51" i="17"/>
  <c r="I51" i="17"/>
  <c r="J51" i="17"/>
  <c r="K51" i="17"/>
  <c r="L51" i="17"/>
  <c r="M51" i="17"/>
  <c r="N51" i="17"/>
  <c r="O51" i="17"/>
  <c r="P51" i="17"/>
  <c r="Q51" i="17"/>
  <c r="R51" i="17"/>
  <c r="S51" i="17"/>
  <c r="T51" i="17"/>
  <c r="U51" i="17"/>
  <c r="V51" i="17"/>
  <c r="W51" i="17"/>
  <c r="X51" i="17"/>
  <c r="Y51" i="17"/>
  <c r="Z51" i="17"/>
  <c r="AA51" i="17"/>
  <c r="AB51" i="17"/>
  <c r="AC51" i="17"/>
  <c r="AD51" i="17"/>
  <c r="AE51" i="17"/>
  <c r="AF51" i="17"/>
  <c r="AG51" i="17"/>
  <c r="AH51" i="17"/>
  <c r="AI51" i="17"/>
  <c r="E52" i="17"/>
  <c r="F52" i="17"/>
  <c r="G52" i="17"/>
  <c r="H52" i="17"/>
  <c r="I52" i="17"/>
  <c r="J52" i="17"/>
  <c r="K52" i="17"/>
  <c r="L52" i="17"/>
  <c r="M52" i="17"/>
  <c r="N52" i="17"/>
  <c r="O52" i="17"/>
  <c r="P52" i="17"/>
  <c r="Q52" i="17"/>
  <c r="R52" i="17"/>
  <c r="S52" i="17"/>
  <c r="T52" i="17"/>
  <c r="U52" i="17"/>
  <c r="V52" i="17"/>
  <c r="W52" i="17"/>
  <c r="X52" i="17"/>
  <c r="Y52" i="17"/>
  <c r="Z52" i="17"/>
  <c r="AA52" i="17"/>
  <c r="AB52" i="17"/>
  <c r="AC52" i="17"/>
  <c r="AD52" i="17"/>
  <c r="AE52" i="17"/>
  <c r="AF52" i="17"/>
  <c r="AG52" i="17"/>
  <c r="AH52" i="17"/>
  <c r="AI52" i="17"/>
  <c r="E53" i="17"/>
  <c r="F53" i="17"/>
  <c r="G53" i="17"/>
  <c r="H53" i="17"/>
  <c r="I53" i="17"/>
  <c r="J53" i="17"/>
  <c r="K53" i="17"/>
  <c r="L53" i="17"/>
  <c r="M53" i="17"/>
  <c r="N53" i="17"/>
  <c r="O53" i="17"/>
  <c r="P53" i="17"/>
  <c r="Q53" i="17"/>
  <c r="R53" i="17"/>
  <c r="S53" i="17"/>
  <c r="T53" i="17"/>
  <c r="U53" i="17"/>
  <c r="V53" i="17"/>
  <c r="W53" i="17"/>
  <c r="X53" i="17"/>
  <c r="Y53" i="17"/>
  <c r="Z53" i="17"/>
  <c r="AA53" i="17"/>
  <c r="AB53" i="17"/>
  <c r="AC53" i="17"/>
  <c r="AD53" i="17"/>
  <c r="AE53" i="17"/>
  <c r="AF53" i="17"/>
  <c r="AG53" i="17"/>
  <c r="AH53" i="17"/>
  <c r="AI53" i="17"/>
  <c r="E54" i="17"/>
  <c r="F54" i="17"/>
  <c r="G54" i="17"/>
  <c r="H54" i="17"/>
  <c r="I54" i="17"/>
  <c r="J54" i="17"/>
  <c r="K54" i="17"/>
  <c r="L54" i="17"/>
  <c r="M54" i="17"/>
  <c r="N54" i="17"/>
  <c r="O54" i="17"/>
  <c r="P54" i="17"/>
  <c r="Q54" i="17"/>
  <c r="R54" i="17"/>
  <c r="S54" i="17"/>
  <c r="T54" i="17"/>
  <c r="U54" i="17"/>
  <c r="V54" i="17"/>
  <c r="W54" i="17"/>
  <c r="X54" i="17"/>
  <c r="Y54" i="17"/>
  <c r="Z54" i="17"/>
  <c r="AA54" i="17"/>
  <c r="AB54" i="17"/>
  <c r="AC54" i="17"/>
  <c r="AD54" i="17"/>
  <c r="AE54" i="17"/>
  <c r="AF54" i="17"/>
  <c r="AG54" i="17"/>
  <c r="AH54" i="17"/>
  <c r="AI54" i="17"/>
  <c r="E55" i="17"/>
  <c r="F55" i="17"/>
  <c r="G55" i="17"/>
  <c r="H55" i="17"/>
  <c r="I55" i="17"/>
  <c r="J55" i="17"/>
  <c r="K55" i="17"/>
  <c r="L55" i="17"/>
  <c r="M55" i="17"/>
  <c r="N55" i="17"/>
  <c r="O55" i="17"/>
  <c r="P55" i="17"/>
  <c r="Q55" i="17"/>
  <c r="R55" i="17"/>
  <c r="S55" i="17"/>
  <c r="T55" i="17"/>
  <c r="U55" i="17"/>
  <c r="V55" i="17"/>
  <c r="W55" i="17"/>
  <c r="X55" i="17"/>
  <c r="Y55" i="17"/>
  <c r="Z55" i="17"/>
  <c r="AA55" i="17"/>
  <c r="AB55" i="17"/>
  <c r="AC55" i="17"/>
  <c r="AD55" i="17"/>
  <c r="AE55" i="17"/>
  <c r="AF55" i="17"/>
  <c r="AG55" i="17"/>
  <c r="AH55" i="17"/>
  <c r="AI55" i="17"/>
  <c r="E56" i="17"/>
  <c r="F56" i="17"/>
  <c r="G56" i="17"/>
  <c r="H56" i="17"/>
  <c r="I56" i="17"/>
  <c r="J56" i="17"/>
  <c r="K56" i="17"/>
  <c r="L56" i="17"/>
  <c r="M56" i="17"/>
  <c r="N56" i="17"/>
  <c r="O56" i="17"/>
  <c r="P56" i="17"/>
  <c r="Q56" i="17"/>
  <c r="R56" i="17"/>
  <c r="S56" i="17"/>
  <c r="T56" i="17"/>
  <c r="U56" i="17"/>
  <c r="V56" i="17"/>
  <c r="W56" i="17"/>
  <c r="X56" i="17"/>
  <c r="Y56" i="17"/>
  <c r="Z56" i="17"/>
  <c r="AA56" i="17"/>
  <c r="AB56" i="17"/>
  <c r="AC56" i="17"/>
  <c r="AD56" i="17"/>
  <c r="AE56" i="17"/>
  <c r="AF56" i="17"/>
  <c r="AG56" i="17"/>
  <c r="AH56" i="17"/>
  <c r="AI56" i="17"/>
  <c r="E57" i="17"/>
  <c r="F57" i="17"/>
  <c r="G57" i="17"/>
  <c r="H57" i="17"/>
  <c r="I57" i="17"/>
  <c r="J57" i="17"/>
  <c r="K57" i="17"/>
  <c r="L57" i="17"/>
  <c r="M57" i="17"/>
  <c r="N57" i="17"/>
  <c r="O57" i="17"/>
  <c r="P57" i="17"/>
  <c r="Q57" i="17"/>
  <c r="R57" i="17"/>
  <c r="S57" i="17"/>
  <c r="T57" i="17"/>
  <c r="U57" i="17"/>
  <c r="V57" i="17"/>
  <c r="W57" i="17"/>
  <c r="X57" i="17"/>
  <c r="Y57" i="17"/>
  <c r="Z57" i="17"/>
  <c r="AA57" i="17"/>
  <c r="AB57" i="17"/>
  <c r="AC57" i="17"/>
  <c r="AD57" i="17"/>
  <c r="AE57" i="17"/>
  <c r="AF57" i="17"/>
  <c r="AG57" i="17"/>
  <c r="AH57" i="17"/>
  <c r="AI57" i="17"/>
  <c r="E58" i="17"/>
  <c r="F58" i="17"/>
  <c r="G58" i="17"/>
  <c r="H58" i="17"/>
  <c r="I58" i="17"/>
  <c r="J58" i="17"/>
  <c r="K58" i="17"/>
  <c r="L58" i="17"/>
  <c r="M58" i="17"/>
  <c r="N58" i="17"/>
  <c r="O58" i="17"/>
  <c r="P58" i="17"/>
  <c r="Q58" i="17"/>
  <c r="R58" i="17"/>
  <c r="S58" i="17"/>
  <c r="T58" i="17"/>
  <c r="U58" i="17"/>
  <c r="V58" i="17"/>
  <c r="W58" i="17"/>
  <c r="X58" i="17"/>
  <c r="Y58" i="17"/>
  <c r="Z58" i="17"/>
  <c r="AA58" i="17"/>
  <c r="AB58" i="17"/>
  <c r="AC58" i="17"/>
  <c r="AD58" i="17"/>
  <c r="AE58" i="17"/>
  <c r="AF58" i="17"/>
  <c r="AG58" i="17"/>
  <c r="AH58" i="17"/>
  <c r="AI58" i="17"/>
  <c r="E59" i="17"/>
  <c r="F59" i="17"/>
  <c r="G59" i="17"/>
  <c r="H59" i="17"/>
  <c r="I59" i="17"/>
  <c r="J59" i="17"/>
  <c r="K59" i="17"/>
  <c r="L59" i="17"/>
  <c r="M59" i="17"/>
  <c r="N59" i="17"/>
  <c r="O59" i="17"/>
  <c r="P59" i="17"/>
  <c r="Q59" i="17"/>
  <c r="R59" i="17"/>
  <c r="S59" i="17"/>
  <c r="T59" i="17"/>
  <c r="U59" i="17"/>
  <c r="V59" i="17"/>
  <c r="W59" i="17"/>
  <c r="X59" i="17"/>
  <c r="Y59" i="17"/>
  <c r="Z59" i="17"/>
  <c r="AA59" i="17"/>
  <c r="AB59" i="17"/>
  <c r="AC59" i="17"/>
  <c r="AD59" i="17"/>
  <c r="AE59" i="17"/>
  <c r="AF59" i="17"/>
  <c r="AG59" i="17"/>
  <c r="AH59" i="17"/>
  <c r="AI59" i="17"/>
  <c r="E60" i="17"/>
  <c r="F60" i="17"/>
  <c r="G60" i="17"/>
  <c r="H60" i="17"/>
  <c r="I60" i="17"/>
  <c r="J60" i="17"/>
  <c r="K60" i="17"/>
  <c r="L60" i="17"/>
  <c r="M60" i="17"/>
  <c r="N60" i="17"/>
  <c r="O60" i="17"/>
  <c r="P60" i="17"/>
  <c r="Q60" i="17"/>
  <c r="R60" i="17"/>
  <c r="S60" i="17"/>
  <c r="T60" i="17"/>
  <c r="U60" i="17"/>
  <c r="V60" i="17"/>
  <c r="W60" i="17"/>
  <c r="X60" i="17"/>
  <c r="Y60" i="17"/>
  <c r="Z60" i="17"/>
  <c r="AA60" i="17"/>
  <c r="AB60" i="17"/>
  <c r="AC60" i="17"/>
  <c r="AD60" i="17"/>
  <c r="AE60" i="17"/>
  <c r="AF60" i="17"/>
  <c r="AG60" i="17"/>
  <c r="AH60" i="17"/>
  <c r="AI60" i="17"/>
  <c r="E61" i="17"/>
  <c r="F61" i="17"/>
  <c r="G61" i="17"/>
  <c r="H61" i="17"/>
  <c r="I61" i="17"/>
  <c r="J61" i="17"/>
  <c r="K61" i="17"/>
  <c r="L61" i="17"/>
  <c r="M61" i="17"/>
  <c r="N61" i="17"/>
  <c r="O61" i="17"/>
  <c r="P61" i="17"/>
  <c r="Q61" i="17"/>
  <c r="R61" i="17"/>
  <c r="S61" i="17"/>
  <c r="T61" i="17"/>
  <c r="U61" i="17"/>
  <c r="V61" i="17"/>
  <c r="W61" i="17"/>
  <c r="X61" i="17"/>
  <c r="Y61" i="17"/>
  <c r="Z61" i="17"/>
  <c r="AA61" i="17"/>
  <c r="AB61" i="17"/>
  <c r="AC61" i="17"/>
  <c r="AD61" i="17"/>
  <c r="AE61" i="17"/>
  <c r="AF61" i="17"/>
  <c r="AG61" i="17"/>
  <c r="AH61" i="17"/>
  <c r="AI61" i="17"/>
  <c r="E62" i="17"/>
  <c r="F62" i="17"/>
  <c r="G62" i="17"/>
  <c r="H62" i="17"/>
  <c r="I62" i="17"/>
  <c r="J62" i="17"/>
  <c r="K62" i="17"/>
  <c r="L62" i="17"/>
  <c r="M62" i="17"/>
  <c r="N62" i="17"/>
  <c r="O62" i="17"/>
  <c r="P62" i="17"/>
  <c r="Q62" i="17"/>
  <c r="R62" i="17"/>
  <c r="S62" i="17"/>
  <c r="T62" i="17"/>
  <c r="U62" i="17"/>
  <c r="V62" i="17"/>
  <c r="W62" i="17"/>
  <c r="X62" i="17"/>
  <c r="Y62" i="17"/>
  <c r="Z62" i="17"/>
  <c r="AA62" i="17"/>
  <c r="AB62" i="17"/>
  <c r="AC62" i="17"/>
  <c r="AD62" i="17"/>
  <c r="AE62" i="17"/>
  <c r="AF62" i="17"/>
  <c r="AG62" i="17"/>
  <c r="AH62" i="17"/>
  <c r="AI62" i="17"/>
  <c r="E63" i="17"/>
  <c r="F63" i="17"/>
  <c r="G63" i="17"/>
  <c r="H63" i="17"/>
  <c r="I63" i="17"/>
  <c r="J63" i="17"/>
  <c r="K63" i="17"/>
  <c r="L63" i="17"/>
  <c r="M63" i="17"/>
  <c r="N63" i="17"/>
  <c r="O63" i="17"/>
  <c r="P63" i="17"/>
  <c r="Q63" i="17"/>
  <c r="R63" i="17"/>
  <c r="S63" i="17"/>
  <c r="T63" i="17"/>
  <c r="U63" i="17"/>
  <c r="V63" i="17"/>
  <c r="W63" i="17"/>
  <c r="X63" i="17"/>
  <c r="Y63" i="17"/>
  <c r="Z63" i="17"/>
  <c r="AA63" i="17"/>
  <c r="AB63" i="17"/>
  <c r="AC63" i="17"/>
  <c r="AD63" i="17"/>
  <c r="AE63" i="17"/>
  <c r="AF63" i="17"/>
  <c r="AG63" i="17"/>
  <c r="AH63" i="17"/>
  <c r="AI63" i="17"/>
  <c r="E64" i="17"/>
  <c r="F64" i="17"/>
  <c r="G64" i="17"/>
  <c r="H64" i="17"/>
  <c r="I64" i="17"/>
  <c r="J64" i="17"/>
  <c r="K64" i="17"/>
  <c r="L64" i="17"/>
  <c r="M64" i="17"/>
  <c r="N64" i="17"/>
  <c r="O64" i="17"/>
  <c r="P64" i="17"/>
  <c r="Q64" i="17"/>
  <c r="R64" i="17"/>
  <c r="S64" i="17"/>
  <c r="T64" i="17"/>
  <c r="U64" i="17"/>
  <c r="V64" i="17"/>
  <c r="W64" i="17"/>
  <c r="X64" i="17"/>
  <c r="Y64" i="17"/>
  <c r="Z64" i="17"/>
  <c r="AA64" i="17"/>
  <c r="AB64" i="17"/>
  <c r="AC64" i="17"/>
  <c r="AD64" i="17"/>
  <c r="AE64" i="17"/>
  <c r="AF64" i="17"/>
  <c r="AG64" i="17"/>
  <c r="AH64" i="17"/>
  <c r="AI64" i="17"/>
  <c r="E65" i="17"/>
  <c r="F65" i="17"/>
  <c r="G65" i="17"/>
  <c r="H65" i="17"/>
  <c r="I65" i="17"/>
  <c r="J65" i="17"/>
  <c r="K65" i="17"/>
  <c r="L65" i="17"/>
  <c r="M65" i="17"/>
  <c r="N65" i="17"/>
  <c r="O65" i="17"/>
  <c r="P65" i="17"/>
  <c r="Q65" i="17"/>
  <c r="R65" i="17"/>
  <c r="S65" i="17"/>
  <c r="T65" i="17"/>
  <c r="U65" i="17"/>
  <c r="V65" i="17"/>
  <c r="W65" i="17"/>
  <c r="X65" i="17"/>
  <c r="Y65" i="17"/>
  <c r="Z65" i="17"/>
  <c r="AA65" i="17"/>
  <c r="AB65" i="17"/>
  <c r="AC65" i="17"/>
  <c r="AD65" i="17"/>
  <c r="AE65" i="17"/>
  <c r="AF65" i="17"/>
  <c r="AG65" i="17"/>
  <c r="AH65" i="17"/>
  <c r="AI65" i="17"/>
  <c r="E66" i="17"/>
  <c r="F66" i="17"/>
  <c r="G66" i="17"/>
  <c r="H66" i="17"/>
  <c r="I66" i="17"/>
  <c r="J66" i="17"/>
  <c r="K66" i="17"/>
  <c r="L66" i="17"/>
  <c r="M66" i="17"/>
  <c r="N66" i="17"/>
  <c r="O66" i="17"/>
  <c r="P66" i="17"/>
  <c r="Q66" i="17"/>
  <c r="R66" i="17"/>
  <c r="S66" i="17"/>
  <c r="T66" i="17"/>
  <c r="U66" i="17"/>
  <c r="V66" i="17"/>
  <c r="W66" i="17"/>
  <c r="X66" i="17"/>
  <c r="Y66" i="17"/>
  <c r="Z66" i="17"/>
  <c r="AA66" i="17"/>
  <c r="AB66" i="17"/>
  <c r="AC66" i="17"/>
  <c r="AD66" i="17"/>
  <c r="AE66" i="17"/>
  <c r="AF66" i="17"/>
  <c r="AG66" i="17"/>
  <c r="AH66" i="17"/>
  <c r="AI66" i="17"/>
  <c r="E67" i="17"/>
  <c r="F67" i="17"/>
  <c r="G67" i="17"/>
  <c r="H67" i="17"/>
  <c r="I67" i="17"/>
  <c r="J67" i="17"/>
  <c r="K67" i="17"/>
  <c r="L67" i="17"/>
  <c r="M67" i="17"/>
  <c r="N67" i="17"/>
  <c r="O67" i="17"/>
  <c r="P67" i="17"/>
  <c r="Q67" i="17"/>
  <c r="R67" i="17"/>
  <c r="S67" i="17"/>
  <c r="T67" i="17"/>
  <c r="U67" i="17"/>
  <c r="V67" i="17"/>
  <c r="W67" i="17"/>
  <c r="X67" i="17"/>
  <c r="Y67" i="17"/>
  <c r="Z67" i="17"/>
  <c r="AA67" i="17"/>
  <c r="AB67" i="17"/>
  <c r="AC67" i="17"/>
  <c r="AD67" i="17"/>
  <c r="AE67" i="17"/>
  <c r="AF67" i="17"/>
  <c r="AG67" i="17"/>
  <c r="AH67" i="17"/>
  <c r="AI67" i="17"/>
  <c r="E68" i="17"/>
  <c r="F68" i="17"/>
  <c r="G68" i="17"/>
  <c r="H68" i="17"/>
  <c r="I68" i="17"/>
  <c r="J68" i="17"/>
  <c r="K68" i="17"/>
  <c r="L68" i="17"/>
  <c r="M68" i="17"/>
  <c r="N68" i="17"/>
  <c r="O68" i="17"/>
  <c r="P68" i="17"/>
  <c r="Q68" i="17"/>
  <c r="R68" i="17"/>
  <c r="S68" i="17"/>
  <c r="T68" i="17"/>
  <c r="U68" i="17"/>
  <c r="V68" i="17"/>
  <c r="W68" i="17"/>
  <c r="X68" i="17"/>
  <c r="Y68" i="17"/>
  <c r="Z68" i="17"/>
  <c r="AA68" i="17"/>
  <c r="AB68" i="17"/>
  <c r="AC68" i="17"/>
  <c r="AD68" i="17"/>
  <c r="AE68" i="17"/>
  <c r="AF68" i="17"/>
  <c r="AG68" i="17"/>
  <c r="AH68" i="17"/>
  <c r="AI68" i="17"/>
  <c r="E69" i="17"/>
  <c r="F69" i="17"/>
  <c r="G69" i="17"/>
  <c r="H69" i="17"/>
  <c r="I69" i="17"/>
  <c r="J69" i="17"/>
  <c r="K69" i="17"/>
  <c r="L69" i="17"/>
  <c r="M69" i="17"/>
  <c r="N69" i="17"/>
  <c r="O69" i="17"/>
  <c r="P69" i="17"/>
  <c r="Q69" i="17"/>
  <c r="R69" i="17"/>
  <c r="S69" i="17"/>
  <c r="T69" i="17"/>
  <c r="U69" i="17"/>
  <c r="V69" i="17"/>
  <c r="W69" i="17"/>
  <c r="X69" i="17"/>
  <c r="Y69" i="17"/>
  <c r="Z69" i="17"/>
  <c r="AA69" i="17"/>
  <c r="AB69" i="17"/>
  <c r="AC69" i="17"/>
  <c r="AD69" i="17"/>
  <c r="AE69" i="17"/>
  <c r="AF69" i="17"/>
  <c r="AG69" i="17"/>
  <c r="AH69" i="17"/>
  <c r="AI69" i="17"/>
  <c r="E70" i="17"/>
  <c r="F70" i="17"/>
  <c r="G70" i="17"/>
  <c r="H70" i="17"/>
  <c r="I70" i="17"/>
  <c r="J70" i="17"/>
  <c r="K70" i="17"/>
  <c r="L70" i="17"/>
  <c r="M70" i="17"/>
  <c r="N70" i="17"/>
  <c r="O70" i="17"/>
  <c r="P70" i="17"/>
  <c r="Q70" i="17"/>
  <c r="R70" i="17"/>
  <c r="S70" i="17"/>
  <c r="T70" i="17"/>
  <c r="U70" i="17"/>
  <c r="V70" i="17"/>
  <c r="W70" i="17"/>
  <c r="X70" i="17"/>
  <c r="Y70" i="17"/>
  <c r="Z70" i="17"/>
  <c r="AA70" i="17"/>
  <c r="AB70" i="17"/>
  <c r="AC70" i="17"/>
  <c r="AD70" i="17"/>
  <c r="AE70" i="17"/>
  <c r="AF70" i="17"/>
  <c r="AG70" i="17"/>
  <c r="AH70" i="17"/>
  <c r="AI70" i="17"/>
  <c r="E71" i="17"/>
  <c r="F71" i="17"/>
  <c r="G71" i="17"/>
  <c r="H71" i="17"/>
  <c r="I71" i="17"/>
  <c r="J71" i="17"/>
  <c r="K71" i="17"/>
  <c r="L71" i="17"/>
  <c r="M71" i="17"/>
  <c r="N71" i="17"/>
  <c r="O71" i="17"/>
  <c r="P71" i="17"/>
  <c r="Q71" i="17"/>
  <c r="R71" i="17"/>
  <c r="S71" i="17"/>
  <c r="T71" i="17"/>
  <c r="U71" i="17"/>
  <c r="V71" i="17"/>
  <c r="W71" i="17"/>
  <c r="X71" i="17"/>
  <c r="Y71" i="17"/>
  <c r="Z71" i="17"/>
  <c r="AA71" i="17"/>
  <c r="AB71" i="17"/>
  <c r="AC71" i="17"/>
  <c r="AD71" i="17"/>
  <c r="AE71" i="17"/>
  <c r="AF71" i="17"/>
  <c r="AG71" i="17"/>
  <c r="AH71" i="17"/>
  <c r="AI71" i="17"/>
  <c r="E72" i="17"/>
  <c r="F72" i="17"/>
  <c r="G72" i="17"/>
  <c r="H72" i="17"/>
  <c r="I72" i="17"/>
  <c r="J72" i="17"/>
  <c r="K72" i="17"/>
  <c r="L72" i="17"/>
  <c r="M72" i="17"/>
  <c r="N72" i="17"/>
  <c r="O72" i="17"/>
  <c r="P72" i="17"/>
  <c r="Q72" i="17"/>
  <c r="R72" i="17"/>
  <c r="S72" i="17"/>
  <c r="T72" i="17"/>
  <c r="U72" i="17"/>
  <c r="V72" i="17"/>
  <c r="W72" i="17"/>
  <c r="X72" i="17"/>
  <c r="Y72" i="17"/>
  <c r="Z72" i="17"/>
  <c r="AA72" i="17"/>
  <c r="AB72" i="17"/>
  <c r="AC72" i="17"/>
  <c r="AD72" i="17"/>
  <c r="AE72" i="17"/>
  <c r="AF72" i="17"/>
  <c r="AG72" i="17"/>
  <c r="AH72" i="17"/>
  <c r="AI72" i="17"/>
  <c r="E73" i="17"/>
  <c r="F73" i="17"/>
  <c r="G73" i="17"/>
  <c r="H73" i="17"/>
  <c r="I73" i="17"/>
  <c r="J73" i="17"/>
  <c r="K73" i="17"/>
  <c r="L73" i="17"/>
  <c r="M73" i="17"/>
  <c r="N73" i="17"/>
  <c r="O73" i="17"/>
  <c r="P73" i="17"/>
  <c r="Q73" i="17"/>
  <c r="R73" i="17"/>
  <c r="S73" i="17"/>
  <c r="T73" i="17"/>
  <c r="U73" i="17"/>
  <c r="V73" i="17"/>
  <c r="W73" i="17"/>
  <c r="X73" i="17"/>
  <c r="Y73" i="17"/>
  <c r="Z73" i="17"/>
  <c r="AA73" i="17"/>
  <c r="AB73" i="17"/>
  <c r="AC73" i="17"/>
  <c r="AD73" i="17"/>
  <c r="AE73" i="17"/>
  <c r="AF73" i="17"/>
  <c r="AG73" i="17"/>
  <c r="AH73" i="17"/>
  <c r="AI73" i="17"/>
  <c r="E74" i="17"/>
  <c r="F74" i="17"/>
  <c r="G74" i="17"/>
  <c r="H74" i="17"/>
  <c r="I74" i="17"/>
  <c r="J74" i="17"/>
  <c r="K74" i="17"/>
  <c r="L74" i="17"/>
  <c r="M74" i="17"/>
  <c r="N74" i="17"/>
  <c r="O74" i="17"/>
  <c r="P74" i="17"/>
  <c r="Q74" i="17"/>
  <c r="R74" i="17"/>
  <c r="S74" i="17"/>
  <c r="T74" i="17"/>
  <c r="U74" i="17"/>
  <c r="V74" i="17"/>
  <c r="W74" i="17"/>
  <c r="X74" i="17"/>
  <c r="Y74" i="17"/>
  <c r="Z74" i="17"/>
  <c r="AA74" i="17"/>
  <c r="AB74" i="17"/>
  <c r="AC74" i="17"/>
  <c r="AD74" i="17"/>
  <c r="AE74" i="17"/>
  <c r="AF74" i="17"/>
  <c r="AG74" i="17"/>
  <c r="AH74" i="17"/>
  <c r="AI74" i="17"/>
  <c r="E75" i="17"/>
  <c r="F75" i="17"/>
  <c r="G75" i="17"/>
  <c r="H75" i="17"/>
  <c r="I75" i="17"/>
  <c r="J75" i="17"/>
  <c r="K75" i="17"/>
  <c r="L75" i="17"/>
  <c r="M75" i="17"/>
  <c r="N75" i="17"/>
  <c r="O75" i="17"/>
  <c r="P75" i="17"/>
  <c r="Q75" i="17"/>
  <c r="R75" i="17"/>
  <c r="S75" i="17"/>
  <c r="T75" i="17"/>
  <c r="U75" i="17"/>
  <c r="V75" i="17"/>
  <c r="W75" i="17"/>
  <c r="X75" i="17"/>
  <c r="Y75" i="17"/>
  <c r="Z75" i="17"/>
  <c r="AA75" i="17"/>
  <c r="AB75" i="17"/>
  <c r="AC75" i="17"/>
  <c r="AD75" i="17"/>
  <c r="AE75" i="17"/>
  <c r="AF75" i="17"/>
  <c r="AG75" i="17"/>
  <c r="AH75" i="17"/>
  <c r="AI75" i="17"/>
  <c r="E76" i="17"/>
  <c r="F76" i="17"/>
  <c r="G76" i="17"/>
  <c r="H76" i="17"/>
  <c r="I76" i="17"/>
  <c r="J76" i="17"/>
  <c r="K76" i="17"/>
  <c r="L76" i="17"/>
  <c r="M76" i="17"/>
  <c r="N76" i="17"/>
  <c r="O76" i="17"/>
  <c r="P76" i="17"/>
  <c r="Q76" i="17"/>
  <c r="R76" i="17"/>
  <c r="S76" i="17"/>
  <c r="T76" i="17"/>
  <c r="U76" i="17"/>
  <c r="V76" i="17"/>
  <c r="W76" i="17"/>
  <c r="X76" i="17"/>
  <c r="Y76" i="17"/>
  <c r="Z76" i="17"/>
  <c r="AA76" i="17"/>
  <c r="AB76" i="17"/>
  <c r="AC76" i="17"/>
  <c r="AD76" i="17"/>
  <c r="AE76" i="17"/>
  <c r="AF76" i="17"/>
  <c r="AG76" i="17"/>
  <c r="AH76" i="17"/>
  <c r="AI76" i="17"/>
  <c r="E77" i="17"/>
  <c r="F77" i="17"/>
  <c r="G77" i="17"/>
  <c r="H77" i="17"/>
  <c r="I77" i="17"/>
  <c r="J77" i="17"/>
  <c r="K77" i="17"/>
  <c r="L77" i="17"/>
  <c r="M77" i="17"/>
  <c r="N77" i="17"/>
  <c r="O77" i="17"/>
  <c r="P77" i="17"/>
  <c r="Q77" i="17"/>
  <c r="R77" i="17"/>
  <c r="S77" i="17"/>
  <c r="T77" i="17"/>
  <c r="U77" i="17"/>
  <c r="V77" i="17"/>
  <c r="W77" i="17"/>
  <c r="X77" i="17"/>
  <c r="Y77" i="17"/>
  <c r="Z77" i="17"/>
  <c r="AA77" i="17"/>
  <c r="AB77" i="17"/>
  <c r="AC77" i="17"/>
  <c r="AD77" i="17"/>
  <c r="AE77" i="17"/>
  <c r="AF77" i="17"/>
  <c r="AG77" i="17"/>
  <c r="AH77" i="17"/>
  <c r="AI77" i="17"/>
  <c r="E78" i="17"/>
  <c r="F78" i="17"/>
  <c r="G78" i="17"/>
  <c r="H78" i="17"/>
  <c r="I78" i="17"/>
  <c r="J78" i="17"/>
  <c r="K78" i="17"/>
  <c r="L78" i="17"/>
  <c r="M78" i="17"/>
  <c r="N78" i="17"/>
  <c r="O78" i="17"/>
  <c r="P78" i="17"/>
  <c r="Q78" i="17"/>
  <c r="R78" i="17"/>
  <c r="S78" i="17"/>
  <c r="T78" i="17"/>
  <c r="U78" i="17"/>
  <c r="V78" i="17"/>
  <c r="W78" i="17"/>
  <c r="X78" i="17"/>
  <c r="Y78" i="17"/>
  <c r="Z78" i="17"/>
  <c r="AA78" i="17"/>
  <c r="AB78" i="17"/>
  <c r="AC78" i="17"/>
  <c r="AD78" i="17"/>
  <c r="AE78" i="17"/>
  <c r="AF78" i="17"/>
  <c r="AG78" i="17"/>
  <c r="AH78" i="17"/>
  <c r="AI78" i="17"/>
  <c r="E79" i="17"/>
  <c r="F79" i="17"/>
  <c r="G79" i="17"/>
  <c r="H79" i="17"/>
  <c r="I79" i="17"/>
  <c r="J79" i="17"/>
  <c r="K79" i="17"/>
  <c r="L79" i="17"/>
  <c r="M79" i="17"/>
  <c r="N79" i="17"/>
  <c r="O79" i="17"/>
  <c r="P79" i="17"/>
  <c r="Q79" i="17"/>
  <c r="R79" i="17"/>
  <c r="S79" i="17"/>
  <c r="T79" i="17"/>
  <c r="U79" i="17"/>
  <c r="V79" i="17"/>
  <c r="W79" i="17"/>
  <c r="X79" i="17"/>
  <c r="Y79" i="17"/>
  <c r="Z79" i="17"/>
  <c r="AA79" i="17"/>
  <c r="AB79" i="17"/>
  <c r="AC79" i="17"/>
  <c r="AD79" i="17"/>
  <c r="AE79" i="17"/>
  <c r="AF79" i="17"/>
  <c r="AG79" i="17"/>
  <c r="AH79" i="17"/>
  <c r="AI79" i="17"/>
  <c r="E80" i="17"/>
  <c r="F80" i="17"/>
  <c r="G80" i="17"/>
  <c r="H80" i="17"/>
  <c r="I80" i="17"/>
  <c r="J80" i="17"/>
  <c r="K80" i="17"/>
  <c r="L80" i="17"/>
  <c r="M80" i="17"/>
  <c r="N80" i="17"/>
  <c r="O80" i="17"/>
  <c r="P80" i="17"/>
  <c r="Q80" i="17"/>
  <c r="R80" i="17"/>
  <c r="S80" i="17"/>
  <c r="T80" i="17"/>
  <c r="U80" i="17"/>
  <c r="V80" i="17"/>
  <c r="W80" i="17"/>
  <c r="X80" i="17"/>
  <c r="Y80" i="17"/>
  <c r="Z80" i="17"/>
  <c r="AA80" i="17"/>
  <c r="AB80" i="17"/>
  <c r="AC80" i="17"/>
  <c r="AD80" i="17"/>
  <c r="AE80" i="17"/>
  <c r="AF80" i="17"/>
  <c r="AG80" i="17"/>
  <c r="AH80" i="17"/>
  <c r="AI80" i="17"/>
  <c r="E81" i="17"/>
  <c r="F81" i="17"/>
  <c r="G81" i="17"/>
  <c r="H81" i="17"/>
  <c r="I81" i="17"/>
  <c r="J81" i="17"/>
  <c r="K81" i="17"/>
  <c r="L81" i="17"/>
  <c r="M81" i="17"/>
  <c r="N81" i="17"/>
  <c r="O81" i="17"/>
  <c r="P81" i="17"/>
  <c r="Q81" i="17"/>
  <c r="R81" i="17"/>
  <c r="S81" i="17"/>
  <c r="T81" i="17"/>
  <c r="U81" i="17"/>
  <c r="V81" i="17"/>
  <c r="W81" i="17"/>
  <c r="X81" i="17"/>
  <c r="Y81" i="17"/>
  <c r="Z81" i="17"/>
  <c r="AA81" i="17"/>
  <c r="AB81" i="17"/>
  <c r="AC81" i="17"/>
  <c r="AD81" i="17"/>
  <c r="AE81" i="17"/>
  <c r="AF81" i="17"/>
  <c r="AG81" i="17"/>
  <c r="AH81" i="17"/>
  <c r="AI81" i="17"/>
  <c r="E82" i="17"/>
  <c r="F82" i="17"/>
  <c r="G82" i="17"/>
  <c r="H82" i="17"/>
  <c r="I82" i="17"/>
  <c r="J82" i="17"/>
  <c r="K82" i="17"/>
  <c r="L82" i="17"/>
  <c r="M82" i="17"/>
  <c r="N82" i="17"/>
  <c r="O82" i="17"/>
  <c r="P82" i="17"/>
  <c r="Q82" i="17"/>
  <c r="R82" i="17"/>
  <c r="S82" i="17"/>
  <c r="T82" i="17"/>
  <c r="U82" i="17"/>
  <c r="V82" i="17"/>
  <c r="W82" i="17"/>
  <c r="X82" i="17"/>
  <c r="Y82" i="17"/>
  <c r="Z82" i="17"/>
  <c r="AA82" i="17"/>
  <c r="AB82" i="17"/>
  <c r="AC82" i="17"/>
  <c r="AD82" i="17"/>
  <c r="AE82" i="17"/>
  <c r="AF82" i="17"/>
  <c r="AG82" i="17"/>
  <c r="AH82" i="17"/>
  <c r="AI82" i="17"/>
  <c r="E83" i="17"/>
  <c r="F83" i="17"/>
  <c r="G83" i="17"/>
  <c r="H83" i="17"/>
  <c r="I83" i="17"/>
  <c r="J83" i="17"/>
  <c r="K83" i="17"/>
  <c r="L83" i="17"/>
  <c r="M83" i="17"/>
  <c r="N83" i="17"/>
  <c r="O83" i="17"/>
  <c r="P83" i="17"/>
  <c r="Q83" i="17"/>
  <c r="R83" i="17"/>
  <c r="S83" i="17"/>
  <c r="T83" i="17"/>
  <c r="U83" i="17"/>
  <c r="V83" i="17"/>
  <c r="W83" i="17"/>
  <c r="X83" i="17"/>
  <c r="Y83" i="17"/>
  <c r="Z83" i="17"/>
  <c r="AA83" i="17"/>
  <c r="AB83" i="17"/>
  <c r="AC83" i="17"/>
  <c r="AD83" i="17"/>
  <c r="AE83" i="17"/>
  <c r="AF83" i="17"/>
  <c r="AG83" i="17"/>
  <c r="AH83" i="17"/>
  <c r="AI83" i="17"/>
  <c r="E84" i="17"/>
  <c r="F84" i="17"/>
  <c r="G84" i="17"/>
  <c r="H84" i="17"/>
  <c r="I84" i="17"/>
  <c r="J84" i="17"/>
  <c r="K84" i="17"/>
  <c r="L84" i="17"/>
  <c r="M84" i="17"/>
  <c r="N84" i="17"/>
  <c r="O84" i="17"/>
  <c r="P84" i="17"/>
  <c r="Q84" i="17"/>
  <c r="R84" i="17"/>
  <c r="S84" i="17"/>
  <c r="T84" i="17"/>
  <c r="U84" i="17"/>
  <c r="V84" i="17"/>
  <c r="W84" i="17"/>
  <c r="X84" i="17"/>
  <c r="Y84" i="17"/>
  <c r="Z84" i="17"/>
  <c r="AA84" i="17"/>
  <c r="AB84" i="17"/>
  <c r="AC84" i="17"/>
  <c r="AD84" i="17"/>
  <c r="AE84" i="17"/>
  <c r="AF84" i="17"/>
  <c r="AG84" i="17"/>
  <c r="AH84" i="17"/>
  <c r="AI84" i="17"/>
  <c r="E85" i="17"/>
  <c r="F85" i="17"/>
  <c r="G85" i="17"/>
  <c r="H85" i="17"/>
  <c r="I85" i="17"/>
  <c r="J85" i="17"/>
  <c r="K85" i="17"/>
  <c r="L85" i="17"/>
  <c r="M85" i="17"/>
  <c r="N85" i="17"/>
  <c r="O85" i="17"/>
  <c r="P85" i="17"/>
  <c r="Q85" i="17"/>
  <c r="R85" i="17"/>
  <c r="S85" i="17"/>
  <c r="T85" i="17"/>
  <c r="U85" i="17"/>
  <c r="V85" i="17"/>
  <c r="W85" i="17"/>
  <c r="X85" i="17"/>
  <c r="Y85" i="17"/>
  <c r="Z85" i="17"/>
  <c r="AA85" i="17"/>
  <c r="AB85" i="17"/>
  <c r="AC85" i="17"/>
  <c r="AD85" i="17"/>
  <c r="AE85" i="17"/>
  <c r="AF85" i="17"/>
  <c r="AG85" i="17"/>
  <c r="AH85" i="17"/>
  <c r="AI85" i="17"/>
  <c r="E86" i="17"/>
  <c r="F86" i="17"/>
  <c r="G86" i="17"/>
  <c r="H86" i="17"/>
  <c r="I86" i="17"/>
  <c r="J86" i="17"/>
  <c r="K86" i="17"/>
  <c r="L86" i="17"/>
  <c r="M86" i="17"/>
  <c r="N86" i="17"/>
  <c r="O86" i="17"/>
  <c r="P86" i="17"/>
  <c r="Q86" i="17"/>
  <c r="R86" i="17"/>
  <c r="S86" i="17"/>
  <c r="T86" i="17"/>
  <c r="U86" i="17"/>
  <c r="V86" i="17"/>
  <c r="W86" i="17"/>
  <c r="X86" i="17"/>
  <c r="Y86" i="17"/>
  <c r="Z86" i="17"/>
  <c r="AA86" i="17"/>
  <c r="AB86" i="17"/>
  <c r="AC86" i="17"/>
  <c r="AD86" i="17"/>
  <c r="AE86" i="17"/>
  <c r="AF86" i="17"/>
  <c r="AG86" i="17"/>
  <c r="AH86" i="17"/>
  <c r="AI86" i="17"/>
  <c r="E87" i="17"/>
  <c r="F87" i="17"/>
  <c r="G87" i="17"/>
  <c r="H87" i="17"/>
  <c r="I87" i="17"/>
  <c r="J87" i="17"/>
  <c r="K87" i="17"/>
  <c r="L87" i="17"/>
  <c r="M87" i="17"/>
  <c r="N87" i="17"/>
  <c r="O87" i="17"/>
  <c r="P87" i="17"/>
  <c r="Q87" i="17"/>
  <c r="R87" i="17"/>
  <c r="S87" i="17"/>
  <c r="T87" i="17"/>
  <c r="U87" i="17"/>
  <c r="V87" i="17"/>
  <c r="W87" i="17"/>
  <c r="X87" i="17"/>
  <c r="Y87" i="17"/>
  <c r="Z87" i="17"/>
  <c r="AA87" i="17"/>
  <c r="AB87" i="17"/>
  <c r="AC87" i="17"/>
  <c r="AD87" i="17"/>
  <c r="AE87" i="17"/>
  <c r="AF87" i="17"/>
  <c r="AG87" i="17"/>
  <c r="AH87" i="17"/>
  <c r="AI87" i="17"/>
  <c r="E88" i="17"/>
  <c r="F88" i="17"/>
  <c r="G88" i="17"/>
  <c r="H88" i="17"/>
  <c r="I88" i="17"/>
  <c r="J88" i="17"/>
  <c r="K88" i="17"/>
  <c r="L88" i="17"/>
  <c r="M88" i="17"/>
  <c r="N88" i="17"/>
  <c r="O88" i="17"/>
  <c r="P88" i="17"/>
  <c r="Q88" i="17"/>
  <c r="R88" i="17"/>
  <c r="S88" i="17"/>
  <c r="T88" i="17"/>
  <c r="U88" i="17"/>
  <c r="V88" i="17"/>
  <c r="W88" i="17"/>
  <c r="X88" i="17"/>
  <c r="Y88" i="17"/>
  <c r="Z88" i="17"/>
  <c r="AA88" i="17"/>
  <c r="AB88" i="17"/>
  <c r="AC88" i="17"/>
  <c r="AD88" i="17"/>
  <c r="AE88" i="17"/>
  <c r="AF88" i="17"/>
  <c r="AG88" i="17"/>
  <c r="AH88" i="17"/>
  <c r="AI88" i="17"/>
  <c r="E89" i="17"/>
  <c r="F89" i="17"/>
  <c r="G89" i="17"/>
  <c r="H89" i="17"/>
  <c r="I89" i="17"/>
  <c r="J89" i="17"/>
  <c r="K89" i="17"/>
  <c r="L89" i="17"/>
  <c r="M89" i="17"/>
  <c r="N89" i="17"/>
  <c r="O89" i="17"/>
  <c r="P89" i="17"/>
  <c r="Q89" i="17"/>
  <c r="R89" i="17"/>
  <c r="S89" i="17"/>
  <c r="T89" i="17"/>
  <c r="U89" i="17"/>
  <c r="V89" i="17"/>
  <c r="W89" i="17"/>
  <c r="X89" i="17"/>
  <c r="Y89" i="17"/>
  <c r="Z89" i="17"/>
  <c r="AA89" i="17"/>
  <c r="AB89" i="17"/>
  <c r="AC89" i="17"/>
  <c r="AD89" i="17"/>
  <c r="AE89" i="17"/>
  <c r="AF89" i="17"/>
  <c r="AG89" i="17"/>
  <c r="AH89" i="17"/>
  <c r="AI89" i="17"/>
  <c r="E90" i="17"/>
  <c r="F90" i="17"/>
  <c r="G90" i="17"/>
  <c r="H90" i="17"/>
  <c r="I90" i="17"/>
  <c r="J90" i="17"/>
  <c r="K90" i="17"/>
  <c r="L90" i="17"/>
  <c r="M90" i="17"/>
  <c r="N90" i="17"/>
  <c r="O90" i="17"/>
  <c r="P90" i="17"/>
  <c r="Q90" i="17"/>
  <c r="R90" i="17"/>
  <c r="S90" i="17"/>
  <c r="T90" i="17"/>
  <c r="U90" i="17"/>
  <c r="V90" i="17"/>
  <c r="W90" i="17"/>
  <c r="X90" i="17"/>
  <c r="Y90" i="17"/>
  <c r="Z90" i="17"/>
  <c r="AA90" i="17"/>
  <c r="AB90" i="17"/>
  <c r="AC90" i="17"/>
  <c r="AD90" i="17"/>
  <c r="AE90" i="17"/>
  <c r="AF90" i="17"/>
  <c r="AG90" i="17"/>
  <c r="AH90" i="17"/>
  <c r="AI90" i="17"/>
  <c r="E91" i="17"/>
  <c r="F91" i="17"/>
  <c r="G91" i="17"/>
  <c r="H91" i="17"/>
  <c r="I91" i="17"/>
  <c r="J91" i="17"/>
  <c r="K91" i="17"/>
  <c r="L91" i="17"/>
  <c r="M91" i="17"/>
  <c r="N91" i="17"/>
  <c r="O91" i="17"/>
  <c r="P91" i="17"/>
  <c r="Q91" i="17"/>
  <c r="R91" i="17"/>
  <c r="S91" i="17"/>
  <c r="T91" i="17"/>
  <c r="U91" i="17"/>
  <c r="V91" i="17"/>
  <c r="W91" i="17"/>
  <c r="X91" i="17"/>
  <c r="Y91" i="17"/>
  <c r="Z91" i="17"/>
  <c r="AA91" i="17"/>
  <c r="AB91" i="17"/>
  <c r="AC91" i="17"/>
  <c r="AD91" i="17"/>
  <c r="AE91" i="17"/>
  <c r="AF91" i="17"/>
  <c r="AG91" i="17"/>
  <c r="AH91" i="17"/>
  <c r="AI91" i="17"/>
  <c r="E92" i="17"/>
  <c r="F92" i="17"/>
  <c r="G92" i="17"/>
  <c r="H92" i="17"/>
  <c r="I92" i="17"/>
  <c r="J92" i="17"/>
  <c r="K92" i="17"/>
  <c r="L92" i="17"/>
  <c r="M92" i="17"/>
  <c r="N92" i="17"/>
  <c r="O92" i="17"/>
  <c r="P92" i="17"/>
  <c r="Q92" i="17"/>
  <c r="R92" i="17"/>
  <c r="S92" i="17"/>
  <c r="T92" i="17"/>
  <c r="U92" i="17"/>
  <c r="V92" i="17"/>
  <c r="W92" i="17"/>
  <c r="X92" i="17"/>
  <c r="Y92" i="17"/>
  <c r="Z92" i="17"/>
  <c r="AA92" i="17"/>
  <c r="AB92" i="17"/>
  <c r="AC92" i="17"/>
  <c r="AD92" i="17"/>
  <c r="AE92" i="17"/>
  <c r="AF92" i="17"/>
  <c r="AG92" i="17"/>
  <c r="AH92" i="17"/>
  <c r="AI92" i="17"/>
  <c r="E93" i="17"/>
  <c r="F93" i="17"/>
  <c r="G93" i="17"/>
  <c r="H93" i="17"/>
  <c r="I93" i="17"/>
  <c r="J93" i="17"/>
  <c r="K93" i="17"/>
  <c r="L93" i="17"/>
  <c r="M93" i="17"/>
  <c r="N93" i="17"/>
  <c r="O93" i="17"/>
  <c r="P93" i="17"/>
  <c r="Q93" i="17"/>
  <c r="R93" i="17"/>
  <c r="S93" i="17"/>
  <c r="T93" i="17"/>
  <c r="U93" i="17"/>
  <c r="V93" i="17"/>
  <c r="W93" i="17"/>
  <c r="X93" i="17"/>
  <c r="Y93" i="17"/>
  <c r="Z93" i="17"/>
  <c r="AA93" i="17"/>
  <c r="AB93" i="17"/>
  <c r="AC93" i="17"/>
  <c r="AD93" i="17"/>
  <c r="AE93" i="17"/>
  <c r="AF93" i="17"/>
  <c r="AG93" i="17"/>
  <c r="AH93" i="17"/>
  <c r="AI93" i="17"/>
  <c r="E94" i="17"/>
  <c r="F94" i="17"/>
  <c r="G94" i="17"/>
  <c r="H94" i="17"/>
  <c r="I94" i="17"/>
  <c r="J94" i="17"/>
  <c r="K94" i="17"/>
  <c r="L94" i="17"/>
  <c r="M94" i="17"/>
  <c r="N94" i="17"/>
  <c r="O94" i="17"/>
  <c r="P94" i="17"/>
  <c r="Q94" i="17"/>
  <c r="R94" i="17"/>
  <c r="S94" i="17"/>
  <c r="T94" i="17"/>
  <c r="U94" i="17"/>
  <c r="V94" i="17"/>
  <c r="W94" i="17"/>
  <c r="X94" i="17"/>
  <c r="Y94" i="17"/>
  <c r="Z94" i="17"/>
  <c r="AA94" i="17"/>
  <c r="AB94" i="17"/>
  <c r="AC94" i="17"/>
  <c r="AD94" i="17"/>
  <c r="AE94" i="17"/>
  <c r="AF94" i="17"/>
  <c r="AG94" i="17"/>
  <c r="AH94" i="17"/>
  <c r="AI94" i="17"/>
  <c r="E95" i="17"/>
  <c r="F95" i="17"/>
  <c r="G95" i="17"/>
  <c r="H95" i="17"/>
  <c r="I95" i="17"/>
  <c r="J95" i="17"/>
  <c r="K95" i="17"/>
  <c r="L95" i="17"/>
  <c r="M95" i="17"/>
  <c r="N95" i="17"/>
  <c r="O95" i="17"/>
  <c r="P95" i="17"/>
  <c r="Q95" i="17"/>
  <c r="R95" i="17"/>
  <c r="S95" i="17"/>
  <c r="T95" i="17"/>
  <c r="U95" i="17"/>
  <c r="V95" i="17"/>
  <c r="W95" i="17"/>
  <c r="X95" i="17"/>
  <c r="Y95" i="17"/>
  <c r="Z95" i="17"/>
  <c r="AA95" i="17"/>
  <c r="AB95" i="17"/>
  <c r="AC95" i="17"/>
  <c r="AD95" i="17"/>
  <c r="AE95" i="17"/>
  <c r="AF95" i="17"/>
  <c r="AG95" i="17"/>
  <c r="AH95" i="17"/>
  <c r="AI95" i="17"/>
  <c r="E96" i="17"/>
  <c r="F96" i="17"/>
  <c r="G96" i="17"/>
  <c r="H96" i="17"/>
  <c r="I96" i="17"/>
  <c r="J96" i="17"/>
  <c r="K96" i="17"/>
  <c r="L96" i="17"/>
  <c r="M96" i="17"/>
  <c r="N96" i="17"/>
  <c r="O96" i="17"/>
  <c r="P96" i="17"/>
  <c r="Q96" i="17"/>
  <c r="R96" i="17"/>
  <c r="S96" i="17"/>
  <c r="T96" i="17"/>
  <c r="U96" i="17"/>
  <c r="V96" i="17"/>
  <c r="W96" i="17"/>
  <c r="X96" i="17"/>
  <c r="Y96" i="17"/>
  <c r="Z96" i="17"/>
  <c r="AA96" i="17"/>
  <c r="AB96" i="17"/>
  <c r="AC96" i="17"/>
  <c r="AD96" i="17"/>
  <c r="AE96" i="17"/>
  <c r="AF96" i="17"/>
  <c r="AG96" i="17"/>
  <c r="AH96" i="17"/>
  <c r="AI96" i="17"/>
  <c r="E97" i="17"/>
  <c r="F97" i="17"/>
  <c r="G97" i="17"/>
  <c r="H97" i="17"/>
  <c r="I97" i="17"/>
  <c r="J97" i="17"/>
  <c r="K97" i="17"/>
  <c r="L97" i="17"/>
  <c r="M97" i="17"/>
  <c r="N97" i="17"/>
  <c r="O97" i="17"/>
  <c r="P97" i="17"/>
  <c r="Q97" i="17"/>
  <c r="R97" i="17"/>
  <c r="S97" i="17"/>
  <c r="T97" i="17"/>
  <c r="U97" i="17"/>
  <c r="V97" i="17"/>
  <c r="W97" i="17"/>
  <c r="X97" i="17"/>
  <c r="Y97" i="17"/>
  <c r="Z97" i="17"/>
  <c r="AA97" i="17"/>
  <c r="AB97" i="17"/>
  <c r="AC97" i="17"/>
  <c r="AD97" i="17"/>
  <c r="AE97" i="17"/>
  <c r="AF97" i="17"/>
  <c r="AG97" i="17"/>
  <c r="AH97" i="17"/>
  <c r="AI97" i="17"/>
  <c r="E98" i="17"/>
  <c r="F98" i="17"/>
  <c r="G98" i="17"/>
  <c r="H98" i="17"/>
  <c r="I98" i="17"/>
  <c r="J98" i="17"/>
  <c r="K98" i="17"/>
  <c r="L98" i="17"/>
  <c r="M98" i="17"/>
  <c r="N98" i="17"/>
  <c r="O98" i="17"/>
  <c r="P98" i="17"/>
  <c r="Q98" i="17"/>
  <c r="R98" i="17"/>
  <c r="S98" i="17"/>
  <c r="T98" i="17"/>
  <c r="U98" i="17"/>
  <c r="V98" i="17"/>
  <c r="W98" i="17"/>
  <c r="X98" i="17"/>
  <c r="Y98" i="17"/>
  <c r="Z98" i="17"/>
  <c r="AA98" i="17"/>
  <c r="AB98" i="17"/>
  <c r="AC98" i="17"/>
  <c r="AD98" i="17"/>
  <c r="AE98" i="17"/>
  <c r="AF98" i="17"/>
  <c r="AG98" i="17"/>
  <c r="AH98" i="17"/>
  <c r="AI98" i="17"/>
  <c r="E99" i="17"/>
  <c r="F99" i="17"/>
  <c r="G99" i="17"/>
  <c r="H99" i="17"/>
  <c r="I99" i="17"/>
  <c r="J99" i="17"/>
  <c r="K99" i="17"/>
  <c r="L99" i="17"/>
  <c r="M99" i="17"/>
  <c r="N99" i="17"/>
  <c r="O99" i="17"/>
  <c r="P99" i="17"/>
  <c r="Q99" i="17"/>
  <c r="R99" i="17"/>
  <c r="S99" i="17"/>
  <c r="T99" i="17"/>
  <c r="U99" i="17"/>
  <c r="V99" i="17"/>
  <c r="W99" i="17"/>
  <c r="X99" i="17"/>
  <c r="Y99" i="17"/>
  <c r="Z99" i="17"/>
  <c r="AA99" i="17"/>
  <c r="AB99" i="17"/>
  <c r="AC99" i="17"/>
  <c r="AD99" i="17"/>
  <c r="AE99" i="17"/>
  <c r="AF99" i="17"/>
  <c r="AG99" i="17"/>
  <c r="AH99" i="17"/>
  <c r="AI99" i="17"/>
  <c r="E100" i="17"/>
  <c r="F100" i="17"/>
  <c r="G100" i="17"/>
  <c r="H100" i="17"/>
  <c r="I100" i="17"/>
  <c r="J100" i="17"/>
  <c r="K100" i="17"/>
  <c r="L100" i="17"/>
  <c r="M100" i="17"/>
  <c r="N100" i="17"/>
  <c r="O100" i="17"/>
  <c r="P100" i="17"/>
  <c r="Q100" i="17"/>
  <c r="R100" i="17"/>
  <c r="S100" i="17"/>
  <c r="T100" i="17"/>
  <c r="U100" i="17"/>
  <c r="V100" i="17"/>
  <c r="W100" i="17"/>
  <c r="X100" i="17"/>
  <c r="Y100" i="17"/>
  <c r="Z100" i="17"/>
  <c r="AA100" i="17"/>
  <c r="AB100" i="17"/>
  <c r="AC100" i="17"/>
  <c r="AD100" i="17"/>
  <c r="AE100" i="17"/>
  <c r="AF100" i="17"/>
  <c r="AG100" i="17"/>
  <c r="AH100" i="17"/>
  <c r="AI100" i="17"/>
  <c r="E101" i="17"/>
  <c r="F101" i="17"/>
  <c r="G101" i="17"/>
  <c r="H101" i="17"/>
  <c r="I101" i="17"/>
  <c r="J101" i="17"/>
  <c r="K101" i="17"/>
  <c r="L101" i="17"/>
  <c r="M101" i="17"/>
  <c r="N101" i="17"/>
  <c r="O101" i="17"/>
  <c r="P101" i="17"/>
  <c r="Q101" i="17"/>
  <c r="R101" i="17"/>
  <c r="S101" i="17"/>
  <c r="T101" i="17"/>
  <c r="U101" i="17"/>
  <c r="V101" i="17"/>
  <c r="W101" i="17"/>
  <c r="X101" i="17"/>
  <c r="Y101" i="17"/>
  <c r="Z101" i="17"/>
  <c r="AA101" i="17"/>
  <c r="AB101" i="17"/>
  <c r="AC101" i="17"/>
  <c r="AD101" i="17"/>
  <c r="AE101" i="17"/>
  <c r="AF101" i="17"/>
  <c r="AG101" i="17"/>
  <c r="AH101" i="17"/>
  <c r="AI101" i="17"/>
  <c r="E102" i="17"/>
  <c r="F102" i="17"/>
  <c r="G102" i="17"/>
  <c r="H102" i="17"/>
  <c r="I102" i="17"/>
  <c r="J102" i="17"/>
  <c r="K102" i="17"/>
  <c r="L102" i="17"/>
  <c r="M102" i="17"/>
  <c r="N102" i="17"/>
  <c r="O102" i="17"/>
  <c r="P102" i="17"/>
  <c r="Q102" i="17"/>
  <c r="R102" i="17"/>
  <c r="S102" i="17"/>
  <c r="T102" i="17"/>
  <c r="U102" i="17"/>
  <c r="V102" i="17"/>
  <c r="W102" i="17"/>
  <c r="X102" i="17"/>
  <c r="Y102" i="17"/>
  <c r="Z102" i="17"/>
  <c r="AA102" i="17"/>
  <c r="AB102" i="17"/>
  <c r="AC102" i="17"/>
  <c r="AD102" i="17"/>
  <c r="AE102" i="17"/>
  <c r="AF102" i="17"/>
  <c r="AG102" i="17"/>
  <c r="AH102" i="17"/>
  <c r="AI102" i="17"/>
  <c r="E103" i="17"/>
  <c r="F103" i="17"/>
  <c r="G103" i="17"/>
  <c r="H103" i="17"/>
  <c r="I103" i="17"/>
  <c r="J103" i="17"/>
  <c r="K103" i="17"/>
  <c r="L103" i="17"/>
  <c r="M103" i="17"/>
  <c r="N103" i="17"/>
  <c r="O103" i="17"/>
  <c r="P103" i="17"/>
  <c r="Q103" i="17"/>
  <c r="R103" i="17"/>
  <c r="S103" i="17"/>
  <c r="T103" i="17"/>
  <c r="U103" i="17"/>
  <c r="V103" i="17"/>
  <c r="W103" i="17"/>
  <c r="X103" i="17"/>
  <c r="Y103" i="17"/>
  <c r="Z103" i="17"/>
  <c r="AA103" i="17"/>
  <c r="AB103" i="17"/>
  <c r="AC103" i="17"/>
  <c r="AD103" i="17"/>
  <c r="AE103" i="17"/>
  <c r="AF103" i="17"/>
  <c r="AG103" i="17"/>
  <c r="AH103" i="17"/>
  <c r="AI103" i="17"/>
  <c r="E104" i="17"/>
  <c r="F104" i="17"/>
  <c r="G104" i="17"/>
  <c r="H104" i="17"/>
  <c r="I104" i="17"/>
  <c r="J104" i="17"/>
  <c r="K104" i="17"/>
  <c r="L104" i="17"/>
  <c r="M104" i="17"/>
  <c r="N104" i="17"/>
  <c r="O104" i="17"/>
  <c r="P104" i="17"/>
  <c r="Q104" i="17"/>
  <c r="R104" i="17"/>
  <c r="S104" i="17"/>
  <c r="T104" i="17"/>
  <c r="U104" i="17"/>
  <c r="V104" i="17"/>
  <c r="W104" i="17"/>
  <c r="X104" i="17"/>
  <c r="Y104" i="17"/>
  <c r="Z104" i="17"/>
  <c r="AA104" i="17"/>
  <c r="AB104" i="17"/>
  <c r="AC104" i="17"/>
  <c r="AD104" i="17"/>
  <c r="AE104" i="17"/>
  <c r="AF104" i="17"/>
  <c r="AG104" i="17"/>
  <c r="AH104" i="17"/>
  <c r="AI104" i="17"/>
  <c r="E105" i="17"/>
  <c r="F105" i="17"/>
  <c r="G105" i="17"/>
  <c r="H105" i="17"/>
  <c r="I105" i="17"/>
  <c r="J105" i="17"/>
  <c r="K105" i="17"/>
  <c r="L105" i="17"/>
  <c r="M105" i="17"/>
  <c r="N105" i="17"/>
  <c r="O105" i="17"/>
  <c r="P105" i="17"/>
  <c r="Q105" i="17"/>
  <c r="R105" i="17"/>
  <c r="S105" i="17"/>
  <c r="T105" i="17"/>
  <c r="U105" i="17"/>
  <c r="V105" i="17"/>
  <c r="W105" i="17"/>
  <c r="X105" i="17"/>
  <c r="Y105" i="17"/>
  <c r="Z105" i="17"/>
  <c r="AA105" i="17"/>
  <c r="AB105" i="17"/>
  <c r="AC105" i="17"/>
  <c r="AD105" i="17"/>
  <c r="AE105" i="17"/>
  <c r="AF105" i="17"/>
  <c r="AG105" i="17"/>
  <c r="AH105" i="17"/>
  <c r="AI105" i="17"/>
  <c r="E106" i="17"/>
  <c r="F106" i="17"/>
  <c r="G106" i="17"/>
  <c r="H106" i="17"/>
  <c r="I106" i="17"/>
  <c r="J106" i="17"/>
  <c r="K106" i="17"/>
  <c r="L106" i="17"/>
  <c r="M106" i="17"/>
  <c r="N106" i="17"/>
  <c r="O106" i="17"/>
  <c r="P106" i="17"/>
  <c r="Q106" i="17"/>
  <c r="R106" i="17"/>
  <c r="S106" i="17"/>
  <c r="T106" i="17"/>
  <c r="U106" i="17"/>
  <c r="V106" i="17"/>
  <c r="W106" i="17"/>
  <c r="X106" i="17"/>
  <c r="Y106" i="17"/>
  <c r="Z106" i="17"/>
  <c r="AA106" i="17"/>
  <c r="AB106" i="17"/>
  <c r="AC106" i="17"/>
  <c r="AD106" i="17"/>
  <c r="AE106" i="17"/>
  <c r="AF106" i="17"/>
  <c r="AG106" i="17"/>
  <c r="AH106" i="17"/>
  <c r="AI106" i="17"/>
  <c r="E107" i="17"/>
  <c r="F107" i="17"/>
  <c r="G107" i="17"/>
  <c r="H107" i="17"/>
  <c r="I107" i="17"/>
  <c r="J107" i="17"/>
  <c r="K107" i="17"/>
  <c r="L107" i="17"/>
  <c r="M107" i="17"/>
  <c r="N107" i="17"/>
  <c r="O107" i="17"/>
  <c r="P107" i="17"/>
  <c r="Q107" i="17"/>
  <c r="R107" i="17"/>
  <c r="S107" i="17"/>
  <c r="T107" i="17"/>
  <c r="U107" i="17"/>
  <c r="V107" i="17"/>
  <c r="W107" i="17"/>
  <c r="X107" i="17"/>
  <c r="Y107" i="17"/>
  <c r="Z107" i="17"/>
  <c r="AA107" i="17"/>
  <c r="AB107" i="17"/>
  <c r="AC107" i="17"/>
  <c r="AD107" i="17"/>
  <c r="AE107" i="17"/>
  <c r="AF107" i="17"/>
  <c r="AG107" i="17"/>
  <c r="AH107" i="17"/>
  <c r="AI107" i="17"/>
  <c r="E108" i="17"/>
  <c r="F108" i="17"/>
  <c r="G108" i="17"/>
  <c r="H108" i="17"/>
  <c r="I108" i="17"/>
  <c r="J108" i="17"/>
  <c r="K108" i="17"/>
  <c r="L108" i="17"/>
  <c r="M108" i="17"/>
  <c r="N108" i="17"/>
  <c r="O108" i="17"/>
  <c r="P108" i="17"/>
  <c r="Q108" i="17"/>
  <c r="R108" i="17"/>
  <c r="S108" i="17"/>
  <c r="T108" i="17"/>
  <c r="U108" i="17"/>
  <c r="V108" i="17"/>
  <c r="W108" i="17"/>
  <c r="X108" i="17"/>
  <c r="Y108" i="17"/>
  <c r="Z108" i="17"/>
  <c r="AA108" i="17"/>
  <c r="AB108" i="17"/>
  <c r="AC108" i="17"/>
  <c r="AD108" i="17"/>
  <c r="AE108" i="17"/>
  <c r="AF108" i="17"/>
  <c r="AG108" i="17"/>
  <c r="AH108" i="17"/>
  <c r="AI108" i="17"/>
  <c r="E109" i="17"/>
  <c r="F109" i="17"/>
  <c r="G109" i="17"/>
  <c r="H109" i="17"/>
  <c r="I109" i="17"/>
  <c r="J109" i="17"/>
  <c r="K109" i="17"/>
  <c r="L109" i="17"/>
  <c r="M109" i="17"/>
  <c r="N109" i="17"/>
  <c r="O109" i="17"/>
  <c r="P109" i="17"/>
  <c r="Q109" i="17"/>
  <c r="R109" i="17"/>
  <c r="S109" i="17"/>
  <c r="T109" i="17"/>
  <c r="U109" i="17"/>
  <c r="V109" i="17"/>
  <c r="W109" i="17"/>
  <c r="X109" i="17"/>
  <c r="Y109" i="17"/>
  <c r="Z109" i="17"/>
  <c r="AA109" i="17"/>
  <c r="AB109" i="17"/>
  <c r="AC109" i="17"/>
  <c r="AD109" i="17"/>
  <c r="AE109" i="17"/>
  <c r="AF109" i="17"/>
  <c r="AG109" i="17"/>
  <c r="AH109" i="17"/>
  <c r="AI109" i="17"/>
  <c r="E110" i="17"/>
  <c r="F110" i="17"/>
  <c r="G110" i="17"/>
  <c r="H110" i="17"/>
  <c r="I110" i="17"/>
  <c r="J110" i="17"/>
  <c r="K110" i="17"/>
  <c r="L110" i="17"/>
  <c r="M110" i="17"/>
  <c r="N110" i="17"/>
  <c r="O110" i="17"/>
  <c r="P110" i="17"/>
  <c r="Q110" i="17"/>
  <c r="R110" i="17"/>
  <c r="S110" i="17"/>
  <c r="T110" i="17"/>
  <c r="U110" i="17"/>
  <c r="V110" i="17"/>
  <c r="W110" i="17"/>
  <c r="X110" i="17"/>
  <c r="Y110" i="17"/>
  <c r="Z110" i="17"/>
  <c r="AA110" i="17"/>
  <c r="AB110" i="17"/>
  <c r="AC110" i="17"/>
  <c r="AD110" i="17"/>
  <c r="AE110" i="17"/>
  <c r="AF110" i="17"/>
  <c r="AG110" i="17"/>
  <c r="AH110" i="17"/>
  <c r="AI110" i="17"/>
  <c r="F2" i="17"/>
  <c r="G2" i="17"/>
  <c r="H2" i="17"/>
  <c r="I2" i="17"/>
  <c r="J2" i="17"/>
  <c r="K2" i="17"/>
  <c r="L2" i="17"/>
  <c r="M2" i="17"/>
  <c r="N2" i="17"/>
  <c r="O2" i="17"/>
  <c r="P2" i="17"/>
  <c r="Q2" i="17"/>
  <c r="R2" i="17"/>
  <c r="S2" i="17"/>
  <c r="T2" i="17"/>
  <c r="U2" i="17"/>
  <c r="V2" i="17"/>
  <c r="W2" i="17"/>
  <c r="X2" i="17"/>
  <c r="Y2" i="17"/>
  <c r="Z2" i="17"/>
  <c r="AA2" i="17"/>
  <c r="AB2" i="17"/>
  <c r="AC2" i="17"/>
  <c r="AD2" i="17"/>
  <c r="AE2" i="17"/>
  <c r="AF2" i="17"/>
  <c r="AG2" i="17"/>
  <c r="AH2" i="17"/>
  <c r="AI2" i="17"/>
  <c r="E2" i="17"/>
  <c r="V70" i="5"/>
  <c r="AA70" i="5"/>
  <c r="AF70" i="5"/>
  <c r="AK70" i="5"/>
  <c r="Q70" i="5"/>
  <c r="F6" i="16"/>
  <c r="G6" i="16" s="1"/>
  <c r="H6" i="16" s="1"/>
  <c r="I6" i="16" s="1"/>
  <c r="J6" i="16" s="1"/>
  <c r="K6" i="16" s="1"/>
  <c r="L6" i="16" s="1"/>
  <c r="M6" i="16" s="1"/>
  <c r="N6" i="16" s="1"/>
  <c r="O6" i="16" s="1"/>
  <c r="P6" i="16" s="1"/>
  <c r="Q6" i="16" s="1"/>
  <c r="R6" i="16" s="1"/>
  <c r="S6" i="16" s="1"/>
  <c r="T6" i="16" s="1"/>
  <c r="U6" i="16" s="1"/>
  <c r="V6" i="16" s="1"/>
  <c r="W6" i="16" s="1"/>
  <c r="X6" i="16" s="1"/>
  <c r="Y6" i="16" s="1"/>
  <c r="Z6" i="16" s="1"/>
  <c r="AA6" i="16" s="1"/>
  <c r="AB6" i="16" s="1"/>
  <c r="AC6" i="16" s="1"/>
  <c r="AD6" i="16" s="1"/>
  <c r="AE6" i="16" s="1"/>
  <c r="AF6" i="16" s="1"/>
  <c r="AG6" i="16" s="1"/>
  <c r="AH6" i="16" s="1"/>
  <c r="AI6" i="16" s="1"/>
  <c r="F5" i="16"/>
  <c r="F4" i="16"/>
  <c r="G4" i="16" s="1"/>
  <c r="H4" i="16" s="1"/>
  <c r="I4" i="16" s="1"/>
  <c r="F3" i="16"/>
  <c r="F2" i="16"/>
  <c r="G2" i="16" s="1"/>
  <c r="H2" i="16" s="1"/>
  <c r="M45" i="4"/>
  <c r="N45" i="4"/>
  <c r="O45" i="4"/>
  <c r="P45" i="4"/>
  <c r="Q45" i="4"/>
  <c r="R45" i="4"/>
  <c r="S45" i="4"/>
  <c r="T45" i="4"/>
  <c r="U45" i="4"/>
  <c r="V45" i="4"/>
  <c r="W45" i="4"/>
  <c r="X45" i="4"/>
  <c r="Y45" i="4"/>
  <c r="Z45" i="4"/>
  <c r="AA45" i="4"/>
  <c r="AB45" i="4"/>
  <c r="AC45" i="4"/>
  <c r="AD45" i="4"/>
  <c r="AE45" i="4"/>
  <c r="AF45" i="4"/>
  <c r="AG45" i="4"/>
  <c r="AH45" i="4"/>
  <c r="AI45" i="4"/>
  <c r="AJ45" i="4"/>
  <c r="AK45" i="4"/>
  <c r="L45" i="4"/>
  <c r="H39" i="4"/>
  <c r="I39" i="4"/>
  <c r="J39" i="4"/>
  <c r="K39" i="4"/>
  <c r="L39" i="4"/>
  <c r="M39" i="4"/>
  <c r="N39" i="4"/>
  <c r="O39" i="4"/>
  <c r="P39" i="4"/>
  <c r="Q39" i="4"/>
  <c r="R39" i="4"/>
  <c r="S39" i="4"/>
  <c r="T39" i="4"/>
  <c r="U39" i="4"/>
  <c r="V39" i="4"/>
  <c r="W39" i="4"/>
  <c r="X39" i="4"/>
  <c r="Y39" i="4"/>
  <c r="Z39" i="4"/>
  <c r="AA39" i="4"/>
  <c r="AB39" i="4"/>
  <c r="AC39" i="4"/>
  <c r="AD39" i="4"/>
  <c r="AE39" i="4"/>
  <c r="AF39" i="4"/>
  <c r="AG39" i="4"/>
  <c r="AH39" i="4"/>
  <c r="AI39" i="4"/>
  <c r="AJ39" i="4"/>
  <c r="AK39" i="4"/>
  <c r="H42" i="4"/>
  <c r="I42" i="4"/>
  <c r="J42" i="4"/>
  <c r="K42" i="4"/>
  <c r="L42" i="4"/>
  <c r="M42" i="4"/>
  <c r="N42" i="4"/>
  <c r="O42" i="4"/>
  <c r="P42" i="4"/>
  <c r="Q42" i="4"/>
  <c r="R42" i="4"/>
  <c r="S42" i="4"/>
  <c r="T42" i="4"/>
  <c r="U42" i="4"/>
  <c r="V42" i="4"/>
  <c r="W42" i="4"/>
  <c r="X42" i="4"/>
  <c r="Y42" i="4"/>
  <c r="Z42" i="4"/>
  <c r="AA42" i="4"/>
  <c r="AB42" i="4"/>
  <c r="AC42" i="4"/>
  <c r="AD42" i="4"/>
  <c r="AE42" i="4"/>
  <c r="AF42" i="4"/>
  <c r="AG42" i="4"/>
  <c r="AH42" i="4"/>
  <c r="AI42" i="4"/>
  <c r="AJ42" i="4"/>
  <c r="AK42" i="4"/>
  <c r="G42" i="4"/>
  <c r="G39" i="4"/>
  <c r="H36" i="4"/>
  <c r="I36" i="4"/>
  <c r="J36" i="4"/>
  <c r="K36" i="4"/>
  <c r="L36" i="4"/>
  <c r="M36" i="4"/>
  <c r="N36" i="4"/>
  <c r="O36" i="4"/>
  <c r="P36" i="4"/>
  <c r="Q36" i="4"/>
  <c r="R36" i="4"/>
  <c r="S36" i="4"/>
  <c r="T36" i="4"/>
  <c r="U36" i="4"/>
  <c r="V36" i="4"/>
  <c r="W36" i="4"/>
  <c r="X36" i="4"/>
  <c r="Y36" i="4"/>
  <c r="Z36" i="4"/>
  <c r="AA36" i="4"/>
  <c r="AB36" i="4"/>
  <c r="AC36" i="4"/>
  <c r="AD36" i="4"/>
  <c r="AE36" i="4"/>
  <c r="AF36" i="4"/>
  <c r="AG36" i="4"/>
  <c r="AH36" i="4"/>
  <c r="AI36" i="4"/>
  <c r="AJ36" i="4"/>
  <c r="AK36" i="4"/>
  <c r="G36" i="4"/>
  <c r="R33" i="4"/>
  <c r="S33" i="4"/>
  <c r="T33" i="4"/>
  <c r="U33" i="4"/>
  <c r="V33" i="4"/>
  <c r="W33" i="4"/>
  <c r="X33" i="4"/>
  <c r="Y33" i="4"/>
  <c r="Z33" i="4"/>
  <c r="AA33" i="4"/>
  <c r="AB33" i="4"/>
  <c r="AC33" i="4"/>
  <c r="AD33" i="4"/>
  <c r="AE33" i="4"/>
  <c r="AF33" i="4"/>
  <c r="AG33" i="4"/>
  <c r="AH33" i="4"/>
  <c r="AI33" i="4"/>
  <c r="AJ33" i="4"/>
  <c r="AK33" i="4"/>
  <c r="Q33" i="4"/>
  <c r="H30" i="4"/>
  <c r="I30" i="4"/>
  <c r="J30" i="4"/>
  <c r="K30" i="4"/>
  <c r="L30" i="4"/>
  <c r="M30" i="4"/>
  <c r="N30" i="4"/>
  <c r="O30" i="4"/>
  <c r="P30" i="4"/>
  <c r="Q30" i="4"/>
  <c r="R30" i="4"/>
  <c r="S30" i="4"/>
  <c r="T30" i="4"/>
  <c r="U30" i="4"/>
  <c r="V30" i="4"/>
  <c r="W30" i="4"/>
  <c r="X30" i="4"/>
  <c r="Y30" i="4"/>
  <c r="Z30" i="4"/>
  <c r="AA30" i="4"/>
  <c r="AB30" i="4"/>
  <c r="AC30" i="4"/>
  <c r="AD30" i="4"/>
  <c r="AE30" i="4"/>
  <c r="AF30" i="4"/>
  <c r="AG30" i="4"/>
  <c r="AH30" i="4"/>
  <c r="AI30" i="4"/>
  <c r="AJ30" i="4"/>
  <c r="AK30" i="4"/>
  <c r="H27" i="4"/>
  <c r="I27" i="4"/>
  <c r="J27" i="4"/>
  <c r="K27" i="4"/>
  <c r="L27" i="4"/>
  <c r="M27" i="4"/>
  <c r="N27" i="4"/>
  <c r="O27" i="4"/>
  <c r="P27" i="4"/>
  <c r="Q27" i="4"/>
  <c r="R27" i="4"/>
  <c r="S27" i="4"/>
  <c r="T27" i="4"/>
  <c r="U27" i="4"/>
  <c r="V27" i="4"/>
  <c r="W27" i="4"/>
  <c r="X27" i="4"/>
  <c r="Y27" i="4"/>
  <c r="Z27" i="4"/>
  <c r="AA27" i="4"/>
  <c r="AB27" i="4"/>
  <c r="AC27" i="4"/>
  <c r="AD27" i="4"/>
  <c r="AE27" i="4"/>
  <c r="AF27" i="4"/>
  <c r="AG27" i="4"/>
  <c r="AH27" i="4"/>
  <c r="AI27" i="4"/>
  <c r="AJ27" i="4"/>
  <c r="AK27" i="4"/>
  <c r="G30" i="4"/>
  <c r="G27" i="4"/>
  <c r="H22" i="4"/>
  <c r="I22" i="4"/>
  <c r="J22" i="4"/>
  <c r="K22" i="4"/>
  <c r="L22" i="4"/>
  <c r="M22" i="4"/>
  <c r="N22" i="4"/>
  <c r="O22" i="4"/>
  <c r="P22" i="4"/>
  <c r="Q22" i="4"/>
  <c r="R22" i="4"/>
  <c r="S22" i="4"/>
  <c r="T22" i="4"/>
  <c r="U22" i="4"/>
  <c r="V22" i="4"/>
  <c r="W22" i="4"/>
  <c r="X22" i="4"/>
  <c r="Y22" i="4"/>
  <c r="Z22" i="4"/>
  <c r="AA22" i="4"/>
  <c r="AB22" i="4"/>
  <c r="AC22" i="4"/>
  <c r="AD22" i="4"/>
  <c r="AE22" i="4"/>
  <c r="AF22" i="4"/>
  <c r="AG22" i="4"/>
  <c r="AH22" i="4"/>
  <c r="AI22" i="4"/>
  <c r="AJ22" i="4"/>
  <c r="AK22" i="4"/>
  <c r="H23" i="4"/>
  <c r="I23" i="4"/>
  <c r="J23" i="4"/>
  <c r="K23" i="4"/>
  <c r="L23" i="4"/>
  <c r="M23" i="4"/>
  <c r="N23" i="4"/>
  <c r="O23" i="4"/>
  <c r="P23" i="4"/>
  <c r="Q23" i="4"/>
  <c r="R23" i="4"/>
  <c r="S23" i="4"/>
  <c r="T23" i="4"/>
  <c r="U23" i="4"/>
  <c r="V23" i="4"/>
  <c r="W23" i="4"/>
  <c r="X23" i="4"/>
  <c r="Y23" i="4"/>
  <c r="Z23" i="4"/>
  <c r="AA23" i="4"/>
  <c r="AB23" i="4"/>
  <c r="AC23" i="4"/>
  <c r="AD23" i="4"/>
  <c r="AE23" i="4"/>
  <c r="AF23" i="4"/>
  <c r="AG23" i="4"/>
  <c r="AH23" i="4"/>
  <c r="AI23" i="4"/>
  <c r="AJ23" i="4"/>
  <c r="AK23" i="4"/>
  <c r="H24" i="4"/>
  <c r="I24" i="4"/>
  <c r="J24" i="4"/>
  <c r="K24" i="4"/>
  <c r="L24" i="4"/>
  <c r="M24" i="4"/>
  <c r="N24" i="4"/>
  <c r="O24" i="4"/>
  <c r="P24" i="4"/>
  <c r="Q24" i="4"/>
  <c r="R24" i="4"/>
  <c r="S24" i="4"/>
  <c r="T24" i="4"/>
  <c r="U24" i="4"/>
  <c r="V24" i="4"/>
  <c r="W24" i="4"/>
  <c r="X24" i="4"/>
  <c r="Y24" i="4"/>
  <c r="Z24" i="4"/>
  <c r="AA24" i="4"/>
  <c r="AB24" i="4"/>
  <c r="AC24" i="4"/>
  <c r="AD24" i="4"/>
  <c r="AE24" i="4"/>
  <c r="AF24" i="4"/>
  <c r="AG24" i="4"/>
  <c r="AH24" i="4"/>
  <c r="AI24" i="4"/>
  <c r="AJ24" i="4"/>
  <c r="AK24" i="4"/>
  <c r="H25" i="4"/>
  <c r="I25" i="4"/>
  <c r="J25" i="4"/>
  <c r="K25" i="4"/>
  <c r="L25" i="4"/>
  <c r="M25" i="4"/>
  <c r="N25" i="4"/>
  <c r="O25" i="4"/>
  <c r="P25" i="4"/>
  <c r="Q25" i="4"/>
  <c r="R25" i="4"/>
  <c r="S25" i="4"/>
  <c r="T25" i="4"/>
  <c r="U25" i="4"/>
  <c r="V25" i="4"/>
  <c r="W25" i="4"/>
  <c r="X25" i="4"/>
  <c r="Y25" i="4"/>
  <c r="Z25" i="4"/>
  <c r="AA25" i="4"/>
  <c r="AB25" i="4"/>
  <c r="AC25" i="4"/>
  <c r="AD25" i="4"/>
  <c r="AE25" i="4"/>
  <c r="AF25" i="4"/>
  <c r="AG25" i="4"/>
  <c r="AH25" i="4"/>
  <c r="AI25" i="4"/>
  <c r="AJ25" i="4"/>
  <c r="AK25" i="4"/>
  <c r="H26" i="4"/>
  <c r="I26" i="4"/>
  <c r="J26" i="4"/>
  <c r="K26" i="4"/>
  <c r="L26" i="4"/>
  <c r="M26" i="4"/>
  <c r="N26" i="4"/>
  <c r="O26" i="4"/>
  <c r="P26" i="4"/>
  <c r="Q26" i="4"/>
  <c r="R26" i="4"/>
  <c r="S26" i="4"/>
  <c r="T26" i="4"/>
  <c r="U26" i="4"/>
  <c r="V26" i="4"/>
  <c r="W26" i="4"/>
  <c r="X26" i="4"/>
  <c r="Y26" i="4"/>
  <c r="Z26" i="4"/>
  <c r="AA26" i="4"/>
  <c r="AB26" i="4"/>
  <c r="AC26" i="4"/>
  <c r="AD26" i="4"/>
  <c r="AE26" i="4"/>
  <c r="AF26" i="4"/>
  <c r="AG26" i="4"/>
  <c r="AH26" i="4"/>
  <c r="AI26" i="4"/>
  <c r="AJ26" i="4"/>
  <c r="AK26" i="4"/>
  <c r="G26" i="4"/>
  <c r="G25" i="4"/>
  <c r="G24" i="4"/>
  <c r="G23" i="4"/>
  <c r="G22" i="4"/>
  <c r="J20" i="4"/>
  <c r="K20" i="4"/>
  <c r="L20" i="4"/>
  <c r="M20" i="4"/>
  <c r="N20" i="4"/>
  <c r="O20" i="4"/>
  <c r="P20" i="4"/>
  <c r="Q20" i="4"/>
  <c r="R20" i="4"/>
  <c r="S20" i="4"/>
  <c r="T20" i="4"/>
  <c r="U20" i="4"/>
  <c r="V20" i="4"/>
  <c r="W20" i="4"/>
  <c r="X20" i="4"/>
  <c r="Y20" i="4"/>
  <c r="Z20" i="4"/>
  <c r="AA20" i="4"/>
  <c r="AB20" i="4"/>
  <c r="AC20" i="4"/>
  <c r="AD20" i="4"/>
  <c r="AE20" i="4"/>
  <c r="AF20" i="4"/>
  <c r="AG20" i="4"/>
  <c r="AH20" i="4"/>
  <c r="AI20" i="4"/>
  <c r="AJ20" i="4"/>
  <c r="AK20" i="4"/>
  <c r="H20" i="4"/>
  <c r="I20" i="4"/>
  <c r="G20" i="4"/>
  <c r="I2" i="4"/>
  <c r="J2" i="4"/>
  <c r="K2" i="4"/>
  <c r="L2" i="4"/>
  <c r="M2" i="4"/>
  <c r="N2" i="4"/>
  <c r="O2" i="4"/>
  <c r="P2" i="4"/>
  <c r="Q2" i="4"/>
  <c r="R2" i="4"/>
  <c r="S2" i="4"/>
  <c r="T2" i="4"/>
  <c r="U2" i="4"/>
  <c r="V2" i="4"/>
  <c r="W2" i="4"/>
  <c r="X2" i="4"/>
  <c r="Y2" i="4"/>
  <c r="Z2" i="4"/>
  <c r="AA2" i="4"/>
  <c r="AB2" i="4"/>
  <c r="AC2" i="4"/>
  <c r="AD2" i="4"/>
  <c r="AE2" i="4"/>
  <c r="AF2" i="4"/>
  <c r="AG2" i="4"/>
  <c r="AH2" i="4"/>
  <c r="AI2" i="4"/>
  <c r="AJ2" i="4"/>
  <c r="AK2" i="4"/>
  <c r="I3" i="4"/>
  <c r="J3" i="4"/>
  <c r="K3" i="4"/>
  <c r="L3" i="4"/>
  <c r="M3" i="4"/>
  <c r="N3" i="4"/>
  <c r="O3" i="4"/>
  <c r="P3" i="4"/>
  <c r="Q3" i="4"/>
  <c r="R3" i="4"/>
  <c r="S3" i="4"/>
  <c r="T3" i="4"/>
  <c r="U3" i="4"/>
  <c r="V3" i="4"/>
  <c r="W3" i="4"/>
  <c r="X3" i="4"/>
  <c r="Y3" i="4"/>
  <c r="Z3" i="4"/>
  <c r="AA3" i="4"/>
  <c r="AB3" i="4"/>
  <c r="AC3" i="4"/>
  <c r="AD3" i="4"/>
  <c r="AE3" i="4"/>
  <c r="AF3" i="4"/>
  <c r="AG3" i="4"/>
  <c r="AH3" i="4"/>
  <c r="AI3" i="4"/>
  <c r="AJ3" i="4"/>
  <c r="AK3" i="4"/>
  <c r="I4" i="4"/>
  <c r="J4" i="4"/>
  <c r="K4" i="4"/>
  <c r="L4" i="4"/>
  <c r="M4" i="4"/>
  <c r="N4" i="4"/>
  <c r="O4" i="4"/>
  <c r="P4" i="4"/>
  <c r="Q4" i="4"/>
  <c r="R4" i="4"/>
  <c r="S4" i="4"/>
  <c r="T4" i="4"/>
  <c r="U4" i="4"/>
  <c r="V4" i="4"/>
  <c r="W4" i="4"/>
  <c r="X4" i="4"/>
  <c r="Y4" i="4"/>
  <c r="Z4" i="4"/>
  <c r="AA4" i="4"/>
  <c r="AB4" i="4"/>
  <c r="AC4" i="4"/>
  <c r="AD4" i="4"/>
  <c r="AE4" i="4"/>
  <c r="AF4" i="4"/>
  <c r="AG4" i="4"/>
  <c r="AH4" i="4"/>
  <c r="AI4" i="4"/>
  <c r="AJ4" i="4"/>
  <c r="AK4" i="4"/>
  <c r="I5" i="4"/>
  <c r="J5" i="4"/>
  <c r="K5" i="4"/>
  <c r="L5" i="4"/>
  <c r="M5" i="4"/>
  <c r="N5" i="4"/>
  <c r="O5" i="4"/>
  <c r="P5" i="4"/>
  <c r="Q5" i="4"/>
  <c r="R5" i="4"/>
  <c r="S5" i="4"/>
  <c r="T5" i="4"/>
  <c r="U5" i="4"/>
  <c r="V5" i="4"/>
  <c r="W5" i="4"/>
  <c r="X5" i="4"/>
  <c r="Y5" i="4"/>
  <c r="Z5" i="4"/>
  <c r="AA5" i="4"/>
  <c r="AB5" i="4"/>
  <c r="AC5" i="4"/>
  <c r="AD5" i="4"/>
  <c r="AE5" i="4"/>
  <c r="AF5" i="4"/>
  <c r="AG5" i="4"/>
  <c r="AH5" i="4"/>
  <c r="AI5" i="4"/>
  <c r="AJ5" i="4"/>
  <c r="AK5" i="4"/>
  <c r="I6" i="4"/>
  <c r="J6" i="4"/>
  <c r="K6" i="4"/>
  <c r="L6" i="4"/>
  <c r="M6" i="4"/>
  <c r="N6" i="4"/>
  <c r="O6" i="4"/>
  <c r="P6" i="4"/>
  <c r="Q6" i="4"/>
  <c r="R6" i="4"/>
  <c r="S6" i="4"/>
  <c r="T6" i="4"/>
  <c r="U6" i="4"/>
  <c r="V6" i="4"/>
  <c r="W6" i="4"/>
  <c r="X6" i="4"/>
  <c r="Y6" i="4"/>
  <c r="Z6" i="4"/>
  <c r="AA6" i="4"/>
  <c r="AB6" i="4"/>
  <c r="AC6" i="4"/>
  <c r="AD6" i="4"/>
  <c r="AE6" i="4"/>
  <c r="AF6" i="4"/>
  <c r="AG6" i="4"/>
  <c r="AH6" i="4"/>
  <c r="AI6" i="4"/>
  <c r="AJ6" i="4"/>
  <c r="AK6" i="4"/>
  <c r="I7" i="4"/>
  <c r="J7" i="4"/>
  <c r="K7" i="4"/>
  <c r="L7" i="4"/>
  <c r="M7" i="4"/>
  <c r="N7" i="4"/>
  <c r="O7" i="4"/>
  <c r="P7" i="4"/>
  <c r="Q7" i="4"/>
  <c r="R7" i="4"/>
  <c r="S7" i="4"/>
  <c r="T7" i="4"/>
  <c r="U7" i="4"/>
  <c r="V7" i="4"/>
  <c r="W7" i="4"/>
  <c r="X7" i="4"/>
  <c r="Y7" i="4"/>
  <c r="Z7" i="4"/>
  <c r="AA7" i="4"/>
  <c r="AB7" i="4"/>
  <c r="AC7" i="4"/>
  <c r="AD7" i="4"/>
  <c r="AE7" i="4"/>
  <c r="AF7" i="4"/>
  <c r="AG7" i="4"/>
  <c r="AH7" i="4"/>
  <c r="AI7" i="4"/>
  <c r="AJ7" i="4"/>
  <c r="AK7" i="4"/>
  <c r="I8" i="4"/>
  <c r="J8" i="4"/>
  <c r="K8" i="4"/>
  <c r="L8" i="4"/>
  <c r="M8" i="4"/>
  <c r="N8" i="4"/>
  <c r="O8" i="4"/>
  <c r="P8" i="4"/>
  <c r="Q8" i="4"/>
  <c r="R8" i="4"/>
  <c r="S8" i="4"/>
  <c r="T8" i="4"/>
  <c r="U8" i="4"/>
  <c r="V8" i="4"/>
  <c r="W8" i="4"/>
  <c r="X8" i="4"/>
  <c r="Y8" i="4"/>
  <c r="Z8" i="4"/>
  <c r="AA8" i="4"/>
  <c r="AB8" i="4"/>
  <c r="AC8" i="4"/>
  <c r="AD8" i="4"/>
  <c r="AE8" i="4"/>
  <c r="AF8" i="4"/>
  <c r="AG8" i="4"/>
  <c r="AH8" i="4"/>
  <c r="AI8" i="4"/>
  <c r="AJ8" i="4"/>
  <c r="AK8" i="4"/>
  <c r="I9" i="4"/>
  <c r="J9" i="4"/>
  <c r="K9" i="4"/>
  <c r="L9" i="4"/>
  <c r="M9" i="4"/>
  <c r="N9" i="4"/>
  <c r="O9" i="4"/>
  <c r="P9" i="4"/>
  <c r="Q9" i="4"/>
  <c r="R9" i="4"/>
  <c r="S9" i="4"/>
  <c r="T9" i="4"/>
  <c r="U9" i="4"/>
  <c r="V9" i="4"/>
  <c r="W9" i="4"/>
  <c r="X9" i="4"/>
  <c r="Y9" i="4"/>
  <c r="Z9" i="4"/>
  <c r="AA9" i="4"/>
  <c r="AB9" i="4"/>
  <c r="AC9" i="4"/>
  <c r="AD9" i="4"/>
  <c r="AE9" i="4"/>
  <c r="AF9" i="4"/>
  <c r="AG9" i="4"/>
  <c r="AH9" i="4"/>
  <c r="AI9" i="4"/>
  <c r="AJ9" i="4"/>
  <c r="AK9"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AK11"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AK12"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AK13"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I15" i="4"/>
  <c r="J15" i="4"/>
  <c r="K15" i="4"/>
  <c r="L15" i="4"/>
  <c r="M15" i="4"/>
  <c r="N15" i="4"/>
  <c r="O15" i="4"/>
  <c r="P15" i="4"/>
  <c r="Q15" i="4"/>
  <c r="R15" i="4"/>
  <c r="S15" i="4"/>
  <c r="T15" i="4"/>
  <c r="U15" i="4"/>
  <c r="V15" i="4"/>
  <c r="W15" i="4"/>
  <c r="X15" i="4"/>
  <c r="Y15" i="4"/>
  <c r="Z15" i="4"/>
  <c r="AA15" i="4"/>
  <c r="AB15" i="4"/>
  <c r="AC15" i="4"/>
  <c r="AD15" i="4"/>
  <c r="AE15" i="4"/>
  <c r="AF15" i="4"/>
  <c r="AG15" i="4"/>
  <c r="AH15" i="4"/>
  <c r="AI15" i="4"/>
  <c r="AJ15" i="4"/>
  <c r="AK15"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AK17"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AJ18" i="4"/>
  <c r="AK18" i="4"/>
  <c r="I19" i="4"/>
  <c r="J19" i="4"/>
  <c r="K19" i="4"/>
  <c r="L19" i="4"/>
  <c r="M19" i="4"/>
  <c r="N19" i="4"/>
  <c r="O19" i="4"/>
  <c r="P19" i="4"/>
  <c r="Q19" i="4"/>
  <c r="R19" i="4"/>
  <c r="S19" i="4"/>
  <c r="T19" i="4"/>
  <c r="U19" i="4"/>
  <c r="V19" i="4"/>
  <c r="W19" i="4"/>
  <c r="X19" i="4"/>
  <c r="Y19" i="4"/>
  <c r="Z19" i="4"/>
  <c r="AA19" i="4"/>
  <c r="AB19" i="4"/>
  <c r="AC19" i="4"/>
  <c r="AD19" i="4"/>
  <c r="AE19" i="4"/>
  <c r="AF19" i="4"/>
  <c r="AG19" i="4"/>
  <c r="AH19" i="4"/>
  <c r="AI19" i="4"/>
  <c r="AJ19" i="4"/>
  <c r="AK19" i="4"/>
  <c r="H2" i="4"/>
  <c r="H3" i="4"/>
  <c r="H4" i="4"/>
  <c r="H5" i="4"/>
  <c r="H6" i="4"/>
  <c r="H7" i="4"/>
  <c r="H8" i="4"/>
  <c r="H9" i="4"/>
  <c r="H10" i="4"/>
  <c r="H11" i="4"/>
  <c r="H12" i="4"/>
  <c r="H13" i="4"/>
  <c r="H14" i="4"/>
  <c r="H15" i="4"/>
  <c r="H16" i="4"/>
  <c r="H17" i="4"/>
  <c r="H18" i="4"/>
  <c r="H19" i="4"/>
  <c r="G19" i="4"/>
  <c r="G18" i="4"/>
  <c r="G17" i="4"/>
  <c r="G16" i="4"/>
  <c r="G15" i="4"/>
  <c r="G14" i="4"/>
  <c r="G13" i="4"/>
  <c r="G12" i="4"/>
  <c r="G11" i="4"/>
  <c r="G10" i="4"/>
  <c r="G9" i="4"/>
  <c r="G8" i="4"/>
  <c r="G7" i="4"/>
  <c r="G6" i="4"/>
  <c r="G5" i="4"/>
  <c r="G4" i="4"/>
  <c r="G3" i="4"/>
  <c r="G2" i="4"/>
  <c r="P150" i="2"/>
  <c r="Q150" i="2"/>
  <c r="R150" i="2"/>
  <c r="S150" i="2"/>
  <c r="T150" i="2"/>
  <c r="U150" i="2"/>
  <c r="V150" i="2"/>
  <c r="W150" i="2"/>
  <c r="X150" i="2"/>
  <c r="Y150" i="2"/>
  <c r="Z150" i="2"/>
  <c r="AA150" i="2"/>
  <c r="AB150" i="2"/>
  <c r="AC150" i="2"/>
  <c r="AD150" i="2"/>
  <c r="AE150" i="2"/>
  <c r="AF150" i="2"/>
  <c r="AG150" i="2"/>
  <c r="AH150" i="2"/>
  <c r="AI150" i="2"/>
  <c r="AJ150" i="2"/>
  <c r="AK150" i="2"/>
  <c r="O150" i="2"/>
  <c r="J150" i="2"/>
  <c r="K150" i="2"/>
  <c r="L150" i="2"/>
  <c r="M150" i="2"/>
  <c r="N150" i="2"/>
  <c r="I150" i="2"/>
  <c r="H150" i="2"/>
  <c r="G150" i="2"/>
  <c r="I2" i="16" l="1"/>
  <c r="J4" i="16"/>
  <c r="G5" i="16"/>
  <c r="G3" i="16"/>
  <c r="E75" i="9"/>
  <c r="E74" i="9"/>
  <c r="F74" i="9" s="1"/>
  <c r="F65" i="9"/>
  <c r="G65" i="9"/>
  <c r="H65" i="9"/>
  <c r="I65" i="9"/>
  <c r="J65" i="9"/>
  <c r="K65" i="9"/>
  <c r="L65" i="9"/>
  <c r="M65" i="9"/>
  <c r="N65" i="9"/>
  <c r="O65" i="9"/>
  <c r="P65" i="9"/>
  <c r="Q65" i="9"/>
  <c r="R65" i="9"/>
  <c r="S65" i="9"/>
  <c r="T65" i="9"/>
  <c r="U65" i="9"/>
  <c r="V65" i="9"/>
  <c r="W65" i="9"/>
  <c r="X65" i="9"/>
  <c r="Y65" i="9"/>
  <c r="Z65" i="9"/>
  <c r="AA65" i="9"/>
  <c r="AB65" i="9"/>
  <c r="AC65" i="9"/>
  <c r="AD65" i="9"/>
  <c r="AE65" i="9"/>
  <c r="AF65" i="9"/>
  <c r="AG65" i="9"/>
  <c r="AH65" i="9"/>
  <c r="AI65" i="9"/>
  <c r="AJ65" i="9"/>
  <c r="F62" i="9"/>
  <c r="G62" i="9"/>
  <c r="H62" i="9"/>
  <c r="I62" i="9"/>
  <c r="J62" i="9"/>
  <c r="K62" i="9"/>
  <c r="L62" i="9"/>
  <c r="M62" i="9"/>
  <c r="N62" i="9"/>
  <c r="O62" i="9"/>
  <c r="P62" i="9"/>
  <c r="Q62" i="9"/>
  <c r="R62" i="9"/>
  <c r="S62" i="9"/>
  <c r="T62" i="9"/>
  <c r="U62" i="9"/>
  <c r="V62" i="9"/>
  <c r="W62" i="9"/>
  <c r="X62" i="9"/>
  <c r="Y62" i="9"/>
  <c r="Z62" i="9"/>
  <c r="AA62" i="9"/>
  <c r="AB62" i="9"/>
  <c r="AC62" i="9"/>
  <c r="AD62" i="9"/>
  <c r="AE62" i="9"/>
  <c r="AF62" i="9"/>
  <c r="AG62" i="9"/>
  <c r="AH62" i="9"/>
  <c r="AI62" i="9"/>
  <c r="AJ62" i="9"/>
  <c r="E65" i="9"/>
  <c r="E62" i="9"/>
  <c r="F64" i="9"/>
  <c r="G64" i="9"/>
  <c r="H64" i="9"/>
  <c r="I64" i="9"/>
  <c r="J64" i="9"/>
  <c r="K64" i="9"/>
  <c r="L64" i="9"/>
  <c r="M64" i="9"/>
  <c r="N64" i="9"/>
  <c r="O64" i="9"/>
  <c r="P64" i="9"/>
  <c r="Q64" i="9"/>
  <c r="R64" i="9"/>
  <c r="S64" i="9"/>
  <c r="T64" i="9"/>
  <c r="U64" i="9"/>
  <c r="V64" i="9"/>
  <c r="W64" i="9"/>
  <c r="X64" i="9"/>
  <c r="Y64" i="9"/>
  <c r="Z64" i="9"/>
  <c r="AA64" i="9"/>
  <c r="AB64" i="9"/>
  <c r="AC64" i="9"/>
  <c r="AD64" i="9"/>
  <c r="AE64" i="9"/>
  <c r="AF64" i="9"/>
  <c r="AG64" i="9"/>
  <c r="AH64" i="9"/>
  <c r="AI64" i="9"/>
  <c r="AJ64" i="9"/>
  <c r="F61" i="9"/>
  <c r="G61" i="9"/>
  <c r="H61" i="9"/>
  <c r="I61" i="9"/>
  <c r="J61" i="9"/>
  <c r="K61" i="9"/>
  <c r="L61" i="9"/>
  <c r="M61" i="9"/>
  <c r="N61" i="9"/>
  <c r="O61" i="9"/>
  <c r="P61" i="9"/>
  <c r="Q61" i="9"/>
  <c r="R61" i="9"/>
  <c r="S61" i="9"/>
  <c r="T61" i="9"/>
  <c r="U61" i="9"/>
  <c r="V61" i="9"/>
  <c r="W61" i="9"/>
  <c r="X61" i="9"/>
  <c r="Y61" i="9"/>
  <c r="Z61" i="9"/>
  <c r="AA61" i="9"/>
  <c r="AB61" i="9"/>
  <c r="AC61" i="9"/>
  <c r="AD61" i="9"/>
  <c r="AE61" i="9"/>
  <c r="AF61" i="9"/>
  <c r="AG61" i="9"/>
  <c r="AH61" i="9"/>
  <c r="AI61" i="9"/>
  <c r="AJ61" i="9"/>
  <c r="E64" i="9"/>
  <c r="E61" i="9"/>
  <c r="F58" i="9"/>
  <c r="F59" i="9" s="1"/>
  <c r="F52" i="9"/>
  <c r="F53" i="9" s="1"/>
  <c r="E49" i="9"/>
  <c r="E50" i="9" s="1"/>
  <c r="E52" i="9"/>
  <c r="E53" i="9" s="1"/>
  <c r="E55" i="9"/>
  <c r="E56" i="9" s="1"/>
  <c r="E58" i="9"/>
  <c r="E59" i="9" s="1"/>
  <c r="E47" i="9"/>
  <c r="E46" i="9"/>
  <c r="E43" i="9"/>
  <c r="E44" i="9" s="1"/>
  <c r="E40" i="9"/>
  <c r="E37" i="9"/>
  <c r="E38" i="9" s="1"/>
  <c r="F30" i="9"/>
  <c r="F31" i="9"/>
  <c r="F73" i="9"/>
  <c r="F72" i="9"/>
  <c r="F71" i="9"/>
  <c r="F70" i="9"/>
  <c r="F69" i="9"/>
  <c r="F68" i="9"/>
  <c r="F67" i="9"/>
  <c r="F66" i="9"/>
  <c r="F63" i="9"/>
  <c r="F57" i="9"/>
  <c r="F51" i="9"/>
  <c r="F45" i="9"/>
  <c r="F46" i="9" s="1"/>
  <c r="F47" i="9" s="1"/>
  <c r="F42" i="9"/>
  <c r="F43" i="9" s="1"/>
  <c r="F44" i="9" s="1"/>
  <c r="F35" i="9"/>
  <c r="F34" i="9"/>
  <c r="F24" i="9"/>
  <c r="F23" i="9"/>
  <c r="F22" i="9"/>
  <c r="F21" i="9"/>
  <c r="F20" i="9"/>
  <c r="F19" i="9"/>
  <c r="F17" i="9"/>
  <c r="F16" i="9"/>
  <c r="F15" i="9"/>
  <c r="F14" i="9"/>
  <c r="F10" i="9"/>
  <c r="F9" i="9"/>
  <c r="E2" i="9"/>
  <c r="F2" i="9" s="1"/>
  <c r="F12" i="9"/>
  <c r="F25" i="9"/>
  <c r="F11" i="9"/>
  <c r="F13" i="9"/>
  <c r="F32" i="9"/>
  <c r="F33" i="9"/>
  <c r="F36" i="9"/>
  <c r="F37" i="9" s="1"/>
  <c r="F38" i="9" s="1"/>
  <c r="F39" i="9"/>
  <c r="F60" i="9"/>
  <c r="F54" i="9"/>
  <c r="F55" i="9" s="1"/>
  <c r="F56" i="9" s="1"/>
  <c r="F48" i="9"/>
  <c r="F49" i="9" s="1"/>
  <c r="F50" i="9" s="1"/>
  <c r="F29" i="9"/>
  <c r="F28" i="9"/>
  <c r="F27" i="9"/>
  <c r="F26" i="9"/>
  <c r="F8" i="9"/>
  <c r="F7" i="9"/>
  <c r="F6" i="9"/>
  <c r="F5" i="9"/>
  <c r="F4" i="9"/>
  <c r="F3" i="9"/>
  <c r="F18" i="9"/>
  <c r="E21" i="13"/>
  <c r="F21" i="13"/>
  <c r="G21" i="13"/>
  <c r="H21" i="13"/>
  <c r="I21" i="13"/>
  <c r="J21" i="13"/>
  <c r="K21" i="13"/>
  <c r="L21" i="13"/>
  <c r="M21" i="13"/>
  <c r="N21" i="13"/>
  <c r="O21" i="13"/>
  <c r="P21" i="13"/>
  <c r="Q21" i="13"/>
  <c r="R21" i="13"/>
  <c r="S21" i="13"/>
  <c r="T21" i="13"/>
  <c r="U21" i="13"/>
  <c r="V21" i="13"/>
  <c r="W21" i="13"/>
  <c r="X21" i="13"/>
  <c r="Y21" i="13"/>
  <c r="Z21" i="13"/>
  <c r="AA21" i="13"/>
  <c r="AB21" i="13"/>
  <c r="AC21" i="13"/>
  <c r="AD21" i="13"/>
  <c r="AE21" i="13"/>
  <c r="AF21" i="13"/>
  <c r="AG21" i="13"/>
  <c r="AH21" i="13"/>
  <c r="C6" i="13"/>
  <c r="C11" i="13"/>
  <c r="C16" i="13"/>
  <c r="C21" i="13"/>
  <c r="D21" i="13"/>
  <c r="F16" i="13"/>
  <c r="G16" i="13"/>
  <c r="H16" i="13"/>
  <c r="I16" i="13"/>
  <c r="J16" i="13"/>
  <c r="K16" i="13"/>
  <c r="L16" i="13"/>
  <c r="M16" i="13"/>
  <c r="N16" i="13"/>
  <c r="O16" i="13"/>
  <c r="P16" i="13"/>
  <c r="Q16" i="13"/>
  <c r="R16" i="13"/>
  <c r="S16" i="13"/>
  <c r="T16" i="13"/>
  <c r="U16" i="13"/>
  <c r="V16" i="13"/>
  <c r="W16" i="13"/>
  <c r="X16" i="13"/>
  <c r="Y16" i="13"/>
  <c r="Z16" i="13"/>
  <c r="AA16" i="13"/>
  <c r="AB16" i="13"/>
  <c r="AC16" i="13"/>
  <c r="AD16" i="13"/>
  <c r="AE16" i="13"/>
  <c r="AF16" i="13"/>
  <c r="AG16" i="13"/>
  <c r="AH16" i="13"/>
  <c r="D16" i="13"/>
  <c r="E16"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AH11" i="13"/>
  <c r="F11" i="13"/>
  <c r="D11" i="13"/>
  <c r="E11"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AH6" i="13"/>
  <c r="D6" i="13"/>
  <c r="H72" i="5"/>
  <c r="I72" i="5"/>
  <c r="J72" i="5"/>
  <c r="K72" i="5"/>
  <c r="L72" i="5"/>
  <c r="M72" i="5"/>
  <c r="N72" i="5"/>
  <c r="O72" i="5"/>
  <c r="P72" i="5"/>
  <c r="Q72" i="5"/>
  <c r="R72" i="5"/>
  <c r="S72" i="5"/>
  <c r="T72" i="5"/>
  <c r="U72" i="5"/>
  <c r="V72" i="5"/>
  <c r="W72" i="5"/>
  <c r="X72" i="5"/>
  <c r="Y72" i="5"/>
  <c r="Z72" i="5"/>
  <c r="AA72" i="5"/>
  <c r="AB72" i="5"/>
  <c r="AC72" i="5"/>
  <c r="AD72" i="5"/>
  <c r="AE72" i="5"/>
  <c r="AF72" i="5"/>
  <c r="AG72" i="5"/>
  <c r="AH72" i="5"/>
  <c r="AI72" i="5"/>
  <c r="AJ72" i="5"/>
  <c r="AK72" i="5"/>
  <c r="G72" i="5"/>
  <c r="I65" i="5"/>
  <c r="I66" i="5" s="1"/>
  <c r="I67" i="5" s="1"/>
  <c r="J65" i="5"/>
  <c r="J66" i="5" s="1"/>
  <c r="J67" i="5" s="1"/>
  <c r="K65" i="5"/>
  <c r="K66" i="5" s="1"/>
  <c r="K67" i="5" s="1"/>
  <c r="H65" i="5"/>
  <c r="H66" i="5" s="1"/>
  <c r="H67" i="5" s="1"/>
  <c r="I62" i="5"/>
  <c r="I63" i="5" s="1"/>
  <c r="I64" i="5" s="1"/>
  <c r="J62" i="5"/>
  <c r="J63" i="5" s="1"/>
  <c r="J64" i="5" s="1"/>
  <c r="K62" i="5"/>
  <c r="K63" i="5" s="1"/>
  <c r="K64" i="5" s="1"/>
  <c r="H62" i="5"/>
  <c r="H63" i="5" s="1"/>
  <c r="H64" i="5" s="1"/>
  <c r="W67" i="5"/>
  <c r="X67" i="5"/>
  <c r="Y67" i="5"/>
  <c r="Z67" i="5"/>
  <c r="AB67" i="5"/>
  <c r="AC67" i="5"/>
  <c r="AD67" i="5"/>
  <c r="AE67" i="5"/>
  <c r="AG67" i="5"/>
  <c r="AH67" i="5"/>
  <c r="AI67" i="5"/>
  <c r="AJ67" i="5"/>
  <c r="H53" i="5"/>
  <c r="I53" i="5"/>
  <c r="J53" i="5"/>
  <c r="K53" i="5"/>
  <c r="L53" i="5"/>
  <c r="M53" i="5"/>
  <c r="N53" i="5"/>
  <c r="O53" i="5"/>
  <c r="P53" i="5"/>
  <c r="Q53" i="5"/>
  <c r="R53" i="5"/>
  <c r="S53" i="5"/>
  <c r="T53" i="5"/>
  <c r="U53" i="5"/>
  <c r="V53" i="5"/>
  <c r="W53" i="5"/>
  <c r="X53" i="5"/>
  <c r="Y53" i="5"/>
  <c r="Z53" i="5"/>
  <c r="AA53" i="5"/>
  <c r="AB53" i="5"/>
  <c r="AC53" i="5"/>
  <c r="AD53" i="5"/>
  <c r="AE53" i="5"/>
  <c r="AF53" i="5"/>
  <c r="AG53" i="5"/>
  <c r="AH53" i="5"/>
  <c r="AI53" i="5"/>
  <c r="AJ53" i="5"/>
  <c r="AK53" i="5"/>
  <c r="H52" i="5"/>
  <c r="I52" i="5"/>
  <c r="J52" i="5"/>
  <c r="K52" i="5"/>
  <c r="L52" i="5"/>
  <c r="M52" i="5"/>
  <c r="N52" i="5"/>
  <c r="O52" i="5"/>
  <c r="P52" i="5"/>
  <c r="Q52" i="5"/>
  <c r="R52" i="5"/>
  <c r="S52" i="5"/>
  <c r="T52" i="5"/>
  <c r="U52" i="5"/>
  <c r="V52" i="5"/>
  <c r="W52" i="5"/>
  <c r="X52" i="5"/>
  <c r="Y52" i="5"/>
  <c r="Z52" i="5"/>
  <c r="AA52" i="5"/>
  <c r="AB52" i="5"/>
  <c r="AC52" i="5"/>
  <c r="AD52" i="5"/>
  <c r="AE52" i="5"/>
  <c r="AF52" i="5"/>
  <c r="AG52" i="5"/>
  <c r="AH52" i="5"/>
  <c r="AI52" i="5"/>
  <c r="AJ52" i="5"/>
  <c r="AK52" i="5"/>
  <c r="H51" i="5"/>
  <c r="I51" i="5"/>
  <c r="J51" i="5"/>
  <c r="K51" i="5"/>
  <c r="L51" i="5"/>
  <c r="M51" i="5"/>
  <c r="N51" i="5"/>
  <c r="O51" i="5"/>
  <c r="P51" i="5"/>
  <c r="Q51" i="5"/>
  <c r="R51" i="5"/>
  <c r="S51" i="5"/>
  <c r="T51" i="5"/>
  <c r="U51" i="5"/>
  <c r="V51" i="5"/>
  <c r="W51" i="5"/>
  <c r="X51" i="5"/>
  <c r="Y51" i="5"/>
  <c r="Z51" i="5"/>
  <c r="AA51" i="5"/>
  <c r="AB51" i="5"/>
  <c r="AC51" i="5"/>
  <c r="AD51" i="5"/>
  <c r="AE51" i="5"/>
  <c r="AF51" i="5"/>
  <c r="AG51" i="5"/>
  <c r="AH51" i="5"/>
  <c r="AI51" i="5"/>
  <c r="AJ51" i="5"/>
  <c r="AK51" i="5"/>
  <c r="G53" i="5"/>
  <c r="G52" i="5"/>
  <c r="G51" i="5"/>
  <c r="H42" i="5"/>
  <c r="I42" i="5"/>
  <c r="J42" i="5"/>
  <c r="K42" i="5"/>
  <c r="L42" i="5"/>
  <c r="M42" i="5"/>
  <c r="N42" i="5"/>
  <c r="O42" i="5"/>
  <c r="P42" i="5"/>
  <c r="Q42" i="5"/>
  <c r="R42" i="5"/>
  <c r="S42" i="5"/>
  <c r="T42" i="5"/>
  <c r="U42" i="5"/>
  <c r="V42" i="5"/>
  <c r="W42" i="5"/>
  <c r="X42" i="5"/>
  <c r="Y42" i="5"/>
  <c r="Z42" i="5"/>
  <c r="AA42" i="5"/>
  <c r="AB42" i="5"/>
  <c r="AC42" i="5"/>
  <c r="AD42" i="5"/>
  <c r="AE42" i="5"/>
  <c r="AF42" i="5"/>
  <c r="AG42" i="5"/>
  <c r="AH42" i="5"/>
  <c r="AI42" i="5"/>
  <c r="AJ42" i="5"/>
  <c r="AK42" i="5"/>
  <c r="G42" i="5"/>
  <c r="H36" i="5"/>
  <c r="I36" i="5"/>
  <c r="J36" i="5"/>
  <c r="K36" i="5"/>
  <c r="L36" i="5"/>
  <c r="M36" i="5"/>
  <c r="N36" i="5"/>
  <c r="O36" i="5"/>
  <c r="P36" i="5"/>
  <c r="Q36" i="5"/>
  <c r="R36" i="5"/>
  <c r="S36" i="5"/>
  <c r="T36" i="5"/>
  <c r="U36" i="5"/>
  <c r="V36" i="5"/>
  <c r="W36" i="5"/>
  <c r="X36" i="5"/>
  <c r="Y36" i="5"/>
  <c r="Z36" i="5"/>
  <c r="AA36" i="5"/>
  <c r="AB36" i="5"/>
  <c r="AC36" i="5"/>
  <c r="AD36" i="5"/>
  <c r="AE36" i="5"/>
  <c r="AF36" i="5"/>
  <c r="AG36" i="5"/>
  <c r="AH36" i="5"/>
  <c r="AI36" i="5"/>
  <c r="AJ36" i="5"/>
  <c r="AK36" i="5"/>
  <c r="H35" i="5"/>
  <c r="I35" i="5"/>
  <c r="J35" i="5"/>
  <c r="K35" i="5"/>
  <c r="L35" i="5"/>
  <c r="M35" i="5"/>
  <c r="N35" i="5"/>
  <c r="O35" i="5"/>
  <c r="P35" i="5"/>
  <c r="Q35" i="5"/>
  <c r="R35" i="5"/>
  <c r="S35" i="5"/>
  <c r="T35" i="5"/>
  <c r="U35" i="5"/>
  <c r="V35" i="5"/>
  <c r="W35" i="5"/>
  <c r="X35" i="5"/>
  <c r="Y35" i="5"/>
  <c r="Z35" i="5"/>
  <c r="AA35" i="5"/>
  <c r="AB35" i="5"/>
  <c r="AC35" i="5"/>
  <c r="AD35" i="5"/>
  <c r="AE35" i="5"/>
  <c r="AF35" i="5"/>
  <c r="AG35" i="5"/>
  <c r="AH35" i="5"/>
  <c r="AI35" i="5"/>
  <c r="AJ35" i="5"/>
  <c r="AK35" i="5"/>
  <c r="G36" i="5"/>
  <c r="G35" i="5"/>
  <c r="H29" i="5"/>
  <c r="I29" i="5"/>
  <c r="J29" i="5"/>
  <c r="K29" i="5"/>
  <c r="L29" i="5"/>
  <c r="M29" i="5"/>
  <c r="N29" i="5"/>
  <c r="O29" i="5"/>
  <c r="P29" i="5"/>
  <c r="Q29" i="5"/>
  <c r="R29" i="5"/>
  <c r="S29" i="5"/>
  <c r="T29" i="5"/>
  <c r="U29" i="5"/>
  <c r="V29" i="5"/>
  <c r="W29" i="5"/>
  <c r="X29" i="5"/>
  <c r="Y29" i="5"/>
  <c r="Z29" i="5"/>
  <c r="AA29" i="5"/>
  <c r="AB29" i="5"/>
  <c r="AC29" i="5"/>
  <c r="AD29" i="5"/>
  <c r="AE29" i="5"/>
  <c r="AF29" i="5"/>
  <c r="AG29" i="5"/>
  <c r="AH29" i="5"/>
  <c r="AI29" i="5"/>
  <c r="AJ29" i="5"/>
  <c r="AK29" i="5"/>
  <c r="H28" i="5"/>
  <c r="I28" i="5"/>
  <c r="J28" i="5"/>
  <c r="K28" i="5"/>
  <c r="L28" i="5"/>
  <c r="M28" i="5"/>
  <c r="N28" i="5"/>
  <c r="O28" i="5"/>
  <c r="P28" i="5"/>
  <c r="Q28" i="5"/>
  <c r="R28" i="5"/>
  <c r="S28" i="5"/>
  <c r="T28" i="5"/>
  <c r="U28" i="5"/>
  <c r="V28" i="5"/>
  <c r="W28" i="5"/>
  <c r="X28" i="5"/>
  <c r="Y28" i="5"/>
  <c r="Z28" i="5"/>
  <c r="AA28" i="5"/>
  <c r="AB28" i="5"/>
  <c r="AC28" i="5"/>
  <c r="AD28" i="5"/>
  <c r="AE28" i="5"/>
  <c r="AF28" i="5"/>
  <c r="AG28" i="5"/>
  <c r="AH28" i="5"/>
  <c r="AI28" i="5"/>
  <c r="AJ28" i="5"/>
  <c r="AK28" i="5"/>
  <c r="G29" i="5"/>
  <c r="G28"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G17"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G16"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G14" i="5"/>
  <c r="H3" i="16" l="1"/>
  <c r="H5" i="16"/>
  <c r="K4" i="16"/>
  <c r="J2" i="16"/>
  <c r="F40" i="9"/>
  <c r="F41" i="9" s="1"/>
  <c r="E41" i="9"/>
  <c r="G2" i="9"/>
  <c r="L13" i="3"/>
  <c r="L11" i="3"/>
  <c r="L9" i="3"/>
  <c r="L5" i="3"/>
  <c r="I5" i="3"/>
  <c r="I8" i="3"/>
  <c r="I10" i="3"/>
  <c r="I6" i="3"/>
  <c r="K2" i="16" l="1"/>
  <c r="L4" i="16"/>
  <c r="I5" i="16"/>
  <c r="I3" i="16"/>
  <c r="H218" i="2"/>
  <c r="I218" i="2"/>
  <c r="J218" i="2"/>
  <c r="K218" i="2"/>
  <c r="H220" i="2"/>
  <c r="I220" i="2"/>
  <c r="J220" i="2"/>
  <c r="K220" i="2"/>
  <c r="H222" i="2"/>
  <c r="I222" i="2"/>
  <c r="J222" i="2"/>
  <c r="K222" i="2"/>
  <c r="L218" i="2"/>
  <c r="G128" i="2"/>
  <c r="G129" i="2"/>
  <c r="G130" i="2"/>
  <c r="M4" i="16" l="1"/>
  <c r="L2" i="16"/>
  <c r="J3" i="16"/>
  <c r="J5" i="16"/>
  <c r="G191" i="2"/>
  <c r="G190" i="2"/>
  <c r="G189" i="2"/>
  <c r="G188" i="2"/>
  <c r="G183" i="2"/>
  <c r="G182" i="2"/>
  <c r="G181" i="2"/>
  <c r="G180" i="2"/>
  <c r="AK175" i="2"/>
  <c r="AJ175" i="2"/>
  <c r="AI175" i="2"/>
  <c r="AH175" i="2"/>
  <c r="AG175" i="2"/>
  <c r="AF175" i="2"/>
  <c r="AE175" i="2"/>
  <c r="AD175" i="2"/>
  <c r="AC175" i="2"/>
  <c r="AB175" i="2"/>
  <c r="AA175" i="2"/>
  <c r="Z175" i="2"/>
  <c r="Y175" i="2"/>
  <c r="X175" i="2"/>
  <c r="W175" i="2"/>
  <c r="V175" i="2"/>
  <c r="U175" i="2"/>
  <c r="T175" i="2"/>
  <c r="S175" i="2"/>
  <c r="R175" i="2"/>
  <c r="Q175" i="2"/>
  <c r="P175" i="2"/>
  <c r="O175" i="2"/>
  <c r="N175" i="2"/>
  <c r="M175" i="2"/>
  <c r="L175" i="2"/>
  <c r="K175" i="2"/>
  <c r="J175" i="2"/>
  <c r="I175" i="2"/>
  <c r="H175" i="2"/>
  <c r="G175" i="2"/>
  <c r="AK174" i="2"/>
  <c r="AJ174" i="2"/>
  <c r="AI174" i="2"/>
  <c r="AH174" i="2"/>
  <c r="AG174" i="2"/>
  <c r="AF174" i="2"/>
  <c r="AE174" i="2"/>
  <c r="AD174" i="2"/>
  <c r="AC174" i="2"/>
  <c r="AB174" i="2"/>
  <c r="AA174" i="2"/>
  <c r="Z174" i="2"/>
  <c r="Y174" i="2"/>
  <c r="X174" i="2"/>
  <c r="W174" i="2"/>
  <c r="V174" i="2"/>
  <c r="U174" i="2"/>
  <c r="T174" i="2"/>
  <c r="S174" i="2"/>
  <c r="R174" i="2"/>
  <c r="Q174" i="2"/>
  <c r="P174" i="2"/>
  <c r="O174" i="2"/>
  <c r="N174" i="2"/>
  <c r="M174" i="2"/>
  <c r="L174" i="2"/>
  <c r="K174" i="2"/>
  <c r="J174" i="2"/>
  <c r="I174" i="2"/>
  <c r="H174" i="2"/>
  <c r="G174" i="2"/>
  <c r="AK173" i="2"/>
  <c r="AJ173" i="2"/>
  <c r="AI173" i="2"/>
  <c r="AH173" i="2"/>
  <c r="AG173" i="2"/>
  <c r="AF173" i="2"/>
  <c r="AE173" i="2"/>
  <c r="AD173" i="2"/>
  <c r="AC173" i="2"/>
  <c r="AB173" i="2"/>
  <c r="AA173" i="2"/>
  <c r="Z173" i="2"/>
  <c r="Y173" i="2"/>
  <c r="X173" i="2"/>
  <c r="W173" i="2"/>
  <c r="V173" i="2"/>
  <c r="U173" i="2"/>
  <c r="T173" i="2"/>
  <c r="S173" i="2"/>
  <c r="R173" i="2"/>
  <c r="Q173" i="2"/>
  <c r="P173" i="2"/>
  <c r="O173" i="2"/>
  <c r="N173" i="2"/>
  <c r="M173" i="2"/>
  <c r="L173" i="2"/>
  <c r="K173" i="2"/>
  <c r="J173" i="2"/>
  <c r="I173" i="2"/>
  <c r="H173" i="2"/>
  <c r="G173" i="2"/>
  <c r="AK172" i="2"/>
  <c r="AJ172" i="2"/>
  <c r="AI172" i="2"/>
  <c r="AH172" i="2"/>
  <c r="AG172" i="2"/>
  <c r="AF172" i="2"/>
  <c r="AE172" i="2"/>
  <c r="AD172" i="2"/>
  <c r="AC172" i="2"/>
  <c r="AB172" i="2"/>
  <c r="AA172" i="2"/>
  <c r="Z172" i="2"/>
  <c r="Y172" i="2"/>
  <c r="X172" i="2"/>
  <c r="W172" i="2"/>
  <c r="V172" i="2"/>
  <c r="U172" i="2"/>
  <c r="T172" i="2"/>
  <c r="S172" i="2"/>
  <c r="R172" i="2"/>
  <c r="Q172" i="2"/>
  <c r="P172" i="2"/>
  <c r="O172" i="2"/>
  <c r="N172" i="2"/>
  <c r="M172" i="2"/>
  <c r="L172" i="2"/>
  <c r="K172" i="2"/>
  <c r="J172" i="2"/>
  <c r="I172" i="2"/>
  <c r="H172" i="2"/>
  <c r="G172" i="2"/>
  <c r="AK167" i="2"/>
  <c r="AJ167" i="2"/>
  <c r="AI167" i="2"/>
  <c r="AH167" i="2"/>
  <c r="AG167" i="2"/>
  <c r="AF167" i="2"/>
  <c r="AE167" i="2"/>
  <c r="AD167" i="2"/>
  <c r="AC167" i="2"/>
  <c r="AB167" i="2"/>
  <c r="AA167" i="2"/>
  <c r="Z167" i="2"/>
  <c r="Y167" i="2"/>
  <c r="X167" i="2"/>
  <c r="W167" i="2"/>
  <c r="V167" i="2"/>
  <c r="U167" i="2"/>
  <c r="T167" i="2"/>
  <c r="S167" i="2"/>
  <c r="R167" i="2"/>
  <c r="Q167" i="2"/>
  <c r="P167" i="2"/>
  <c r="O167" i="2"/>
  <c r="N167" i="2"/>
  <c r="M167" i="2"/>
  <c r="L167" i="2"/>
  <c r="K167" i="2"/>
  <c r="J167" i="2"/>
  <c r="I167" i="2"/>
  <c r="H167" i="2"/>
  <c r="G167" i="2"/>
  <c r="AK166" i="2"/>
  <c r="AJ166" i="2"/>
  <c r="AI166" i="2"/>
  <c r="AH166" i="2"/>
  <c r="AG166" i="2"/>
  <c r="AF166" i="2"/>
  <c r="AE166" i="2"/>
  <c r="AD166" i="2"/>
  <c r="AC166" i="2"/>
  <c r="AB166" i="2"/>
  <c r="AA166" i="2"/>
  <c r="Z166" i="2"/>
  <c r="Y166" i="2"/>
  <c r="X166" i="2"/>
  <c r="W166" i="2"/>
  <c r="V166" i="2"/>
  <c r="U166" i="2"/>
  <c r="T166" i="2"/>
  <c r="S166" i="2"/>
  <c r="R166" i="2"/>
  <c r="Q166" i="2"/>
  <c r="P166" i="2"/>
  <c r="O166" i="2"/>
  <c r="N166" i="2"/>
  <c r="M166" i="2"/>
  <c r="L166" i="2"/>
  <c r="K166" i="2"/>
  <c r="J166" i="2"/>
  <c r="I166" i="2"/>
  <c r="H166" i="2"/>
  <c r="G166" i="2"/>
  <c r="AK165" i="2"/>
  <c r="AJ165" i="2"/>
  <c r="AI165" i="2"/>
  <c r="AH165" i="2"/>
  <c r="AG165" i="2"/>
  <c r="AF165" i="2"/>
  <c r="AE165" i="2"/>
  <c r="AD165" i="2"/>
  <c r="AC165" i="2"/>
  <c r="AB165" i="2"/>
  <c r="AA165" i="2"/>
  <c r="Z165" i="2"/>
  <c r="Y165" i="2"/>
  <c r="X165" i="2"/>
  <c r="W165" i="2"/>
  <c r="V165" i="2"/>
  <c r="U165" i="2"/>
  <c r="T165" i="2"/>
  <c r="S165" i="2"/>
  <c r="R165" i="2"/>
  <c r="Q165" i="2"/>
  <c r="P165" i="2"/>
  <c r="O165" i="2"/>
  <c r="N165" i="2"/>
  <c r="M165" i="2"/>
  <c r="L165" i="2"/>
  <c r="K165" i="2"/>
  <c r="J165" i="2"/>
  <c r="I165" i="2"/>
  <c r="H165" i="2"/>
  <c r="G165" i="2"/>
  <c r="AK164" i="2"/>
  <c r="AJ164" i="2"/>
  <c r="AI164" i="2"/>
  <c r="AH164" i="2"/>
  <c r="AG164" i="2"/>
  <c r="AF164" i="2"/>
  <c r="AE164" i="2"/>
  <c r="AD164" i="2"/>
  <c r="AC164" i="2"/>
  <c r="AB164" i="2"/>
  <c r="AA164" i="2"/>
  <c r="Z164" i="2"/>
  <c r="Y164" i="2"/>
  <c r="X164" i="2"/>
  <c r="W164" i="2"/>
  <c r="V164" i="2"/>
  <c r="U164" i="2"/>
  <c r="T164" i="2"/>
  <c r="S164" i="2"/>
  <c r="R164" i="2"/>
  <c r="Q164" i="2"/>
  <c r="P164" i="2"/>
  <c r="O164" i="2"/>
  <c r="N164" i="2"/>
  <c r="M164" i="2"/>
  <c r="L164" i="2"/>
  <c r="K164" i="2"/>
  <c r="J164" i="2"/>
  <c r="I164" i="2"/>
  <c r="H164" i="2"/>
  <c r="G164" i="2"/>
  <c r="G157" i="2"/>
  <c r="H157" i="2"/>
  <c r="I157" i="2"/>
  <c r="J157" i="2"/>
  <c r="K157" i="2"/>
  <c r="L157" i="2"/>
  <c r="M157" i="2"/>
  <c r="N157" i="2"/>
  <c r="O157" i="2"/>
  <c r="P157" i="2"/>
  <c r="Q157" i="2"/>
  <c r="R157" i="2"/>
  <c r="S157" i="2"/>
  <c r="T157" i="2"/>
  <c r="U157" i="2"/>
  <c r="V157" i="2"/>
  <c r="W157" i="2"/>
  <c r="X157" i="2"/>
  <c r="Y157" i="2"/>
  <c r="Z157" i="2"/>
  <c r="AA157" i="2"/>
  <c r="AB157" i="2"/>
  <c r="AC157" i="2"/>
  <c r="AD157" i="2"/>
  <c r="AE157" i="2"/>
  <c r="AF157" i="2"/>
  <c r="AG157" i="2"/>
  <c r="AH157" i="2"/>
  <c r="AI157" i="2"/>
  <c r="AJ157" i="2"/>
  <c r="AK157" i="2"/>
  <c r="G158" i="2"/>
  <c r="H158" i="2"/>
  <c r="I158" i="2"/>
  <c r="J158" i="2"/>
  <c r="K158" i="2"/>
  <c r="L158" i="2"/>
  <c r="M158" i="2"/>
  <c r="N158" i="2"/>
  <c r="O158" i="2"/>
  <c r="P158" i="2"/>
  <c r="Q158" i="2"/>
  <c r="R158" i="2"/>
  <c r="S158" i="2"/>
  <c r="T158" i="2"/>
  <c r="U158" i="2"/>
  <c r="V158" i="2"/>
  <c r="W158" i="2"/>
  <c r="X158" i="2"/>
  <c r="Y158" i="2"/>
  <c r="Z158" i="2"/>
  <c r="AA158" i="2"/>
  <c r="AB158" i="2"/>
  <c r="AC158" i="2"/>
  <c r="AD158" i="2"/>
  <c r="AE158" i="2"/>
  <c r="AF158" i="2"/>
  <c r="AG158" i="2"/>
  <c r="AH158" i="2"/>
  <c r="AI158" i="2"/>
  <c r="AJ158" i="2"/>
  <c r="AK158" i="2"/>
  <c r="G159" i="2"/>
  <c r="H159" i="2"/>
  <c r="I159" i="2"/>
  <c r="J159" i="2"/>
  <c r="K159" i="2"/>
  <c r="L159" i="2"/>
  <c r="M159" i="2"/>
  <c r="N159" i="2"/>
  <c r="O159" i="2"/>
  <c r="P159" i="2"/>
  <c r="Q159" i="2"/>
  <c r="R159" i="2"/>
  <c r="S159" i="2"/>
  <c r="T159" i="2"/>
  <c r="U159" i="2"/>
  <c r="V159" i="2"/>
  <c r="W159" i="2"/>
  <c r="X159" i="2"/>
  <c r="Y159" i="2"/>
  <c r="Z159" i="2"/>
  <c r="AA159" i="2"/>
  <c r="AB159" i="2"/>
  <c r="AC159" i="2"/>
  <c r="AD159" i="2"/>
  <c r="AE159" i="2"/>
  <c r="AF159" i="2"/>
  <c r="AG159" i="2"/>
  <c r="AH159" i="2"/>
  <c r="AI159" i="2"/>
  <c r="AJ159" i="2"/>
  <c r="AK159" i="2"/>
  <c r="H156" i="2"/>
  <c r="I156" i="2"/>
  <c r="J156" i="2"/>
  <c r="K156" i="2"/>
  <c r="L156" i="2"/>
  <c r="M156" i="2"/>
  <c r="N156" i="2"/>
  <c r="O156" i="2"/>
  <c r="P156" i="2"/>
  <c r="Q156" i="2"/>
  <c r="R156" i="2"/>
  <c r="S156" i="2"/>
  <c r="T156" i="2"/>
  <c r="U156" i="2"/>
  <c r="V156" i="2"/>
  <c r="W156" i="2"/>
  <c r="X156" i="2"/>
  <c r="Y156" i="2"/>
  <c r="Z156" i="2"/>
  <c r="AA156" i="2"/>
  <c r="AB156" i="2"/>
  <c r="AC156" i="2"/>
  <c r="AD156" i="2"/>
  <c r="AE156" i="2"/>
  <c r="AF156" i="2"/>
  <c r="AG156" i="2"/>
  <c r="AH156" i="2"/>
  <c r="AI156" i="2"/>
  <c r="AJ156" i="2"/>
  <c r="AK156" i="2"/>
  <c r="G156" i="2"/>
  <c r="G148" i="2"/>
  <c r="G147" i="2"/>
  <c r="G146" i="2"/>
  <c r="G145" i="2"/>
  <c r="G137" i="2"/>
  <c r="H137" i="2"/>
  <c r="I137" i="2"/>
  <c r="J137" i="2"/>
  <c r="K137" i="2"/>
  <c r="L137" i="2"/>
  <c r="M137" i="2"/>
  <c r="N137" i="2"/>
  <c r="O137" i="2"/>
  <c r="P137" i="2"/>
  <c r="Q137" i="2"/>
  <c r="R137" i="2"/>
  <c r="S137" i="2"/>
  <c r="T137" i="2"/>
  <c r="U137" i="2"/>
  <c r="V137" i="2"/>
  <c r="W137" i="2"/>
  <c r="X137" i="2"/>
  <c r="Y137" i="2"/>
  <c r="Z137" i="2"/>
  <c r="AA137" i="2"/>
  <c r="AB137" i="2"/>
  <c r="AC137" i="2"/>
  <c r="AD137" i="2"/>
  <c r="AE137" i="2"/>
  <c r="AF137" i="2"/>
  <c r="AG137" i="2"/>
  <c r="AH137" i="2"/>
  <c r="AI137" i="2"/>
  <c r="AJ137" i="2"/>
  <c r="AK137" i="2"/>
  <c r="G138" i="2"/>
  <c r="H138" i="2"/>
  <c r="I138" i="2"/>
  <c r="J138" i="2"/>
  <c r="K138" i="2"/>
  <c r="L138" i="2"/>
  <c r="M138" i="2"/>
  <c r="N138" i="2"/>
  <c r="O138" i="2"/>
  <c r="P138" i="2"/>
  <c r="Q138" i="2"/>
  <c r="R138" i="2"/>
  <c r="S138" i="2"/>
  <c r="T138" i="2"/>
  <c r="U138" i="2"/>
  <c r="V138" i="2"/>
  <c r="W138" i="2"/>
  <c r="X138" i="2"/>
  <c r="Y138" i="2"/>
  <c r="Z138" i="2"/>
  <c r="AA138" i="2"/>
  <c r="AB138" i="2"/>
  <c r="AC138" i="2"/>
  <c r="AD138" i="2"/>
  <c r="AE138" i="2"/>
  <c r="AF138" i="2"/>
  <c r="AG138" i="2"/>
  <c r="AH138" i="2"/>
  <c r="AI138" i="2"/>
  <c r="AJ138" i="2"/>
  <c r="AK138" i="2"/>
  <c r="G139" i="2"/>
  <c r="H139" i="2"/>
  <c r="I139" i="2"/>
  <c r="J139" i="2"/>
  <c r="K139" i="2"/>
  <c r="L139" i="2"/>
  <c r="M139" i="2"/>
  <c r="N139" i="2"/>
  <c r="O139" i="2"/>
  <c r="P139" i="2"/>
  <c r="Q139" i="2"/>
  <c r="R139" i="2"/>
  <c r="S139" i="2"/>
  <c r="T139" i="2"/>
  <c r="U139" i="2"/>
  <c r="V139" i="2"/>
  <c r="W139" i="2"/>
  <c r="X139" i="2"/>
  <c r="Y139" i="2"/>
  <c r="Z139" i="2"/>
  <c r="AA139" i="2"/>
  <c r="AB139" i="2"/>
  <c r="AC139" i="2"/>
  <c r="AD139" i="2"/>
  <c r="AE139" i="2"/>
  <c r="AF139" i="2"/>
  <c r="AG139" i="2"/>
  <c r="AH139" i="2"/>
  <c r="AI139" i="2"/>
  <c r="AJ139" i="2"/>
  <c r="AK139" i="2"/>
  <c r="H136" i="2"/>
  <c r="I136" i="2"/>
  <c r="J136" i="2"/>
  <c r="K136" i="2"/>
  <c r="L136" i="2"/>
  <c r="M136" i="2"/>
  <c r="N136" i="2"/>
  <c r="O136" i="2"/>
  <c r="P136" i="2"/>
  <c r="Q136" i="2"/>
  <c r="R136" i="2"/>
  <c r="S136" i="2"/>
  <c r="T136" i="2"/>
  <c r="U136" i="2"/>
  <c r="V136" i="2"/>
  <c r="W136" i="2"/>
  <c r="X136" i="2"/>
  <c r="Y136" i="2"/>
  <c r="Z136" i="2"/>
  <c r="AA136" i="2"/>
  <c r="AB136" i="2"/>
  <c r="AC136" i="2"/>
  <c r="AD136" i="2"/>
  <c r="AE136" i="2"/>
  <c r="AF136" i="2"/>
  <c r="AG136" i="2"/>
  <c r="AH136" i="2"/>
  <c r="AI136" i="2"/>
  <c r="AJ136" i="2"/>
  <c r="AK136" i="2"/>
  <c r="G136" i="2"/>
  <c r="G127" i="2"/>
  <c r="G119" i="2"/>
  <c r="H119" i="2"/>
  <c r="I119" i="2"/>
  <c r="J119" i="2"/>
  <c r="K119" i="2"/>
  <c r="L119" i="2"/>
  <c r="M119" i="2"/>
  <c r="N119" i="2"/>
  <c r="O119" i="2"/>
  <c r="P119" i="2"/>
  <c r="Q119" i="2"/>
  <c r="R119" i="2"/>
  <c r="S119" i="2"/>
  <c r="T119" i="2"/>
  <c r="U119" i="2"/>
  <c r="V119" i="2"/>
  <c r="W119" i="2"/>
  <c r="X119" i="2"/>
  <c r="Y119" i="2"/>
  <c r="Z119" i="2"/>
  <c r="AA119" i="2"/>
  <c r="AB119" i="2"/>
  <c r="AC119" i="2"/>
  <c r="AD119" i="2"/>
  <c r="AE119" i="2"/>
  <c r="AF119" i="2"/>
  <c r="AG119" i="2"/>
  <c r="AH119" i="2"/>
  <c r="AI119" i="2"/>
  <c r="AJ119" i="2"/>
  <c r="AK119" i="2"/>
  <c r="G120" i="2"/>
  <c r="H120" i="2"/>
  <c r="I120" i="2"/>
  <c r="J120" i="2"/>
  <c r="K120" i="2"/>
  <c r="L120" i="2"/>
  <c r="M120" i="2"/>
  <c r="N120" i="2"/>
  <c r="O120" i="2"/>
  <c r="P120" i="2"/>
  <c r="Q120" i="2"/>
  <c r="R120" i="2"/>
  <c r="S120" i="2"/>
  <c r="T120" i="2"/>
  <c r="U120" i="2"/>
  <c r="V120" i="2"/>
  <c r="W120" i="2"/>
  <c r="X120" i="2"/>
  <c r="Y120" i="2"/>
  <c r="Z120" i="2"/>
  <c r="AA120" i="2"/>
  <c r="AB120" i="2"/>
  <c r="AC120" i="2"/>
  <c r="AD120" i="2"/>
  <c r="AE120" i="2"/>
  <c r="AF120" i="2"/>
  <c r="AG120" i="2"/>
  <c r="AH120" i="2"/>
  <c r="AI120" i="2"/>
  <c r="AJ120" i="2"/>
  <c r="AK120" i="2"/>
  <c r="G121" i="2"/>
  <c r="H121" i="2"/>
  <c r="I121" i="2"/>
  <c r="J121" i="2"/>
  <c r="K121" i="2"/>
  <c r="L121" i="2"/>
  <c r="M121" i="2"/>
  <c r="N121" i="2"/>
  <c r="O121" i="2"/>
  <c r="P121" i="2"/>
  <c r="Q121" i="2"/>
  <c r="R121" i="2"/>
  <c r="S121" i="2"/>
  <c r="T121" i="2"/>
  <c r="U121" i="2"/>
  <c r="V121" i="2"/>
  <c r="W121" i="2"/>
  <c r="X121" i="2"/>
  <c r="Y121" i="2"/>
  <c r="Z121" i="2"/>
  <c r="AA121" i="2"/>
  <c r="AB121" i="2"/>
  <c r="AC121" i="2"/>
  <c r="AD121" i="2"/>
  <c r="AE121" i="2"/>
  <c r="AF121" i="2"/>
  <c r="AG121" i="2"/>
  <c r="AH121" i="2"/>
  <c r="AI121" i="2"/>
  <c r="AJ121" i="2"/>
  <c r="AK121" i="2"/>
  <c r="H118" i="2"/>
  <c r="I118" i="2"/>
  <c r="J118" i="2"/>
  <c r="K118" i="2"/>
  <c r="L118" i="2"/>
  <c r="M118" i="2"/>
  <c r="N118" i="2"/>
  <c r="O118" i="2"/>
  <c r="P118" i="2"/>
  <c r="Q118" i="2"/>
  <c r="R118" i="2"/>
  <c r="S118" i="2"/>
  <c r="T118" i="2"/>
  <c r="U118" i="2"/>
  <c r="V118" i="2"/>
  <c r="W118" i="2"/>
  <c r="X118" i="2"/>
  <c r="Y118" i="2"/>
  <c r="Z118" i="2"/>
  <c r="AA118" i="2"/>
  <c r="AB118" i="2"/>
  <c r="AC118" i="2"/>
  <c r="AD118" i="2"/>
  <c r="AE118" i="2"/>
  <c r="AF118" i="2"/>
  <c r="AG118" i="2"/>
  <c r="AH118" i="2"/>
  <c r="AI118" i="2"/>
  <c r="AJ118" i="2"/>
  <c r="AK118" i="2"/>
  <c r="G118" i="2"/>
  <c r="G110" i="2"/>
  <c r="H110" i="2"/>
  <c r="I110" i="2"/>
  <c r="J110" i="2"/>
  <c r="K110" i="2"/>
  <c r="L110" i="2"/>
  <c r="M110" i="2"/>
  <c r="N110" i="2"/>
  <c r="O110" i="2"/>
  <c r="P110" i="2"/>
  <c r="Q110" i="2"/>
  <c r="R110" i="2"/>
  <c r="S110" i="2"/>
  <c r="T110" i="2"/>
  <c r="U110" i="2"/>
  <c r="V110" i="2"/>
  <c r="W110" i="2"/>
  <c r="X110" i="2"/>
  <c r="Y110" i="2"/>
  <c r="Z110" i="2"/>
  <c r="AA110" i="2"/>
  <c r="AB110" i="2"/>
  <c r="AC110" i="2"/>
  <c r="AD110" i="2"/>
  <c r="AE110" i="2"/>
  <c r="AF110" i="2"/>
  <c r="AG110" i="2"/>
  <c r="AH110" i="2"/>
  <c r="AI110" i="2"/>
  <c r="AJ110" i="2"/>
  <c r="AK110" i="2"/>
  <c r="G111" i="2"/>
  <c r="H111" i="2"/>
  <c r="I111" i="2"/>
  <c r="J111" i="2"/>
  <c r="K111" i="2"/>
  <c r="L111" i="2"/>
  <c r="M111" i="2"/>
  <c r="N111" i="2"/>
  <c r="O111" i="2"/>
  <c r="P111" i="2"/>
  <c r="Q111" i="2"/>
  <c r="R111" i="2"/>
  <c r="S111" i="2"/>
  <c r="T111" i="2"/>
  <c r="U111" i="2"/>
  <c r="V111" i="2"/>
  <c r="W111" i="2"/>
  <c r="X111" i="2"/>
  <c r="Y111" i="2"/>
  <c r="Z111" i="2"/>
  <c r="AA111" i="2"/>
  <c r="AB111" i="2"/>
  <c r="AC111" i="2"/>
  <c r="AD111" i="2"/>
  <c r="AE111" i="2"/>
  <c r="AF111" i="2"/>
  <c r="AG111" i="2"/>
  <c r="AH111" i="2"/>
  <c r="AI111" i="2"/>
  <c r="AJ111" i="2"/>
  <c r="AK111" i="2"/>
  <c r="G112" i="2"/>
  <c r="H112" i="2"/>
  <c r="I112" i="2"/>
  <c r="J112" i="2"/>
  <c r="K112" i="2"/>
  <c r="L112" i="2"/>
  <c r="M112" i="2"/>
  <c r="N112" i="2"/>
  <c r="O112" i="2"/>
  <c r="P112" i="2"/>
  <c r="Q112" i="2"/>
  <c r="R112" i="2"/>
  <c r="S112" i="2"/>
  <c r="T112" i="2"/>
  <c r="U112" i="2"/>
  <c r="V112" i="2"/>
  <c r="W112" i="2"/>
  <c r="X112" i="2"/>
  <c r="Y112" i="2"/>
  <c r="Z112" i="2"/>
  <c r="AA112" i="2"/>
  <c r="AB112" i="2"/>
  <c r="AC112" i="2"/>
  <c r="AD112" i="2"/>
  <c r="AE112" i="2"/>
  <c r="AF112" i="2"/>
  <c r="AG112" i="2"/>
  <c r="AH112" i="2"/>
  <c r="AI112" i="2"/>
  <c r="AJ112" i="2"/>
  <c r="AK112" i="2"/>
  <c r="H109" i="2"/>
  <c r="I109" i="2"/>
  <c r="J109" i="2"/>
  <c r="K109" i="2"/>
  <c r="L109" i="2"/>
  <c r="M109" i="2"/>
  <c r="N109" i="2"/>
  <c r="O109" i="2"/>
  <c r="P109" i="2"/>
  <c r="Q109" i="2"/>
  <c r="R109" i="2"/>
  <c r="S109" i="2"/>
  <c r="T109" i="2"/>
  <c r="U109" i="2"/>
  <c r="V109" i="2"/>
  <c r="W109" i="2"/>
  <c r="X109" i="2"/>
  <c r="Y109" i="2"/>
  <c r="Z109" i="2"/>
  <c r="AA109" i="2"/>
  <c r="AB109" i="2"/>
  <c r="AC109" i="2"/>
  <c r="AD109" i="2"/>
  <c r="AE109" i="2"/>
  <c r="AF109" i="2"/>
  <c r="AG109" i="2"/>
  <c r="AH109" i="2"/>
  <c r="AI109" i="2"/>
  <c r="AJ109" i="2"/>
  <c r="AK109" i="2"/>
  <c r="G109" i="2"/>
  <c r="G101" i="2"/>
  <c r="G102" i="2"/>
  <c r="G103" i="2"/>
  <c r="G100" i="2"/>
  <c r="G92" i="2"/>
  <c r="H92" i="2"/>
  <c r="I92" i="2"/>
  <c r="J92" i="2"/>
  <c r="K92" i="2"/>
  <c r="L92" i="2"/>
  <c r="M92" i="2"/>
  <c r="N92" i="2"/>
  <c r="O92" i="2"/>
  <c r="P92" i="2"/>
  <c r="Q92" i="2"/>
  <c r="R92" i="2"/>
  <c r="S92" i="2"/>
  <c r="T92" i="2"/>
  <c r="U92" i="2"/>
  <c r="V92" i="2"/>
  <c r="W92" i="2"/>
  <c r="X92" i="2"/>
  <c r="Y92" i="2"/>
  <c r="Z92" i="2"/>
  <c r="AA92" i="2"/>
  <c r="AB92" i="2"/>
  <c r="AC92" i="2"/>
  <c r="AD92" i="2"/>
  <c r="AE92" i="2"/>
  <c r="AF92" i="2"/>
  <c r="AG92" i="2"/>
  <c r="AH92" i="2"/>
  <c r="AI92" i="2"/>
  <c r="AJ92" i="2"/>
  <c r="AK92" i="2"/>
  <c r="G93" i="2"/>
  <c r="H93" i="2"/>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AK93" i="2"/>
  <c r="G94" i="2"/>
  <c r="H94" i="2"/>
  <c r="I94" i="2"/>
  <c r="J94" i="2"/>
  <c r="K94" i="2"/>
  <c r="L94" i="2"/>
  <c r="M94" i="2"/>
  <c r="N94" i="2"/>
  <c r="O94" i="2"/>
  <c r="P94" i="2"/>
  <c r="Q94" i="2"/>
  <c r="R94" i="2"/>
  <c r="S94" i="2"/>
  <c r="T94" i="2"/>
  <c r="U94" i="2"/>
  <c r="V94" i="2"/>
  <c r="W94" i="2"/>
  <c r="X94" i="2"/>
  <c r="Y94" i="2"/>
  <c r="Z94" i="2"/>
  <c r="AA94" i="2"/>
  <c r="AB94" i="2"/>
  <c r="AC94" i="2"/>
  <c r="AD94" i="2"/>
  <c r="AE94" i="2"/>
  <c r="AF94" i="2"/>
  <c r="AG94" i="2"/>
  <c r="AH94" i="2"/>
  <c r="AI94" i="2"/>
  <c r="AJ94" i="2"/>
  <c r="AK94" i="2"/>
  <c r="H91" i="2"/>
  <c r="I91" i="2"/>
  <c r="J91" i="2"/>
  <c r="K91" i="2"/>
  <c r="L91" i="2"/>
  <c r="M91" i="2"/>
  <c r="N91" i="2"/>
  <c r="O91" i="2"/>
  <c r="P91" i="2"/>
  <c r="Q91" i="2"/>
  <c r="R91" i="2"/>
  <c r="S91" i="2"/>
  <c r="T91" i="2"/>
  <c r="U91" i="2"/>
  <c r="V91" i="2"/>
  <c r="W91" i="2"/>
  <c r="X91" i="2"/>
  <c r="Y91" i="2"/>
  <c r="Z91" i="2"/>
  <c r="AA91" i="2"/>
  <c r="AB91" i="2"/>
  <c r="AC91" i="2"/>
  <c r="AD91" i="2"/>
  <c r="AE91" i="2"/>
  <c r="AF91" i="2"/>
  <c r="AG91" i="2"/>
  <c r="AH91" i="2"/>
  <c r="AI91" i="2"/>
  <c r="AJ91" i="2"/>
  <c r="AK91" i="2"/>
  <c r="G91"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AK83"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AH84" i="2"/>
  <c r="AI84" i="2"/>
  <c r="AJ84" i="2"/>
  <c r="AK84" i="2"/>
  <c r="G85" i="2"/>
  <c r="H85" i="2"/>
  <c r="I85" i="2"/>
  <c r="J85" i="2"/>
  <c r="K85" i="2"/>
  <c r="L85" i="2"/>
  <c r="M85" i="2"/>
  <c r="N85" i="2"/>
  <c r="O85" i="2"/>
  <c r="P85" i="2"/>
  <c r="Q85" i="2"/>
  <c r="R85" i="2"/>
  <c r="S85" i="2"/>
  <c r="T85" i="2"/>
  <c r="U85" i="2"/>
  <c r="V85" i="2"/>
  <c r="W85" i="2"/>
  <c r="X85" i="2"/>
  <c r="Y85" i="2"/>
  <c r="Z85" i="2"/>
  <c r="AA85" i="2"/>
  <c r="AB85" i="2"/>
  <c r="AC85" i="2"/>
  <c r="AD85" i="2"/>
  <c r="AE85" i="2"/>
  <c r="AF85" i="2"/>
  <c r="AG85" i="2"/>
  <c r="AH85" i="2"/>
  <c r="AI85" i="2"/>
  <c r="AJ85" i="2"/>
  <c r="AK85"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AK82" i="2"/>
  <c r="G82" i="2"/>
  <c r="G74" i="2"/>
  <c r="G75" i="2"/>
  <c r="G76" i="2"/>
  <c r="G65" i="2"/>
  <c r="G66" i="2"/>
  <c r="G67" i="2"/>
  <c r="G64" i="2"/>
  <c r="G73"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AK56"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AK57"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AK58"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AK55" i="2"/>
  <c r="G55"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AK47"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AK48"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AK49"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G46" i="2"/>
  <c r="G35" i="2"/>
  <c r="G36" i="2"/>
  <c r="G37" i="2"/>
  <c r="G34"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G16" i="2"/>
  <c r="G8" i="2"/>
  <c r="G9" i="2"/>
  <c r="G10" i="2"/>
  <c r="G7" i="2"/>
  <c r="G26" i="2"/>
  <c r="G27" i="2"/>
  <c r="G28" i="2"/>
  <c r="G25" i="2"/>
  <c r="AH79" i="10"/>
  <c r="AI79" i="10"/>
  <c r="AJ79" i="10"/>
  <c r="AK79" i="10"/>
  <c r="AH83" i="10"/>
  <c r="AI83" i="10"/>
  <c r="AJ83" i="10"/>
  <c r="AK83" i="10"/>
  <c r="AH87" i="10"/>
  <c r="AI87" i="10"/>
  <c r="AJ87" i="10"/>
  <c r="AK87" i="10"/>
  <c r="AH91" i="10"/>
  <c r="AI91" i="10"/>
  <c r="AJ91" i="10"/>
  <c r="AK91" i="10"/>
  <c r="AH95" i="10"/>
  <c r="AI95" i="10"/>
  <c r="AJ95" i="10"/>
  <c r="AK95" i="10"/>
  <c r="AH99" i="10"/>
  <c r="AI99" i="10"/>
  <c r="AJ99" i="10"/>
  <c r="AK99" i="10"/>
  <c r="AH103" i="10"/>
  <c r="AI103" i="10"/>
  <c r="AJ103" i="10"/>
  <c r="AK103" i="10"/>
  <c r="AC79" i="10"/>
  <c r="AD79" i="10"/>
  <c r="AE79" i="10"/>
  <c r="AF79" i="10"/>
  <c r="AC83" i="10"/>
  <c r="AD83" i="10"/>
  <c r="AE83" i="10"/>
  <c r="AF83" i="10"/>
  <c r="AC87" i="10"/>
  <c r="AD87" i="10"/>
  <c r="AE87" i="10"/>
  <c r="AF87" i="10"/>
  <c r="AC91" i="10"/>
  <c r="AD91" i="10"/>
  <c r="AE91" i="10"/>
  <c r="AF91" i="10"/>
  <c r="AC95" i="10"/>
  <c r="AD95" i="10"/>
  <c r="AE95" i="10"/>
  <c r="AF95" i="10"/>
  <c r="AC99" i="10"/>
  <c r="AD99" i="10"/>
  <c r="AE99" i="10"/>
  <c r="AF99" i="10"/>
  <c r="AC103" i="10"/>
  <c r="AD103" i="10"/>
  <c r="AE103" i="10"/>
  <c r="AF103" i="10"/>
  <c r="X79" i="10"/>
  <c r="Y79" i="10"/>
  <c r="Z79" i="10"/>
  <c r="AA79" i="10"/>
  <c r="X83" i="10"/>
  <c r="Y83" i="10"/>
  <c r="Z83" i="10"/>
  <c r="AA83" i="10"/>
  <c r="X87" i="10"/>
  <c r="Y87" i="10"/>
  <c r="Z87" i="10"/>
  <c r="AA87" i="10"/>
  <c r="X91" i="10"/>
  <c r="Y91" i="10"/>
  <c r="Z91" i="10"/>
  <c r="AA91" i="10"/>
  <c r="X95" i="10"/>
  <c r="Y95" i="10"/>
  <c r="Z95" i="10"/>
  <c r="AA95" i="10"/>
  <c r="X99" i="10"/>
  <c r="Y99" i="10"/>
  <c r="Z99" i="10"/>
  <c r="AA99" i="10"/>
  <c r="X103" i="10"/>
  <c r="Y103" i="10"/>
  <c r="Z103" i="10"/>
  <c r="AA103" i="10"/>
  <c r="S79" i="10"/>
  <c r="T79" i="10"/>
  <c r="U79" i="10"/>
  <c r="V79" i="10"/>
  <c r="S83" i="10"/>
  <c r="T83" i="10"/>
  <c r="U83" i="10"/>
  <c r="V83" i="10"/>
  <c r="S87" i="10"/>
  <c r="T87" i="10"/>
  <c r="U87" i="10"/>
  <c r="V87" i="10"/>
  <c r="S91" i="10"/>
  <c r="T91" i="10"/>
  <c r="U91" i="10"/>
  <c r="V91" i="10"/>
  <c r="S95" i="10"/>
  <c r="T95" i="10"/>
  <c r="U95" i="10"/>
  <c r="V95" i="10"/>
  <c r="S99" i="10"/>
  <c r="T99" i="10"/>
  <c r="U99" i="10"/>
  <c r="V99" i="10"/>
  <c r="S103" i="10"/>
  <c r="T103" i="10"/>
  <c r="U103" i="10"/>
  <c r="V103" i="10"/>
  <c r="N79" i="10"/>
  <c r="O79" i="10"/>
  <c r="P79" i="10"/>
  <c r="Q79" i="10"/>
  <c r="N83" i="10"/>
  <c r="O83" i="10"/>
  <c r="P83" i="10"/>
  <c r="Q83" i="10"/>
  <c r="N87" i="10"/>
  <c r="O87" i="10"/>
  <c r="P87" i="10"/>
  <c r="Q87" i="10"/>
  <c r="N91" i="10"/>
  <c r="O91" i="10"/>
  <c r="P91" i="10"/>
  <c r="Q91" i="10"/>
  <c r="N95" i="10"/>
  <c r="O95" i="10"/>
  <c r="P95" i="10"/>
  <c r="Q95" i="10"/>
  <c r="N99" i="10"/>
  <c r="O99" i="10"/>
  <c r="P99" i="10"/>
  <c r="Q99" i="10"/>
  <c r="N103" i="10"/>
  <c r="O103" i="10"/>
  <c r="P103" i="10"/>
  <c r="Q103" i="10"/>
  <c r="I79" i="10"/>
  <c r="J79" i="10"/>
  <c r="K79" i="10"/>
  <c r="L79" i="10"/>
  <c r="I83" i="10"/>
  <c r="J83" i="10"/>
  <c r="K83" i="10"/>
  <c r="L83" i="10"/>
  <c r="I87" i="10"/>
  <c r="J87" i="10"/>
  <c r="K87" i="10"/>
  <c r="L87" i="10"/>
  <c r="I91" i="10"/>
  <c r="J91" i="10"/>
  <c r="K91" i="10"/>
  <c r="L91" i="10"/>
  <c r="I95" i="10"/>
  <c r="J95" i="10"/>
  <c r="K95" i="10"/>
  <c r="L95" i="10"/>
  <c r="I99" i="10"/>
  <c r="J99" i="10"/>
  <c r="K99" i="10"/>
  <c r="L99" i="10"/>
  <c r="I103" i="10"/>
  <c r="J103" i="10"/>
  <c r="K103" i="10"/>
  <c r="L103" i="10"/>
  <c r="K5" i="16" l="1"/>
  <c r="K3" i="16"/>
  <c r="M2" i="16"/>
  <c r="N4" i="16"/>
  <c r="S2" i="9"/>
  <c r="T2" i="9"/>
  <c r="U2" i="9"/>
  <c r="AB3" i="9"/>
  <c r="AH3" i="9"/>
  <c r="AI3" i="9"/>
  <c r="AJ3" i="9"/>
  <c r="Q5" i="9"/>
  <c r="S5" i="9"/>
  <c r="Y5" i="9"/>
  <c r="Z5" i="9"/>
  <c r="N9" i="9"/>
  <c r="O9" i="9"/>
  <c r="P9" i="9"/>
  <c r="Q9" i="9"/>
  <c r="R9" i="9"/>
  <c r="S9" i="9"/>
  <c r="AB10" i="9"/>
  <c r="AC10" i="9"/>
  <c r="X14" i="9"/>
  <c r="Y14" i="9"/>
  <c r="AD14" i="9"/>
  <c r="R16" i="9"/>
  <c r="S16" i="9"/>
  <c r="T16" i="9"/>
  <c r="U16" i="9"/>
  <c r="V16" i="9"/>
  <c r="W16" i="9"/>
  <c r="AC17" i="9"/>
  <c r="AD17" i="9"/>
  <c r="AH17" i="9"/>
  <c r="AI17" i="9"/>
  <c r="AJ17" i="9"/>
  <c r="S20" i="9"/>
  <c r="T20" i="9"/>
  <c r="U20" i="9"/>
  <c r="V20" i="9"/>
  <c r="W20" i="9"/>
  <c r="X20" i="9"/>
  <c r="Y20" i="9"/>
  <c r="Z20" i="9"/>
  <c r="AF21" i="9"/>
  <c r="AG21" i="9"/>
  <c r="AH21" i="9"/>
  <c r="AI21" i="9"/>
  <c r="AJ21" i="9"/>
  <c r="AA23" i="9"/>
  <c r="AB23" i="9"/>
  <c r="AC23" i="9"/>
  <c r="AD23" i="9"/>
  <c r="AE23" i="9"/>
  <c r="AA27" i="9"/>
  <c r="AB27" i="9"/>
  <c r="AC27" i="9"/>
  <c r="AD27" i="9"/>
  <c r="AJ28" i="9"/>
  <c r="L29" i="9"/>
  <c r="N29" i="9"/>
  <c r="O29" i="9"/>
  <c r="P29" i="9"/>
  <c r="Q29" i="9"/>
  <c r="S32" i="9"/>
  <c r="Y33" i="9"/>
  <c r="Z33" i="9"/>
  <c r="AB33" i="9"/>
  <c r="AH33" i="9"/>
  <c r="O35" i="9"/>
  <c r="P35" i="9"/>
  <c r="Q35" i="9"/>
  <c r="R35" i="9"/>
  <c r="S35" i="9"/>
  <c r="X35" i="9"/>
  <c r="AD36" i="9"/>
  <c r="AD37" i="9" s="1"/>
  <c r="AD38" i="9" s="1"/>
  <c r="AE36" i="9"/>
  <c r="AE37" i="9" s="1"/>
  <c r="AE38" i="9" s="1"/>
  <c r="L42" i="9"/>
  <c r="L43" i="9" s="1"/>
  <c r="L44" i="9" s="1"/>
  <c r="N45" i="9"/>
  <c r="N46" i="9" s="1"/>
  <c r="N47" i="9" s="1"/>
  <c r="O45" i="9"/>
  <c r="O46" i="9" s="1"/>
  <c r="O47" i="9" s="1"/>
  <c r="P45" i="9"/>
  <c r="P46" i="9" s="1"/>
  <c r="P47" i="9" s="1"/>
  <c r="S48" i="9"/>
  <c r="S49" i="9" s="1"/>
  <c r="S50" i="9" s="1"/>
  <c r="O51" i="9"/>
  <c r="O52" i="9" s="1"/>
  <c r="O53" i="9" s="1"/>
  <c r="P51" i="9"/>
  <c r="P52" i="9" s="1"/>
  <c r="P53" i="9" s="1"/>
  <c r="Q51" i="9"/>
  <c r="Q52" i="9" s="1"/>
  <c r="Q53" i="9" s="1"/>
  <c r="X54" i="9"/>
  <c r="X55" i="9" s="1"/>
  <c r="X56" i="9" s="1"/>
  <c r="Y54" i="9"/>
  <c r="Y55" i="9" s="1"/>
  <c r="Y56" i="9" s="1"/>
  <c r="Z54" i="9"/>
  <c r="Z55" i="9" s="1"/>
  <c r="Z56" i="9" s="1"/>
  <c r="AA54" i="9"/>
  <c r="AA55" i="9" s="1"/>
  <c r="AA56" i="9" s="1"/>
  <c r="AB54" i="9"/>
  <c r="AB55" i="9" s="1"/>
  <c r="AB56" i="9" s="1"/>
  <c r="AC54" i="9"/>
  <c r="AC55" i="9" s="1"/>
  <c r="AC56" i="9" s="1"/>
  <c r="Z57" i="9"/>
  <c r="Z58" i="9" s="1"/>
  <c r="Z59" i="9" s="1"/>
  <c r="AA57" i="9"/>
  <c r="AA58" i="9" s="1"/>
  <c r="AA59" i="9" s="1"/>
  <c r="AB57" i="9"/>
  <c r="AB58" i="9" s="1"/>
  <c r="AB59" i="9" s="1"/>
  <c r="AH57" i="9"/>
  <c r="AH58" i="9" s="1"/>
  <c r="AH59" i="9" s="1"/>
  <c r="AI57" i="9"/>
  <c r="AI58" i="9" s="1"/>
  <c r="AI59" i="9" s="1"/>
  <c r="AG63" i="9"/>
  <c r="AH63" i="9"/>
  <c r="AI63" i="9"/>
  <c r="AJ63" i="9"/>
  <c r="Z71" i="9"/>
  <c r="AA71" i="9"/>
  <c r="AH72" i="9"/>
  <c r="N73" i="9"/>
  <c r="O73" i="9"/>
  <c r="P73" i="9"/>
  <c r="Q73" i="9"/>
  <c r="I2" i="9"/>
  <c r="J2" i="9"/>
  <c r="G3" i="9"/>
  <c r="H3" i="9"/>
  <c r="I3" i="9"/>
  <c r="J11" i="9"/>
  <c r="I26" i="9"/>
  <c r="J26" i="9"/>
  <c r="G27" i="9"/>
  <c r="H27" i="9"/>
  <c r="I36" i="9"/>
  <c r="I37" i="9" s="1"/>
  <c r="I38" i="9" s="1"/>
  <c r="J36" i="9"/>
  <c r="J37" i="9" s="1"/>
  <c r="J38" i="9" s="1"/>
  <c r="H39" i="9"/>
  <c r="H63" i="9"/>
  <c r="I63" i="9"/>
  <c r="J63" i="9"/>
  <c r="G66" i="9"/>
  <c r="H66" i="9"/>
  <c r="M80" i="5"/>
  <c r="M81" i="5" s="1"/>
  <c r="N80" i="5"/>
  <c r="N81" i="5" s="1"/>
  <c r="O80" i="5"/>
  <c r="O81" i="5" s="1"/>
  <c r="P80" i="5"/>
  <c r="P81" i="5" s="1"/>
  <c r="Q80" i="5"/>
  <c r="Q81" i="5" s="1"/>
  <c r="R80" i="5"/>
  <c r="R81" i="5" s="1"/>
  <c r="S80" i="5"/>
  <c r="S81" i="5" s="1"/>
  <c r="T80" i="5"/>
  <c r="T81" i="5" s="1"/>
  <c r="U80" i="5"/>
  <c r="U81" i="5" s="1"/>
  <c r="V80" i="5"/>
  <c r="V81" i="5" s="1"/>
  <c r="W80" i="5"/>
  <c r="W81" i="5" s="1"/>
  <c r="X80" i="5"/>
  <c r="X81" i="5" s="1"/>
  <c r="Y80" i="5"/>
  <c r="Y81" i="5" s="1"/>
  <c r="Z80" i="5"/>
  <c r="Z81" i="5" s="1"/>
  <c r="AA80" i="5"/>
  <c r="AA81" i="5" s="1"/>
  <c r="AB80" i="5"/>
  <c r="AB81" i="5" s="1"/>
  <c r="AC80" i="5"/>
  <c r="AC81" i="5" s="1"/>
  <c r="AD80" i="5"/>
  <c r="AD81" i="5" s="1"/>
  <c r="AE80" i="5"/>
  <c r="AE81" i="5" s="1"/>
  <c r="AF80" i="5"/>
  <c r="AF81" i="5" s="1"/>
  <c r="AG80" i="5"/>
  <c r="AG81" i="5" s="1"/>
  <c r="AH80" i="5"/>
  <c r="AH81" i="5" s="1"/>
  <c r="AI80" i="5"/>
  <c r="AI81" i="5" s="1"/>
  <c r="AJ80" i="5"/>
  <c r="AJ81" i="5" s="1"/>
  <c r="AK80" i="5"/>
  <c r="AK81" i="5" s="1"/>
  <c r="H77" i="5"/>
  <c r="H78" i="5" s="1"/>
  <c r="I77" i="5"/>
  <c r="I78" i="5" s="1"/>
  <c r="J77" i="5"/>
  <c r="J78" i="5" s="1"/>
  <c r="K77" i="5"/>
  <c r="K78" i="5" s="1"/>
  <c r="L77" i="5"/>
  <c r="L78" i="5" s="1"/>
  <c r="M77" i="5"/>
  <c r="M78" i="5" s="1"/>
  <c r="N77" i="5"/>
  <c r="N78" i="5" s="1"/>
  <c r="O77" i="5"/>
  <c r="O78" i="5" s="1"/>
  <c r="P77" i="5"/>
  <c r="P78" i="5" s="1"/>
  <c r="Q77" i="5"/>
  <c r="Q78" i="5" s="1"/>
  <c r="R77" i="5"/>
  <c r="R78" i="5" s="1"/>
  <c r="S77" i="5"/>
  <c r="S78" i="5" s="1"/>
  <c r="T77" i="5"/>
  <c r="T78" i="5" s="1"/>
  <c r="U77" i="5"/>
  <c r="U78" i="5" s="1"/>
  <c r="V77" i="5"/>
  <c r="V78" i="5" s="1"/>
  <c r="W77" i="5"/>
  <c r="W78" i="5" s="1"/>
  <c r="X77" i="5"/>
  <c r="X78" i="5" s="1"/>
  <c r="Y77" i="5"/>
  <c r="Y78" i="5" s="1"/>
  <c r="Z77" i="5"/>
  <c r="Z78" i="5" s="1"/>
  <c r="AA77" i="5"/>
  <c r="AA78" i="5" s="1"/>
  <c r="AB77" i="5"/>
  <c r="AB78" i="5" s="1"/>
  <c r="AC77" i="5"/>
  <c r="AC78" i="5" s="1"/>
  <c r="AD77" i="5"/>
  <c r="AD78" i="5" s="1"/>
  <c r="AE77" i="5"/>
  <c r="AE78" i="5" s="1"/>
  <c r="AF77" i="5"/>
  <c r="AF78" i="5" s="1"/>
  <c r="AG77" i="5"/>
  <c r="AG78" i="5" s="1"/>
  <c r="AH77" i="5"/>
  <c r="AH78" i="5" s="1"/>
  <c r="AI77" i="5"/>
  <c r="AI78" i="5" s="1"/>
  <c r="AJ77" i="5"/>
  <c r="AJ78" i="5" s="1"/>
  <c r="AK77" i="5"/>
  <c r="AK78" i="5" s="1"/>
  <c r="H74" i="5"/>
  <c r="H75" i="5" s="1"/>
  <c r="I74" i="5"/>
  <c r="I75" i="5" s="1"/>
  <c r="J74" i="5"/>
  <c r="J75" i="5" s="1"/>
  <c r="K74" i="5"/>
  <c r="K75" i="5" s="1"/>
  <c r="L74" i="5"/>
  <c r="L75" i="5" s="1"/>
  <c r="M74" i="5"/>
  <c r="M75" i="5" s="1"/>
  <c r="N74" i="5"/>
  <c r="N75" i="5" s="1"/>
  <c r="O74" i="5"/>
  <c r="O75" i="5" s="1"/>
  <c r="P74" i="5"/>
  <c r="P75" i="5" s="1"/>
  <c r="Q74" i="5"/>
  <c r="Q75" i="5" s="1"/>
  <c r="R74" i="5"/>
  <c r="R75" i="5" s="1"/>
  <c r="S74" i="5"/>
  <c r="S75" i="5" s="1"/>
  <c r="T74" i="5"/>
  <c r="T75" i="5" s="1"/>
  <c r="U74" i="5"/>
  <c r="U75" i="5" s="1"/>
  <c r="V74" i="5"/>
  <c r="V75" i="5" s="1"/>
  <c r="W74" i="5"/>
  <c r="W75" i="5" s="1"/>
  <c r="X74" i="5"/>
  <c r="X75" i="5" s="1"/>
  <c r="Y74" i="5"/>
  <c r="Y75" i="5" s="1"/>
  <c r="Z74" i="5"/>
  <c r="Z75" i="5" s="1"/>
  <c r="AA74" i="5"/>
  <c r="AA75" i="5" s="1"/>
  <c r="AB74" i="5"/>
  <c r="AB75" i="5" s="1"/>
  <c r="AC74" i="5"/>
  <c r="AC75" i="5" s="1"/>
  <c r="AD74" i="5"/>
  <c r="AD75" i="5" s="1"/>
  <c r="AE74" i="5"/>
  <c r="AE75" i="5" s="1"/>
  <c r="AF74" i="5"/>
  <c r="AF75" i="5" s="1"/>
  <c r="AG74" i="5"/>
  <c r="AG75" i="5" s="1"/>
  <c r="AH74" i="5"/>
  <c r="AH75" i="5" s="1"/>
  <c r="AI74" i="5"/>
  <c r="AI75" i="5" s="1"/>
  <c r="AJ74" i="5"/>
  <c r="AJ75" i="5" s="1"/>
  <c r="AK74" i="5"/>
  <c r="AK75" i="5" s="1"/>
  <c r="M54" i="5"/>
  <c r="N54" i="5"/>
  <c r="O54" i="5"/>
  <c r="P54" i="5"/>
  <c r="Q54" i="5"/>
  <c r="R54" i="5"/>
  <c r="S54" i="5"/>
  <c r="T54" i="5"/>
  <c r="U54" i="5"/>
  <c r="V54" i="5"/>
  <c r="W54" i="5"/>
  <c r="X54" i="5"/>
  <c r="Y54" i="5"/>
  <c r="Z54" i="5"/>
  <c r="AA54" i="5"/>
  <c r="AB54" i="5"/>
  <c r="AC54" i="5"/>
  <c r="AD54" i="5"/>
  <c r="AE54" i="5"/>
  <c r="AF54" i="5"/>
  <c r="AG54" i="5"/>
  <c r="AH54" i="5"/>
  <c r="AI54" i="5"/>
  <c r="AJ54" i="5"/>
  <c r="AK54" i="5"/>
  <c r="M55" i="5"/>
  <c r="N55" i="5"/>
  <c r="O55" i="5"/>
  <c r="P55" i="5"/>
  <c r="Q55" i="5"/>
  <c r="R55" i="5"/>
  <c r="S55" i="5"/>
  <c r="T55" i="5"/>
  <c r="U55" i="5"/>
  <c r="V55" i="5"/>
  <c r="W55" i="5"/>
  <c r="X55" i="5"/>
  <c r="Y55" i="5"/>
  <c r="Z55" i="5"/>
  <c r="AA55" i="5"/>
  <c r="AB55" i="5"/>
  <c r="AC55" i="5"/>
  <c r="AD55" i="5"/>
  <c r="AE55" i="5"/>
  <c r="AF55" i="5"/>
  <c r="AG55" i="5"/>
  <c r="AH55" i="5"/>
  <c r="AI55" i="5"/>
  <c r="AJ55" i="5"/>
  <c r="AK55" i="5"/>
  <c r="M56" i="5"/>
  <c r="N56" i="5"/>
  <c r="O56" i="5"/>
  <c r="P56" i="5"/>
  <c r="Q56" i="5"/>
  <c r="R56" i="5"/>
  <c r="S56" i="5"/>
  <c r="T56" i="5"/>
  <c r="U56" i="5"/>
  <c r="V56" i="5"/>
  <c r="W56" i="5"/>
  <c r="X56" i="5"/>
  <c r="Y56" i="5"/>
  <c r="Z56" i="5"/>
  <c r="AA56" i="5"/>
  <c r="AB56" i="5"/>
  <c r="AC56" i="5"/>
  <c r="AD56" i="5"/>
  <c r="AE56" i="5"/>
  <c r="AF56" i="5"/>
  <c r="AG56" i="5"/>
  <c r="AH56" i="5"/>
  <c r="AI56" i="5"/>
  <c r="AJ56" i="5"/>
  <c r="AK56" i="5"/>
  <c r="M57" i="5"/>
  <c r="N57" i="5"/>
  <c r="O57" i="5"/>
  <c r="P57" i="5"/>
  <c r="Q57" i="5"/>
  <c r="R57" i="5"/>
  <c r="S57" i="5"/>
  <c r="T57" i="5"/>
  <c r="U57" i="5"/>
  <c r="V57" i="5"/>
  <c r="W57" i="5"/>
  <c r="X57" i="5"/>
  <c r="Y57" i="5"/>
  <c r="Z57" i="5"/>
  <c r="AA57" i="5"/>
  <c r="AB57" i="5"/>
  <c r="AC57" i="5"/>
  <c r="AD57" i="5"/>
  <c r="AE57" i="5"/>
  <c r="AF57" i="5"/>
  <c r="AG57" i="5"/>
  <c r="AH57" i="5"/>
  <c r="AI57" i="5"/>
  <c r="AJ57" i="5"/>
  <c r="AK57" i="5"/>
  <c r="M58" i="5"/>
  <c r="N58" i="5"/>
  <c r="O58" i="5"/>
  <c r="P58" i="5"/>
  <c r="Q58" i="5"/>
  <c r="R58" i="5"/>
  <c r="S58" i="5"/>
  <c r="T58" i="5"/>
  <c r="U58" i="5"/>
  <c r="V58" i="5"/>
  <c r="W58" i="5"/>
  <c r="X58" i="5"/>
  <c r="Y58" i="5"/>
  <c r="Z58" i="5"/>
  <c r="AA58" i="5"/>
  <c r="AB58" i="5"/>
  <c r="AC58" i="5"/>
  <c r="AD58" i="5"/>
  <c r="AE58" i="5"/>
  <c r="AF58" i="5"/>
  <c r="AG58" i="5"/>
  <c r="AH58" i="5"/>
  <c r="AI58" i="5"/>
  <c r="AJ58" i="5"/>
  <c r="AK58" i="5"/>
  <c r="M59" i="5"/>
  <c r="N59" i="5"/>
  <c r="O59" i="5"/>
  <c r="P59" i="5"/>
  <c r="Q59" i="5"/>
  <c r="R59" i="5"/>
  <c r="S59" i="5"/>
  <c r="T59" i="5"/>
  <c r="U59" i="5"/>
  <c r="V59" i="5"/>
  <c r="W59" i="5"/>
  <c r="X59" i="5"/>
  <c r="Y59" i="5"/>
  <c r="Z59" i="5"/>
  <c r="AA59" i="5"/>
  <c r="AB59" i="5"/>
  <c r="AC59" i="5"/>
  <c r="AD59" i="5"/>
  <c r="AE59" i="5"/>
  <c r="AF59" i="5"/>
  <c r="AG59" i="5"/>
  <c r="AH59" i="5"/>
  <c r="AI59" i="5"/>
  <c r="AJ59" i="5"/>
  <c r="AK59" i="5"/>
  <c r="M60" i="5"/>
  <c r="N60" i="5"/>
  <c r="O60" i="5"/>
  <c r="P60" i="5"/>
  <c r="Q60" i="5"/>
  <c r="R60" i="5"/>
  <c r="S60" i="5"/>
  <c r="T60" i="5"/>
  <c r="U60" i="5"/>
  <c r="V60" i="5"/>
  <c r="W60" i="5"/>
  <c r="X60" i="5"/>
  <c r="Y60" i="5"/>
  <c r="Z60" i="5"/>
  <c r="AA60" i="5"/>
  <c r="AB60" i="5"/>
  <c r="AC60" i="5"/>
  <c r="AD60" i="5"/>
  <c r="AE60" i="5"/>
  <c r="AF60" i="5"/>
  <c r="AG60" i="5"/>
  <c r="AH60" i="5"/>
  <c r="AI60" i="5"/>
  <c r="AJ60" i="5"/>
  <c r="AK60" i="5"/>
  <c r="M61" i="5"/>
  <c r="N61" i="5"/>
  <c r="O61" i="5"/>
  <c r="P61" i="5"/>
  <c r="Q61" i="5"/>
  <c r="R61" i="5"/>
  <c r="S61" i="5"/>
  <c r="T61" i="5"/>
  <c r="U61" i="5"/>
  <c r="V61" i="5"/>
  <c r="W61" i="5"/>
  <c r="X61" i="5"/>
  <c r="Y61" i="5"/>
  <c r="Z61" i="5"/>
  <c r="AA61" i="5"/>
  <c r="AB61" i="5"/>
  <c r="AC61" i="5"/>
  <c r="AD61" i="5"/>
  <c r="AE61" i="5"/>
  <c r="AF61" i="5"/>
  <c r="AG61" i="5"/>
  <c r="AH61" i="5"/>
  <c r="AI61" i="5"/>
  <c r="AJ61" i="5"/>
  <c r="AK61" i="5"/>
  <c r="H54" i="5"/>
  <c r="I54" i="5"/>
  <c r="J54" i="5"/>
  <c r="K54" i="5"/>
  <c r="H55" i="5"/>
  <c r="I55" i="5"/>
  <c r="J55" i="5"/>
  <c r="K55" i="5"/>
  <c r="H56" i="5"/>
  <c r="I56" i="5"/>
  <c r="J56" i="5"/>
  <c r="K56" i="5"/>
  <c r="H57" i="5"/>
  <c r="I57" i="5"/>
  <c r="J57" i="5"/>
  <c r="K57" i="5"/>
  <c r="H58" i="5"/>
  <c r="I58" i="5"/>
  <c r="J58" i="5"/>
  <c r="K58" i="5"/>
  <c r="H59" i="5"/>
  <c r="I59" i="5"/>
  <c r="J59" i="5"/>
  <c r="K59" i="5"/>
  <c r="H60" i="5"/>
  <c r="I60" i="5"/>
  <c r="J60" i="5"/>
  <c r="K60" i="5"/>
  <c r="H61" i="5"/>
  <c r="I61" i="5"/>
  <c r="J61" i="5"/>
  <c r="K61" i="5"/>
  <c r="M44" i="5"/>
  <c r="M45" i="5" s="1"/>
  <c r="N44" i="5"/>
  <c r="N45" i="5" s="1"/>
  <c r="O44" i="5"/>
  <c r="O45" i="5" s="1"/>
  <c r="P44" i="5"/>
  <c r="P45" i="5" s="1"/>
  <c r="Q44" i="5"/>
  <c r="Q45" i="5" s="1"/>
  <c r="R44" i="5"/>
  <c r="R45" i="5" s="1"/>
  <c r="S44" i="5"/>
  <c r="S45" i="5" s="1"/>
  <c r="T44" i="5"/>
  <c r="T45" i="5" s="1"/>
  <c r="U44" i="5"/>
  <c r="U45" i="5" s="1"/>
  <c r="V44" i="5"/>
  <c r="V45" i="5" s="1"/>
  <c r="W44" i="5"/>
  <c r="W45" i="5" s="1"/>
  <c r="X44" i="5"/>
  <c r="X45" i="5" s="1"/>
  <c r="Y44" i="5"/>
  <c r="Y45" i="5" s="1"/>
  <c r="Z44" i="5"/>
  <c r="Z45" i="5" s="1"/>
  <c r="AA44" i="5"/>
  <c r="AA45" i="5" s="1"/>
  <c r="AB44" i="5"/>
  <c r="AB45" i="5" s="1"/>
  <c r="AC44" i="5"/>
  <c r="AC45" i="5" s="1"/>
  <c r="AD44" i="5"/>
  <c r="AD45" i="5" s="1"/>
  <c r="AE44" i="5"/>
  <c r="AE45" i="5" s="1"/>
  <c r="AF44" i="5"/>
  <c r="AF45" i="5" s="1"/>
  <c r="AG44" i="5"/>
  <c r="AG45" i="5" s="1"/>
  <c r="AH44" i="5"/>
  <c r="AH45" i="5" s="1"/>
  <c r="AI44" i="5"/>
  <c r="AI45" i="5" s="1"/>
  <c r="AJ44" i="5"/>
  <c r="AJ45" i="5" s="1"/>
  <c r="AK44" i="5"/>
  <c r="AK45" i="5" s="1"/>
  <c r="M46" i="5"/>
  <c r="N46" i="5"/>
  <c r="O46" i="5"/>
  <c r="P46" i="5"/>
  <c r="Q46" i="5"/>
  <c r="R46" i="5"/>
  <c r="S46" i="5"/>
  <c r="T46" i="5"/>
  <c r="U46" i="5"/>
  <c r="V46" i="5"/>
  <c r="W46" i="5"/>
  <c r="X46" i="5"/>
  <c r="Y46" i="5"/>
  <c r="Z46" i="5"/>
  <c r="AA46" i="5"/>
  <c r="AB46" i="5"/>
  <c r="AC46" i="5"/>
  <c r="AD46" i="5"/>
  <c r="AE46" i="5"/>
  <c r="AF46" i="5"/>
  <c r="AG46" i="5"/>
  <c r="AH46" i="5"/>
  <c r="AI46" i="5"/>
  <c r="AJ46" i="5"/>
  <c r="AK46" i="5"/>
  <c r="M47" i="5"/>
  <c r="N47" i="5"/>
  <c r="O47" i="5"/>
  <c r="P47" i="5"/>
  <c r="Q47" i="5"/>
  <c r="R47" i="5"/>
  <c r="S47" i="5"/>
  <c r="T47" i="5"/>
  <c r="U47" i="5"/>
  <c r="V47" i="5"/>
  <c r="W47" i="5"/>
  <c r="X47" i="5"/>
  <c r="Y47" i="5"/>
  <c r="Z47" i="5"/>
  <c r="AA47" i="5"/>
  <c r="AB47" i="5"/>
  <c r="AC47" i="5"/>
  <c r="AD47" i="5"/>
  <c r="AE47" i="5"/>
  <c r="AF47" i="5"/>
  <c r="AG47" i="5"/>
  <c r="AH47" i="5"/>
  <c r="AI47" i="5"/>
  <c r="AJ47" i="5"/>
  <c r="AK47" i="5"/>
  <c r="M48" i="5"/>
  <c r="N48" i="5"/>
  <c r="O48" i="5"/>
  <c r="P48" i="5"/>
  <c r="Q48" i="5"/>
  <c r="R48" i="5"/>
  <c r="S48" i="5"/>
  <c r="T48" i="5"/>
  <c r="U48" i="5"/>
  <c r="V48" i="5"/>
  <c r="W48" i="5"/>
  <c r="X48" i="5"/>
  <c r="Y48" i="5"/>
  <c r="Z48" i="5"/>
  <c r="AA48" i="5"/>
  <c r="AB48" i="5"/>
  <c r="AC48" i="5"/>
  <c r="AD48" i="5"/>
  <c r="AE48" i="5"/>
  <c r="AF48" i="5"/>
  <c r="AG48" i="5"/>
  <c r="AH48" i="5"/>
  <c r="AI48" i="5"/>
  <c r="AJ48" i="5"/>
  <c r="AK48" i="5"/>
  <c r="M49" i="5"/>
  <c r="N49" i="5"/>
  <c r="O49" i="5"/>
  <c r="P49" i="5"/>
  <c r="Q49" i="5"/>
  <c r="R49" i="5"/>
  <c r="S49" i="5"/>
  <c r="T49" i="5"/>
  <c r="U49" i="5"/>
  <c r="V49" i="5"/>
  <c r="W49" i="5"/>
  <c r="X49" i="5"/>
  <c r="Y49" i="5"/>
  <c r="Z49" i="5"/>
  <c r="AA49" i="5"/>
  <c r="AB49" i="5"/>
  <c r="AC49" i="5"/>
  <c r="AD49" i="5"/>
  <c r="AE49" i="5"/>
  <c r="AF49" i="5"/>
  <c r="AG49" i="5"/>
  <c r="AH49" i="5"/>
  <c r="AI49" i="5"/>
  <c r="AJ49" i="5"/>
  <c r="AK49" i="5"/>
  <c r="M50" i="5"/>
  <c r="N50" i="5"/>
  <c r="O50" i="5"/>
  <c r="P50" i="5"/>
  <c r="Q50" i="5"/>
  <c r="R50" i="5"/>
  <c r="S50" i="5"/>
  <c r="T50" i="5"/>
  <c r="U50" i="5"/>
  <c r="V50" i="5"/>
  <c r="W50" i="5"/>
  <c r="X50" i="5"/>
  <c r="Y50" i="5"/>
  <c r="Z50" i="5"/>
  <c r="AA50" i="5"/>
  <c r="AB50" i="5"/>
  <c r="AC50" i="5"/>
  <c r="AD50" i="5"/>
  <c r="AE50" i="5"/>
  <c r="AF50" i="5"/>
  <c r="AG50" i="5"/>
  <c r="AH50" i="5"/>
  <c r="AI50" i="5"/>
  <c r="AJ50" i="5"/>
  <c r="AK50" i="5"/>
  <c r="H44" i="5"/>
  <c r="H45" i="5" s="1"/>
  <c r="I44" i="5"/>
  <c r="I45" i="5" s="1"/>
  <c r="J44" i="5"/>
  <c r="J45" i="5" s="1"/>
  <c r="K44" i="5"/>
  <c r="K45" i="5" s="1"/>
  <c r="H46" i="5"/>
  <c r="I46" i="5"/>
  <c r="J46" i="5"/>
  <c r="K46" i="5"/>
  <c r="H47" i="5"/>
  <c r="I47" i="5"/>
  <c r="J47" i="5"/>
  <c r="K47" i="5"/>
  <c r="H48" i="5"/>
  <c r="I48" i="5"/>
  <c r="J48" i="5"/>
  <c r="K48" i="5"/>
  <c r="H49" i="5"/>
  <c r="I49" i="5"/>
  <c r="J49" i="5"/>
  <c r="K49" i="5"/>
  <c r="H50" i="5"/>
  <c r="I50" i="5"/>
  <c r="J50" i="5"/>
  <c r="K50" i="5"/>
  <c r="M37" i="5"/>
  <c r="N37" i="5"/>
  <c r="O37" i="5"/>
  <c r="P37" i="5"/>
  <c r="Q37" i="5"/>
  <c r="R37" i="5"/>
  <c r="S37" i="5"/>
  <c r="T37" i="5"/>
  <c r="U37" i="5"/>
  <c r="V37" i="5"/>
  <c r="W37" i="5"/>
  <c r="X37" i="5"/>
  <c r="Y37" i="5"/>
  <c r="Z37" i="5"/>
  <c r="AA37" i="5"/>
  <c r="AB37" i="5"/>
  <c r="AC37" i="5"/>
  <c r="AD37" i="5"/>
  <c r="AE37" i="5"/>
  <c r="AF37" i="5"/>
  <c r="AG37" i="5"/>
  <c r="AH37" i="5"/>
  <c r="AI37" i="5"/>
  <c r="AJ37" i="5"/>
  <c r="AK37" i="5"/>
  <c r="M38" i="5"/>
  <c r="N38" i="5"/>
  <c r="O38" i="5"/>
  <c r="P38" i="5"/>
  <c r="Q38" i="5"/>
  <c r="R38" i="5"/>
  <c r="S38" i="5"/>
  <c r="T38" i="5"/>
  <c r="U38" i="5"/>
  <c r="V38" i="5"/>
  <c r="W38" i="5"/>
  <c r="X38" i="5"/>
  <c r="Y38" i="5"/>
  <c r="Z38" i="5"/>
  <c r="AA38" i="5"/>
  <c r="AB38" i="5"/>
  <c r="AC38" i="5"/>
  <c r="AD38" i="5"/>
  <c r="AE38" i="5"/>
  <c r="AF38" i="5"/>
  <c r="AG38" i="5"/>
  <c r="AH38" i="5"/>
  <c r="AI38" i="5"/>
  <c r="AJ38" i="5"/>
  <c r="AK38" i="5"/>
  <c r="M39" i="5"/>
  <c r="N39" i="5"/>
  <c r="O39" i="5"/>
  <c r="P39" i="5"/>
  <c r="Q39" i="5"/>
  <c r="R39" i="5"/>
  <c r="S39" i="5"/>
  <c r="T39" i="5"/>
  <c r="U39" i="5"/>
  <c r="V39" i="5"/>
  <c r="W39" i="5"/>
  <c r="X39" i="5"/>
  <c r="Y39" i="5"/>
  <c r="Z39" i="5"/>
  <c r="AA39" i="5"/>
  <c r="AB39" i="5"/>
  <c r="AC39" i="5"/>
  <c r="AD39" i="5"/>
  <c r="AE39" i="5"/>
  <c r="AF39" i="5"/>
  <c r="AG39" i="5"/>
  <c r="AH39" i="5"/>
  <c r="AI39" i="5"/>
  <c r="AJ39" i="5"/>
  <c r="AK39" i="5"/>
  <c r="M40" i="5"/>
  <c r="N40" i="5"/>
  <c r="O40" i="5"/>
  <c r="P40" i="5"/>
  <c r="Q40" i="5"/>
  <c r="R40" i="5"/>
  <c r="S40" i="5"/>
  <c r="T40" i="5"/>
  <c r="U40" i="5"/>
  <c r="V40" i="5"/>
  <c r="W40" i="5"/>
  <c r="X40" i="5"/>
  <c r="Y40" i="5"/>
  <c r="Z40" i="5"/>
  <c r="AA40" i="5"/>
  <c r="AB40" i="5"/>
  <c r="AC40" i="5"/>
  <c r="AD40" i="5"/>
  <c r="AE40" i="5"/>
  <c r="AF40" i="5"/>
  <c r="AG40" i="5"/>
  <c r="AH40" i="5"/>
  <c r="AI40" i="5"/>
  <c r="AJ40" i="5"/>
  <c r="AK40" i="5"/>
  <c r="M41" i="5"/>
  <c r="N41" i="5"/>
  <c r="O41" i="5"/>
  <c r="P41" i="5"/>
  <c r="Q41" i="5"/>
  <c r="R41" i="5"/>
  <c r="S41" i="5"/>
  <c r="T41" i="5"/>
  <c r="U41" i="5"/>
  <c r="V41" i="5"/>
  <c r="W41" i="5"/>
  <c r="X41" i="5"/>
  <c r="Y41" i="5"/>
  <c r="Z41" i="5"/>
  <c r="AA41" i="5"/>
  <c r="AB41" i="5"/>
  <c r="AC41" i="5"/>
  <c r="AD41" i="5"/>
  <c r="AE41" i="5"/>
  <c r="AF41" i="5"/>
  <c r="AG41" i="5"/>
  <c r="AH41" i="5"/>
  <c r="AI41" i="5"/>
  <c r="AJ41" i="5"/>
  <c r="AK41" i="5"/>
  <c r="H37" i="5"/>
  <c r="I37" i="5"/>
  <c r="J37" i="5"/>
  <c r="K37" i="5"/>
  <c r="H38" i="5"/>
  <c r="I38" i="5"/>
  <c r="J38" i="5"/>
  <c r="K38" i="5"/>
  <c r="H39" i="5"/>
  <c r="I39" i="5"/>
  <c r="J39" i="5"/>
  <c r="K39" i="5"/>
  <c r="H40" i="5"/>
  <c r="I40" i="5"/>
  <c r="J40" i="5"/>
  <c r="K40" i="5"/>
  <c r="H41" i="5"/>
  <c r="I41" i="5"/>
  <c r="J41" i="5"/>
  <c r="K41" i="5"/>
  <c r="M30" i="5"/>
  <c r="N30" i="5"/>
  <c r="O30" i="5"/>
  <c r="P30" i="5"/>
  <c r="Q30" i="5"/>
  <c r="R30" i="5"/>
  <c r="S30" i="5"/>
  <c r="T30" i="5"/>
  <c r="U30" i="5"/>
  <c r="V30" i="5"/>
  <c r="W30" i="5"/>
  <c r="X30" i="5"/>
  <c r="Y30" i="5"/>
  <c r="Z30" i="5"/>
  <c r="AA30" i="5"/>
  <c r="AB30" i="5"/>
  <c r="AC30" i="5"/>
  <c r="AD30" i="5"/>
  <c r="AE30" i="5"/>
  <c r="AF30" i="5"/>
  <c r="AG30" i="5"/>
  <c r="AH30" i="5"/>
  <c r="AI30" i="5"/>
  <c r="AJ30" i="5"/>
  <c r="AK30" i="5"/>
  <c r="M31" i="5"/>
  <c r="N31" i="5"/>
  <c r="O31" i="5"/>
  <c r="P31" i="5"/>
  <c r="Q31" i="5"/>
  <c r="R31" i="5"/>
  <c r="S31" i="5"/>
  <c r="T31" i="5"/>
  <c r="U31" i="5"/>
  <c r="V31" i="5"/>
  <c r="W31" i="5"/>
  <c r="X31" i="5"/>
  <c r="Y31" i="5"/>
  <c r="Z31" i="5"/>
  <c r="AA31" i="5"/>
  <c r="AB31" i="5"/>
  <c r="AC31" i="5"/>
  <c r="AD31" i="5"/>
  <c r="AE31" i="5"/>
  <c r="AF31" i="5"/>
  <c r="AG31" i="5"/>
  <c r="AH31" i="5"/>
  <c r="AI31" i="5"/>
  <c r="AJ31" i="5"/>
  <c r="AK31" i="5"/>
  <c r="M32" i="5"/>
  <c r="N32" i="5"/>
  <c r="O32" i="5"/>
  <c r="P32" i="5"/>
  <c r="Q32" i="5"/>
  <c r="R32" i="5"/>
  <c r="S32" i="5"/>
  <c r="T32" i="5"/>
  <c r="U32" i="5"/>
  <c r="V32" i="5"/>
  <c r="W32" i="5"/>
  <c r="X32" i="5"/>
  <c r="Y32" i="5"/>
  <c r="Z32" i="5"/>
  <c r="AA32" i="5"/>
  <c r="AB32" i="5"/>
  <c r="AC32" i="5"/>
  <c r="AD32" i="5"/>
  <c r="AE32" i="5"/>
  <c r="AF32" i="5"/>
  <c r="AG32" i="5"/>
  <c r="AH32" i="5"/>
  <c r="AI32" i="5"/>
  <c r="AJ32" i="5"/>
  <c r="AK32" i="5"/>
  <c r="M33" i="5"/>
  <c r="N33" i="5"/>
  <c r="O33" i="5"/>
  <c r="P33" i="5"/>
  <c r="Q33" i="5"/>
  <c r="R33" i="5"/>
  <c r="S33" i="5"/>
  <c r="T33" i="5"/>
  <c r="U33" i="5"/>
  <c r="V33" i="5"/>
  <c r="W33" i="5"/>
  <c r="X33" i="5"/>
  <c r="Y33" i="5"/>
  <c r="Z33" i="5"/>
  <c r="AA33" i="5"/>
  <c r="AB33" i="5"/>
  <c r="AC33" i="5"/>
  <c r="AD33" i="5"/>
  <c r="AE33" i="5"/>
  <c r="AF33" i="5"/>
  <c r="AG33" i="5"/>
  <c r="AH33" i="5"/>
  <c r="AI33" i="5"/>
  <c r="AJ33" i="5"/>
  <c r="AK33" i="5"/>
  <c r="M34" i="5"/>
  <c r="N34" i="5"/>
  <c r="O34" i="5"/>
  <c r="P34" i="5"/>
  <c r="Q34" i="5"/>
  <c r="R34" i="5"/>
  <c r="S34" i="5"/>
  <c r="T34" i="5"/>
  <c r="U34" i="5"/>
  <c r="V34" i="5"/>
  <c r="W34" i="5"/>
  <c r="X34" i="5"/>
  <c r="Y34" i="5"/>
  <c r="Z34" i="5"/>
  <c r="AA34" i="5"/>
  <c r="AB34" i="5"/>
  <c r="AC34" i="5"/>
  <c r="AD34" i="5"/>
  <c r="AE34" i="5"/>
  <c r="AF34" i="5"/>
  <c r="AG34" i="5"/>
  <c r="AH34" i="5"/>
  <c r="AI34" i="5"/>
  <c r="AJ34" i="5"/>
  <c r="AK34" i="5"/>
  <c r="H30" i="5"/>
  <c r="I30" i="5"/>
  <c r="J30" i="5"/>
  <c r="K30" i="5"/>
  <c r="H31" i="5"/>
  <c r="I31" i="5"/>
  <c r="J31" i="5"/>
  <c r="K31" i="5"/>
  <c r="H32" i="5"/>
  <c r="I32" i="5"/>
  <c r="J32" i="5"/>
  <c r="K32" i="5"/>
  <c r="H33" i="5"/>
  <c r="I33" i="5"/>
  <c r="J33" i="5"/>
  <c r="K33" i="5"/>
  <c r="H34" i="5"/>
  <c r="I34" i="5"/>
  <c r="J34" i="5"/>
  <c r="K34" i="5"/>
  <c r="M18" i="5"/>
  <c r="N18" i="5"/>
  <c r="O18" i="5"/>
  <c r="P18" i="5"/>
  <c r="Q18" i="5"/>
  <c r="R18" i="5"/>
  <c r="S18" i="5"/>
  <c r="T18" i="5"/>
  <c r="U18" i="5"/>
  <c r="V18" i="5"/>
  <c r="W18" i="5"/>
  <c r="X18" i="5"/>
  <c r="Y18" i="5"/>
  <c r="Z18" i="5"/>
  <c r="AA18" i="5"/>
  <c r="AB18" i="5"/>
  <c r="AC18" i="5"/>
  <c r="AD18" i="5"/>
  <c r="AE18" i="5"/>
  <c r="AF18" i="5"/>
  <c r="AG18" i="5"/>
  <c r="AH18" i="5"/>
  <c r="AI18" i="5"/>
  <c r="AJ18" i="5"/>
  <c r="AK18" i="5"/>
  <c r="M19" i="5"/>
  <c r="N19" i="5"/>
  <c r="O19" i="5"/>
  <c r="P19" i="5"/>
  <c r="Q19" i="5"/>
  <c r="R19" i="5"/>
  <c r="S19" i="5"/>
  <c r="T19" i="5"/>
  <c r="U19" i="5"/>
  <c r="V19" i="5"/>
  <c r="W19" i="5"/>
  <c r="X19" i="5"/>
  <c r="Y19" i="5"/>
  <c r="Z19" i="5"/>
  <c r="AA19" i="5"/>
  <c r="AB19" i="5"/>
  <c r="AC19" i="5"/>
  <c r="AD19" i="5"/>
  <c r="AE19" i="5"/>
  <c r="AF19" i="5"/>
  <c r="AG19" i="5"/>
  <c r="AH19" i="5"/>
  <c r="AI19" i="5"/>
  <c r="AJ19" i="5"/>
  <c r="AK19" i="5"/>
  <c r="M20" i="5"/>
  <c r="N20" i="5"/>
  <c r="O20" i="5"/>
  <c r="P20" i="5"/>
  <c r="Q20" i="5"/>
  <c r="R20" i="5"/>
  <c r="S20" i="5"/>
  <c r="T20" i="5"/>
  <c r="U20" i="5"/>
  <c r="V20" i="5"/>
  <c r="W20" i="5"/>
  <c r="X20" i="5"/>
  <c r="Y20" i="5"/>
  <c r="Z20" i="5"/>
  <c r="AA20" i="5"/>
  <c r="AB20" i="5"/>
  <c r="AC20" i="5"/>
  <c r="AD20" i="5"/>
  <c r="AE20" i="5"/>
  <c r="AF20" i="5"/>
  <c r="AG20" i="5"/>
  <c r="AH20" i="5"/>
  <c r="AI20" i="5"/>
  <c r="AJ20" i="5"/>
  <c r="AK20" i="5"/>
  <c r="M21" i="5"/>
  <c r="N21" i="5"/>
  <c r="O21" i="5"/>
  <c r="P21" i="5"/>
  <c r="Q21" i="5"/>
  <c r="R21" i="5"/>
  <c r="S21" i="5"/>
  <c r="T21" i="5"/>
  <c r="U21" i="5"/>
  <c r="V21" i="5"/>
  <c r="W21" i="5"/>
  <c r="X21" i="5"/>
  <c r="Y21" i="5"/>
  <c r="Z21" i="5"/>
  <c r="AA21" i="5"/>
  <c r="AB21" i="5"/>
  <c r="AC21" i="5"/>
  <c r="AD21" i="5"/>
  <c r="AE21" i="5"/>
  <c r="AF21" i="5"/>
  <c r="AG21" i="5"/>
  <c r="AH21" i="5"/>
  <c r="AI21" i="5"/>
  <c r="AJ21" i="5"/>
  <c r="AK21" i="5"/>
  <c r="M22" i="5"/>
  <c r="N22" i="5"/>
  <c r="O22" i="5"/>
  <c r="P22" i="5"/>
  <c r="Q22" i="5"/>
  <c r="R22" i="5"/>
  <c r="S22" i="5"/>
  <c r="T22" i="5"/>
  <c r="U22" i="5"/>
  <c r="V22" i="5"/>
  <c r="W22" i="5"/>
  <c r="X22" i="5"/>
  <c r="Y22" i="5"/>
  <c r="Z22" i="5"/>
  <c r="AA22" i="5"/>
  <c r="AB22" i="5"/>
  <c r="AC22" i="5"/>
  <c r="AD22" i="5"/>
  <c r="AE22" i="5"/>
  <c r="AF22" i="5"/>
  <c r="AG22" i="5"/>
  <c r="AH22" i="5"/>
  <c r="AI22" i="5"/>
  <c r="AJ22" i="5"/>
  <c r="AK22" i="5"/>
  <c r="M23" i="5"/>
  <c r="N23" i="5"/>
  <c r="O23" i="5"/>
  <c r="P23" i="5"/>
  <c r="Q23" i="5"/>
  <c r="R23" i="5"/>
  <c r="S23" i="5"/>
  <c r="T23" i="5"/>
  <c r="U23" i="5"/>
  <c r="V23" i="5"/>
  <c r="W23" i="5"/>
  <c r="X23" i="5"/>
  <c r="Y23" i="5"/>
  <c r="Z23" i="5"/>
  <c r="AA23" i="5"/>
  <c r="AB23" i="5"/>
  <c r="AC23" i="5"/>
  <c r="AD23" i="5"/>
  <c r="AE23" i="5"/>
  <c r="AF23" i="5"/>
  <c r="AG23" i="5"/>
  <c r="AH23" i="5"/>
  <c r="AI23" i="5"/>
  <c r="AJ23" i="5"/>
  <c r="AK23" i="5"/>
  <c r="M24" i="5"/>
  <c r="N24" i="5"/>
  <c r="O24" i="5"/>
  <c r="P24" i="5"/>
  <c r="Q24" i="5"/>
  <c r="R24" i="5"/>
  <c r="S24" i="5"/>
  <c r="T24" i="5"/>
  <c r="U24" i="5"/>
  <c r="V24" i="5"/>
  <c r="W24" i="5"/>
  <c r="X24" i="5"/>
  <c r="Y24" i="5"/>
  <c r="Z24" i="5"/>
  <c r="AA24" i="5"/>
  <c r="AB24" i="5"/>
  <c r="AC24" i="5"/>
  <c r="AD24" i="5"/>
  <c r="AE24" i="5"/>
  <c r="AF24" i="5"/>
  <c r="AG24" i="5"/>
  <c r="AH24" i="5"/>
  <c r="AI24" i="5"/>
  <c r="AJ24" i="5"/>
  <c r="AK24" i="5"/>
  <c r="M25" i="5"/>
  <c r="N25" i="5"/>
  <c r="O25" i="5"/>
  <c r="P25" i="5"/>
  <c r="Q25" i="5"/>
  <c r="R25" i="5"/>
  <c r="S25" i="5"/>
  <c r="T25" i="5"/>
  <c r="U25" i="5"/>
  <c r="V25" i="5"/>
  <c r="W25" i="5"/>
  <c r="X25" i="5"/>
  <c r="Y25" i="5"/>
  <c r="Z25" i="5"/>
  <c r="AA25" i="5"/>
  <c r="AB25" i="5"/>
  <c r="AC25" i="5"/>
  <c r="AD25" i="5"/>
  <c r="AE25" i="5"/>
  <c r="AF25" i="5"/>
  <c r="AG25" i="5"/>
  <c r="AH25" i="5"/>
  <c r="AI25" i="5"/>
  <c r="AJ25" i="5"/>
  <c r="AK25" i="5"/>
  <c r="M26" i="5"/>
  <c r="N26" i="5"/>
  <c r="O26" i="5"/>
  <c r="P26" i="5"/>
  <c r="Q26" i="5"/>
  <c r="R26" i="5"/>
  <c r="S26" i="5"/>
  <c r="T26" i="5"/>
  <c r="U26" i="5"/>
  <c r="V26" i="5"/>
  <c r="W26" i="5"/>
  <c r="X26" i="5"/>
  <c r="Y26" i="5"/>
  <c r="Z26" i="5"/>
  <c r="AA26" i="5"/>
  <c r="AB26" i="5"/>
  <c r="AC26" i="5"/>
  <c r="AD26" i="5"/>
  <c r="AE26" i="5"/>
  <c r="AF26" i="5"/>
  <c r="AG26" i="5"/>
  <c r="AH26" i="5"/>
  <c r="AI26" i="5"/>
  <c r="AJ26" i="5"/>
  <c r="AK26" i="5"/>
  <c r="M27" i="5"/>
  <c r="N27" i="5"/>
  <c r="O27" i="5"/>
  <c r="P27" i="5"/>
  <c r="Q27" i="5"/>
  <c r="R27" i="5"/>
  <c r="S27" i="5"/>
  <c r="T27" i="5"/>
  <c r="U27" i="5"/>
  <c r="V27" i="5"/>
  <c r="W27" i="5"/>
  <c r="X27" i="5"/>
  <c r="Y27" i="5"/>
  <c r="Z27" i="5"/>
  <c r="AA27" i="5"/>
  <c r="AB27" i="5"/>
  <c r="AC27" i="5"/>
  <c r="AD27" i="5"/>
  <c r="AE27" i="5"/>
  <c r="AF27" i="5"/>
  <c r="AG27" i="5"/>
  <c r="AH27" i="5"/>
  <c r="AI27" i="5"/>
  <c r="AJ27" i="5"/>
  <c r="AK27" i="5"/>
  <c r="H18" i="5"/>
  <c r="I18" i="5"/>
  <c r="J18" i="5"/>
  <c r="K18" i="5"/>
  <c r="H19" i="5"/>
  <c r="I19" i="5"/>
  <c r="J19" i="5"/>
  <c r="K19" i="5"/>
  <c r="H20" i="5"/>
  <c r="I20" i="5"/>
  <c r="J20" i="5"/>
  <c r="K20" i="5"/>
  <c r="H21" i="5"/>
  <c r="I21" i="5"/>
  <c r="J21" i="5"/>
  <c r="K21" i="5"/>
  <c r="H22" i="5"/>
  <c r="I22" i="5"/>
  <c r="J22" i="5"/>
  <c r="K22" i="5"/>
  <c r="H23" i="5"/>
  <c r="I23" i="5"/>
  <c r="J23" i="5"/>
  <c r="K23" i="5"/>
  <c r="H24" i="5"/>
  <c r="I24" i="5"/>
  <c r="J24" i="5"/>
  <c r="K24" i="5"/>
  <c r="H25" i="5"/>
  <c r="I25" i="5"/>
  <c r="J25" i="5"/>
  <c r="K25" i="5"/>
  <c r="H26" i="5"/>
  <c r="I26" i="5"/>
  <c r="J26" i="5"/>
  <c r="K26" i="5"/>
  <c r="H27" i="5"/>
  <c r="I27" i="5"/>
  <c r="J27" i="5"/>
  <c r="K27"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AJ15" i="5"/>
  <c r="AK15" i="5"/>
  <c r="M4" i="5"/>
  <c r="N4" i="5"/>
  <c r="O4" i="5"/>
  <c r="P4" i="5"/>
  <c r="Q4" i="5"/>
  <c r="R4" i="5"/>
  <c r="S4" i="5"/>
  <c r="T4" i="5"/>
  <c r="U4" i="5"/>
  <c r="V4" i="5"/>
  <c r="W4" i="5"/>
  <c r="X4" i="5"/>
  <c r="Y4" i="5"/>
  <c r="Z4" i="5"/>
  <c r="AA4" i="5"/>
  <c r="AB4" i="5"/>
  <c r="AC4" i="5"/>
  <c r="AD4" i="5"/>
  <c r="AE4" i="5"/>
  <c r="AF4" i="5"/>
  <c r="AG4" i="5"/>
  <c r="AH4" i="5"/>
  <c r="AI4" i="5"/>
  <c r="AJ4" i="5"/>
  <c r="AK4" i="5"/>
  <c r="M5" i="5"/>
  <c r="N5" i="5"/>
  <c r="O5" i="5"/>
  <c r="P5" i="5"/>
  <c r="Q5" i="5"/>
  <c r="R5" i="5"/>
  <c r="S5" i="5"/>
  <c r="T5" i="5"/>
  <c r="U5" i="5"/>
  <c r="V5" i="5"/>
  <c r="W5" i="5"/>
  <c r="X5" i="5"/>
  <c r="Y5" i="5"/>
  <c r="Z5" i="5"/>
  <c r="AA5" i="5"/>
  <c r="AB5" i="5"/>
  <c r="AC5" i="5"/>
  <c r="AD5" i="5"/>
  <c r="AE5" i="5"/>
  <c r="AF5" i="5"/>
  <c r="AG5" i="5"/>
  <c r="AH5" i="5"/>
  <c r="AI5" i="5"/>
  <c r="AJ5" i="5"/>
  <c r="AK5" i="5"/>
  <c r="M6" i="5"/>
  <c r="N6" i="5"/>
  <c r="O6" i="5"/>
  <c r="P6" i="5"/>
  <c r="Q6" i="5"/>
  <c r="R6" i="5"/>
  <c r="S6" i="5"/>
  <c r="T6" i="5"/>
  <c r="U6" i="5"/>
  <c r="V6" i="5"/>
  <c r="W6" i="5"/>
  <c r="X6" i="5"/>
  <c r="Y6" i="5"/>
  <c r="Z6" i="5"/>
  <c r="AA6" i="5"/>
  <c r="AB6" i="5"/>
  <c r="AC6" i="5"/>
  <c r="AD6" i="5"/>
  <c r="AE6" i="5"/>
  <c r="AF6" i="5"/>
  <c r="AG6" i="5"/>
  <c r="AH6" i="5"/>
  <c r="AI6" i="5"/>
  <c r="AJ6" i="5"/>
  <c r="AK6" i="5"/>
  <c r="M7" i="5"/>
  <c r="N7" i="5"/>
  <c r="O7" i="5"/>
  <c r="P7" i="5"/>
  <c r="Q7" i="5"/>
  <c r="R7" i="5"/>
  <c r="S7" i="5"/>
  <c r="T7" i="5"/>
  <c r="U7" i="5"/>
  <c r="V7" i="5"/>
  <c r="W7" i="5"/>
  <c r="X7" i="5"/>
  <c r="Y7" i="5"/>
  <c r="Z7" i="5"/>
  <c r="AA7" i="5"/>
  <c r="AB7" i="5"/>
  <c r="AC7" i="5"/>
  <c r="AD7" i="5"/>
  <c r="AE7" i="5"/>
  <c r="AF7" i="5"/>
  <c r="AG7" i="5"/>
  <c r="AH7" i="5"/>
  <c r="AI7" i="5"/>
  <c r="AJ7" i="5"/>
  <c r="AK7" i="5"/>
  <c r="M8" i="5"/>
  <c r="N8" i="5"/>
  <c r="O8" i="5"/>
  <c r="P8" i="5"/>
  <c r="Q8" i="5"/>
  <c r="R8" i="5"/>
  <c r="S8" i="5"/>
  <c r="T8" i="5"/>
  <c r="U8" i="5"/>
  <c r="V8" i="5"/>
  <c r="W8" i="5"/>
  <c r="X8" i="5"/>
  <c r="Y8" i="5"/>
  <c r="Z8" i="5"/>
  <c r="AA8" i="5"/>
  <c r="AB8" i="5"/>
  <c r="AC8" i="5"/>
  <c r="AD8" i="5"/>
  <c r="AE8" i="5"/>
  <c r="AF8" i="5"/>
  <c r="AG8" i="5"/>
  <c r="AH8" i="5"/>
  <c r="AI8" i="5"/>
  <c r="AJ8" i="5"/>
  <c r="AK8" i="5"/>
  <c r="M9" i="5"/>
  <c r="N9" i="5"/>
  <c r="O9" i="5"/>
  <c r="P9" i="5"/>
  <c r="Q9" i="5"/>
  <c r="R9" i="5"/>
  <c r="S9" i="5"/>
  <c r="T9" i="5"/>
  <c r="U9" i="5"/>
  <c r="V9" i="5"/>
  <c r="W9" i="5"/>
  <c r="X9" i="5"/>
  <c r="Y9" i="5"/>
  <c r="Z9" i="5"/>
  <c r="AA9" i="5"/>
  <c r="AB9" i="5"/>
  <c r="AC9" i="5"/>
  <c r="AD9" i="5"/>
  <c r="AE9" i="5"/>
  <c r="AF9" i="5"/>
  <c r="AG9" i="5"/>
  <c r="AH9" i="5"/>
  <c r="AI9" i="5"/>
  <c r="AJ9" i="5"/>
  <c r="AK9" i="5"/>
  <c r="M10" i="5"/>
  <c r="N10" i="5"/>
  <c r="O10" i="5"/>
  <c r="P10" i="5"/>
  <c r="Q10" i="5"/>
  <c r="R10" i="5"/>
  <c r="S10" i="5"/>
  <c r="T10" i="5"/>
  <c r="U10" i="5"/>
  <c r="V10" i="5"/>
  <c r="W10" i="5"/>
  <c r="X10" i="5"/>
  <c r="Y10" i="5"/>
  <c r="Z10" i="5"/>
  <c r="AA10" i="5"/>
  <c r="AB10" i="5"/>
  <c r="AC10" i="5"/>
  <c r="AD10" i="5"/>
  <c r="AE10" i="5"/>
  <c r="AF10" i="5"/>
  <c r="AG10" i="5"/>
  <c r="AH10" i="5"/>
  <c r="AI10" i="5"/>
  <c r="AJ10" i="5"/>
  <c r="AK10" i="5"/>
  <c r="M11" i="5"/>
  <c r="N11" i="5"/>
  <c r="O11" i="5"/>
  <c r="P11" i="5"/>
  <c r="Q11" i="5"/>
  <c r="R11" i="5"/>
  <c r="S11" i="5"/>
  <c r="T11" i="5"/>
  <c r="U11" i="5"/>
  <c r="V11" i="5"/>
  <c r="W11" i="5"/>
  <c r="X11" i="5"/>
  <c r="Y11" i="5"/>
  <c r="Z11" i="5"/>
  <c r="AA11" i="5"/>
  <c r="AB11" i="5"/>
  <c r="AC11" i="5"/>
  <c r="AD11" i="5"/>
  <c r="AE11" i="5"/>
  <c r="AF11" i="5"/>
  <c r="AG11" i="5"/>
  <c r="AH11" i="5"/>
  <c r="AI11" i="5"/>
  <c r="AJ11" i="5"/>
  <c r="AK11" i="5"/>
  <c r="M12" i="5"/>
  <c r="N12" i="5"/>
  <c r="O12" i="5"/>
  <c r="P12" i="5"/>
  <c r="Q12" i="5"/>
  <c r="R12" i="5"/>
  <c r="S12" i="5"/>
  <c r="T12" i="5"/>
  <c r="U12" i="5"/>
  <c r="V12" i="5"/>
  <c r="W12" i="5"/>
  <c r="X12" i="5"/>
  <c r="Y12" i="5"/>
  <c r="Z12" i="5"/>
  <c r="AA12" i="5"/>
  <c r="AB12" i="5"/>
  <c r="AC12" i="5"/>
  <c r="AD12" i="5"/>
  <c r="AE12" i="5"/>
  <c r="AF12" i="5"/>
  <c r="AG12" i="5"/>
  <c r="AH12" i="5"/>
  <c r="AI12" i="5"/>
  <c r="AJ12" i="5"/>
  <c r="AK12" i="5"/>
  <c r="M13" i="5"/>
  <c r="N13" i="5"/>
  <c r="O13" i="5"/>
  <c r="P13" i="5"/>
  <c r="Q13" i="5"/>
  <c r="R13" i="5"/>
  <c r="S13" i="5"/>
  <c r="T13" i="5"/>
  <c r="U13" i="5"/>
  <c r="V13" i="5"/>
  <c r="W13" i="5"/>
  <c r="X13" i="5"/>
  <c r="Y13" i="5"/>
  <c r="Z13" i="5"/>
  <c r="AA13" i="5"/>
  <c r="AB13" i="5"/>
  <c r="AC13" i="5"/>
  <c r="AD13" i="5"/>
  <c r="AE13" i="5"/>
  <c r="AF13" i="5"/>
  <c r="AG13" i="5"/>
  <c r="AH13" i="5"/>
  <c r="AI13" i="5"/>
  <c r="AJ13" i="5"/>
  <c r="AK13" i="5"/>
  <c r="H4" i="5"/>
  <c r="I4" i="5"/>
  <c r="J4" i="5"/>
  <c r="H5" i="5"/>
  <c r="I5" i="5"/>
  <c r="J5" i="5"/>
  <c r="H6" i="5"/>
  <c r="I6" i="5"/>
  <c r="J6" i="5"/>
  <c r="H7" i="5"/>
  <c r="I7" i="5"/>
  <c r="J7" i="5"/>
  <c r="H8" i="5"/>
  <c r="I8" i="5"/>
  <c r="J8" i="5"/>
  <c r="H9" i="5"/>
  <c r="I9" i="5"/>
  <c r="J9" i="5"/>
  <c r="H10" i="5"/>
  <c r="I10" i="5"/>
  <c r="J10" i="5"/>
  <c r="H11" i="5"/>
  <c r="I11" i="5"/>
  <c r="J11" i="5"/>
  <c r="H12" i="5"/>
  <c r="I12" i="5"/>
  <c r="J12" i="5"/>
  <c r="H13" i="5"/>
  <c r="I13" i="5"/>
  <c r="J13" i="5"/>
  <c r="K4" i="5"/>
  <c r="K5" i="5"/>
  <c r="K6" i="5"/>
  <c r="K7" i="5"/>
  <c r="K8" i="5"/>
  <c r="K9" i="5"/>
  <c r="K10" i="5"/>
  <c r="K11" i="5"/>
  <c r="K12" i="5"/>
  <c r="K13" i="5"/>
  <c r="H71" i="4"/>
  <c r="I71" i="4"/>
  <c r="J71" i="4"/>
  <c r="K71" i="4"/>
  <c r="L71" i="4"/>
  <c r="M71" i="4"/>
  <c r="N71" i="4"/>
  <c r="O71" i="4"/>
  <c r="P71" i="4"/>
  <c r="Q71" i="4"/>
  <c r="R71" i="4"/>
  <c r="S71" i="4"/>
  <c r="T71" i="4"/>
  <c r="U71" i="4"/>
  <c r="V71" i="4"/>
  <c r="W71" i="4"/>
  <c r="X71" i="4"/>
  <c r="Y71" i="4"/>
  <c r="Z71" i="4"/>
  <c r="AA71" i="4"/>
  <c r="AB71" i="4"/>
  <c r="AC71" i="4"/>
  <c r="AD71" i="4"/>
  <c r="AE71" i="4"/>
  <c r="AF71" i="4"/>
  <c r="AG71" i="4"/>
  <c r="AH71" i="4"/>
  <c r="AI71" i="4"/>
  <c r="AJ71" i="4"/>
  <c r="AK71" i="4"/>
  <c r="H69" i="4"/>
  <c r="I69" i="4"/>
  <c r="J69" i="4"/>
  <c r="K69" i="4"/>
  <c r="L69" i="4"/>
  <c r="M69" i="4"/>
  <c r="N69" i="4"/>
  <c r="O69" i="4"/>
  <c r="P69" i="4"/>
  <c r="Q69" i="4"/>
  <c r="R69" i="4"/>
  <c r="S69" i="4"/>
  <c r="T69" i="4"/>
  <c r="U69" i="4"/>
  <c r="V69" i="4"/>
  <c r="W69" i="4"/>
  <c r="X69" i="4"/>
  <c r="Y69" i="4"/>
  <c r="Z69" i="4"/>
  <c r="AA69" i="4"/>
  <c r="AB69" i="4"/>
  <c r="AC69" i="4"/>
  <c r="AD69" i="4"/>
  <c r="AE69" i="4"/>
  <c r="AF69" i="4"/>
  <c r="AG69" i="4"/>
  <c r="AH69" i="4"/>
  <c r="AI69" i="4"/>
  <c r="AJ69" i="4"/>
  <c r="AK69" i="4"/>
  <c r="H67" i="4"/>
  <c r="I67" i="4"/>
  <c r="J67" i="4"/>
  <c r="K67" i="4"/>
  <c r="L67" i="4"/>
  <c r="M67" i="4"/>
  <c r="N67" i="4"/>
  <c r="O67" i="4"/>
  <c r="P67" i="4"/>
  <c r="Q67" i="4"/>
  <c r="R67" i="4"/>
  <c r="S67" i="4"/>
  <c r="T67" i="4"/>
  <c r="U67" i="4"/>
  <c r="V67" i="4"/>
  <c r="W67" i="4"/>
  <c r="X67" i="4"/>
  <c r="Y67" i="4"/>
  <c r="Z67" i="4"/>
  <c r="AA67" i="4"/>
  <c r="AB67" i="4"/>
  <c r="AC67" i="4"/>
  <c r="AD67" i="4"/>
  <c r="AE67" i="4"/>
  <c r="AF67" i="4"/>
  <c r="AG67" i="4"/>
  <c r="AH67" i="4"/>
  <c r="AI67" i="4"/>
  <c r="AJ67" i="4"/>
  <c r="AK67" i="4"/>
  <c r="H65" i="4"/>
  <c r="I65" i="4"/>
  <c r="J65" i="4"/>
  <c r="K65" i="4"/>
  <c r="L65" i="4"/>
  <c r="M65" i="4"/>
  <c r="N65" i="4"/>
  <c r="O65" i="4"/>
  <c r="P65" i="4"/>
  <c r="Q65" i="4"/>
  <c r="R65" i="4"/>
  <c r="S65" i="4"/>
  <c r="T65" i="4"/>
  <c r="U65" i="4"/>
  <c r="V65" i="4"/>
  <c r="W65" i="4"/>
  <c r="X65" i="4"/>
  <c r="Y65" i="4"/>
  <c r="Z65" i="4"/>
  <c r="AA65" i="4"/>
  <c r="AB65" i="4"/>
  <c r="AC65" i="4"/>
  <c r="AD65" i="4"/>
  <c r="AE65" i="4"/>
  <c r="AF65" i="4"/>
  <c r="AG65" i="4"/>
  <c r="AH65" i="4"/>
  <c r="AI65" i="4"/>
  <c r="AJ65" i="4"/>
  <c r="AK65" i="4"/>
  <c r="H63" i="4"/>
  <c r="I63" i="4"/>
  <c r="J63" i="4"/>
  <c r="K63" i="4"/>
  <c r="L63" i="4"/>
  <c r="M63" i="4"/>
  <c r="N63" i="4"/>
  <c r="O63" i="4"/>
  <c r="P63" i="4"/>
  <c r="Q63" i="4"/>
  <c r="R63" i="4"/>
  <c r="S63" i="4"/>
  <c r="T63" i="4"/>
  <c r="U63" i="4"/>
  <c r="V63" i="4"/>
  <c r="W63" i="4"/>
  <c r="X63" i="4"/>
  <c r="Y63" i="4"/>
  <c r="Z63" i="4"/>
  <c r="AA63" i="4"/>
  <c r="AB63" i="4"/>
  <c r="AC63" i="4"/>
  <c r="AD63" i="4"/>
  <c r="AE63" i="4"/>
  <c r="AF63" i="4"/>
  <c r="AG63" i="4"/>
  <c r="AH63" i="4"/>
  <c r="AI63" i="4"/>
  <c r="AJ63" i="4"/>
  <c r="AK63" i="4"/>
  <c r="H57" i="4"/>
  <c r="I57" i="4"/>
  <c r="J57" i="4"/>
  <c r="K57" i="4"/>
  <c r="L57" i="4"/>
  <c r="M57" i="4"/>
  <c r="N57" i="4"/>
  <c r="O57" i="4"/>
  <c r="P57" i="4"/>
  <c r="Q57" i="4"/>
  <c r="R57" i="4"/>
  <c r="S57" i="4"/>
  <c r="T57" i="4"/>
  <c r="U57" i="4"/>
  <c r="V57" i="4"/>
  <c r="W57" i="4"/>
  <c r="X57" i="4"/>
  <c r="Y57" i="4"/>
  <c r="Z57" i="4"/>
  <c r="AA57" i="4"/>
  <c r="AB57" i="4"/>
  <c r="AC57" i="4"/>
  <c r="AD57" i="4"/>
  <c r="AE57" i="4"/>
  <c r="AF57" i="4"/>
  <c r="AG57" i="4"/>
  <c r="AH57" i="4"/>
  <c r="AI57" i="4"/>
  <c r="AJ57" i="4"/>
  <c r="AK57" i="4"/>
  <c r="H55" i="4"/>
  <c r="I55" i="4"/>
  <c r="J55" i="4"/>
  <c r="K55" i="4"/>
  <c r="L55" i="4"/>
  <c r="M55" i="4"/>
  <c r="N55" i="4"/>
  <c r="O55" i="4"/>
  <c r="P55" i="4"/>
  <c r="Q55" i="4"/>
  <c r="R55" i="4"/>
  <c r="S55" i="4"/>
  <c r="T55" i="4"/>
  <c r="U55" i="4"/>
  <c r="V55" i="4"/>
  <c r="W55" i="4"/>
  <c r="X55" i="4"/>
  <c r="Y55" i="4"/>
  <c r="Z55" i="4"/>
  <c r="AA55" i="4"/>
  <c r="AB55" i="4"/>
  <c r="AC55" i="4"/>
  <c r="AD55" i="4"/>
  <c r="AE55" i="4"/>
  <c r="AF55" i="4"/>
  <c r="AG55" i="4"/>
  <c r="AH55" i="4"/>
  <c r="AI55" i="4"/>
  <c r="AJ55" i="4"/>
  <c r="AK55" i="4"/>
  <c r="H53" i="4"/>
  <c r="I53" i="4"/>
  <c r="J53" i="4"/>
  <c r="K53" i="4"/>
  <c r="L53" i="4"/>
  <c r="M53" i="4"/>
  <c r="N53" i="4"/>
  <c r="O53" i="4"/>
  <c r="P53" i="4"/>
  <c r="Q53" i="4"/>
  <c r="R53" i="4"/>
  <c r="S53" i="4"/>
  <c r="T53" i="4"/>
  <c r="U53" i="4"/>
  <c r="V53" i="4"/>
  <c r="W53" i="4"/>
  <c r="X53" i="4"/>
  <c r="Y53" i="4"/>
  <c r="Z53" i="4"/>
  <c r="AA53" i="4"/>
  <c r="AB53" i="4"/>
  <c r="AC53" i="4"/>
  <c r="AD53" i="4"/>
  <c r="AE53" i="4"/>
  <c r="AF53" i="4"/>
  <c r="AG53" i="4"/>
  <c r="AH53" i="4"/>
  <c r="AI53" i="4"/>
  <c r="AJ53" i="4"/>
  <c r="AK53" i="4"/>
  <c r="H51" i="4"/>
  <c r="I51" i="4"/>
  <c r="J51" i="4"/>
  <c r="K51" i="4"/>
  <c r="L51" i="4"/>
  <c r="M51" i="4"/>
  <c r="N51" i="4"/>
  <c r="O51" i="4"/>
  <c r="P51" i="4"/>
  <c r="Q51" i="4"/>
  <c r="R51" i="4"/>
  <c r="S51" i="4"/>
  <c r="T51" i="4"/>
  <c r="U51" i="4"/>
  <c r="V51" i="4"/>
  <c r="W51" i="4"/>
  <c r="X51" i="4"/>
  <c r="Y51" i="4"/>
  <c r="Z51" i="4"/>
  <c r="AA51" i="4"/>
  <c r="AB51" i="4"/>
  <c r="AC51" i="4"/>
  <c r="AD51" i="4"/>
  <c r="AE51" i="4"/>
  <c r="AF51" i="4"/>
  <c r="AG51" i="4"/>
  <c r="AH51" i="4"/>
  <c r="AI51" i="4"/>
  <c r="AJ51" i="4"/>
  <c r="AK51" i="4"/>
  <c r="H49" i="4"/>
  <c r="I49" i="4"/>
  <c r="J49" i="4"/>
  <c r="K49" i="4"/>
  <c r="L49" i="4"/>
  <c r="M49" i="4"/>
  <c r="N49" i="4"/>
  <c r="O49" i="4"/>
  <c r="P49" i="4"/>
  <c r="Q49" i="4"/>
  <c r="R49" i="4"/>
  <c r="S49" i="4"/>
  <c r="T49" i="4"/>
  <c r="U49" i="4"/>
  <c r="V49" i="4"/>
  <c r="W49" i="4"/>
  <c r="X49" i="4"/>
  <c r="Y49" i="4"/>
  <c r="Z49" i="4"/>
  <c r="AA49" i="4"/>
  <c r="AB49" i="4"/>
  <c r="AC49" i="4"/>
  <c r="AD49" i="4"/>
  <c r="AE49" i="4"/>
  <c r="AF49" i="4"/>
  <c r="AG49" i="4"/>
  <c r="AH49" i="4"/>
  <c r="AI49" i="4"/>
  <c r="AJ49" i="4"/>
  <c r="AK49" i="4"/>
  <c r="H88" i="4"/>
  <c r="H89" i="4" s="1"/>
  <c r="I88" i="4"/>
  <c r="J88" i="4"/>
  <c r="K88" i="4"/>
  <c r="L88" i="4"/>
  <c r="L89" i="4" s="1"/>
  <c r="L90" i="4" s="1"/>
  <c r="M88" i="4"/>
  <c r="N88" i="4"/>
  <c r="O88" i="4"/>
  <c r="P88" i="4"/>
  <c r="Q88" i="4"/>
  <c r="R88" i="4"/>
  <c r="S88" i="4"/>
  <c r="S89" i="4" s="1"/>
  <c r="S90" i="4" s="1"/>
  <c r="T88" i="4"/>
  <c r="T89" i="4" s="1"/>
  <c r="T90" i="4" s="1"/>
  <c r="U88" i="4"/>
  <c r="U89" i="4" s="1"/>
  <c r="U90" i="4" s="1"/>
  <c r="V88" i="4"/>
  <c r="V89" i="4" s="1"/>
  <c r="V90" i="4" s="1"/>
  <c r="W88" i="4"/>
  <c r="W89" i="4" s="1"/>
  <c r="W90" i="4" s="1"/>
  <c r="X88" i="4"/>
  <c r="X89" i="4" s="1"/>
  <c r="X90" i="4" s="1"/>
  <c r="Y88" i="4"/>
  <c r="Y89" i="4" s="1"/>
  <c r="Y90" i="4" s="1"/>
  <c r="Z88" i="4"/>
  <c r="Z89" i="4" s="1"/>
  <c r="Z90" i="4" s="1"/>
  <c r="AA88" i="4"/>
  <c r="AB88" i="4"/>
  <c r="AB89" i="4" s="1"/>
  <c r="AC88" i="4"/>
  <c r="AD88" i="4"/>
  <c r="AD89" i="4" s="1"/>
  <c r="AD90" i="4" s="1"/>
  <c r="AE88" i="4"/>
  <c r="AF88" i="4"/>
  <c r="AG88" i="4"/>
  <c r="AH88" i="4"/>
  <c r="AI88" i="4"/>
  <c r="AJ88" i="4"/>
  <c r="AK88" i="4"/>
  <c r="I89" i="4"/>
  <c r="I90" i="4" s="1"/>
  <c r="J89" i="4"/>
  <c r="J90" i="4" s="1"/>
  <c r="K89" i="4"/>
  <c r="M89" i="4"/>
  <c r="M90" i="4" s="1"/>
  <c r="N89" i="4"/>
  <c r="N90" i="4" s="1"/>
  <c r="O89" i="4"/>
  <c r="O90" i="4" s="1"/>
  <c r="P89" i="4"/>
  <c r="P90" i="4" s="1"/>
  <c r="Q89" i="4"/>
  <c r="Q90" i="4" s="1"/>
  <c r="R89" i="4"/>
  <c r="R90" i="4" s="1"/>
  <c r="AA89" i="4"/>
  <c r="AC89" i="4"/>
  <c r="AE89" i="4"/>
  <c r="AE90" i="4" s="1"/>
  <c r="AF89" i="4"/>
  <c r="AF90" i="4" s="1"/>
  <c r="AG89" i="4"/>
  <c r="AG90" i="4" s="1"/>
  <c r="AH89" i="4"/>
  <c r="AH90" i="4" s="1"/>
  <c r="AI89" i="4"/>
  <c r="AI90" i="4" s="1"/>
  <c r="AJ89" i="4"/>
  <c r="AJ90" i="4" s="1"/>
  <c r="AK89" i="4"/>
  <c r="AK90" i="4" s="1"/>
  <c r="H90" i="4"/>
  <c r="K90" i="4"/>
  <c r="AA90" i="4"/>
  <c r="AB90" i="4"/>
  <c r="AC90" i="4"/>
  <c r="H84" i="4"/>
  <c r="I84" i="4"/>
  <c r="J84" i="4"/>
  <c r="K84" i="4"/>
  <c r="K85" i="4" s="1"/>
  <c r="K86" i="4" s="1"/>
  <c r="L84" i="4"/>
  <c r="M84" i="4"/>
  <c r="N84" i="4"/>
  <c r="O84" i="4"/>
  <c r="O85" i="4" s="1"/>
  <c r="O86" i="4" s="1"/>
  <c r="P84" i="4"/>
  <c r="P85" i="4" s="1"/>
  <c r="P86" i="4" s="1"/>
  <c r="Q84" i="4"/>
  <c r="Q85" i="4" s="1"/>
  <c r="Q86" i="4" s="1"/>
  <c r="R84" i="4"/>
  <c r="R85" i="4" s="1"/>
  <c r="R86" i="4" s="1"/>
  <c r="S84" i="4"/>
  <c r="S85" i="4" s="1"/>
  <c r="T84" i="4"/>
  <c r="T85" i="4" s="1"/>
  <c r="T86" i="4" s="1"/>
  <c r="U84" i="4"/>
  <c r="V84" i="4"/>
  <c r="V85" i="4" s="1"/>
  <c r="W84" i="4"/>
  <c r="W85" i="4" s="1"/>
  <c r="W86" i="4" s="1"/>
  <c r="X84" i="4"/>
  <c r="X85" i="4" s="1"/>
  <c r="Y84" i="4"/>
  <c r="Z84" i="4"/>
  <c r="Z85" i="4" s="1"/>
  <c r="AA84" i="4"/>
  <c r="AB84" i="4"/>
  <c r="AC84" i="4"/>
  <c r="AD84" i="4"/>
  <c r="AE84" i="4"/>
  <c r="AE85" i="4" s="1"/>
  <c r="AE86" i="4" s="1"/>
  <c r="AF84" i="4"/>
  <c r="AG84" i="4"/>
  <c r="AH84" i="4"/>
  <c r="AI84" i="4"/>
  <c r="AI85" i="4" s="1"/>
  <c r="AI86" i="4" s="1"/>
  <c r="AJ84" i="4"/>
  <c r="AK84" i="4"/>
  <c r="H85" i="4"/>
  <c r="H86" i="4" s="1"/>
  <c r="I85" i="4"/>
  <c r="I86" i="4" s="1"/>
  <c r="J85" i="4"/>
  <c r="J86" i="4" s="1"/>
  <c r="L85" i="4"/>
  <c r="L86" i="4" s="1"/>
  <c r="M85" i="4"/>
  <c r="M86" i="4" s="1"/>
  <c r="N85" i="4"/>
  <c r="N86" i="4" s="1"/>
  <c r="U85" i="4"/>
  <c r="U86" i="4" s="1"/>
  <c r="Y85" i="4"/>
  <c r="AA85" i="4"/>
  <c r="AB85" i="4"/>
  <c r="AB86" i="4" s="1"/>
  <c r="AC85" i="4"/>
  <c r="AC86" i="4" s="1"/>
  <c r="AD85" i="4"/>
  <c r="AD86" i="4" s="1"/>
  <c r="AF85" i="4"/>
  <c r="AF86" i="4" s="1"/>
  <c r="AG85" i="4"/>
  <c r="AG86" i="4" s="1"/>
  <c r="AH85" i="4"/>
  <c r="AH86" i="4" s="1"/>
  <c r="AJ85" i="4"/>
  <c r="AJ86" i="4" s="1"/>
  <c r="AK85" i="4"/>
  <c r="AK86" i="4" s="1"/>
  <c r="S86" i="4"/>
  <c r="V86" i="4"/>
  <c r="X86" i="4"/>
  <c r="Y86" i="4"/>
  <c r="Z86" i="4"/>
  <c r="AA86" i="4"/>
  <c r="H79" i="4"/>
  <c r="I79" i="4"/>
  <c r="J79" i="4"/>
  <c r="J80" i="4" s="1"/>
  <c r="K79" i="4"/>
  <c r="L79" i="4"/>
  <c r="L80" i="4" s="1"/>
  <c r="L81" i="4" s="1"/>
  <c r="M79" i="4"/>
  <c r="M80" i="4" s="1"/>
  <c r="M81" i="4" s="1"/>
  <c r="N79" i="4"/>
  <c r="N80" i="4" s="1"/>
  <c r="N81" i="4" s="1"/>
  <c r="O79" i="4"/>
  <c r="O80" i="4" s="1"/>
  <c r="O81" i="4" s="1"/>
  <c r="P79" i="4"/>
  <c r="P80" i="4" s="1"/>
  <c r="P81" i="4" s="1"/>
  <c r="Q79" i="4"/>
  <c r="Q80" i="4" s="1"/>
  <c r="Q81" i="4" s="1"/>
  <c r="R79" i="4"/>
  <c r="R80" i="4" s="1"/>
  <c r="R81" i="4" s="1"/>
  <c r="S79" i="4"/>
  <c r="S80" i="4" s="1"/>
  <c r="T79" i="4"/>
  <c r="U79" i="4"/>
  <c r="U80" i="4" s="1"/>
  <c r="V79" i="4"/>
  <c r="V80" i="4" s="1"/>
  <c r="V81" i="4" s="1"/>
  <c r="W79" i="4"/>
  <c r="X79" i="4"/>
  <c r="Y79" i="4"/>
  <c r="Z79" i="4"/>
  <c r="AA79" i="4"/>
  <c r="AB79" i="4"/>
  <c r="AC79" i="4"/>
  <c r="AD79" i="4"/>
  <c r="AD80" i="4" s="1"/>
  <c r="AE79" i="4"/>
  <c r="AF79" i="4"/>
  <c r="AF80" i="4" s="1"/>
  <c r="AF81" i="4" s="1"/>
  <c r="AG79" i="4"/>
  <c r="AG80" i="4" s="1"/>
  <c r="AG81" i="4" s="1"/>
  <c r="AH79" i="4"/>
  <c r="AH80" i="4" s="1"/>
  <c r="AH81" i="4" s="1"/>
  <c r="AI79" i="4"/>
  <c r="AI80" i="4" s="1"/>
  <c r="AI81" i="4" s="1"/>
  <c r="AJ79" i="4"/>
  <c r="AJ80" i="4" s="1"/>
  <c r="AJ81" i="4" s="1"/>
  <c r="AK79" i="4"/>
  <c r="AK80" i="4" s="1"/>
  <c r="AK81" i="4" s="1"/>
  <c r="H80" i="4"/>
  <c r="H81" i="4" s="1"/>
  <c r="I80" i="4"/>
  <c r="I81" i="4" s="1"/>
  <c r="K80" i="4"/>
  <c r="K81" i="4" s="1"/>
  <c r="T80" i="4"/>
  <c r="T81" i="4" s="1"/>
  <c r="W80" i="4"/>
  <c r="W81" i="4" s="1"/>
  <c r="X80" i="4"/>
  <c r="X81" i="4" s="1"/>
  <c r="Y80" i="4"/>
  <c r="Z80" i="4"/>
  <c r="Z81" i="4" s="1"/>
  <c r="AA80" i="4"/>
  <c r="AA81" i="4" s="1"/>
  <c r="AB80" i="4"/>
  <c r="AB81" i="4" s="1"/>
  <c r="AC80" i="4"/>
  <c r="AC81" i="4" s="1"/>
  <c r="AE80" i="4"/>
  <c r="AE81" i="4" s="1"/>
  <c r="J81" i="4"/>
  <c r="S81" i="4"/>
  <c r="U81" i="4"/>
  <c r="Y81" i="4"/>
  <c r="AD81" i="4"/>
  <c r="K60" i="4"/>
  <c r="K61" i="4" s="1"/>
  <c r="K82" i="4" s="1"/>
  <c r="N60" i="4"/>
  <c r="N61" i="4" s="1"/>
  <c r="O60" i="4"/>
  <c r="O61" i="4" s="1"/>
  <c r="O82" i="4" s="1"/>
  <c r="P60" i="4"/>
  <c r="P61" i="4" s="1"/>
  <c r="P82" i="4" s="1"/>
  <c r="Q60" i="4"/>
  <c r="Q61" i="4" s="1"/>
  <c r="S60" i="4"/>
  <c r="S61" i="4" s="1"/>
  <c r="S82" i="4" s="1"/>
  <c r="W60" i="4"/>
  <c r="W61" i="4" s="1"/>
  <c r="W82" i="4" s="1"/>
  <c r="AC60" i="4"/>
  <c r="AC61" i="4" s="1"/>
  <c r="AC82" i="4" s="1"/>
  <c r="AE60" i="4"/>
  <c r="AE61" i="4" s="1"/>
  <c r="AE82" i="4" s="1"/>
  <c r="AF60" i="4"/>
  <c r="AF61" i="4" s="1"/>
  <c r="AH60" i="4"/>
  <c r="AH61" i="4" s="1"/>
  <c r="AI60" i="4"/>
  <c r="AI61" i="4" s="1"/>
  <c r="AI82" i="4" s="1"/>
  <c r="AJ60" i="4"/>
  <c r="AJ61" i="4" s="1"/>
  <c r="AJ82" i="4" s="1"/>
  <c r="AK60" i="4"/>
  <c r="AK61" i="4" s="1"/>
  <c r="V61" i="4"/>
  <c r="Z61" i="4"/>
  <c r="Z82" i="4" s="1"/>
  <c r="AA61" i="4"/>
  <c r="AB61" i="4"/>
  <c r="AB82" i="4" s="1"/>
  <c r="AD61" i="4"/>
  <c r="AD82" i="4" s="1"/>
  <c r="M74" i="4"/>
  <c r="M75" i="4" s="1"/>
  <c r="O74" i="4"/>
  <c r="O75" i="4" s="1"/>
  <c r="P74" i="4"/>
  <c r="P75" i="4" s="1"/>
  <c r="T74" i="4"/>
  <c r="T75" i="4" s="1"/>
  <c r="U74" i="4"/>
  <c r="U75" i="4" s="1"/>
  <c r="X74" i="4"/>
  <c r="X75" i="4" s="1"/>
  <c r="Z74" i="4"/>
  <c r="Z75" i="4" s="1"/>
  <c r="AC74" i="4"/>
  <c r="AC75" i="4" s="1"/>
  <c r="AG74" i="4"/>
  <c r="AI74" i="4"/>
  <c r="AI75" i="4" s="1"/>
  <c r="AJ74" i="4"/>
  <c r="AJ75" i="4" s="1"/>
  <c r="AK74" i="4"/>
  <c r="AK75" i="4" s="1"/>
  <c r="L75" i="4"/>
  <c r="AG75" i="4"/>
  <c r="H74" i="4"/>
  <c r="H75" i="4" s="1"/>
  <c r="I74" i="4"/>
  <c r="I75" i="4" s="1"/>
  <c r="H59" i="4"/>
  <c r="H60" i="4" s="1"/>
  <c r="H61" i="4" s="1"/>
  <c r="H82" i="4" s="1"/>
  <c r="I59" i="4"/>
  <c r="I60" i="4" s="1"/>
  <c r="I61" i="4" s="1"/>
  <c r="I82" i="4" s="1"/>
  <c r="J59" i="4"/>
  <c r="J60" i="4" s="1"/>
  <c r="J61" i="4" s="1"/>
  <c r="K59" i="4"/>
  <c r="L59" i="4"/>
  <c r="L60" i="4" s="1"/>
  <c r="L61" i="4" s="1"/>
  <c r="M59" i="4"/>
  <c r="M60" i="4" s="1"/>
  <c r="M61" i="4" s="1"/>
  <c r="M82" i="4" s="1"/>
  <c r="N59" i="4"/>
  <c r="O59" i="4"/>
  <c r="P59" i="4"/>
  <c r="Q59" i="4"/>
  <c r="R59" i="4"/>
  <c r="R60" i="4" s="1"/>
  <c r="R61" i="4" s="1"/>
  <c r="R82" i="4" s="1"/>
  <c r="S59" i="4"/>
  <c r="T59" i="4"/>
  <c r="T60" i="4" s="1"/>
  <c r="T61" i="4" s="1"/>
  <c r="T82" i="4" s="1"/>
  <c r="U59" i="4"/>
  <c r="U60" i="4" s="1"/>
  <c r="U61" i="4" s="1"/>
  <c r="U82" i="4" s="1"/>
  <c r="V59" i="4"/>
  <c r="V60" i="4" s="1"/>
  <c r="W59" i="4"/>
  <c r="X59" i="4"/>
  <c r="X60" i="4" s="1"/>
  <c r="X61" i="4" s="1"/>
  <c r="X82" i="4" s="1"/>
  <c r="Y59" i="4"/>
  <c r="Y60" i="4" s="1"/>
  <c r="Y61" i="4" s="1"/>
  <c r="Y82" i="4" s="1"/>
  <c r="Z59" i="4"/>
  <c r="Z60" i="4" s="1"/>
  <c r="AA59" i="4"/>
  <c r="AA60" i="4" s="1"/>
  <c r="AB59" i="4"/>
  <c r="AB60" i="4" s="1"/>
  <c r="AC59" i="4"/>
  <c r="AD59" i="4"/>
  <c r="AD60" i="4" s="1"/>
  <c r="AE59" i="4"/>
  <c r="AF59" i="4"/>
  <c r="AG59" i="4"/>
  <c r="AG60" i="4" s="1"/>
  <c r="AG61" i="4" s="1"/>
  <c r="AG82" i="4" s="1"/>
  <c r="AH59" i="4"/>
  <c r="AI59" i="4"/>
  <c r="AJ59" i="4"/>
  <c r="AK59" i="4"/>
  <c r="H73" i="4"/>
  <c r="I73" i="4"/>
  <c r="J73" i="4"/>
  <c r="J74" i="4" s="1"/>
  <c r="J75" i="4" s="1"/>
  <c r="K73" i="4"/>
  <c r="K74" i="4" s="1"/>
  <c r="K75" i="4" s="1"/>
  <c r="L73" i="4"/>
  <c r="L74" i="4" s="1"/>
  <c r="M73" i="4"/>
  <c r="N73" i="4"/>
  <c r="N74" i="4" s="1"/>
  <c r="N75" i="4" s="1"/>
  <c r="O73" i="4"/>
  <c r="P73" i="4"/>
  <c r="Q73" i="4"/>
  <c r="Q74" i="4" s="1"/>
  <c r="Q75" i="4" s="1"/>
  <c r="R73" i="4"/>
  <c r="R74" i="4" s="1"/>
  <c r="R75" i="4" s="1"/>
  <c r="S73" i="4"/>
  <c r="S74" i="4" s="1"/>
  <c r="S75" i="4" s="1"/>
  <c r="T73" i="4"/>
  <c r="U73" i="4"/>
  <c r="V73" i="4"/>
  <c r="V74" i="4" s="1"/>
  <c r="V75" i="4" s="1"/>
  <c r="W73" i="4"/>
  <c r="W74" i="4" s="1"/>
  <c r="W75" i="4" s="1"/>
  <c r="X73" i="4"/>
  <c r="Y73" i="4"/>
  <c r="Y74" i="4" s="1"/>
  <c r="Y75" i="4" s="1"/>
  <c r="Z73" i="4"/>
  <c r="AA73" i="4"/>
  <c r="AA74" i="4" s="1"/>
  <c r="AA75" i="4" s="1"/>
  <c r="AB73" i="4"/>
  <c r="AB74" i="4" s="1"/>
  <c r="AB75" i="4" s="1"/>
  <c r="AC73" i="4"/>
  <c r="AD73" i="4"/>
  <c r="AD74" i="4" s="1"/>
  <c r="AD75" i="4" s="1"/>
  <c r="AE73" i="4"/>
  <c r="AE74" i="4" s="1"/>
  <c r="AE75" i="4" s="1"/>
  <c r="AF73" i="4"/>
  <c r="AF74" i="4" s="1"/>
  <c r="AF75" i="4" s="1"/>
  <c r="AG73" i="4"/>
  <c r="AH73" i="4"/>
  <c r="AH74" i="4" s="1"/>
  <c r="AH75" i="4" s="1"/>
  <c r="AI73" i="4"/>
  <c r="AJ73" i="4"/>
  <c r="AK73" i="4"/>
  <c r="J82" i="4"/>
  <c r="N82" i="4"/>
  <c r="AH82" i="4"/>
  <c r="AH21" i="4"/>
  <c r="AI21" i="4"/>
  <c r="AJ21" i="4"/>
  <c r="AK21" i="4"/>
  <c r="H21" i="4"/>
  <c r="I21" i="4"/>
  <c r="J21" i="4"/>
  <c r="K21" i="4"/>
  <c r="L21" i="4"/>
  <c r="M21" i="4"/>
  <c r="N21" i="4"/>
  <c r="O21" i="4"/>
  <c r="P21" i="4"/>
  <c r="Q21" i="4"/>
  <c r="R21" i="4"/>
  <c r="S21" i="4"/>
  <c r="T21" i="4"/>
  <c r="U21" i="4"/>
  <c r="V21" i="4"/>
  <c r="W21" i="4"/>
  <c r="X21" i="4"/>
  <c r="Y21" i="4"/>
  <c r="Z21" i="4"/>
  <c r="AA21" i="4"/>
  <c r="AB21" i="4"/>
  <c r="AC21" i="4"/>
  <c r="AD21" i="4"/>
  <c r="AE21" i="4"/>
  <c r="AF21" i="4"/>
  <c r="AG21" i="4"/>
  <c r="H13" i="3"/>
  <c r="I13" i="3"/>
  <c r="J13" i="3"/>
  <c r="K13" i="3"/>
  <c r="M13" i="3"/>
  <c r="N13" i="3"/>
  <c r="O13" i="3"/>
  <c r="P13" i="3"/>
  <c r="Q13" i="3"/>
  <c r="R13" i="3"/>
  <c r="S13" i="3"/>
  <c r="T13" i="3"/>
  <c r="U13" i="3"/>
  <c r="V13" i="3"/>
  <c r="W13" i="3"/>
  <c r="X13" i="3"/>
  <c r="Y13" i="3"/>
  <c r="Z13" i="3"/>
  <c r="AA13" i="3"/>
  <c r="AB13" i="3"/>
  <c r="AC13" i="3"/>
  <c r="AD13" i="3"/>
  <c r="AE13" i="3"/>
  <c r="AF13" i="3"/>
  <c r="AG13" i="3"/>
  <c r="AH13" i="3"/>
  <c r="AI13" i="3"/>
  <c r="AJ13" i="3"/>
  <c r="AK13" i="3"/>
  <c r="H5" i="3"/>
  <c r="J5" i="3"/>
  <c r="K5" i="3"/>
  <c r="M5" i="3"/>
  <c r="N5" i="3"/>
  <c r="O5" i="3"/>
  <c r="P5" i="3"/>
  <c r="Q5" i="3"/>
  <c r="R5" i="3"/>
  <c r="S5" i="3"/>
  <c r="T5" i="3"/>
  <c r="U5" i="3"/>
  <c r="V5" i="3"/>
  <c r="W5" i="3"/>
  <c r="X5" i="3"/>
  <c r="Y5" i="3"/>
  <c r="Z5" i="3"/>
  <c r="AA5" i="3"/>
  <c r="AB5" i="3"/>
  <c r="AC5" i="3"/>
  <c r="AD5" i="3"/>
  <c r="AE5" i="3"/>
  <c r="AF5" i="3"/>
  <c r="AG5" i="3"/>
  <c r="AH5" i="3"/>
  <c r="AI5" i="3"/>
  <c r="AJ5" i="3"/>
  <c r="AK5"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H224" i="2"/>
  <c r="I224" i="2"/>
  <c r="J224" i="2"/>
  <c r="K224" i="2"/>
  <c r="L224" i="2"/>
  <c r="M224" i="2"/>
  <c r="N224" i="2"/>
  <c r="O224" i="2"/>
  <c r="P224" i="2"/>
  <c r="Q224" i="2"/>
  <c r="R224" i="2"/>
  <c r="S224" i="2"/>
  <c r="T224" i="2"/>
  <c r="U224" i="2"/>
  <c r="V224" i="2"/>
  <c r="W224" i="2"/>
  <c r="X224" i="2"/>
  <c r="Y224" i="2"/>
  <c r="Z224" i="2"/>
  <c r="AA224" i="2"/>
  <c r="AB224" i="2"/>
  <c r="AC224" i="2"/>
  <c r="AD224" i="2"/>
  <c r="AE224" i="2"/>
  <c r="AF224" i="2"/>
  <c r="AG224" i="2"/>
  <c r="AH224" i="2"/>
  <c r="AI224" i="2"/>
  <c r="AJ224" i="2"/>
  <c r="AK224" i="2"/>
  <c r="H216" i="2"/>
  <c r="I216" i="2"/>
  <c r="J216" i="2"/>
  <c r="K216" i="2"/>
  <c r="L216" i="2"/>
  <c r="M216" i="2"/>
  <c r="N216" i="2"/>
  <c r="O216" i="2"/>
  <c r="P216" i="2"/>
  <c r="Q216" i="2"/>
  <c r="R216" i="2"/>
  <c r="S216" i="2"/>
  <c r="T216" i="2"/>
  <c r="U216" i="2"/>
  <c r="V216" i="2"/>
  <c r="W216" i="2"/>
  <c r="X216" i="2"/>
  <c r="Y216" i="2"/>
  <c r="Z216" i="2"/>
  <c r="AA216" i="2"/>
  <c r="AB216" i="2"/>
  <c r="AC216" i="2"/>
  <c r="AD216" i="2"/>
  <c r="AE216" i="2"/>
  <c r="AF216" i="2"/>
  <c r="AG216" i="2"/>
  <c r="AH216" i="2"/>
  <c r="AI216" i="2"/>
  <c r="AJ216" i="2"/>
  <c r="AK216" i="2"/>
  <c r="H214" i="2"/>
  <c r="I214" i="2"/>
  <c r="J214" i="2"/>
  <c r="K214" i="2"/>
  <c r="L214" i="2"/>
  <c r="M214" i="2"/>
  <c r="N214" i="2"/>
  <c r="O214" i="2"/>
  <c r="P214" i="2"/>
  <c r="Q214" i="2"/>
  <c r="R214" i="2"/>
  <c r="S214" i="2"/>
  <c r="T214" i="2"/>
  <c r="U214" i="2"/>
  <c r="V214" i="2"/>
  <c r="W214" i="2"/>
  <c r="X214" i="2"/>
  <c r="Y214" i="2"/>
  <c r="Z214" i="2"/>
  <c r="AA214" i="2"/>
  <c r="AB214" i="2"/>
  <c r="AC214" i="2"/>
  <c r="AD214" i="2"/>
  <c r="AE214" i="2"/>
  <c r="AF214" i="2"/>
  <c r="AG214" i="2"/>
  <c r="AH214" i="2"/>
  <c r="AI214" i="2"/>
  <c r="AJ214" i="2"/>
  <c r="AK214" i="2"/>
  <c r="M184" i="2"/>
  <c r="M188" i="2" s="1"/>
  <c r="N184" i="2"/>
  <c r="N188" i="2" s="1"/>
  <c r="O184" i="2"/>
  <c r="O188" i="2" s="1"/>
  <c r="P184" i="2"/>
  <c r="P188" i="2" s="1"/>
  <c r="Q184" i="2"/>
  <c r="Q188" i="2" s="1"/>
  <c r="R184" i="2"/>
  <c r="R188" i="2" s="1"/>
  <c r="S184" i="2"/>
  <c r="S188" i="2" s="1"/>
  <c r="T184" i="2"/>
  <c r="T188" i="2" s="1"/>
  <c r="U184" i="2"/>
  <c r="U188" i="2" s="1"/>
  <c r="V184" i="2"/>
  <c r="V188" i="2" s="1"/>
  <c r="W184" i="2"/>
  <c r="W188" i="2" s="1"/>
  <c r="X184" i="2"/>
  <c r="X188" i="2" s="1"/>
  <c r="Y184" i="2"/>
  <c r="Y188" i="2" s="1"/>
  <c r="Z184" i="2"/>
  <c r="Z188" i="2" s="1"/>
  <c r="AA184" i="2"/>
  <c r="AA188" i="2" s="1"/>
  <c r="AB184" i="2"/>
  <c r="AB188" i="2" s="1"/>
  <c r="AC184" i="2"/>
  <c r="AC188" i="2" s="1"/>
  <c r="AD184" i="2"/>
  <c r="AD188" i="2" s="1"/>
  <c r="AE184" i="2"/>
  <c r="AE188" i="2" s="1"/>
  <c r="AF184" i="2"/>
  <c r="AF188" i="2" s="1"/>
  <c r="AG184" i="2"/>
  <c r="AG188" i="2" s="1"/>
  <c r="AH184" i="2"/>
  <c r="AH188" i="2" s="1"/>
  <c r="AI184" i="2"/>
  <c r="AI188" i="2" s="1"/>
  <c r="AJ184" i="2"/>
  <c r="AJ188" i="2" s="1"/>
  <c r="AK184" i="2"/>
  <c r="AK188" i="2" s="1"/>
  <c r="M185" i="2"/>
  <c r="M189" i="2" s="1"/>
  <c r="N185" i="2"/>
  <c r="N189" i="2" s="1"/>
  <c r="O185" i="2"/>
  <c r="O189" i="2" s="1"/>
  <c r="P185" i="2"/>
  <c r="P189" i="2" s="1"/>
  <c r="Q185" i="2"/>
  <c r="Q189" i="2" s="1"/>
  <c r="R185" i="2"/>
  <c r="R189" i="2" s="1"/>
  <c r="S185" i="2"/>
  <c r="S189" i="2" s="1"/>
  <c r="T185" i="2"/>
  <c r="T189" i="2" s="1"/>
  <c r="U185" i="2"/>
  <c r="U189" i="2" s="1"/>
  <c r="V185" i="2"/>
  <c r="V189" i="2" s="1"/>
  <c r="W185" i="2"/>
  <c r="W189" i="2" s="1"/>
  <c r="X185" i="2"/>
  <c r="X189" i="2" s="1"/>
  <c r="Y185" i="2"/>
  <c r="Y189" i="2" s="1"/>
  <c r="Z185" i="2"/>
  <c r="Z189" i="2" s="1"/>
  <c r="AA185" i="2"/>
  <c r="AA189" i="2" s="1"/>
  <c r="AB185" i="2"/>
  <c r="AB189" i="2" s="1"/>
  <c r="AC185" i="2"/>
  <c r="AC189" i="2" s="1"/>
  <c r="AD185" i="2"/>
  <c r="AD189" i="2" s="1"/>
  <c r="AE185" i="2"/>
  <c r="AE189" i="2" s="1"/>
  <c r="AF185" i="2"/>
  <c r="AF189" i="2" s="1"/>
  <c r="AG185" i="2"/>
  <c r="AG189" i="2" s="1"/>
  <c r="AH185" i="2"/>
  <c r="AH189" i="2" s="1"/>
  <c r="AI185" i="2"/>
  <c r="AI189" i="2" s="1"/>
  <c r="AJ185" i="2"/>
  <c r="AJ189" i="2" s="1"/>
  <c r="AK185" i="2"/>
  <c r="AK189" i="2" s="1"/>
  <c r="M186" i="2"/>
  <c r="M190" i="2" s="1"/>
  <c r="N186" i="2"/>
  <c r="N190" i="2" s="1"/>
  <c r="O186" i="2"/>
  <c r="O190" i="2" s="1"/>
  <c r="P186" i="2"/>
  <c r="P190" i="2" s="1"/>
  <c r="Q186" i="2"/>
  <c r="Q190" i="2" s="1"/>
  <c r="R186" i="2"/>
  <c r="R190" i="2" s="1"/>
  <c r="S186" i="2"/>
  <c r="S190" i="2" s="1"/>
  <c r="T186" i="2"/>
  <c r="T190" i="2" s="1"/>
  <c r="U186" i="2"/>
  <c r="U190" i="2" s="1"/>
  <c r="V186" i="2"/>
  <c r="V190" i="2" s="1"/>
  <c r="W186" i="2"/>
  <c r="W190" i="2" s="1"/>
  <c r="X186" i="2"/>
  <c r="X190" i="2" s="1"/>
  <c r="Y186" i="2"/>
  <c r="Y190" i="2" s="1"/>
  <c r="Z186" i="2"/>
  <c r="Z190" i="2" s="1"/>
  <c r="AA186" i="2"/>
  <c r="AA190" i="2" s="1"/>
  <c r="AB186" i="2"/>
  <c r="AB190" i="2" s="1"/>
  <c r="AC186" i="2"/>
  <c r="AC190" i="2" s="1"/>
  <c r="AD186" i="2"/>
  <c r="AD190" i="2" s="1"/>
  <c r="AE186" i="2"/>
  <c r="AE190" i="2" s="1"/>
  <c r="AF186" i="2"/>
  <c r="AF190" i="2" s="1"/>
  <c r="AG186" i="2"/>
  <c r="AG190" i="2" s="1"/>
  <c r="AH186" i="2"/>
  <c r="AH190" i="2" s="1"/>
  <c r="AI186" i="2"/>
  <c r="AI190" i="2" s="1"/>
  <c r="AJ186" i="2"/>
  <c r="AJ190" i="2" s="1"/>
  <c r="AK186" i="2"/>
  <c r="AK190" i="2" s="1"/>
  <c r="M187" i="2"/>
  <c r="M191" i="2" s="1"/>
  <c r="N187" i="2"/>
  <c r="N191" i="2" s="1"/>
  <c r="O187" i="2"/>
  <c r="O191" i="2" s="1"/>
  <c r="P187" i="2"/>
  <c r="P191" i="2" s="1"/>
  <c r="Q187" i="2"/>
  <c r="Q191" i="2" s="1"/>
  <c r="R187" i="2"/>
  <c r="R191" i="2" s="1"/>
  <c r="S187" i="2"/>
  <c r="S191" i="2" s="1"/>
  <c r="T187" i="2"/>
  <c r="T191" i="2" s="1"/>
  <c r="U187" i="2"/>
  <c r="U191" i="2" s="1"/>
  <c r="V187" i="2"/>
  <c r="V191" i="2" s="1"/>
  <c r="W187" i="2"/>
  <c r="W191" i="2" s="1"/>
  <c r="X187" i="2"/>
  <c r="X191" i="2" s="1"/>
  <c r="Y187" i="2"/>
  <c r="Y191" i="2" s="1"/>
  <c r="Z187" i="2"/>
  <c r="Z191" i="2" s="1"/>
  <c r="AA187" i="2"/>
  <c r="AA191" i="2" s="1"/>
  <c r="AB187" i="2"/>
  <c r="AB191" i="2" s="1"/>
  <c r="AC187" i="2"/>
  <c r="AC191" i="2" s="1"/>
  <c r="AD187" i="2"/>
  <c r="AD191" i="2" s="1"/>
  <c r="AE187" i="2"/>
  <c r="AE191" i="2" s="1"/>
  <c r="AF187" i="2"/>
  <c r="AF191" i="2" s="1"/>
  <c r="AG187" i="2"/>
  <c r="AG191" i="2" s="1"/>
  <c r="AH187" i="2"/>
  <c r="AH191" i="2" s="1"/>
  <c r="AI187" i="2"/>
  <c r="AI191" i="2" s="1"/>
  <c r="AJ187" i="2"/>
  <c r="AJ191" i="2" s="1"/>
  <c r="AK187" i="2"/>
  <c r="AK191" i="2" s="1"/>
  <c r="H184" i="2"/>
  <c r="H188" i="2" s="1"/>
  <c r="I184" i="2"/>
  <c r="I188" i="2" s="1"/>
  <c r="J184" i="2"/>
  <c r="J188" i="2" s="1"/>
  <c r="K184" i="2"/>
  <c r="K188" i="2" s="1"/>
  <c r="H185" i="2"/>
  <c r="H189" i="2" s="1"/>
  <c r="I185" i="2"/>
  <c r="I189" i="2" s="1"/>
  <c r="J185" i="2"/>
  <c r="J189" i="2" s="1"/>
  <c r="K185" i="2"/>
  <c r="K189" i="2" s="1"/>
  <c r="H186" i="2"/>
  <c r="H190" i="2" s="1"/>
  <c r="I186" i="2"/>
  <c r="I190" i="2" s="1"/>
  <c r="J186" i="2"/>
  <c r="J190" i="2" s="1"/>
  <c r="K186" i="2"/>
  <c r="K190" i="2" s="1"/>
  <c r="H187" i="2"/>
  <c r="H191" i="2" s="1"/>
  <c r="I187" i="2"/>
  <c r="I191" i="2" s="1"/>
  <c r="J187" i="2"/>
  <c r="J191" i="2" s="1"/>
  <c r="K187" i="2"/>
  <c r="K191" i="2" s="1"/>
  <c r="M176" i="2"/>
  <c r="M180" i="2" s="1"/>
  <c r="N176" i="2"/>
  <c r="N180" i="2" s="1"/>
  <c r="O176" i="2"/>
  <c r="O180" i="2" s="1"/>
  <c r="P176" i="2"/>
  <c r="P180" i="2" s="1"/>
  <c r="Q176" i="2"/>
  <c r="Q180" i="2" s="1"/>
  <c r="R176" i="2"/>
  <c r="R180" i="2" s="1"/>
  <c r="S176" i="2"/>
  <c r="S180" i="2" s="1"/>
  <c r="T176" i="2"/>
  <c r="T180" i="2" s="1"/>
  <c r="U176" i="2"/>
  <c r="U180" i="2" s="1"/>
  <c r="V176" i="2"/>
  <c r="V180" i="2" s="1"/>
  <c r="W176" i="2"/>
  <c r="W180" i="2" s="1"/>
  <c r="X176" i="2"/>
  <c r="X180" i="2" s="1"/>
  <c r="Y176" i="2"/>
  <c r="Y180" i="2" s="1"/>
  <c r="Z176" i="2"/>
  <c r="Z180" i="2" s="1"/>
  <c r="AA176" i="2"/>
  <c r="AA180" i="2" s="1"/>
  <c r="AB176" i="2"/>
  <c r="AB180" i="2" s="1"/>
  <c r="AC176" i="2"/>
  <c r="AC180" i="2" s="1"/>
  <c r="AD176" i="2"/>
  <c r="AD180" i="2" s="1"/>
  <c r="AE176" i="2"/>
  <c r="AE180" i="2" s="1"/>
  <c r="AF176" i="2"/>
  <c r="AF180" i="2" s="1"/>
  <c r="AG176" i="2"/>
  <c r="AG180" i="2" s="1"/>
  <c r="AH176" i="2"/>
  <c r="AH180" i="2" s="1"/>
  <c r="AI176" i="2"/>
  <c r="AI180" i="2" s="1"/>
  <c r="AJ176" i="2"/>
  <c r="AJ180" i="2" s="1"/>
  <c r="AK176" i="2"/>
  <c r="AK180" i="2" s="1"/>
  <c r="M177" i="2"/>
  <c r="M181" i="2" s="1"/>
  <c r="N177" i="2"/>
  <c r="N181" i="2" s="1"/>
  <c r="O177" i="2"/>
  <c r="O181" i="2" s="1"/>
  <c r="P177" i="2"/>
  <c r="P181" i="2" s="1"/>
  <c r="Q177" i="2"/>
  <c r="Q181" i="2" s="1"/>
  <c r="R177" i="2"/>
  <c r="R181" i="2" s="1"/>
  <c r="S177" i="2"/>
  <c r="S181" i="2" s="1"/>
  <c r="T177" i="2"/>
  <c r="T181" i="2" s="1"/>
  <c r="U177" i="2"/>
  <c r="U181" i="2" s="1"/>
  <c r="V177" i="2"/>
  <c r="V181" i="2" s="1"/>
  <c r="W177" i="2"/>
  <c r="W181" i="2" s="1"/>
  <c r="X177" i="2"/>
  <c r="X181" i="2" s="1"/>
  <c r="Y177" i="2"/>
  <c r="Y181" i="2" s="1"/>
  <c r="Z177" i="2"/>
  <c r="Z181" i="2" s="1"/>
  <c r="AA177" i="2"/>
  <c r="AA181" i="2" s="1"/>
  <c r="AB177" i="2"/>
  <c r="AB181" i="2" s="1"/>
  <c r="AC177" i="2"/>
  <c r="AC181" i="2" s="1"/>
  <c r="AD177" i="2"/>
  <c r="AD181" i="2" s="1"/>
  <c r="AE177" i="2"/>
  <c r="AE181" i="2" s="1"/>
  <c r="AF177" i="2"/>
  <c r="AF181" i="2" s="1"/>
  <c r="AG177" i="2"/>
  <c r="AG181" i="2" s="1"/>
  <c r="AH177" i="2"/>
  <c r="AH181" i="2" s="1"/>
  <c r="AI177" i="2"/>
  <c r="AI181" i="2" s="1"/>
  <c r="AJ177" i="2"/>
  <c r="AJ181" i="2" s="1"/>
  <c r="AK177" i="2"/>
  <c r="AK181" i="2" s="1"/>
  <c r="M178" i="2"/>
  <c r="M182" i="2" s="1"/>
  <c r="N178" i="2"/>
  <c r="N182" i="2" s="1"/>
  <c r="O178" i="2"/>
  <c r="O182" i="2" s="1"/>
  <c r="P178" i="2"/>
  <c r="P182" i="2" s="1"/>
  <c r="Q178" i="2"/>
  <c r="Q182" i="2" s="1"/>
  <c r="R178" i="2"/>
  <c r="R182" i="2" s="1"/>
  <c r="S178" i="2"/>
  <c r="S182" i="2" s="1"/>
  <c r="T178" i="2"/>
  <c r="T182" i="2" s="1"/>
  <c r="U178" i="2"/>
  <c r="U182" i="2" s="1"/>
  <c r="V178" i="2"/>
  <c r="V182" i="2" s="1"/>
  <c r="W178" i="2"/>
  <c r="W182" i="2" s="1"/>
  <c r="X178" i="2"/>
  <c r="X182" i="2" s="1"/>
  <c r="Y178" i="2"/>
  <c r="Y182" i="2" s="1"/>
  <c r="Z178" i="2"/>
  <c r="Z182" i="2" s="1"/>
  <c r="AA178" i="2"/>
  <c r="AA182" i="2" s="1"/>
  <c r="AB178" i="2"/>
  <c r="AB182" i="2" s="1"/>
  <c r="AC178" i="2"/>
  <c r="AC182" i="2" s="1"/>
  <c r="AD178" i="2"/>
  <c r="AD182" i="2" s="1"/>
  <c r="AE178" i="2"/>
  <c r="AE182" i="2" s="1"/>
  <c r="AF178" i="2"/>
  <c r="AF182" i="2" s="1"/>
  <c r="AG178" i="2"/>
  <c r="AG182" i="2" s="1"/>
  <c r="AH178" i="2"/>
  <c r="AH182" i="2" s="1"/>
  <c r="AI178" i="2"/>
  <c r="AI182" i="2" s="1"/>
  <c r="AJ178" i="2"/>
  <c r="AJ182" i="2" s="1"/>
  <c r="AK178" i="2"/>
  <c r="AK182" i="2" s="1"/>
  <c r="M179" i="2"/>
  <c r="M183" i="2" s="1"/>
  <c r="N179" i="2"/>
  <c r="N183" i="2" s="1"/>
  <c r="O179" i="2"/>
  <c r="O183" i="2" s="1"/>
  <c r="P179" i="2"/>
  <c r="P183" i="2" s="1"/>
  <c r="Q179" i="2"/>
  <c r="Q183" i="2" s="1"/>
  <c r="R179" i="2"/>
  <c r="R183" i="2" s="1"/>
  <c r="S179" i="2"/>
  <c r="S183" i="2" s="1"/>
  <c r="T179" i="2"/>
  <c r="T183" i="2" s="1"/>
  <c r="U179" i="2"/>
  <c r="U183" i="2" s="1"/>
  <c r="V179" i="2"/>
  <c r="V183" i="2" s="1"/>
  <c r="W179" i="2"/>
  <c r="W183" i="2" s="1"/>
  <c r="X179" i="2"/>
  <c r="X183" i="2" s="1"/>
  <c r="Y179" i="2"/>
  <c r="Y183" i="2" s="1"/>
  <c r="Z179" i="2"/>
  <c r="Z183" i="2" s="1"/>
  <c r="AA179" i="2"/>
  <c r="AA183" i="2" s="1"/>
  <c r="AB179" i="2"/>
  <c r="AB183" i="2" s="1"/>
  <c r="AC179" i="2"/>
  <c r="AC183" i="2" s="1"/>
  <c r="AD179" i="2"/>
  <c r="AD183" i="2" s="1"/>
  <c r="AE179" i="2"/>
  <c r="AE183" i="2" s="1"/>
  <c r="AF179" i="2"/>
  <c r="AF183" i="2" s="1"/>
  <c r="AG179" i="2"/>
  <c r="AG183" i="2" s="1"/>
  <c r="AH179" i="2"/>
  <c r="AH183" i="2" s="1"/>
  <c r="AI179" i="2"/>
  <c r="AI183" i="2" s="1"/>
  <c r="AJ179" i="2"/>
  <c r="AJ183" i="2" s="1"/>
  <c r="AK179" i="2"/>
  <c r="AK183" i="2" s="1"/>
  <c r="H176" i="2"/>
  <c r="H180" i="2" s="1"/>
  <c r="I176" i="2"/>
  <c r="I180" i="2" s="1"/>
  <c r="J176" i="2"/>
  <c r="J180" i="2" s="1"/>
  <c r="K176" i="2"/>
  <c r="K180" i="2" s="1"/>
  <c r="H177" i="2"/>
  <c r="H181" i="2" s="1"/>
  <c r="I177" i="2"/>
  <c r="I181" i="2" s="1"/>
  <c r="J177" i="2"/>
  <c r="J181" i="2" s="1"/>
  <c r="K177" i="2"/>
  <c r="K181" i="2" s="1"/>
  <c r="H178" i="2"/>
  <c r="H182" i="2" s="1"/>
  <c r="I178" i="2"/>
  <c r="I182" i="2" s="1"/>
  <c r="J178" i="2"/>
  <c r="J182" i="2" s="1"/>
  <c r="K178" i="2"/>
  <c r="K182" i="2" s="1"/>
  <c r="H179" i="2"/>
  <c r="H183" i="2" s="1"/>
  <c r="I179" i="2"/>
  <c r="I183" i="2" s="1"/>
  <c r="J179" i="2"/>
  <c r="J183" i="2" s="1"/>
  <c r="K179" i="2"/>
  <c r="K183" i="2" s="1"/>
  <c r="M151" i="2"/>
  <c r="N151" i="2"/>
  <c r="O151" i="2"/>
  <c r="P151" i="2"/>
  <c r="Q151" i="2"/>
  <c r="R151" i="2"/>
  <c r="S151" i="2"/>
  <c r="T151" i="2"/>
  <c r="U151" i="2"/>
  <c r="V151" i="2"/>
  <c r="W151" i="2"/>
  <c r="X151" i="2"/>
  <c r="Y151" i="2"/>
  <c r="Z151" i="2"/>
  <c r="AA151" i="2"/>
  <c r="AB151" i="2"/>
  <c r="AC151" i="2"/>
  <c r="AD151" i="2"/>
  <c r="AE151" i="2"/>
  <c r="AF151" i="2"/>
  <c r="AG151" i="2"/>
  <c r="AH151" i="2"/>
  <c r="AI151" i="2"/>
  <c r="AJ151" i="2"/>
  <c r="AK151" i="2"/>
  <c r="L151" i="2"/>
  <c r="H151" i="2"/>
  <c r="I151" i="2"/>
  <c r="J151" i="2"/>
  <c r="K151" i="2"/>
  <c r="M140" i="2"/>
  <c r="M145" i="2" s="1"/>
  <c r="N140" i="2"/>
  <c r="N145" i="2" s="1"/>
  <c r="O140" i="2"/>
  <c r="O145" i="2" s="1"/>
  <c r="P140" i="2"/>
  <c r="P145" i="2" s="1"/>
  <c r="Q140" i="2"/>
  <c r="Q145" i="2" s="1"/>
  <c r="R140" i="2"/>
  <c r="R145" i="2" s="1"/>
  <c r="S140" i="2"/>
  <c r="S145" i="2" s="1"/>
  <c r="T140" i="2"/>
  <c r="T145" i="2" s="1"/>
  <c r="U140" i="2"/>
  <c r="U145" i="2" s="1"/>
  <c r="V140" i="2"/>
  <c r="V145" i="2" s="1"/>
  <c r="W140" i="2"/>
  <c r="W145" i="2" s="1"/>
  <c r="X140" i="2"/>
  <c r="X145" i="2" s="1"/>
  <c r="Y140" i="2"/>
  <c r="Y145" i="2" s="1"/>
  <c r="Z140" i="2"/>
  <c r="Z145" i="2" s="1"/>
  <c r="AA140" i="2"/>
  <c r="AA145" i="2" s="1"/>
  <c r="AB140" i="2"/>
  <c r="AB145" i="2" s="1"/>
  <c r="AC140" i="2"/>
  <c r="AC145" i="2" s="1"/>
  <c r="AD140" i="2"/>
  <c r="AD145" i="2" s="1"/>
  <c r="AE140" i="2"/>
  <c r="AE145" i="2" s="1"/>
  <c r="AF140" i="2"/>
  <c r="AF145" i="2" s="1"/>
  <c r="AG140" i="2"/>
  <c r="AG145" i="2" s="1"/>
  <c r="AH140" i="2"/>
  <c r="AH145" i="2" s="1"/>
  <c r="AI140" i="2"/>
  <c r="AI145" i="2" s="1"/>
  <c r="AJ140" i="2"/>
  <c r="AJ145" i="2" s="1"/>
  <c r="AK140" i="2"/>
  <c r="AK145" i="2" s="1"/>
  <c r="M141" i="2"/>
  <c r="M146" i="2" s="1"/>
  <c r="N141" i="2"/>
  <c r="N146" i="2" s="1"/>
  <c r="O141" i="2"/>
  <c r="O146" i="2" s="1"/>
  <c r="P141" i="2"/>
  <c r="P146" i="2" s="1"/>
  <c r="Q141" i="2"/>
  <c r="Q146" i="2" s="1"/>
  <c r="R141" i="2"/>
  <c r="R146" i="2" s="1"/>
  <c r="S141" i="2"/>
  <c r="S146" i="2" s="1"/>
  <c r="T141" i="2"/>
  <c r="T146" i="2" s="1"/>
  <c r="U141" i="2"/>
  <c r="U146" i="2" s="1"/>
  <c r="V141" i="2"/>
  <c r="V146" i="2" s="1"/>
  <c r="W141" i="2"/>
  <c r="W146" i="2" s="1"/>
  <c r="X141" i="2"/>
  <c r="X146" i="2" s="1"/>
  <c r="Y141" i="2"/>
  <c r="Y146" i="2" s="1"/>
  <c r="Z141" i="2"/>
  <c r="Z146" i="2" s="1"/>
  <c r="AA141" i="2"/>
  <c r="AA146" i="2" s="1"/>
  <c r="AB141" i="2"/>
  <c r="AB146" i="2" s="1"/>
  <c r="AC141" i="2"/>
  <c r="AC146" i="2" s="1"/>
  <c r="AD141" i="2"/>
  <c r="AD146" i="2" s="1"/>
  <c r="AE141" i="2"/>
  <c r="AE146" i="2" s="1"/>
  <c r="AF141" i="2"/>
  <c r="AF146" i="2" s="1"/>
  <c r="AG141" i="2"/>
  <c r="AG146" i="2" s="1"/>
  <c r="AH141" i="2"/>
  <c r="AH146" i="2" s="1"/>
  <c r="AI141" i="2"/>
  <c r="AI146" i="2" s="1"/>
  <c r="AJ141" i="2"/>
  <c r="AJ146" i="2" s="1"/>
  <c r="AK141" i="2"/>
  <c r="AK146" i="2" s="1"/>
  <c r="M142" i="2"/>
  <c r="M147" i="2" s="1"/>
  <c r="N142" i="2"/>
  <c r="N147" i="2" s="1"/>
  <c r="O142" i="2"/>
  <c r="O147" i="2" s="1"/>
  <c r="P142" i="2"/>
  <c r="P147" i="2" s="1"/>
  <c r="Q142" i="2"/>
  <c r="Q147" i="2" s="1"/>
  <c r="R142" i="2"/>
  <c r="R147" i="2" s="1"/>
  <c r="S142" i="2"/>
  <c r="S147" i="2" s="1"/>
  <c r="T142" i="2"/>
  <c r="T147" i="2" s="1"/>
  <c r="U142" i="2"/>
  <c r="U147" i="2" s="1"/>
  <c r="V142" i="2"/>
  <c r="V147" i="2" s="1"/>
  <c r="W142" i="2"/>
  <c r="W147" i="2" s="1"/>
  <c r="X142" i="2"/>
  <c r="X147" i="2" s="1"/>
  <c r="Y142" i="2"/>
  <c r="Y147" i="2" s="1"/>
  <c r="Z142" i="2"/>
  <c r="Z147" i="2" s="1"/>
  <c r="AA142" i="2"/>
  <c r="AA147" i="2" s="1"/>
  <c r="AB142" i="2"/>
  <c r="AB147" i="2" s="1"/>
  <c r="AC142" i="2"/>
  <c r="AC147" i="2" s="1"/>
  <c r="AD142" i="2"/>
  <c r="AD147" i="2" s="1"/>
  <c r="AE142" i="2"/>
  <c r="AE147" i="2" s="1"/>
  <c r="AF142" i="2"/>
  <c r="AF147" i="2" s="1"/>
  <c r="AG142" i="2"/>
  <c r="AG147" i="2" s="1"/>
  <c r="AH142" i="2"/>
  <c r="AH147" i="2" s="1"/>
  <c r="AI142" i="2"/>
  <c r="AI147" i="2" s="1"/>
  <c r="AJ142" i="2"/>
  <c r="AJ147" i="2" s="1"/>
  <c r="AK142" i="2"/>
  <c r="AK147" i="2" s="1"/>
  <c r="M143" i="2"/>
  <c r="M148" i="2" s="1"/>
  <c r="N143" i="2"/>
  <c r="N148" i="2" s="1"/>
  <c r="O143" i="2"/>
  <c r="O148" i="2" s="1"/>
  <c r="P143" i="2"/>
  <c r="P148" i="2" s="1"/>
  <c r="Q143" i="2"/>
  <c r="Q148" i="2" s="1"/>
  <c r="R143" i="2"/>
  <c r="R148" i="2" s="1"/>
  <c r="S143" i="2"/>
  <c r="S148" i="2" s="1"/>
  <c r="T143" i="2"/>
  <c r="T148" i="2" s="1"/>
  <c r="U143" i="2"/>
  <c r="U148" i="2" s="1"/>
  <c r="V143" i="2"/>
  <c r="V148" i="2" s="1"/>
  <c r="W143" i="2"/>
  <c r="W148" i="2" s="1"/>
  <c r="X143" i="2"/>
  <c r="X148" i="2" s="1"/>
  <c r="Y143" i="2"/>
  <c r="Y148" i="2" s="1"/>
  <c r="Z143" i="2"/>
  <c r="Z148" i="2" s="1"/>
  <c r="AA143" i="2"/>
  <c r="AA148" i="2" s="1"/>
  <c r="AB143" i="2"/>
  <c r="AB148" i="2" s="1"/>
  <c r="AC143" i="2"/>
  <c r="AC148" i="2" s="1"/>
  <c r="AD143" i="2"/>
  <c r="AD148" i="2" s="1"/>
  <c r="AE143" i="2"/>
  <c r="AE148" i="2" s="1"/>
  <c r="AF143" i="2"/>
  <c r="AF148" i="2" s="1"/>
  <c r="AG143" i="2"/>
  <c r="AG148" i="2" s="1"/>
  <c r="AH143" i="2"/>
  <c r="AH148" i="2" s="1"/>
  <c r="AI143" i="2"/>
  <c r="AI148" i="2" s="1"/>
  <c r="AJ143" i="2"/>
  <c r="AJ148" i="2" s="1"/>
  <c r="AK143" i="2"/>
  <c r="AK148" i="2" s="1"/>
  <c r="M144" i="2"/>
  <c r="N144" i="2"/>
  <c r="O144" i="2"/>
  <c r="P144" i="2"/>
  <c r="Q144" i="2"/>
  <c r="R144" i="2"/>
  <c r="S144" i="2"/>
  <c r="T144" i="2"/>
  <c r="U144" i="2"/>
  <c r="V144" i="2"/>
  <c r="W144" i="2"/>
  <c r="X144" i="2"/>
  <c r="Y144" i="2"/>
  <c r="Z144" i="2"/>
  <c r="AA144" i="2"/>
  <c r="AB144" i="2"/>
  <c r="AC144" i="2"/>
  <c r="AD144" i="2"/>
  <c r="AE144" i="2"/>
  <c r="AF144" i="2"/>
  <c r="AG144" i="2"/>
  <c r="AH144" i="2"/>
  <c r="AI144" i="2"/>
  <c r="AJ144" i="2"/>
  <c r="AK144" i="2"/>
  <c r="H140" i="2"/>
  <c r="H145" i="2" s="1"/>
  <c r="I140" i="2"/>
  <c r="I145" i="2" s="1"/>
  <c r="J140" i="2"/>
  <c r="J145" i="2" s="1"/>
  <c r="K140" i="2"/>
  <c r="K145" i="2" s="1"/>
  <c r="H141" i="2"/>
  <c r="H146" i="2" s="1"/>
  <c r="I141" i="2"/>
  <c r="I146" i="2" s="1"/>
  <c r="J141" i="2"/>
  <c r="J146" i="2" s="1"/>
  <c r="K141" i="2"/>
  <c r="K146" i="2" s="1"/>
  <c r="H142" i="2"/>
  <c r="H147" i="2" s="1"/>
  <c r="I142" i="2"/>
  <c r="I147" i="2" s="1"/>
  <c r="J142" i="2"/>
  <c r="J147" i="2" s="1"/>
  <c r="K142" i="2"/>
  <c r="K147" i="2" s="1"/>
  <c r="H143" i="2"/>
  <c r="H148" i="2" s="1"/>
  <c r="I143" i="2"/>
  <c r="I148" i="2" s="1"/>
  <c r="J143" i="2"/>
  <c r="J148" i="2" s="1"/>
  <c r="K143" i="2"/>
  <c r="K148" i="2" s="1"/>
  <c r="H144" i="2"/>
  <c r="I144" i="2"/>
  <c r="J144" i="2"/>
  <c r="K144" i="2"/>
  <c r="M122" i="2"/>
  <c r="M127" i="2" s="1"/>
  <c r="N122" i="2"/>
  <c r="N127" i="2" s="1"/>
  <c r="O122" i="2"/>
  <c r="O127" i="2" s="1"/>
  <c r="P122" i="2"/>
  <c r="P127" i="2" s="1"/>
  <c r="Q122" i="2"/>
  <c r="Q127" i="2" s="1"/>
  <c r="R122" i="2"/>
  <c r="R127" i="2" s="1"/>
  <c r="S122" i="2"/>
  <c r="S127" i="2" s="1"/>
  <c r="T122" i="2"/>
  <c r="T127" i="2" s="1"/>
  <c r="U122" i="2"/>
  <c r="U127" i="2" s="1"/>
  <c r="V122" i="2"/>
  <c r="V127" i="2" s="1"/>
  <c r="W122" i="2"/>
  <c r="W127" i="2" s="1"/>
  <c r="X122" i="2"/>
  <c r="X127" i="2" s="1"/>
  <c r="Y122" i="2"/>
  <c r="Y127" i="2" s="1"/>
  <c r="Z122" i="2"/>
  <c r="Z127" i="2" s="1"/>
  <c r="AA122" i="2"/>
  <c r="AA127" i="2" s="1"/>
  <c r="AB122" i="2"/>
  <c r="AB127" i="2" s="1"/>
  <c r="AC122" i="2"/>
  <c r="AC127" i="2" s="1"/>
  <c r="AD122" i="2"/>
  <c r="AD127" i="2" s="1"/>
  <c r="AE122" i="2"/>
  <c r="AE127" i="2" s="1"/>
  <c r="AF122" i="2"/>
  <c r="AF127" i="2" s="1"/>
  <c r="AG122" i="2"/>
  <c r="AG127" i="2" s="1"/>
  <c r="AH122" i="2"/>
  <c r="AH127" i="2" s="1"/>
  <c r="AI122" i="2"/>
  <c r="AI127" i="2" s="1"/>
  <c r="AJ122" i="2"/>
  <c r="AJ127" i="2" s="1"/>
  <c r="AK122" i="2"/>
  <c r="AK127" i="2" s="1"/>
  <c r="M123" i="2"/>
  <c r="M128" i="2" s="1"/>
  <c r="N123" i="2"/>
  <c r="N128" i="2" s="1"/>
  <c r="O123" i="2"/>
  <c r="O128" i="2" s="1"/>
  <c r="P123" i="2"/>
  <c r="P128" i="2" s="1"/>
  <c r="Q123" i="2"/>
  <c r="Q128" i="2" s="1"/>
  <c r="R123" i="2"/>
  <c r="R128" i="2" s="1"/>
  <c r="S123" i="2"/>
  <c r="S128" i="2" s="1"/>
  <c r="T123" i="2"/>
  <c r="T128" i="2" s="1"/>
  <c r="U123" i="2"/>
  <c r="U128" i="2" s="1"/>
  <c r="V123" i="2"/>
  <c r="V128" i="2" s="1"/>
  <c r="W123" i="2"/>
  <c r="W128" i="2" s="1"/>
  <c r="X123" i="2"/>
  <c r="X128" i="2" s="1"/>
  <c r="Y123" i="2"/>
  <c r="Y128" i="2" s="1"/>
  <c r="Z123" i="2"/>
  <c r="Z128" i="2" s="1"/>
  <c r="AA123" i="2"/>
  <c r="AA128" i="2" s="1"/>
  <c r="AB123" i="2"/>
  <c r="AB128" i="2" s="1"/>
  <c r="AC123" i="2"/>
  <c r="AC128" i="2" s="1"/>
  <c r="AD123" i="2"/>
  <c r="AD128" i="2" s="1"/>
  <c r="AE123" i="2"/>
  <c r="AE128" i="2" s="1"/>
  <c r="AF123" i="2"/>
  <c r="AF128" i="2" s="1"/>
  <c r="AG123" i="2"/>
  <c r="AG128" i="2" s="1"/>
  <c r="AH123" i="2"/>
  <c r="AH128" i="2" s="1"/>
  <c r="AI123" i="2"/>
  <c r="AI128" i="2" s="1"/>
  <c r="AJ123" i="2"/>
  <c r="AJ128" i="2" s="1"/>
  <c r="AK123" i="2"/>
  <c r="AK128" i="2" s="1"/>
  <c r="M124" i="2"/>
  <c r="M129" i="2" s="1"/>
  <c r="N124" i="2"/>
  <c r="N129" i="2" s="1"/>
  <c r="O124" i="2"/>
  <c r="O129" i="2" s="1"/>
  <c r="P124" i="2"/>
  <c r="P129" i="2" s="1"/>
  <c r="Q124" i="2"/>
  <c r="Q129" i="2" s="1"/>
  <c r="R124" i="2"/>
  <c r="R129" i="2" s="1"/>
  <c r="S124" i="2"/>
  <c r="S129" i="2" s="1"/>
  <c r="T124" i="2"/>
  <c r="T129" i="2" s="1"/>
  <c r="U124" i="2"/>
  <c r="U129" i="2" s="1"/>
  <c r="V124" i="2"/>
  <c r="V129" i="2" s="1"/>
  <c r="W124" i="2"/>
  <c r="W129" i="2" s="1"/>
  <c r="X124" i="2"/>
  <c r="X129" i="2" s="1"/>
  <c r="Y124" i="2"/>
  <c r="Y129" i="2" s="1"/>
  <c r="Z124" i="2"/>
  <c r="Z129" i="2" s="1"/>
  <c r="AA124" i="2"/>
  <c r="AA129" i="2" s="1"/>
  <c r="AB124" i="2"/>
  <c r="AB129" i="2" s="1"/>
  <c r="AC124" i="2"/>
  <c r="AC129" i="2" s="1"/>
  <c r="AD124" i="2"/>
  <c r="AD129" i="2" s="1"/>
  <c r="AE124" i="2"/>
  <c r="AE129" i="2" s="1"/>
  <c r="AF124" i="2"/>
  <c r="AF129" i="2" s="1"/>
  <c r="AG124" i="2"/>
  <c r="AG129" i="2" s="1"/>
  <c r="AH124" i="2"/>
  <c r="AH129" i="2" s="1"/>
  <c r="AI124" i="2"/>
  <c r="AI129" i="2" s="1"/>
  <c r="AJ124" i="2"/>
  <c r="AJ129" i="2" s="1"/>
  <c r="AK124" i="2"/>
  <c r="AK129" i="2" s="1"/>
  <c r="M125" i="2"/>
  <c r="M130" i="2" s="1"/>
  <c r="N125" i="2"/>
  <c r="N130" i="2" s="1"/>
  <c r="O125" i="2"/>
  <c r="O130" i="2" s="1"/>
  <c r="P125" i="2"/>
  <c r="P130" i="2" s="1"/>
  <c r="Q125" i="2"/>
  <c r="Q130" i="2" s="1"/>
  <c r="R125" i="2"/>
  <c r="R130" i="2" s="1"/>
  <c r="S125" i="2"/>
  <c r="S130" i="2" s="1"/>
  <c r="T125" i="2"/>
  <c r="T130" i="2" s="1"/>
  <c r="U125" i="2"/>
  <c r="U130" i="2" s="1"/>
  <c r="V125" i="2"/>
  <c r="V130" i="2" s="1"/>
  <c r="W125" i="2"/>
  <c r="W130" i="2" s="1"/>
  <c r="X125" i="2"/>
  <c r="X130" i="2" s="1"/>
  <c r="Y125" i="2"/>
  <c r="Y130" i="2" s="1"/>
  <c r="Z125" i="2"/>
  <c r="Z130" i="2" s="1"/>
  <c r="AA125" i="2"/>
  <c r="AA130" i="2" s="1"/>
  <c r="AB125" i="2"/>
  <c r="AB130" i="2" s="1"/>
  <c r="AC125" i="2"/>
  <c r="AC130" i="2" s="1"/>
  <c r="AD125" i="2"/>
  <c r="AD130" i="2" s="1"/>
  <c r="AE125" i="2"/>
  <c r="AE130" i="2" s="1"/>
  <c r="AF125" i="2"/>
  <c r="AF130" i="2" s="1"/>
  <c r="AG125" i="2"/>
  <c r="AG130" i="2" s="1"/>
  <c r="AH125" i="2"/>
  <c r="AH130" i="2" s="1"/>
  <c r="AI125" i="2"/>
  <c r="AI130" i="2" s="1"/>
  <c r="AJ125" i="2"/>
  <c r="AJ130" i="2" s="1"/>
  <c r="AK125" i="2"/>
  <c r="AK130" i="2" s="1"/>
  <c r="M126" i="2"/>
  <c r="N126" i="2"/>
  <c r="O126" i="2"/>
  <c r="P126" i="2"/>
  <c r="Q126" i="2"/>
  <c r="R126" i="2"/>
  <c r="S126" i="2"/>
  <c r="T126" i="2"/>
  <c r="U126" i="2"/>
  <c r="V126" i="2"/>
  <c r="W126" i="2"/>
  <c r="X126" i="2"/>
  <c r="Y126" i="2"/>
  <c r="Z126" i="2"/>
  <c r="AA126" i="2"/>
  <c r="AB126" i="2"/>
  <c r="AC126" i="2"/>
  <c r="AD126" i="2"/>
  <c r="AE126" i="2"/>
  <c r="AF126" i="2"/>
  <c r="AG126" i="2"/>
  <c r="AH126" i="2"/>
  <c r="AI126" i="2"/>
  <c r="AJ126" i="2"/>
  <c r="AK126" i="2"/>
  <c r="H122" i="2"/>
  <c r="H127" i="2" s="1"/>
  <c r="I122" i="2"/>
  <c r="I127" i="2" s="1"/>
  <c r="J122" i="2"/>
  <c r="J127" i="2" s="1"/>
  <c r="K122" i="2"/>
  <c r="K127" i="2" s="1"/>
  <c r="H123" i="2"/>
  <c r="H128" i="2" s="1"/>
  <c r="I123" i="2"/>
  <c r="I128" i="2" s="1"/>
  <c r="J123" i="2"/>
  <c r="J128" i="2" s="1"/>
  <c r="K123" i="2"/>
  <c r="K128" i="2" s="1"/>
  <c r="H124" i="2"/>
  <c r="H129" i="2" s="1"/>
  <c r="I124" i="2"/>
  <c r="I129" i="2" s="1"/>
  <c r="J124" i="2"/>
  <c r="J129" i="2" s="1"/>
  <c r="K124" i="2"/>
  <c r="K129" i="2" s="1"/>
  <c r="H125" i="2"/>
  <c r="H130" i="2" s="1"/>
  <c r="I125" i="2"/>
  <c r="I130" i="2" s="1"/>
  <c r="J125" i="2"/>
  <c r="J130" i="2" s="1"/>
  <c r="K125" i="2"/>
  <c r="K130" i="2" s="1"/>
  <c r="H126" i="2"/>
  <c r="I126" i="2"/>
  <c r="J126" i="2"/>
  <c r="K126" i="2"/>
  <c r="M95" i="2"/>
  <c r="M100" i="2" s="1"/>
  <c r="N95" i="2"/>
  <c r="N100" i="2" s="1"/>
  <c r="O95" i="2"/>
  <c r="O100" i="2" s="1"/>
  <c r="P95" i="2"/>
  <c r="P100" i="2" s="1"/>
  <c r="Q95" i="2"/>
  <c r="Q100" i="2" s="1"/>
  <c r="R95" i="2"/>
  <c r="R100" i="2" s="1"/>
  <c r="S95" i="2"/>
  <c r="S100" i="2" s="1"/>
  <c r="T95" i="2"/>
  <c r="T100" i="2" s="1"/>
  <c r="U95" i="2"/>
  <c r="U100" i="2" s="1"/>
  <c r="V95" i="2"/>
  <c r="V100" i="2" s="1"/>
  <c r="W95" i="2"/>
  <c r="W100" i="2" s="1"/>
  <c r="X95" i="2"/>
  <c r="X100" i="2" s="1"/>
  <c r="Y95" i="2"/>
  <c r="Y100" i="2" s="1"/>
  <c r="Z95" i="2"/>
  <c r="Z100" i="2" s="1"/>
  <c r="AA95" i="2"/>
  <c r="AA100" i="2" s="1"/>
  <c r="AB95" i="2"/>
  <c r="AB100" i="2" s="1"/>
  <c r="AC95" i="2"/>
  <c r="AC100" i="2" s="1"/>
  <c r="AD95" i="2"/>
  <c r="AD100" i="2" s="1"/>
  <c r="AE95" i="2"/>
  <c r="AE100" i="2" s="1"/>
  <c r="AF95" i="2"/>
  <c r="AF100" i="2" s="1"/>
  <c r="AG95" i="2"/>
  <c r="AG100" i="2" s="1"/>
  <c r="AH95" i="2"/>
  <c r="AH100" i="2" s="1"/>
  <c r="AI95" i="2"/>
  <c r="AI100" i="2" s="1"/>
  <c r="AJ95" i="2"/>
  <c r="AJ100" i="2" s="1"/>
  <c r="AK95" i="2"/>
  <c r="AK100" i="2" s="1"/>
  <c r="M96" i="2"/>
  <c r="M101" i="2" s="1"/>
  <c r="N96" i="2"/>
  <c r="N101" i="2" s="1"/>
  <c r="O96" i="2"/>
  <c r="O101" i="2" s="1"/>
  <c r="P96" i="2"/>
  <c r="P101" i="2" s="1"/>
  <c r="Q96" i="2"/>
  <c r="Q101" i="2" s="1"/>
  <c r="R96" i="2"/>
  <c r="R101" i="2" s="1"/>
  <c r="S96" i="2"/>
  <c r="S101" i="2" s="1"/>
  <c r="T96" i="2"/>
  <c r="T101" i="2" s="1"/>
  <c r="U96" i="2"/>
  <c r="U101" i="2" s="1"/>
  <c r="V96" i="2"/>
  <c r="V101" i="2" s="1"/>
  <c r="W96" i="2"/>
  <c r="W101" i="2" s="1"/>
  <c r="X96" i="2"/>
  <c r="X101" i="2" s="1"/>
  <c r="Y96" i="2"/>
  <c r="Y101" i="2" s="1"/>
  <c r="Z96" i="2"/>
  <c r="Z101" i="2" s="1"/>
  <c r="AA96" i="2"/>
  <c r="AA101" i="2" s="1"/>
  <c r="AB96" i="2"/>
  <c r="AB101" i="2" s="1"/>
  <c r="AC96" i="2"/>
  <c r="AC101" i="2" s="1"/>
  <c r="AD96" i="2"/>
  <c r="AD101" i="2" s="1"/>
  <c r="AE96" i="2"/>
  <c r="AE101" i="2" s="1"/>
  <c r="AF96" i="2"/>
  <c r="AF101" i="2" s="1"/>
  <c r="AG96" i="2"/>
  <c r="AG101" i="2" s="1"/>
  <c r="AH96" i="2"/>
  <c r="AH101" i="2" s="1"/>
  <c r="AI96" i="2"/>
  <c r="AI101" i="2" s="1"/>
  <c r="AJ96" i="2"/>
  <c r="AJ101" i="2" s="1"/>
  <c r="AK96" i="2"/>
  <c r="AK101" i="2" s="1"/>
  <c r="M97" i="2"/>
  <c r="M102" i="2" s="1"/>
  <c r="N97" i="2"/>
  <c r="N102" i="2" s="1"/>
  <c r="O97" i="2"/>
  <c r="O102" i="2" s="1"/>
  <c r="P97" i="2"/>
  <c r="P102" i="2" s="1"/>
  <c r="Q97" i="2"/>
  <c r="Q102" i="2" s="1"/>
  <c r="R97" i="2"/>
  <c r="R102" i="2" s="1"/>
  <c r="S97" i="2"/>
  <c r="S102" i="2" s="1"/>
  <c r="T97" i="2"/>
  <c r="T102" i="2" s="1"/>
  <c r="U97" i="2"/>
  <c r="U102" i="2" s="1"/>
  <c r="V97" i="2"/>
  <c r="V102" i="2" s="1"/>
  <c r="W97" i="2"/>
  <c r="W102" i="2" s="1"/>
  <c r="X97" i="2"/>
  <c r="X102" i="2" s="1"/>
  <c r="Y97" i="2"/>
  <c r="Y102" i="2" s="1"/>
  <c r="Z97" i="2"/>
  <c r="Z102" i="2" s="1"/>
  <c r="AA97" i="2"/>
  <c r="AA102" i="2" s="1"/>
  <c r="AB97" i="2"/>
  <c r="AB102" i="2" s="1"/>
  <c r="AC97" i="2"/>
  <c r="AC102" i="2" s="1"/>
  <c r="AD97" i="2"/>
  <c r="AD102" i="2" s="1"/>
  <c r="AE97" i="2"/>
  <c r="AE102" i="2" s="1"/>
  <c r="AF97" i="2"/>
  <c r="AF102" i="2" s="1"/>
  <c r="AG97" i="2"/>
  <c r="AG102" i="2" s="1"/>
  <c r="AH97" i="2"/>
  <c r="AH102" i="2" s="1"/>
  <c r="AI97" i="2"/>
  <c r="AI102" i="2" s="1"/>
  <c r="AJ97" i="2"/>
  <c r="AJ102" i="2" s="1"/>
  <c r="AK97" i="2"/>
  <c r="AK102" i="2" s="1"/>
  <c r="M98" i="2"/>
  <c r="M103" i="2" s="1"/>
  <c r="N98" i="2"/>
  <c r="N103" i="2" s="1"/>
  <c r="O98" i="2"/>
  <c r="O103" i="2" s="1"/>
  <c r="P98" i="2"/>
  <c r="P103" i="2" s="1"/>
  <c r="Q98" i="2"/>
  <c r="Q103" i="2" s="1"/>
  <c r="R98" i="2"/>
  <c r="R103" i="2" s="1"/>
  <c r="S98" i="2"/>
  <c r="S103" i="2" s="1"/>
  <c r="T98" i="2"/>
  <c r="T103" i="2" s="1"/>
  <c r="U98" i="2"/>
  <c r="U103" i="2" s="1"/>
  <c r="V98" i="2"/>
  <c r="V103" i="2" s="1"/>
  <c r="W98" i="2"/>
  <c r="W103" i="2" s="1"/>
  <c r="X98" i="2"/>
  <c r="X103" i="2" s="1"/>
  <c r="Y98" i="2"/>
  <c r="Y103" i="2" s="1"/>
  <c r="Z98" i="2"/>
  <c r="Z103" i="2" s="1"/>
  <c r="AA98" i="2"/>
  <c r="AA103" i="2" s="1"/>
  <c r="AB98" i="2"/>
  <c r="AB103" i="2" s="1"/>
  <c r="AC98" i="2"/>
  <c r="AC103" i="2" s="1"/>
  <c r="AD98" i="2"/>
  <c r="AD103" i="2" s="1"/>
  <c r="AE98" i="2"/>
  <c r="AE103" i="2" s="1"/>
  <c r="AF98" i="2"/>
  <c r="AF103" i="2" s="1"/>
  <c r="AG98" i="2"/>
  <c r="AG103" i="2" s="1"/>
  <c r="AH98" i="2"/>
  <c r="AH103" i="2" s="1"/>
  <c r="AI98" i="2"/>
  <c r="AI103" i="2" s="1"/>
  <c r="AJ98" i="2"/>
  <c r="AJ103" i="2" s="1"/>
  <c r="AK98" i="2"/>
  <c r="AK103" i="2" s="1"/>
  <c r="M99" i="2"/>
  <c r="N99" i="2"/>
  <c r="O99" i="2"/>
  <c r="P99" i="2"/>
  <c r="Q99" i="2"/>
  <c r="R99" i="2"/>
  <c r="S99" i="2"/>
  <c r="T99" i="2"/>
  <c r="U99" i="2"/>
  <c r="V99" i="2"/>
  <c r="W99" i="2"/>
  <c r="X99" i="2"/>
  <c r="Y99" i="2"/>
  <c r="Z99" i="2"/>
  <c r="AA99" i="2"/>
  <c r="AB99" i="2"/>
  <c r="AC99" i="2"/>
  <c r="AD99" i="2"/>
  <c r="AE99" i="2"/>
  <c r="AF99" i="2"/>
  <c r="AG99" i="2"/>
  <c r="AH99" i="2"/>
  <c r="AI99" i="2"/>
  <c r="AJ99" i="2"/>
  <c r="AK99" i="2"/>
  <c r="H95" i="2"/>
  <c r="H100" i="2" s="1"/>
  <c r="I95" i="2"/>
  <c r="I100" i="2" s="1"/>
  <c r="J95" i="2"/>
  <c r="J100" i="2" s="1"/>
  <c r="K95" i="2"/>
  <c r="K100" i="2" s="1"/>
  <c r="H96" i="2"/>
  <c r="H101" i="2" s="1"/>
  <c r="I96" i="2"/>
  <c r="I101" i="2" s="1"/>
  <c r="J96" i="2"/>
  <c r="J101" i="2" s="1"/>
  <c r="K96" i="2"/>
  <c r="K101" i="2" s="1"/>
  <c r="H97" i="2"/>
  <c r="H102" i="2" s="1"/>
  <c r="I97" i="2"/>
  <c r="I102" i="2" s="1"/>
  <c r="J97" i="2"/>
  <c r="J102" i="2" s="1"/>
  <c r="K97" i="2"/>
  <c r="K102" i="2" s="1"/>
  <c r="H98" i="2"/>
  <c r="H103" i="2" s="1"/>
  <c r="I98" i="2"/>
  <c r="I103" i="2" s="1"/>
  <c r="J98" i="2"/>
  <c r="J103" i="2" s="1"/>
  <c r="K98" i="2"/>
  <c r="K103" i="2" s="1"/>
  <c r="H99" i="2"/>
  <c r="I99" i="2"/>
  <c r="J99" i="2"/>
  <c r="K99" i="2"/>
  <c r="L99" i="2"/>
  <c r="L98" i="2"/>
  <c r="L103" i="2" s="1"/>
  <c r="L97" i="2"/>
  <c r="L102" i="2" s="1"/>
  <c r="L96" i="2"/>
  <c r="L101" i="2" s="1"/>
  <c r="L95" i="2"/>
  <c r="L100" i="2" s="1"/>
  <c r="M68" i="2"/>
  <c r="M73" i="2" s="1"/>
  <c r="N68" i="2"/>
  <c r="N73" i="2" s="1"/>
  <c r="O68" i="2"/>
  <c r="O73" i="2" s="1"/>
  <c r="P68" i="2"/>
  <c r="P73" i="2" s="1"/>
  <c r="Q68" i="2"/>
  <c r="Q73" i="2" s="1"/>
  <c r="R68" i="2"/>
  <c r="R73" i="2" s="1"/>
  <c r="S68" i="2"/>
  <c r="S73" i="2" s="1"/>
  <c r="T68" i="2"/>
  <c r="T73" i="2" s="1"/>
  <c r="U68" i="2"/>
  <c r="U73" i="2" s="1"/>
  <c r="V68" i="2"/>
  <c r="V73" i="2" s="1"/>
  <c r="W68" i="2"/>
  <c r="W73" i="2" s="1"/>
  <c r="X68" i="2"/>
  <c r="X73" i="2" s="1"/>
  <c r="Y68" i="2"/>
  <c r="Y73" i="2" s="1"/>
  <c r="Z68" i="2"/>
  <c r="Z73" i="2" s="1"/>
  <c r="AA68" i="2"/>
  <c r="AA73" i="2" s="1"/>
  <c r="AB68" i="2"/>
  <c r="AB73" i="2" s="1"/>
  <c r="AC68" i="2"/>
  <c r="AC73" i="2" s="1"/>
  <c r="AD68" i="2"/>
  <c r="AD73" i="2" s="1"/>
  <c r="AE68" i="2"/>
  <c r="AE73" i="2" s="1"/>
  <c r="AF68" i="2"/>
  <c r="AF73" i="2" s="1"/>
  <c r="AG68" i="2"/>
  <c r="AG73" i="2" s="1"/>
  <c r="AH68" i="2"/>
  <c r="AH73" i="2" s="1"/>
  <c r="AI68" i="2"/>
  <c r="AI73" i="2" s="1"/>
  <c r="AJ68" i="2"/>
  <c r="AJ73" i="2" s="1"/>
  <c r="AK68" i="2"/>
  <c r="AK73" i="2" s="1"/>
  <c r="M69" i="2"/>
  <c r="M74" i="2" s="1"/>
  <c r="N69" i="2"/>
  <c r="N74" i="2" s="1"/>
  <c r="O69" i="2"/>
  <c r="O74" i="2" s="1"/>
  <c r="P69" i="2"/>
  <c r="P74" i="2" s="1"/>
  <c r="Q69" i="2"/>
  <c r="Q74" i="2" s="1"/>
  <c r="R69" i="2"/>
  <c r="R74" i="2" s="1"/>
  <c r="S69" i="2"/>
  <c r="S74" i="2" s="1"/>
  <c r="T69" i="2"/>
  <c r="T74" i="2" s="1"/>
  <c r="U69" i="2"/>
  <c r="U74" i="2" s="1"/>
  <c r="V69" i="2"/>
  <c r="V74" i="2" s="1"/>
  <c r="W69" i="2"/>
  <c r="W74" i="2" s="1"/>
  <c r="X69" i="2"/>
  <c r="X74" i="2" s="1"/>
  <c r="Y69" i="2"/>
  <c r="Y74" i="2" s="1"/>
  <c r="Z69" i="2"/>
  <c r="Z74" i="2" s="1"/>
  <c r="AA69" i="2"/>
  <c r="AA74" i="2" s="1"/>
  <c r="AB69" i="2"/>
  <c r="AB74" i="2" s="1"/>
  <c r="AC69" i="2"/>
  <c r="AC74" i="2" s="1"/>
  <c r="AD69" i="2"/>
  <c r="AD74" i="2" s="1"/>
  <c r="AE69" i="2"/>
  <c r="AE74" i="2" s="1"/>
  <c r="AF69" i="2"/>
  <c r="AF74" i="2" s="1"/>
  <c r="AG69" i="2"/>
  <c r="AG74" i="2" s="1"/>
  <c r="AH69" i="2"/>
  <c r="AH74" i="2" s="1"/>
  <c r="AI69" i="2"/>
  <c r="AI74" i="2" s="1"/>
  <c r="AJ69" i="2"/>
  <c r="AJ74" i="2" s="1"/>
  <c r="AK69" i="2"/>
  <c r="AK74" i="2" s="1"/>
  <c r="M70" i="2"/>
  <c r="M75" i="2" s="1"/>
  <c r="N70" i="2"/>
  <c r="N75" i="2" s="1"/>
  <c r="O70" i="2"/>
  <c r="O75" i="2" s="1"/>
  <c r="P70" i="2"/>
  <c r="P75" i="2" s="1"/>
  <c r="Q70" i="2"/>
  <c r="Q75" i="2" s="1"/>
  <c r="R70" i="2"/>
  <c r="R75" i="2" s="1"/>
  <c r="S70" i="2"/>
  <c r="S75" i="2" s="1"/>
  <c r="T70" i="2"/>
  <c r="T75" i="2" s="1"/>
  <c r="U70" i="2"/>
  <c r="U75" i="2" s="1"/>
  <c r="V70" i="2"/>
  <c r="V75" i="2" s="1"/>
  <c r="W70" i="2"/>
  <c r="W75" i="2" s="1"/>
  <c r="X70" i="2"/>
  <c r="X75" i="2" s="1"/>
  <c r="Y70" i="2"/>
  <c r="Y75" i="2" s="1"/>
  <c r="Z70" i="2"/>
  <c r="Z75" i="2" s="1"/>
  <c r="AA70" i="2"/>
  <c r="AA75" i="2" s="1"/>
  <c r="AB70" i="2"/>
  <c r="AB75" i="2" s="1"/>
  <c r="AC70" i="2"/>
  <c r="AC75" i="2" s="1"/>
  <c r="AD70" i="2"/>
  <c r="AD75" i="2" s="1"/>
  <c r="AE70" i="2"/>
  <c r="AE75" i="2" s="1"/>
  <c r="AF70" i="2"/>
  <c r="AF75" i="2" s="1"/>
  <c r="AG70" i="2"/>
  <c r="AG75" i="2" s="1"/>
  <c r="AH70" i="2"/>
  <c r="AH75" i="2" s="1"/>
  <c r="AI70" i="2"/>
  <c r="AI75" i="2" s="1"/>
  <c r="AJ70" i="2"/>
  <c r="AJ75" i="2" s="1"/>
  <c r="AK70" i="2"/>
  <c r="AK75" i="2" s="1"/>
  <c r="M71" i="2"/>
  <c r="M76" i="2" s="1"/>
  <c r="N71" i="2"/>
  <c r="N76" i="2" s="1"/>
  <c r="O71" i="2"/>
  <c r="O76" i="2" s="1"/>
  <c r="P71" i="2"/>
  <c r="P76" i="2" s="1"/>
  <c r="Q71" i="2"/>
  <c r="Q76" i="2" s="1"/>
  <c r="R71" i="2"/>
  <c r="R76" i="2" s="1"/>
  <c r="S71" i="2"/>
  <c r="S76" i="2" s="1"/>
  <c r="T71" i="2"/>
  <c r="T76" i="2" s="1"/>
  <c r="U71" i="2"/>
  <c r="U76" i="2" s="1"/>
  <c r="V71" i="2"/>
  <c r="V76" i="2" s="1"/>
  <c r="W71" i="2"/>
  <c r="W76" i="2" s="1"/>
  <c r="X71" i="2"/>
  <c r="X76" i="2" s="1"/>
  <c r="Y71" i="2"/>
  <c r="Y76" i="2" s="1"/>
  <c r="Z71" i="2"/>
  <c r="Z76" i="2" s="1"/>
  <c r="AA71" i="2"/>
  <c r="AA76" i="2" s="1"/>
  <c r="AB71" i="2"/>
  <c r="AB76" i="2" s="1"/>
  <c r="AC71" i="2"/>
  <c r="AC76" i="2" s="1"/>
  <c r="AD71" i="2"/>
  <c r="AD76" i="2" s="1"/>
  <c r="AE71" i="2"/>
  <c r="AE76" i="2" s="1"/>
  <c r="AF71" i="2"/>
  <c r="AF76" i="2" s="1"/>
  <c r="AG71" i="2"/>
  <c r="AG76" i="2" s="1"/>
  <c r="AH71" i="2"/>
  <c r="AH76" i="2" s="1"/>
  <c r="AI71" i="2"/>
  <c r="AI76" i="2" s="1"/>
  <c r="AJ71" i="2"/>
  <c r="AJ76" i="2" s="1"/>
  <c r="AK71" i="2"/>
  <c r="AK76" i="2" s="1"/>
  <c r="M72" i="2"/>
  <c r="N72" i="2"/>
  <c r="O72" i="2"/>
  <c r="P72" i="2"/>
  <c r="Q72" i="2"/>
  <c r="R72" i="2"/>
  <c r="S72" i="2"/>
  <c r="T72" i="2"/>
  <c r="U72" i="2"/>
  <c r="V72" i="2"/>
  <c r="W72" i="2"/>
  <c r="X72" i="2"/>
  <c r="Y72" i="2"/>
  <c r="Z72" i="2"/>
  <c r="AA72" i="2"/>
  <c r="AB72" i="2"/>
  <c r="AC72" i="2"/>
  <c r="AD72" i="2"/>
  <c r="AE72" i="2"/>
  <c r="AF72" i="2"/>
  <c r="AG72" i="2"/>
  <c r="AH72" i="2"/>
  <c r="AI72" i="2"/>
  <c r="AJ72" i="2"/>
  <c r="AK72" i="2"/>
  <c r="H68" i="2"/>
  <c r="H73" i="2" s="1"/>
  <c r="I68" i="2"/>
  <c r="I73" i="2" s="1"/>
  <c r="J68" i="2"/>
  <c r="J73" i="2" s="1"/>
  <c r="K68" i="2"/>
  <c r="K73" i="2" s="1"/>
  <c r="H69" i="2"/>
  <c r="H74" i="2" s="1"/>
  <c r="I69" i="2"/>
  <c r="I74" i="2" s="1"/>
  <c r="J69" i="2"/>
  <c r="J74" i="2" s="1"/>
  <c r="K69" i="2"/>
  <c r="K74" i="2" s="1"/>
  <c r="H70" i="2"/>
  <c r="H75" i="2" s="1"/>
  <c r="I70" i="2"/>
  <c r="I75" i="2" s="1"/>
  <c r="J70" i="2"/>
  <c r="J75" i="2" s="1"/>
  <c r="K70" i="2"/>
  <c r="K75" i="2" s="1"/>
  <c r="H71" i="2"/>
  <c r="H76" i="2" s="1"/>
  <c r="I71" i="2"/>
  <c r="I76" i="2" s="1"/>
  <c r="J71" i="2"/>
  <c r="J76" i="2" s="1"/>
  <c r="K71" i="2"/>
  <c r="K76" i="2" s="1"/>
  <c r="H72" i="2"/>
  <c r="I72" i="2"/>
  <c r="J72" i="2"/>
  <c r="K72" i="2"/>
  <c r="M59" i="2"/>
  <c r="M64" i="2" s="1"/>
  <c r="N59" i="2"/>
  <c r="N64" i="2" s="1"/>
  <c r="O59" i="2"/>
  <c r="O64" i="2" s="1"/>
  <c r="P59" i="2"/>
  <c r="P64" i="2" s="1"/>
  <c r="Q59" i="2"/>
  <c r="Q64" i="2" s="1"/>
  <c r="R59" i="2"/>
  <c r="R64" i="2" s="1"/>
  <c r="S59" i="2"/>
  <c r="S64" i="2" s="1"/>
  <c r="T59" i="2"/>
  <c r="T64" i="2" s="1"/>
  <c r="U59" i="2"/>
  <c r="U64" i="2" s="1"/>
  <c r="V59" i="2"/>
  <c r="V64" i="2" s="1"/>
  <c r="W59" i="2"/>
  <c r="W64" i="2" s="1"/>
  <c r="X59" i="2"/>
  <c r="X64" i="2" s="1"/>
  <c r="Y59" i="2"/>
  <c r="Y64" i="2" s="1"/>
  <c r="Z59" i="2"/>
  <c r="Z64" i="2" s="1"/>
  <c r="AA59" i="2"/>
  <c r="AA64" i="2" s="1"/>
  <c r="AB59" i="2"/>
  <c r="AB64" i="2" s="1"/>
  <c r="AC59" i="2"/>
  <c r="AC64" i="2" s="1"/>
  <c r="AD59" i="2"/>
  <c r="AD64" i="2" s="1"/>
  <c r="AE59" i="2"/>
  <c r="AE64" i="2" s="1"/>
  <c r="AF59" i="2"/>
  <c r="AF64" i="2" s="1"/>
  <c r="AG59" i="2"/>
  <c r="AG64" i="2" s="1"/>
  <c r="AH59" i="2"/>
  <c r="AH64" i="2" s="1"/>
  <c r="AI59" i="2"/>
  <c r="AI64" i="2" s="1"/>
  <c r="AJ59" i="2"/>
  <c r="AJ64" i="2" s="1"/>
  <c r="AK59" i="2"/>
  <c r="AK64" i="2" s="1"/>
  <c r="M60" i="2"/>
  <c r="M65" i="2" s="1"/>
  <c r="N60" i="2"/>
  <c r="N65" i="2" s="1"/>
  <c r="O60" i="2"/>
  <c r="O65" i="2" s="1"/>
  <c r="P60" i="2"/>
  <c r="P65" i="2" s="1"/>
  <c r="Q60" i="2"/>
  <c r="Q65" i="2" s="1"/>
  <c r="R60" i="2"/>
  <c r="R65" i="2" s="1"/>
  <c r="S60" i="2"/>
  <c r="S65" i="2" s="1"/>
  <c r="T60" i="2"/>
  <c r="T65" i="2" s="1"/>
  <c r="U60" i="2"/>
  <c r="U65" i="2" s="1"/>
  <c r="V60" i="2"/>
  <c r="V65" i="2" s="1"/>
  <c r="W60" i="2"/>
  <c r="W65" i="2" s="1"/>
  <c r="X60" i="2"/>
  <c r="X65" i="2" s="1"/>
  <c r="Y60" i="2"/>
  <c r="Y65" i="2" s="1"/>
  <c r="Z60" i="2"/>
  <c r="Z65" i="2" s="1"/>
  <c r="AA60" i="2"/>
  <c r="AA65" i="2" s="1"/>
  <c r="AB60" i="2"/>
  <c r="AB65" i="2" s="1"/>
  <c r="AC60" i="2"/>
  <c r="AC65" i="2" s="1"/>
  <c r="AD60" i="2"/>
  <c r="AD65" i="2" s="1"/>
  <c r="AE60" i="2"/>
  <c r="AE65" i="2" s="1"/>
  <c r="AF60" i="2"/>
  <c r="AF65" i="2" s="1"/>
  <c r="AG60" i="2"/>
  <c r="AG65" i="2" s="1"/>
  <c r="AH60" i="2"/>
  <c r="AH65" i="2" s="1"/>
  <c r="AI60" i="2"/>
  <c r="AI65" i="2" s="1"/>
  <c r="AJ60" i="2"/>
  <c r="AJ65" i="2" s="1"/>
  <c r="AK60" i="2"/>
  <c r="AK65" i="2" s="1"/>
  <c r="M61" i="2"/>
  <c r="M66" i="2" s="1"/>
  <c r="N61" i="2"/>
  <c r="N66" i="2" s="1"/>
  <c r="O61" i="2"/>
  <c r="O66" i="2" s="1"/>
  <c r="P61" i="2"/>
  <c r="P66" i="2" s="1"/>
  <c r="Q61" i="2"/>
  <c r="Q66" i="2" s="1"/>
  <c r="R61" i="2"/>
  <c r="R66" i="2" s="1"/>
  <c r="S61" i="2"/>
  <c r="S66" i="2" s="1"/>
  <c r="T61" i="2"/>
  <c r="T66" i="2" s="1"/>
  <c r="U61" i="2"/>
  <c r="U66" i="2" s="1"/>
  <c r="V61" i="2"/>
  <c r="V66" i="2" s="1"/>
  <c r="W61" i="2"/>
  <c r="W66" i="2" s="1"/>
  <c r="X61" i="2"/>
  <c r="X66" i="2" s="1"/>
  <c r="Y61" i="2"/>
  <c r="Y66" i="2" s="1"/>
  <c r="Z61" i="2"/>
  <c r="Z66" i="2" s="1"/>
  <c r="AA61" i="2"/>
  <c r="AA66" i="2" s="1"/>
  <c r="AB61" i="2"/>
  <c r="AB66" i="2" s="1"/>
  <c r="AC61" i="2"/>
  <c r="AC66" i="2" s="1"/>
  <c r="AD61" i="2"/>
  <c r="AD66" i="2" s="1"/>
  <c r="AE61" i="2"/>
  <c r="AE66" i="2" s="1"/>
  <c r="AF61" i="2"/>
  <c r="AF66" i="2" s="1"/>
  <c r="AG61" i="2"/>
  <c r="AG66" i="2" s="1"/>
  <c r="AH61" i="2"/>
  <c r="AH66" i="2" s="1"/>
  <c r="AI61" i="2"/>
  <c r="AI66" i="2" s="1"/>
  <c r="AJ61" i="2"/>
  <c r="AJ66" i="2" s="1"/>
  <c r="AK61" i="2"/>
  <c r="AK66" i="2" s="1"/>
  <c r="M62" i="2"/>
  <c r="M67" i="2" s="1"/>
  <c r="N62" i="2"/>
  <c r="N67" i="2" s="1"/>
  <c r="O62" i="2"/>
  <c r="O67" i="2" s="1"/>
  <c r="P62" i="2"/>
  <c r="P67" i="2" s="1"/>
  <c r="Q62" i="2"/>
  <c r="Q67" i="2" s="1"/>
  <c r="R62" i="2"/>
  <c r="R67" i="2" s="1"/>
  <c r="S62" i="2"/>
  <c r="S67" i="2" s="1"/>
  <c r="T62" i="2"/>
  <c r="T67" i="2" s="1"/>
  <c r="U62" i="2"/>
  <c r="U67" i="2" s="1"/>
  <c r="V62" i="2"/>
  <c r="V67" i="2" s="1"/>
  <c r="W62" i="2"/>
  <c r="W67" i="2" s="1"/>
  <c r="X62" i="2"/>
  <c r="X67" i="2" s="1"/>
  <c r="Y62" i="2"/>
  <c r="Y67" i="2" s="1"/>
  <c r="Z62" i="2"/>
  <c r="Z67" i="2" s="1"/>
  <c r="AA62" i="2"/>
  <c r="AA67" i="2" s="1"/>
  <c r="AB62" i="2"/>
  <c r="AB67" i="2" s="1"/>
  <c r="AC62" i="2"/>
  <c r="AC67" i="2" s="1"/>
  <c r="AD62" i="2"/>
  <c r="AD67" i="2" s="1"/>
  <c r="AE62" i="2"/>
  <c r="AE67" i="2" s="1"/>
  <c r="AF62" i="2"/>
  <c r="AF67" i="2" s="1"/>
  <c r="AG62" i="2"/>
  <c r="AG67" i="2" s="1"/>
  <c r="AH62" i="2"/>
  <c r="AH67" i="2" s="1"/>
  <c r="AI62" i="2"/>
  <c r="AI67" i="2" s="1"/>
  <c r="AJ62" i="2"/>
  <c r="AJ67" i="2" s="1"/>
  <c r="AK62" i="2"/>
  <c r="AK67" i="2" s="1"/>
  <c r="M63" i="2"/>
  <c r="N63" i="2"/>
  <c r="O63" i="2"/>
  <c r="P63" i="2"/>
  <c r="Q63" i="2"/>
  <c r="R63" i="2"/>
  <c r="S63" i="2"/>
  <c r="T63" i="2"/>
  <c r="U63" i="2"/>
  <c r="V63" i="2"/>
  <c r="W63" i="2"/>
  <c r="X63" i="2"/>
  <c r="Y63" i="2"/>
  <c r="Z63" i="2"/>
  <c r="AA63" i="2"/>
  <c r="AB63" i="2"/>
  <c r="AC63" i="2"/>
  <c r="AD63" i="2"/>
  <c r="AE63" i="2"/>
  <c r="AF63" i="2"/>
  <c r="AG63" i="2"/>
  <c r="AH63" i="2"/>
  <c r="AI63" i="2"/>
  <c r="AJ63" i="2"/>
  <c r="AK63" i="2"/>
  <c r="H59" i="2"/>
  <c r="H64" i="2" s="1"/>
  <c r="I59" i="2"/>
  <c r="I64" i="2" s="1"/>
  <c r="J59" i="2"/>
  <c r="J64" i="2" s="1"/>
  <c r="K59" i="2"/>
  <c r="K64" i="2" s="1"/>
  <c r="H60" i="2"/>
  <c r="H65" i="2" s="1"/>
  <c r="I60" i="2"/>
  <c r="I65" i="2" s="1"/>
  <c r="J60" i="2"/>
  <c r="J65" i="2" s="1"/>
  <c r="K60" i="2"/>
  <c r="K65" i="2" s="1"/>
  <c r="H61" i="2"/>
  <c r="H66" i="2" s="1"/>
  <c r="I61" i="2"/>
  <c r="I66" i="2" s="1"/>
  <c r="J61" i="2"/>
  <c r="J66" i="2" s="1"/>
  <c r="K61" i="2"/>
  <c r="K66" i="2" s="1"/>
  <c r="H62" i="2"/>
  <c r="H67" i="2" s="1"/>
  <c r="I62" i="2"/>
  <c r="I67" i="2" s="1"/>
  <c r="J62" i="2"/>
  <c r="J67" i="2" s="1"/>
  <c r="K62" i="2"/>
  <c r="K67" i="2" s="1"/>
  <c r="H63" i="2"/>
  <c r="I63" i="2"/>
  <c r="J63" i="2"/>
  <c r="K63"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H39" i="2"/>
  <c r="J27" i="13"/>
  <c r="K27" i="13"/>
  <c r="L27" i="13"/>
  <c r="M27" i="13"/>
  <c r="N27" i="13"/>
  <c r="O27" i="13"/>
  <c r="P27" i="13"/>
  <c r="Q27" i="13"/>
  <c r="R27" i="13"/>
  <c r="S27" i="13"/>
  <c r="T27" i="13"/>
  <c r="U27" i="13"/>
  <c r="V27" i="13"/>
  <c r="W27" i="13"/>
  <c r="X27" i="13"/>
  <c r="Y27" i="13"/>
  <c r="Z27" i="13"/>
  <c r="AA27" i="13"/>
  <c r="AB27" i="13"/>
  <c r="AC27" i="13"/>
  <c r="AD27" i="13"/>
  <c r="AE27" i="13"/>
  <c r="AF27" i="13"/>
  <c r="AG27" i="13"/>
  <c r="AH27" i="13"/>
  <c r="E27" i="13"/>
  <c r="F27" i="13"/>
  <c r="G27" i="13"/>
  <c r="H27" i="13"/>
  <c r="J25" i="13"/>
  <c r="K25" i="13"/>
  <c r="L25" i="13"/>
  <c r="M25" i="13"/>
  <c r="N25" i="13"/>
  <c r="O25" i="13"/>
  <c r="P25" i="13"/>
  <c r="Q25" i="13"/>
  <c r="R25" i="13"/>
  <c r="S25" i="13"/>
  <c r="T25" i="13"/>
  <c r="U25" i="13"/>
  <c r="V25" i="13"/>
  <c r="W25" i="13"/>
  <c r="X25" i="13"/>
  <c r="Y25" i="13"/>
  <c r="Z25" i="13"/>
  <c r="AA25" i="13"/>
  <c r="AB25" i="13"/>
  <c r="AC25" i="13"/>
  <c r="AD25" i="13"/>
  <c r="AE25" i="13"/>
  <c r="AF25" i="13"/>
  <c r="AG25" i="13"/>
  <c r="AH25" i="13"/>
  <c r="E25" i="13"/>
  <c r="F25" i="13"/>
  <c r="G25" i="13"/>
  <c r="H25" i="13"/>
  <c r="AH24" i="13"/>
  <c r="AG24" i="13"/>
  <c r="AF24" i="13"/>
  <c r="AE24" i="13"/>
  <c r="AD24" i="13"/>
  <c r="AC24" i="13"/>
  <c r="AB24" i="13"/>
  <c r="AA24" i="13"/>
  <c r="Z24" i="13"/>
  <c r="Y24" i="13"/>
  <c r="X24" i="13"/>
  <c r="W24" i="13"/>
  <c r="V24" i="13"/>
  <c r="U24" i="13"/>
  <c r="T24" i="13"/>
  <c r="S24" i="13"/>
  <c r="R24" i="13"/>
  <c r="Q24" i="13"/>
  <c r="P24" i="13"/>
  <c r="O24" i="13"/>
  <c r="N24" i="13"/>
  <c r="M24" i="13"/>
  <c r="L24" i="13"/>
  <c r="K24" i="13"/>
  <c r="J24" i="13"/>
  <c r="I24" i="13"/>
  <c r="H24" i="13"/>
  <c r="G24" i="13"/>
  <c r="F24" i="13"/>
  <c r="E24" i="13"/>
  <c r="D24" i="13"/>
  <c r="AJ35" i="9"/>
  <c r="AI29" i="9"/>
  <c r="AH29" i="9"/>
  <c r="Y23" i="9"/>
  <c r="X23" i="9"/>
  <c r="S29" i="9"/>
  <c r="R29" i="9"/>
  <c r="Q17" i="9"/>
  <c r="P17" i="9"/>
  <c r="O17" i="9"/>
  <c r="N17" i="9"/>
  <c r="M73" i="9"/>
  <c r="AI10" i="9"/>
  <c r="AH66" i="9"/>
  <c r="AE54" i="9"/>
  <c r="AE55" i="9" s="1"/>
  <c r="AE56" i="9" s="1"/>
  <c r="AA42" i="9"/>
  <c r="AA43" i="9" s="1"/>
  <c r="AA44" i="9" s="1"/>
  <c r="Z42" i="9"/>
  <c r="Z43" i="9" s="1"/>
  <c r="Z44" i="9" s="1"/>
  <c r="Y42" i="9"/>
  <c r="Y43" i="9" s="1"/>
  <c r="Y44" i="9" s="1"/>
  <c r="X34" i="9"/>
  <c r="W54" i="9"/>
  <c r="W55" i="9" s="1"/>
  <c r="W56" i="9" s="1"/>
  <c r="V54" i="9"/>
  <c r="V55" i="9" s="1"/>
  <c r="V56" i="9" s="1"/>
  <c r="Q16" i="9"/>
  <c r="P22" i="9"/>
  <c r="O22" i="9"/>
  <c r="N22" i="9"/>
  <c r="G72" i="9"/>
  <c r="AJ51" i="9"/>
  <c r="AJ52" i="9" s="1"/>
  <c r="AJ53" i="9" s="1"/>
  <c r="AI9" i="9"/>
  <c r="AH9" i="9"/>
  <c r="AG3" i="9"/>
  <c r="Z27" i="9"/>
  <c r="Y71" i="9"/>
  <c r="V9" i="9"/>
  <c r="S51" i="9"/>
  <c r="S52" i="9" s="1"/>
  <c r="S53" i="9" s="1"/>
  <c r="R71" i="9"/>
  <c r="Q63" i="9"/>
  <c r="P63" i="9"/>
  <c r="O63" i="9"/>
  <c r="N63" i="9"/>
  <c r="M9" i="9"/>
  <c r="G63" i="9"/>
  <c r="N26" i="9"/>
  <c r="U8" i="9"/>
  <c r="V8" i="9"/>
  <c r="W8" i="9"/>
  <c r="X70" i="9"/>
  <c r="AE14" i="9"/>
  <c r="AF14" i="9"/>
  <c r="AG14" i="9"/>
  <c r="AH36" i="9"/>
  <c r="AH37" i="9" s="1"/>
  <c r="AH38" i="9" s="1"/>
  <c r="I14" i="9"/>
  <c r="J14" i="9"/>
  <c r="O4" i="16" l="1"/>
  <c r="N2" i="16"/>
  <c r="L3" i="16"/>
  <c r="L5" i="16"/>
  <c r="M42" i="9"/>
  <c r="M43" i="9" s="1"/>
  <c r="M44" i="9" s="1"/>
  <c r="M4" i="9"/>
  <c r="M54" i="9"/>
  <c r="M55" i="9" s="1"/>
  <c r="M56" i="9" s="1"/>
  <c r="M34" i="9"/>
  <c r="M28" i="9"/>
  <c r="M16" i="9"/>
  <c r="M66" i="9"/>
  <c r="M72" i="9"/>
  <c r="M10" i="9"/>
  <c r="M22" i="9"/>
  <c r="AI14" i="9"/>
  <c r="AI70" i="9"/>
  <c r="AI8" i="9"/>
  <c r="AI20" i="9"/>
  <c r="AI2" i="9"/>
  <c r="AI32" i="9"/>
  <c r="AI48" i="9"/>
  <c r="AI49" i="9" s="1"/>
  <c r="AI50" i="9" s="1"/>
  <c r="AI26" i="9"/>
  <c r="AI60" i="9"/>
  <c r="AI36" i="9"/>
  <c r="AI37" i="9" s="1"/>
  <c r="AI38" i="9" s="1"/>
  <c r="W9" i="9"/>
  <c r="W63" i="9"/>
  <c r="W21" i="9"/>
  <c r="W3" i="9"/>
  <c r="W33" i="9"/>
  <c r="W15" i="9"/>
  <c r="W39" i="9"/>
  <c r="W71" i="9"/>
  <c r="W51" i="9"/>
  <c r="W52" i="9" s="1"/>
  <c r="W53" i="9" s="1"/>
  <c r="W27" i="9"/>
  <c r="W29" i="9"/>
  <c r="W17" i="9"/>
  <c r="W73" i="9"/>
  <c r="W45" i="9"/>
  <c r="W46" i="9" s="1"/>
  <c r="W47" i="9" s="1"/>
  <c r="W57" i="9"/>
  <c r="W58" i="9" s="1"/>
  <c r="W59" i="9" s="1"/>
  <c r="W11" i="9"/>
  <c r="W68" i="9"/>
  <c r="W5" i="9"/>
  <c r="W23" i="9"/>
  <c r="W35" i="9"/>
  <c r="AG42" i="9"/>
  <c r="AG43" i="9" s="1"/>
  <c r="AG44" i="9" s="1"/>
  <c r="AG4" i="9"/>
  <c r="AG54" i="9"/>
  <c r="AG55" i="9" s="1"/>
  <c r="AG56" i="9" s="1"/>
  <c r="AG34" i="9"/>
  <c r="AG28" i="9"/>
  <c r="AG16" i="9"/>
  <c r="AG22" i="9"/>
  <c r="AG10" i="9"/>
  <c r="AG66" i="9"/>
  <c r="T17" i="9"/>
  <c r="T73" i="9"/>
  <c r="T45" i="9"/>
  <c r="T46" i="9" s="1"/>
  <c r="T47" i="9" s="1"/>
  <c r="T57" i="9"/>
  <c r="T58" i="9" s="1"/>
  <c r="T59" i="9" s="1"/>
  <c r="T11" i="9"/>
  <c r="T23" i="9"/>
  <c r="T68" i="9"/>
  <c r="T29" i="9"/>
  <c r="T5" i="9"/>
  <c r="T35" i="9"/>
  <c r="AG72" i="9"/>
  <c r="H36" i="9"/>
  <c r="H37" i="9" s="1"/>
  <c r="H38" i="9" s="1"/>
  <c r="H48" i="9"/>
  <c r="H49" i="9" s="1"/>
  <c r="H50" i="9" s="1"/>
  <c r="H70" i="9"/>
  <c r="H32" i="9"/>
  <c r="H8" i="9"/>
  <c r="H20" i="9"/>
  <c r="H2" i="9"/>
  <c r="H14" i="9"/>
  <c r="H60" i="9"/>
  <c r="H26" i="9"/>
  <c r="O14" i="9"/>
  <c r="O70" i="9"/>
  <c r="O8" i="9"/>
  <c r="O20" i="9"/>
  <c r="O60" i="9"/>
  <c r="O36" i="9"/>
  <c r="O37" i="9" s="1"/>
  <c r="O38" i="9" s="1"/>
  <c r="O2" i="9"/>
  <c r="O26" i="9"/>
  <c r="O32" i="9"/>
  <c r="O48" i="9"/>
  <c r="O49" i="9" s="1"/>
  <c r="O50" i="9" s="1"/>
  <c r="R26" i="9"/>
  <c r="R14" i="9"/>
  <c r="R70" i="9"/>
  <c r="R8" i="9"/>
  <c r="R60" i="9"/>
  <c r="R36" i="9"/>
  <c r="R37" i="9" s="1"/>
  <c r="R38" i="9" s="1"/>
  <c r="R32" i="9"/>
  <c r="R48" i="9"/>
  <c r="R49" i="9" s="1"/>
  <c r="R50" i="9" s="1"/>
  <c r="R20" i="9"/>
  <c r="R2" i="9"/>
  <c r="T3" i="9"/>
  <c r="T33" i="9"/>
  <c r="T27" i="9"/>
  <c r="T15" i="9"/>
  <c r="T39" i="9"/>
  <c r="T63" i="9"/>
  <c r="T21" i="9"/>
  <c r="T51" i="9"/>
  <c r="T52" i="9" s="1"/>
  <c r="T53" i="9" s="1"/>
  <c r="T71" i="9"/>
  <c r="T9" i="9"/>
  <c r="J66" i="9"/>
  <c r="J72" i="9"/>
  <c r="J34" i="9"/>
  <c r="J42" i="9"/>
  <c r="J43" i="9" s="1"/>
  <c r="J44" i="9" s="1"/>
  <c r="J54" i="9"/>
  <c r="J55" i="9" s="1"/>
  <c r="J56" i="9" s="1"/>
  <c r="J4" i="9"/>
  <c r="J28" i="9"/>
  <c r="J10" i="9"/>
  <c r="J16" i="9"/>
  <c r="J22" i="9"/>
  <c r="AD34" i="9"/>
  <c r="AD28" i="9"/>
  <c r="AD16" i="9"/>
  <c r="AD66" i="9"/>
  <c r="AD72" i="9"/>
  <c r="AD22" i="9"/>
  <c r="AD42" i="9"/>
  <c r="AD43" i="9" s="1"/>
  <c r="AD44" i="9" s="1"/>
  <c r="AD4" i="9"/>
  <c r="AD10" i="9"/>
  <c r="AD54" i="9"/>
  <c r="AD55" i="9" s="1"/>
  <c r="AD56" i="9" s="1"/>
  <c r="G36" i="9"/>
  <c r="G37" i="9" s="1"/>
  <c r="G38" i="9" s="1"/>
  <c r="G48" i="9"/>
  <c r="G49" i="9" s="1"/>
  <c r="G50" i="9" s="1"/>
  <c r="G60" i="9"/>
  <c r="G70" i="9"/>
  <c r="G32" i="9"/>
  <c r="G8" i="9"/>
  <c r="G20" i="9"/>
  <c r="G26" i="9"/>
  <c r="G14" i="9"/>
  <c r="Q26" i="9"/>
  <c r="Q14" i="9"/>
  <c r="Q70" i="9"/>
  <c r="Q8" i="9"/>
  <c r="Q60" i="9"/>
  <c r="Q36" i="9"/>
  <c r="Q37" i="9" s="1"/>
  <c r="Q38" i="9" s="1"/>
  <c r="Q2" i="9"/>
  <c r="Q48" i="9"/>
  <c r="Q49" i="9" s="1"/>
  <c r="Q50" i="9" s="1"/>
  <c r="Q32" i="9"/>
  <c r="Q20" i="9"/>
  <c r="U3" i="9"/>
  <c r="U33" i="9"/>
  <c r="U15" i="9"/>
  <c r="U39" i="9"/>
  <c r="U63" i="9"/>
  <c r="U21" i="9"/>
  <c r="U9" i="9"/>
  <c r="U51" i="9"/>
  <c r="U52" i="9" s="1"/>
  <c r="U53" i="9" s="1"/>
  <c r="U27" i="9"/>
  <c r="U71" i="9"/>
  <c r="AE34" i="9"/>
  <c r="AE28" i="9"/>
  <c r="AE16" i="9"/>
  <c r="AE66" i="9"/>
  <c r="AE72" i="9"/>
  <c r="AE22" i="9"/>
  <c r="AE42" i="9"/>
  <c r="AE43" i="9" s="1"/>
  <c r="AE44" i="9" s="1"/>
  <c r="AE4" i="9"/>
  <c r="AE10" i="9"/>
  <c r="U29" i="9"/>
  <c r="U17" i="9"/>
  <c r="U73" i="9"/>
  <c r="U45" i="9"/>
  <c r="U46" i="9" s="1"/>
  <c r="U47" i="9" s="1"/>
  <c r="U57" i="9"/>
  <c r="U58" i="9" s="1"/>
  <c r="U59" i="9" s="1"/>
  <c r="U11" i="9"/>
  <c r="U23" i="9"/>
  <c r="U68" i="9"/>
  <c r="U5" i="9"/>
  <c r="U35" i="9"/>
  <c r="AJ26" i="9"/>
  <c r="AJ14" i="9"/>
  <c r="AJ70" i="9"/>
  <c r="AJ8" i="9"/>
  <c r="AJ20" i="9"/>
  <c r="AJ2" i="9"/>
  <c r="AJ32" i="9"/>
  <c r="AJ48" i="9"/>
  <c r="AJ49" i="9" s="1"/>
  <c r="AJ50" i="9" s="1"/>
  <c r="AJ36" i="9"/>
  <c r="AJ37" i="9" s="1"/>
  <c r="AJ38" i="9" s="1"/>
  <c r="AJ60" i="9"/>
  <c r="P26" i="9"/>
  <c r="P14" i="9"/>
  <c r="P70" i="9"/>
  <c r="P8" i="9"/>
  <c r="P20" i="9"/>
  <c r="P60" i="9"/>
  <c r="P36" i="9"/>
  <c r="P37" i="9" s="1"/>
  <c r="P38" i="9" s="1"/>
  <c r="P48" i="9"/>
  <c r="P49" i="9" s="1"/>
  <c r="P50" i="9" s="1"/>
  <c r="P2" i="9"/>
  <c r="P32" i="9"/>
  <c r="V21" i="9"/>
  <c r="V3" i="9"/>
  <c r="V33" i="9"/>
  <c r="V15" i="9"/>
  <c r="V39" i="9"/>
  <c r="V63" i="9"/>
  <c r="V71" i="9"/>
  <c r="V51" i="9"/>
  <c r="V52" i="9" s="1"/>
  <c r="V53" i="9" s="1"/>
  <c r="V27" i="9"/>
  <c r="L4" i="9"/>
  <c r="L54" i="9"/>
  <c r="L55" i="9" s="1"/>
  <c r="L56" i="9" s="1"/>
  <c r="L34" i="9"/>
  <c r="L28" i="9"/>
  <c r="L16" i="9"/>
  <c r="L66" i="9"/>
  <c r="L72" i="9"/>
  <c r="L10" i="9"/>
  <c r="L22" i="9"/>
  <c r="AF4" i="9"/>
  <c r="AF54" i="9"/>
  <c r="AF55" i="9" s="1"/>
  <c r="AF56" i="9" s="1"/>
  <c r="AF34" i="9"/>
  <c r="AF28" i="9"/>
  <c r="AF16" i="9"/>
  <c r="AF66" i="9"/>
  <c r="AF72" i="9"/>
  <c r="AF22" i="9"/>
  <c r="AF42" i="9"/>
  <c r="AF43" i="9" s="1"/>
  <c r="AF44" i="9" s="1"/>
  <c r="AF10" i="9"/>
  <c r="V29" i="9"/>
  <c r="V17" i="9"/>
  <c r="V73" i="9"/>
  <c r="V45" i="9"/>
  <c r="V46" i="9" s="1"/>
  <c r="V47" i="9" s="1"/>
  <c r="V57" i="9"/>
  <c r="V58" i="9" s="1"/>
  <c r="V59" i="9" s="1"/>
  <c r="V11" i="9"/>
  <c r="V68" i="9"/>
  <c r="V23" i="9"/>
  <c r="V35" i="9"/>
  <c r="V5" i="9"/>
  <c r="X9" i="9"/>
  <c r="X63" i="9"/>
  <c r="X21" i="9"/>
  <c r="X3" i="9"/>
  <c r="X33" i="9"/>
  <c r="X15" i="9"/>
  <c r="X39" i="9"/>
  <c r="X5" i="9"/>
  <c r="M70" i="9"/>
  <c r="M8" i="9"/>
  <c r="M20" i="9"/>
  <c r="M60" i="9"/>
  <c r="M36" i="9"/>
  <c r="M37" i="9" s="1"/>
  <c r="M38" i="9" s="1"/>
  <c r="M14" i="9"/>
  <c r="L8" i="9"/>
  <c r="L20" i="9"/>
  <c r="L60" i="9"/>
  <c r="L36" i="9"/>
  <c r="L37" i="9" s="1"/>
  <c r="L38" i="9" s="1"/>
  <c r="L14" i="9"/>
  <c r="L2" i="9"/>
  <c r="AJ42" i="9"/>
  <c r="AJ43" i="9" s="1"/>
  <c r="AJ44" i="9" s="1"/>
  <c r="AJ4" i="9"/>
  <c r="AJ54" i="9"/>
  <c r="AJ55" i="9" s="1"/>
  <c r="AJ56" i="9" s="1"/>
  <c r="AJ34" i="9"/>
  <c r="AJ16" i="9"/>
  <c r="AJ22" i="9"/>
  <c r="AA51" i="9"/>
  <c r="AA52" i="9" s="1"/>
  <c r="AA53" i="9" s="1"/>
  <c r="AA9" i="9"/>
  <c r="AA63" i="9"/>
  <c r="AA21" i="9"/>
  <c r="AA15" i="9"/>
  <c r="AA39" i="9"/>
  <c r="AA3" i="9"/>
  <c r="G73" i="9"/>
  <c r="G35" i="9"/>
  <c r="G45" i="9"/>
  <c r="G46" i="9" s="1"/>
  <c r="G47" i="9" s="1"/>
  <c r="G57" i="9"/>
  <c r="G58" i="9" s="1"/>
  <c r="G59" i="9" s="1"/>
  <c r="G68" i="9"/>
  <c r="G5" i="9"/>
  <c r="G29" i="9"/>
  <c r="G11" i="9"/>
  <c r="G17" i="9"/>
  <c r="G23" i="9"/>
  <c r="AJ66" i="9"/>
  <c r="AH60" i="9"/>
  <c r="M32" i="9"/>
  <c r="X27" i="9"/>
  <c r="N2" i="9"/>
  <c r="AC8" i="9"/>
  <c r="AC20" i="9"/>
  <c r="AC2" i="9"/>
  <c r="AC60" i="9"/>
  <c r="AC32" i="9"/>
  <c r="AC36" i="9"/>
  <c r="AC37" i="9" s="1"/>
  <c r="AC38" i="9" s="1"/>
  <c r="AC48" i="9"/>
  <c r="AC49" i="9" s="1"/>
  <c r="AC50" i="9" s="1"/>
  <c r="AC26" i="9"/>
  <c r="AC70" i="9"/>
  <c r="I27" i="9"/>
  <c r="I9" i="9"/>
  <c r="I15" i="9"/>
  <c r="I21" i="9"/>
  <c r="I71" i="9"/>
  <c r="I33" i="9"/>
  <c r="I51" i="9"/>
  <c r="I52" i="9" s="1"/>
  <c r="I53" i="9" s="1"/>
  <c r="AC15" i="9"/>
  <c r="AC39" i="9"/>
  <c r="AC71" i="9"/>
  <c r="AC51" i="9"/>
  <c r="AC52" i="9" s="1"/>
  <c r="AC53" i="9" s="1"/>
  <c r="AC9" i="9"/>
  <c r="AC63" i="9"/>
  <c r="AC21" i="9"/>
  <c r="S10" i="9"/>
  <c r="S22" i="9"/>
  <c r="S42" i="9"/>
  <c r="S43" i="9" s="1"/>
  <c r="S44" i="9" s="1"/>
  <c r="S4" i="9"/>
  <c r="S54" i="9"/>
  <c r="S55" i="9" s="1"/>
  <c r="S56" i="9" s="1"/>
  <c r="S34" i="9"/>
  <c r="S28" i="9"/>
  <c r="S66" i="9"/>
  <c r="S72" i="9"/>
  <c r="I73" i="9"/>
  <c r="I35" i="9"/>
  <c r="I45" i="9"/>
  <c r="I46" i="9" s="1"/>
  <c r="I47" i="9" s="1"/>
  <c r="I57" i="9"/>
  <c r="I58" i="9" s="1"/>
  <c r="I59" i="9" s="1"/>
  <c r="I68" i="9"/>
  <c r="I5" i="9"/>
  <c r="I29" i="9"/>
  <c r="I11" i="9"/>
  <c r="I17" i="9"/>
  <c r="AC68" i="9"/>
  <c r="AC5" i="9"/>
  <c r="AC35" i="9"/>
  <c r="AC29" i="9"/>
  <c r="AC73" i="9"/>
  <c r="AC45" i="9"/>
  <c r="AC46" i="9" s="1"/>
  <c r="AC47" i="9" s="1"/>
  <c r="AC11" i="9"/>
  <c r="J60" i="9"/>
  <c r="AI66" i="9"/>
  <c r="AG60" i="9"/>
  <c r="L48" i="9"/>
  <c r="L49" i="9" s="1"/>
  <c r="L50" i="9" s="1"/>
  <c r="L32" i="9"/>
  <c r="P16" i="9"/>
  <c r="M2" i="9"/>
  <c r="AB8" i="9"/>
  <c r="AB20" i="9"/>
  <c r="AB2" i="9"/>
  <c r="AB60" i="9"/>
  <c r="AB32" i="9"/>
  <c r="AB36" i="9"/>
  <c r="AB37" i="9" s="1"/>
  <c r="AB38" i="9" s="1"/>
  <c r="AB48" i="9"/>
  <c r="AB49" i="9" s="1"/>
  <c r="AB50" i="9" s="1"/>
  <c r="AB26" i="9"/>
  <c r="AB70" i="9"/>
  <c r="J3" i="9"/>
  <c r="J27" i="9"/>
  <c r="J9" i="9"/>
  <c r="J15" i="9"/>
  <c r="J21" i="9"/>
  <c r="J71" i="9"/>
  <c r="J33" i="9"/>
  <c r="J51" i="9"/>
  <c r="J52" i="9" s="1"/>
  <c r="J53" i="9" s="1"/>
  <c r="AD15" i="9"/>
  <c r="AD39" i="9"/>
  <c r="AD71" i="9"/>
  <c r="AD51" i="9"/>
  <c r="AD52" i="9" s="1"/>
  <c r="AD53" i="9" s="1"/>
  <c r="AD9" i="9"/>
  <c r="AD63" i="9"/>
  <c r="AD21" i="9"/>
  <c r="T10" i="9"/>
  <c r="T22" i="9"/>
  <c r="T42" i="9"/>
  <c r="T43" i="9" s="1"/>
  <c r="T44" i="9" s="1"/>
  <c r="T4" i="9"/>
  <c r="T54" i="9"/>
  <c r="T55" i="9" s="1"/>
  <c r="T56" i="9" s="1"/>
  <c r="T34" i="9"/>
  <c r="T28" i="9"/>
  <c r="T66" i="9"/>
  <c r="T72" i="9"/>
  <c r="J73" i="9"/>
  <c r="J35" i="9"/>
  <c r="J45" i="9"/>
  <c r="J46" i="9" s="1"/>
  <c r="J47" i="9" s="1"/>
  <c r="J57" i="9"/>
  <c r="J58" i="9" s="1"/>
  <c r="J59" i="9" s="1"/>
  <c r="J68" i="9"/>
  <c r="J5" i="9"/>
  <c r="J29" i="9"/>
  <c r="J17" i="9"/>
  <c r="AD68" i="9"/>
  <c r="AD5" i="9"/>
  <c r="AD35" i="9"/>
  <c r="AD29" i="9"/>
  <c r="AD73" i="9"/>
  <c r="AD45" i="9"/>
  <c r="AD46" i="9" s="1"/>
  <c r="AD47" i="9" s="1"/>
  <c r="AD11" i="9"/>
  <c r="I60" i="9"/>
  <c r="J23" i="9"/>
  <c r="S71" i="9"/>
  <c r="AF60" i="9"/>
  <c r="O16" i="9"/>
  <c r="R5" i="9"/>
  <c r="AA20" i="9"/>
  <c r="AA2" i="9"/>
  <c r="AA60" i="9"/>
  <c r="AA32" i="9"/>
  <c r="AA36" i="9"/>
  <c r="AA37" i="9" s="1"/>
  <c r="AA38" i="9" s="1"/>
  <c r="AA48" i="9"/>
  <c r="AA49" i="9" s="1"/>
  <c r="AA50" i="9" s="1"/>
  <c r="AA26" i="9"/>
  <c r="AA70" i="9"/>
  <c r="AA8" i="9"/>
  <c r="AE27" i="9"/>
  <c r="AE15" i="9"/>
  <c r="AE39" i="9"/>
  <c r="AE71" i="9"/>
  <c r="AE51" i="9"/>
  <c r="AE52" i="9" s="1"/>
  <c r="AE53" i="9" s="1"/>
  <c r="AE9" i="9"/>
  <c r="AE63" i="9"/>
  <c r="AE21" i="9"/>
  <c r="U10" i="9"/>
  <c r="U22" i="9"/>
  <c r="U42" i="9"/>
  <c r="U43" i="9" s="1"/>
  <c r="U44" i="9" s="1"/>
  <c r="U4" i="9"/>
  <c r="U54" i="9"/>
  <c r="U55" i="9" s="1"/>
  <c r="U56" i="9" s="1"/>
  <c r="U34" i="9"/>
  <c r="U28" i="9"/>
  <c r="U66" i="9"/>
  <c r="U72" i="9"/>
  <c r="AE68" i="9"/>
  <c r="AE5" i="9"/>
  <c r="AE35" i="9"/>
  <c r="AE29" i="9"/>
  <c r="AE73" i="9"/>
  <c r="AE45" i="9"/>
  <c r="AE46" i="9" s="1"/>
  <c r="AE47" i="9" s="1"/>
  <c r="AE11" i="9"/>
  <c r="I23" i="9"/>
  <c r="AE60" i="9"/>
  <c r="N16" i="9"/>
  <c r="V10" i="9"/>
  <c r="V22" i="9"/>
  <c r="V42" i="9"/>
  <c r="V43" i="9" s="1"/>
  <c r="V44" i="9" s="1"/>
  <c r="V4" i="9"/>
  <c r="V34" i="9"/>
  <c r="V28" i="9"/>
  <c r="V66" i="9"/>
  <c r="V72" i="9"/>
  <c r="L23" i="9"/>
  <c r="L68" i="9"/>
  <c r="L5" i="9"/>
  <c r="L35" i="9"/>
  <c r="L17" i="9"/>
  <c r="L57" i="9"/>
  <c r="L58" i="9" s="1"/>
  <c r="L59" i="9" s="1"/>
  <c r="AF23" i="9"/>
  <c r="AF68" i="9"/>
  <c r="AF5" i="9"/>
  <c r="AF35" i="9"/>
  <c r="AF29" i="9"/>
  <c r="AF73" i="9"/>
  <c r="AF45" i="9"/>
  <c r="AF46" i="9" s="1"/>
  <c r="AF47" i="9" s="1"/>
  <c r="AF11" i="9"/>
  <c r="L70" i="9"/>
  <c r="X51" i="9"/>
  <c r="X52" i="9" s="1"/>
  <c r="X53" i="9" s="1"/>
  <c r="L11" i="9"/>
  <c r="Z2" i="9"/>
  <c r="Z60" i="9"/>
  <c r="Z32" i="9"/>
  <c r="Z36" i="9"/>
  <c r="Z37" i="9" s="1"/>
  <c r="Z38" i="9" s="1"/>
  <c r="Z48" i="9"/>
  <c r="Z49" i="9" s="1"/>
  <c r="Z50" i="9" s="1"/>
  <c r="Z26" i="9"/>
  <c r="Z70" i="9"/>
  <c r="Z8" i="9"/>
  <c r="AG11" i="9"/>
  <c r="AG23" i="9"/>
  <c r="AG68" i="9"/>
  <c r="AG5" i="9"/>
  <c r="AG35" i="9"/>
  <c r="AG29" i="9"/>
  <c r="AG73" i="9"/>
  <c r="AG45" i="9"/>
  <c r="AG46" i="9" s="1"/>
  <c r="AG47" i="9" s="1"/>
  <c r="AG33" i="9"/>
  <c r="AJ10" i="9"/>
  <c r="N14" i="9"/>
  <c r="N70" i="9"/>
  <c r="N8" i="9"/>
  <c r="N20" i="9"/>
  <c r="N60" i="9"/>
  <c r="N36" i="9"/>
  <c r="N37" i="9" s="1"/>
  <c r="N38" i="9" s="1"/>
  <c r="AG70" i="9"/>
  <c r="AG8" i="9"/>
  <c r="AG20" i="9"/>
  <c r="AG2" i="9"/>
  <c r="AG32" i="9"/>
  <c r="AG48" i="9"/>
  <c r="AG49" i="9" s="1"/>
  <c r="AG50" i="9" s="1"/>
  <c r="AG26" i="9"/>
  <c r="AF27" i="9"/>
  <c r="AF15" i="9"/>
  <c r="AF39" i="9"/>
  <c r="AF71" i="9"/>
  <c r="AF51" i="9"/>
  <c r="AF52" i="9" s="1"/>
  <c r="AF53" i="9" s="1"/>
  <c r="AF9" i="9"/>
  <c r="AF63" i="9"/>
  <c r="AG57" i="9"/>
  <c r="AG58" i="9" s="1"/>
  <c r="AG59" i="9" s="1"/>
  <c r="AF33" i="9"/>
  <c r="M26" i="9"/>
  <c r="AH42" i="9"/>
  <c r="AH43" i="9" s="1"/>
  <c r="AH44" i="9" s="1"/>
  <c r="AH4" i="9"/>
  <c r="AH54" i="9"/>
  <c r="AH55" i="9" s="1"/>
  <c r="AH56" i="9" s="1"/>
  <c r="AH34" i="9"/>
  <c r="AH28" i="9"/>
  <c r="AH16" i="9"/>
  <c r="AH22" i="9"/>
  <c r="O42" i="9"/>
  <c r="O43" i="9" s="1"/>
  <c r="O44" i="9" s="1"/>
  <c r="O4" i="9"/>
  <c r="O54" i="9"/>
  <c r="O55" i="9" s="1"/>
  <c r="O56" i="9" s="1"/>
  <c r="O34" i="9"/>
  <c r="O28" i="9"/>
  <c r="O66" i="9"/>
  <c r="O72" i="9"/>
  <c r="O10" i="9"/>
  <c r="Y2" i="9"/>
  <c r="Y60" i="9"/>
  <c r="Y32" i="9"/>
  <c r="Y36" i="9"/>
  <c r="Y37" i="9" s="1"/>
  <c r="Y38" i="9" s="1"/>
  <c r="Y48" i="9"/>
  <c r="Y49" i="9" s="1"/>
  <c r="Y50" i="9" s="1"/>
  <c r="Y26" i="9"/>
  <c r="Y70" i="9"/>
  <c r="Y8" i="9"/>
  <c r="AF57" i="9"/>
  <c r="AF58" i="9" s="1"/>
  <c r="AF59" i="9" s="1"/>
  <c r="M45" i="9"/>
  <c r="M46" i="9" s="1"/>
  <c r="M47" i="9" s="1"/>
  <c r="AE33" i="9"/>
  <c r="L26" i="9"/>
  <c r="AH10" i="9"/>
  <c r="N42" i="9"/>
  <c r="N43" i="9" s="1"/>
  <c r="N44" i="9" s="1"/>
  <c r="N4" i="9"/>
  <c r="N54" i="9"/>
  <c r="N55" i="9" s="1"/>
  <c r="N56" i="9" s="1"/>
  <c r="N34" i="9"/>
  <c r="N28" i="9"/>
  <c r="N66" i="9"/>
  <c r="N72" i="9"/>
  <c r="N10" i="9"/>
  <c r="Y51" i="9"/>
  <c r="Y52" i="9" s="1"/>
  <c r="Y53" i="9" s="1"/>
  <c r="Y9" i="9"/>
  <c r="Y63" i="9"/>
  <c r="Y21" i="9"/>
  <c r="Y3" i="9"/>
  <c r="Y15" i="9"/>
  <c r="Y39" i="9"/>
  <c r="M27" i="9"/>
  <c r="M15" i="9"/>
  <c r="M39" i="9"/>
  <c r="M71" i="9"/>
  <c r="M51" i="9"/>
  <c r="M52" i="9" s="1"/>
  <c r="M53" i="9" s="1"/>
  <c r="M63" i="9"/>
  <c r="M21" i="9"/>
  <c r="M3" i="9"/>
  <c r="M33" i="9"/>
  <c r="J39" i="9"/>
  <c r="AE57" i="9"/>
  <c r="AE58" i="9" s="1"/>
  <c r="AE59" i="9" s="1"/>
  <c r="L45" i="9"/>
  <c r="L46" i="9" s="1"/>
  <c r="L47" i="9" s="1"/>
  <c r="AD33" i="9"/>
  <c r="AC14" i="9"/>
  <c r="AF3" i="9"/>
  <c r="AG27" i="9"/>
  <c r="AG15" i="9"/>
  <c r="AG39" i="9"/>
  <c r="AG71" i="9"/>
  <c r="AG51" i="9"/>
  <c r="AG52" i="9" s="1"/>
  <c r="AG53" i="9" s="1"/>
  <c r="AG9" i="9"/>
  <c r="I39" i="9"/>
  <c r="L73" i="9"/>
  <c r="AD57" i="9"/>
  <c r="AD58" i="9" s="1"/>
  <c r="AD59" i="9" s="1"/>
  <c r="AC33" i="9"/>
  <c r="AG17" i="9"/>
  <c r="AB14" i="9"/>
  <c r="AE3" i="9"/>
  <c r="AI42" i="9"/>
  <c r="AI43" i="9" s="1"/>
  <c r="AI44" i="9" s="1"/>
  <c r="AI4" i="9"/>
  <c r="AI54" i="9"/>
  <c r="AI55" i="9" s="1"/>
  <c r="AI56" i="9" s="1"/>
  <c r="AI34" i="9"/>
  <c r="AI28" i="9"/>
  <c r="AI16" i="9"/>
  <c r="AI22" i="9"/>
  <c r="W66" i="9"/>
  <c r="W72" i="9"/>
  <c r="W10" i="9"/>
  <c r="W22" i="9"/>
  <c r="W42" i="9"/>
  <c r="W43" i="9" s="1"/>
  <c r="W44" i="9" s="1"/>
  <c r="W4" i="9"/>
  <c r="W34" i="9"/>
  <c r="W28" i="9"/>
  <c r="R3" i="9"/>
  <c r="R33" i="9"/>
  <c r="R27" i="9"/>
  <c r="R15" i="9"/>
  <c r="R39" i="9"/>
  <c r="R63" i="9"/>
  <c r="R21" i="9"/>
  <c r="AJ72" i="9"/>
  <c r="AC57" i="9"/>
  <c r="AC58" i="9" s="1"/>
  <c r="AC59" i="9" s="1"/>
  <c r="R51" i="9"/>
  <c r="R52" i="9" s="1"/>
  <c r="R53" i="9" s="1"/>
  <c r="AG36" i="9"/>
  <c r="AG37" i="9" s="1"/>
  <c r="AG38" i="9" s="1"/>
  <c r="AF17" i="9"/>
  <c r="AA14" i="9"/>
  <c r="AD3" i="9"/>
  <c r="AH14" i="9"/>
  <c r="AH70" i="9"/>
  <c r="AH8" i="9"/>
  <c r="AH20" i="9"/>
  <c r="AH2" i="9"/>
  <c r="AH32" i="9"/>
  <c r="AH48" i="9"/>
  <c r="AH49" i="9" s="1"/>
  <c r="AH50" i="9" s="1"/>
  <c r="AH26" i="9"/>
  <c r="X29" i="9"/>
  <c r="X17" i="9"/>
  <c r="X73" i="9"/>
  <c r="X45" i="9"/>
  <c r="X46" i="9" s="1"/>
  <c r="X47" i="9" s="1"/>
  <c r="X57" i="9"/>
  <c r="X58" i="9" s="1"/>
  <c r="X59" i="9" s="1"/>
  <c r="X11" i="9"/>
  <c r="X68" i="9"/>
  <c r="Y35" i="9"/>
  <c r="Y29" i="9"/>
  <c r="Y17" i="9"/>
  <c r="Y73" i="9"/>
  <c r="Y45" i="9"/>
  <c r="Y46" i="9" s="1"/>
  <c r="Y47" i="9" s="1"/>
  <c r="Y57" i="9"/>
  <c r="Y58" i="9" s="1"/>
  <c r="Y59" i="9" s="1"/>
  <c r="Y11" i="9"/>
  <c r="Y68" i="9"/>
  <c r="X71" i="9"/>
  <c r="AF8" i="9"/>
  <c r="AF20" i="9"/>
  <c r="AF2" i="9"/>
  <c r="AF32" i="9"/>
  <c r="AF48" i="9"/>
  <c r="AF49" i="9" s="1"/>
  <c r="AF50" i="9" s="1"/>
  <c r="AF26" i="9"/>
  <c r="AF70" i="9"/>
  <c r="Z51" i="9"/>
  <c r="Z52" i="9" s="1"/>
  <c r="Z53" i="9" s="1"/>
  <c r="Z9" i="9"/>
  <c r="Z63" i="9"/>
  <c r="Z21" i="9"/>
  <c r="Z3" i="9"/>
  <c r="Z15" i="9"/>
  <c r="Z39" i="9"/>
  <c r="P42" i="9"/>
  <c r="P43" i="9" s="1"/>
  <c r="P44" i="9" s="1"/>
  <c r="P4" i="9"/>
  <c r="P54" i="9"/>
  <c r="P55" i="9" s="1"/>
  <c r="P56" i="9" s="1"/>
  <c r="P34" i="9"/>
  <c r="P28" i="9"/>
  <c r="P66" i="9"/>
  <c r="P72" i="9"/>
  <c r="P10" i="9"/>
  <c r="Z35" i="9"/>
  <c r="Z29" i="9"/>
  <c r="Z17" i="9"/>
  <c r="Z73" i="9"/>
  <c r="Z45" i="9"/>
  <c r="Z46" i="9" s="1"/>
  <c r="Z47" i="9" s="1"/>
  <c r="Z11" i="9"/>
  <c r="Z68" i="9"/>
  <c r="AE8" i="9"/>
  <c r="AE20" i="9"/>
  <c r="AE2" i="9"/>
  <c r="AE32" i="9"/>
  <c r="AE48" i="9"/>
  <c r="AE49" i="9" s="1"/>
  <c r="AE50" i="9" s="1"/>
  <c r="AE26" i="9"/>
  <c r="AE70" i="9"/>
  <c r="G15" i="9"/>
  <c r="G21" i="9"/>
  <c r="G71" i="9"/>
  <c r="G33" i="9"/>
  <c r="G51" i="9"/>
  <c r="G52" i="9" s="1"/>
  <c r="G53" i="9" s="1"/>
  <c r="G9" i="9"/>
  <c r="Q22" i="9"/>
  <c r="Q42" i="9"/>
  <c r="Q43" i="9" s="1"/>
  <c r="Q44" i="9" s="1"/>
  <c r="Q4" i="9"/>
  <c r="Q54" i="9"/>
  <c r="Q55" i="9" s="1"/>
  <c r="Q56" i="9" s="1"/>
  <c r="Q34" i="9"/>
  <c r="Q28" i="9"/>
  <c r="Q66" i="9"/>
  <c r="Q72" i="9"/>
  <c r="Q10" i="9"/>
  <c r="AA5" i="9"/>
  <c r="AA35" i="9"/>
  <c r="AA29" i="9"/>
  <c r="AA17" i="9"/>
  <c r="AA73" i="9"/>
  <c r="AA45" i="9"/>
  <c r="AA46" i="9" s="1"/>
  <c r="AA47" i="9" s="1"/>
  <c r="AA11" i="9"/>
  <c r="AA68" i="9"/>
  <c r="N48" i="9"/>
  <c r="N49" i="9" s="1"/>
  <c r="N50" i="9" s="1"/>
  <c r="N32" i="9"/>
  <c r="Y27" i="9"/>
  <c r="Z23" i="9"/>
  <c r="M48" i="9"/>
  <c r="M49" i="9" s="1"/>
  <c r="M50" i="9" s="1"/>
  <c r="L27" i="9"/>
  <c r="L15" i="9"/>
  <c r="L39" i="9"/>
  <c r="L71" i="9"/>
  <c r="L51" i="9"/>
  <c r="L52" i="9" s="1"/>
  <c r="L53" i="9" s="1"/>
  <c r="L9" i="9"/>
  <c r="L63" i="9"/>
  <c r="L21" i="9"/>
  <c r="L3" i="9"/>
  <c r="L33" i="9"/>
  <c r="M11" i="9"/>
  <c r="M23" i="9"/>
  <c r="M68" i="9"/>
  <c r="M5" i="9"/>
  <c r="M35" i="9"/>
  <c r="M17" i="9"/>
  <c r="M57" i="9"/>
  <c r="M58" i="9" s="1"/>
  <c r="M59" i="9" s="1"/>
  <c r="J48" i="9"/>
  <c r="J49" i="9" s="1"/>
  <c r="J50" i="9" s="1"/>
  <c r="J70" i="9"/>
  <c r="J32" i="9"/>
  <c r="J8" i="9"/>
  <c r="J20" i="9"/>
  <c r="T32" i="9"/>
  <c r="T36" i="9"/>
  <c r="T37" i="9" s="1"/>
  <c r="T38" i="9" s="1"/>
  <c r="T48" i="9"/>
  <c r="T49" i="9" s="1"/>
  <c r="T50" i="9" s="1"/>
  <c r="T26" i="9"/>
  <c r="T14" i="9"/>
  <c r="T70" i="9"/>
  <c r="T8" i="9"/>
  <c r="T60" i="9"/>
  <c r="H34" i="9"/>
  <c r="H42" i="9"/>
  <c r="H43" i="9" s="1"/>
  <c r="H44" i="9" s="1"/>
  <c r="H54" i="9"/>
  <c r="H55" i="9" s="1"/>
  <c r="H56" i="9" s="1"/>
  <c r="H4" i="9"/>
  <c r="H28" i="9"/>
  <c r="H10" i="9"/>
  <c r="H16" i="9"/>
  <c r="H22" i="9"/>
  <c r="H72" i="9"/>
  <c r="AB28" i="9"/>
  <c r="AB16" i="9"/>
  <c r="AB66" i="9"/>
  <c r="AB72" i="9"/>
  <c r="AB22" i="9"/>
  <c r="AB42" i="9"/>
  <c r="AB43" i="9" s="1"/>
  <c r="AB44" i="9" s="1"/>
  <c r="AB4" i="9"/>
  <c r="AB34" i="9"/>
  <c r="R73" i="9"/>
  <c r="R45" i="9"/>
  <c r="R46" i="9" s="1"/>
  <c r="R47" i="9" s="1"/>
  <c r="R57" i="9"/>
  <c r="R58" i="9" s="1"/>
  <c r="R59" i="9" s="1"/>
  <c r="R11" i="9"/>
  <c r="R23" i="9"/>
  <c r="R68" i="9"/>
  <c r="R17" i="9"/>
  <c r="I48" i="9"/>
  <c r="I49" i="9" s="1"/>
  <c r="I50" i="9" s="1"/>
  <c r="I70" i="9"/>
  <c r="I32" i="9"/>
  <c r="I8" i="9"/>
  <c r="I20" i="9"/>
  <c r="S26" i="9"/>
  <c r="S14" i="9"/>
  <c r="S70" i="9"/>
  <c r="S8" i="9"/>
  <c r="S60" i="9"/>
  <c r="S36" i="9"/>
  <c r="S37" i="9" s="1"/>
  <c r="S38" i="9" s="1"/>
  <c r="S3" i="9"/>
  <c r="S33" i="9"/>
  <c r="S27" i="9"/>
  <c r="S15" i="9"/>
  <c r="S39" i="9"/>
  <c r="S63" i="9"/>
  <c r="S21" i="9"/>
  <c r="I66" i="9"/>
  <c r="I72" i="9"/>
  <c r="I34" i="9"/>
  <c r="I42" i="9"/>
  <c r="I43" i="9" s="1"/>
  <c r="I44" i="9" s="1"/>
  <c r="I54" i="9"/>
  <c r="I55" i="9" s="1"/>
  <c r="I56" i="9" s="1"/>
  <c r="I4" i="9"/>
  <c r="I28" i="9"/>
  <c r="I10" i="9"/>
  <c r="I16" i="9"/>
  <c r="I22" i="9"/>
  <c r="AC28" i="9"/>
  <c r="AC16" i="9"/>
  <c r="AC66" i="9"/>
  <c r="AC72" i="9"/>
  <c r="AC22" i="9"/>
  <c r="AC42" i="9"/>
  <c r="AC43" i="9" s="1"/>
  <c r="AC44" i="9" s="1"/>
  <c r="AC4" i="9"/>
  <c r="AC34" i="9"/>
  <c r="S17" i="9"/>
  <c r="S73" i="9"/>
  <c r="S45" i="9"/>
  <c r="S46" i="9" s="1"/>
  <c r="S47" i="9" s="1"/>
  <c r="S57" i="9"/>
  <c r="S58" i="9" s="1"/>
  <c r="S59" i="9" s="1"/>
  <c r="S11" i="9"/>
  <c r="S23" i="9"/>
  <c r="S68" i="9"/>
  <c r="G39" i="9"/>
  <c r="AI72" i="9"/>
  <c r="AF36" i="9"/>
  <c r="AF37" i="9" s="1"/>
  <c r="AF38" i="9" s="1"/>
  <c r="AA33" i="9"/>
  <c r="M29" i="9"/>
  <c r="AE17" i="9"/>
  <c r="Z14" i="9"/>
  <c r="AC3" i="9"/>
  <c r="AD8" i="9"/>
  <c r="AD20" i="9"/>
  <c r="AD2" i="9"/>
  <c r="AD60" i="9"/>
  <c r="H9" i="9"/>
  <c r="H15" i="9"/>
  <c r="H21" i="9"/>
  <c r="AB39" i="9"/>
  <c r="AB71" i="9"/>
  <c r="AB51" i="9"/>
  <c r="AB52" i="9" s="1"/>
  <c r="AB53" i="9" s="1"/>
  <c r="AB9" i="9"/>
  <c r="AB63" i="9"/>
  <c r="AB21" i="9"/>
  <c r="R10" i="9"/>
  <c r="R22" i="9"/>
  <c r="R42" i="9"/>
  <c r="R43" i="9" s="1"/>
  <c r="R44" i="9" s="1"/>
  <c r="R4" i="9"/>
  <c r="R54" i="9"/>
  <c r="R55" i="9" s="1"/>
  <c r="R56" i="9" s="1"/>
  <c r="R34" i="9"/>
  <c r="H73" i="9"/>
  <c r="H35" i="9"/>
  <c r="H45" i="9"/>
  <c r="H46" i="9" s="1"/>
  <c r="H47" i="9" s="1"/>
  <c r="H57" i="9"/>
  <c r="H58" i="9" s="1"/>
  <c r="H59" i="9" s="1"/>
  <c r="H68" i="9"/>
  <c r="H5" i="9"/>
  <c r="H29" i="9"/>
  <c r="H11" i="9"/>
  <c r="H17" i="9"/>
  <c r="H23" i="9"/>
  <c r="AB68" i="9"/>
  <c r="AB5" i="9"/>
  <c r="AB35" i="9"/>
  <c r="AB29" i="9"/>
  <c r="AB17" i="9"/>
  <c r="O57" i="9"/>
  <c r="O58" i="9" s="1"/>
  <c r="O59" i="9" s="1"/>
  <c r="AJ45" i="9"/>
  <c r="AJ46" i="9" s="1"/>
  <c r="AJ47" i="9" s="1"/>
  <c r="N33" i="9"/>
  <c r="Y28" i="9"/>
  <c r="AB15" i="9"/>
  <c r="P3" i="9"/>
  <c r="AJ73" i="9"/>
  <c r="N57" i="9"/>
  <c r="N58" i="9" s="1"/>
  <c r="N59" i="9" s="1"/>
  <c r="AI45" i="9"/>
  <c r="AI46" i="9" s="1"/>
  <c r="AI47" i="9" s="1"/>
  <c r="X28" i="9"/>
  <c r="O3" i="9"/>
  <c r="H51" i="9"/>
  <c r="H52" i="9" s="1"/>
  <c r="H53" i="9" s="1"/>
  <c r="H33" i="9"/>
  <c r="AI73" i="9"/>
  <c r="AD70" i="9"/>
  <c r="AH45" i="9"/>
  <c r="AH46" i="9" s="1"/>
  <c r="AH47" i="9" s="1"/>
  <c r="AA34" i="9"/>
  <c r="N3" i="9"/>
  <c r="AH73" i="9"/>
  <c r="Z34" i="9"/>
  <c r="X8" i="9"/>
  <c r="H71" i="9"/>
  <c r="R72" i="9"/>
  <c r="R66" i="9"/>
  <c r="Y34" i="9"/>
  <c r="AJ29" i="9"/>
  <c r="Q21" i="9"/>
  <c r="AB11" i="9"/>
  <c r="AA4" i="9"/>
  <c r="AD26" i="9"/>
  <c r="P21" i="9"/>
  <c r="Z4" i="9"/>
  <c r="O21" i="9"/>
  <c r="AJ9" i="9"/>
  <c r="Y4" i="9"/>
  <c r="X16" i="9"/>
  <c r="X66" i="9"/>
  <c r="X72" i="9"/>
  <c r="X10" i="9"/>
  <c r="X22" i="9"/>
  <c r="W2" i="9"/>
  <c r="W60" i="9"/>
  <c r="W32" i="9"/>
  <c r="W36" i="9"/>
  <c r="W37" i="9" s="1"/>
  <c r="W38" i="9" s="1"/>
  <c r="W48" i="9"/>
  <c r="W49" i="9" s="1"/>
  <c r="W50" i="9" s="1"/>
  <c r="W26" i="9"/>
  <c r="W14" i="9"/>
  <c r="R28" i="9"/>
  <c r="N21" i="9"/>
  <c r="X4" i="9"/>
  <c r="O11" i="9"/>
  <c r="O23" i="9"/>
  <c r="O68" i="9"/>
  <c r="O5" i="9"/>
  <c r="AB45" i="9"/>
  <c r="AB46" i="9" s="1"/>
  <c r="AB47" i="9" s="1"/>
  <c r="X42" i="9"/>
  <c r="X43" i="9" s="1"/>
  <c r="X44" i="9" s="1"/>
  <c r="X2" i="9"/>
  <c r="X60" i="9"/>
  <c r="X32" i="9"/>
  <c r="X36" i="9"/>
  <c r="X37" i="9" s="1"/>
  <c r="X38" i="9" s="1"/>
  <c r="X48" i="9"/>
  <c r="X49" i="9" s="1"/>
  <c r="X50" i="9" s="1"/>
  <c r="X26" i="9"/>
  <c r="N27" i="9"/>
  <c r="N15" i="9"/>
  <c r="N39" i="9"/>
  <c r="N71" i="9"/>
  <c r="N51" i="9"/>
  <c r="N52" i="9" s="1"/>
  <c r="N53" i="9" s="1"/>
  <c r="AH27" i="9"/>
  <c r="AH15" i="9"/>
  <c r="AH39" i="9"/>
  <c r="AH71" i="9"/>
  <c r="AH51" i="9"/>
  <c r="AH52" i="9" s="1"/>
  <c r="AH53" i="9" s="1"/>
  <c r="N11" i="9"/>
  <c r="N23" i="9"/>
  <c r="N68" i="9"/>
  <c r="N5" i="9"/>
  <c r="N35" i="9"/>
  <c r="AH11" i="9"/>
  <c r="AH23" i="9"/>
  <c r="AH68" i="9"/>
  <c r="AH5" i="9"/>
  <c r="AH35" i="9"/>
  <c r="O33" i="9"/>
  <c r="O27" i="9"/>
  <c r="O15" i="9"/>
  <c r="O39" i="9"/>
  <c r="O71" i="9"/>
  <c r="AI33" i="9"/>
  <c r="AI27" i="9"/>
  <c r="AI15" i="9"/>
  <c r="AI39" i="9"/>
  <c r="AI71" i="9"/>
  <c r="Y16" i="9"/>
  <c r="Y66" i="9"/>
  <c r="Y72" i="9"/>
  <c r="Y10" i="9"/>
  <c r="Y22" i="9"/>
  <c r="AI11" i="9"/>
  <c r="AI23" i="9"/>
  <c r="AI68" i="9"/>
  <c r="AI5" i="9"/>
  <c r="V2" i="9"/>
  <c r="V60" i="9"/>
  <c r="V32" i="9"/>
  <c r="V36" i="9"/>
  <c r="V37" i="9" s="1"/>
  <c r="V38" i="9" s="1"/>
  <c r="V48" i="9"/>
  <c r="V49" i="9" s="1"/>
  <c r="V50" i="9" s="1"/>
  <c r="V26" i="9"/>
  <c r="V14" i="9"/>
  <c r="V70" i="9"/>
  <c r="P33" i="9"/>
  <c r="P27" i="9"/>
  <c r="P15" i="9"/>
  <c r="P39" i="9"/>
  <c r="P71" i="9"/>
  <c r="AJ33" i="9"/>
  <c r="AJ27" i="9"/>
  <c r="AJ15" i="9"/>
  <c r="AJ39" i="9"/>
  <c r="AJ71" i="9"/>
  <c r="Z28" i="9"/>
  <c r="Z16" i="9"/>
  <c r="Z66" i="9"/>
  <c r="Z72" i="9"/>
  <c r="Z10" i="9"/>
  <c r="Z22" i="9"/>
  <c r="P57" i="9"/>
  <c r="P58" i="9" s="1"/>
  <c r="P59" i="9" s="1"/>
  <c r="P11" i="9"/>
  <c r="P23" i="9"/>
  <c r="P68" i="9"/>
  <c r="P5" i="9"/>
  <c r="AJ57" i="9"/>
  <c r="AJ58" i="9" s="1"/>
  <c r="AJ59" i="9" s="1"/>
  <c r="AJ11" i="9"/>
  <c r="AJ23" i="9"/>
  <c r="AJ68" i="9"/>
  <c r="AJ5" i="9"/>
  <c r="U60" i="9"/>
  <c r="U32" i="9"/>
  <c r="U36" i="9"/>
  <c r="U37" i="9" s="1"/>
  <c r="U38" i="9" s="1"/>
  <c r="U48" i="9"/>
  <c r="U49" i="9" s="1"/>
  <c r="U50" i="9" s="1"/>
  <c r="U26" i="9"/>
  <c r="U14" i="9"/>
  <c r="U70" i="9"/>
  <c r="Q3" i="9"/>
  <c r="Q33" i="9"/>
  <c r="Q27" i="9"/>
  <c r="Q15" i="9"/>
  <c r="Q39" i="9"/>
  <c r="Q71" i="9"/>
  <c r="G34" i="9"/>
  <c r="G42" i="9"/>
  <c r="G43" i="9" s="1"/>
  <c r="G44" i="9" s="1"/>
  <c r="G54" i="9"/>
  <c r="G55" i="9" s="1"/>
  <c r="G56" i="9" s="1"/>
  <c r="G4" i="9"/>
  <c r="G28" i="9"/>
  <c r="G10" i="9"/>
  <c r="G16" i="9"/>
  <c r="G22" i="9"/>
  <c r="AA28" i="9"/>
  <c r="AA16" i="9"/>
  <c r="AA66" i="9"/>
  <c r="AA72" i="9"/>
  <c r="AA10" i="9"/>
  <c r="Q45" i="9"/>
  <c r="Q46" i="9" s="1"/>
  <c r="Q47" i="9" s="1"/>
  <c r="Q57" i="9"/>
  <c r="Q58" i="9" s="1"/>
  <c r="Q59" i="9" s="1"/>
  <c r="Q11" i="9"/>
  <c r="Q23" i="9"/>
  <c r="Q68" i="9"/>
  <c r="AB73" i="9"/>
  <c r="W70" i="9"/>
  <c r="AI51" i="9"/>
  <c r="AI52" i="9" s="1"/>
  <c r="AI53" i="9" s="1"/>
  <c r="AD48" i="9"/>
  <c r="AD49" i="9" s="1"/>
  <c r="AD50" i="9" s="1"/>
  <c r="AI35" i="9"/>
  <c r="AD32" i="9"/>
  <c r="AA22" i="9"/>
  <c r="H40" i="2"/>
  <c r="M40" i="2"/>
  <c r="N40" i="2"/>
  <c r="O40" i="2"/>
  <c r="P40" i="2"/>
  <c r="Q40" i="2"/>
  <c r="R40" i="2"/>
  <c r="S40" i="2"/>
  <c r="T40" i="2"/>
  <c r="U40" i="2"/>
  <c r="V40" i="2"/>
  <c r="W40" i="2"/>
  <c r="X40" i="2"/>
  <c r="Y40" i="2"/>
  <c r="Z40" i="2"/>
  <c r="AA40" i="2"/>
  <c r="AB40" i="2"/>
  <c r="AC40" i="2"/>
  <c r="AD40" i="2"/>
  <c r="AE40" i="2"/>
  <c r="AF40" i="2"/>
  <c r="AG40" i="2"/>
  <c r="AH40" i="2"/>
  <c r="AI40" i="2"/>
  <c r="AJ40" i="2"/>
  <c r="AK40" i="2"/>
  <c r="I40" i="2"/>
  <c r="J40" i="2"/>
  <c r="K40" i="2"/>
  <c r="L40" i="2"/>
  <c r="M29" i="2"/>
  <c r="M34" i="2" s="1"/>
  <c r="N29" i="2"/>
  <c r="N34" i="2" s="1"/>
  <c r="O29" i="2"/>
  <c r="O34" i="2" s="1"/>
  <c r="P29" i="2"/>
  <c r="P34" i="2" s="1"/>
  <c r="Q29" i="2"/>
  <c r="Q34" i="2" s="1"/>
  <c r="R29" i="2"/>
  <c r="R34" i="2" s="1"/>
  <c r="S29" i="2"/>
  <c r="S34" i="2" s="1"/>
  <c r="T29" i="2"/>
  <c r="T34" i="2" s="1"/>
  <c r="U29" i="2"/>
  <c r="U34" i="2" s="1"/>
  <c r="V29" i="2"/>
  <c r="V34" i="2" s="1"/>
  <c r="W29" i="2"/>
  <c r="W34" i="2" s="1"/>
  <c r="X29" i="2"/>
  <c r="X34" i="2" s="1"/>
  <c r="Y29" i="2"/>
  <c r="Y34" i="2" s="1"/>
  <c r="Z29" i="2"/>
  <c r="Z34" i="2" s="1"/>
  <c r="AA29" i="2"/>
  <c r="AA34" i="2" s="1"/>
  <c r="AB29" i="2"/>
  <c r="AB34" i="2" s="1"/>
  <c r="AC29" i="2"/>
  <c r="AC34" i="2" s="1"/>
  <c r="AD29" i="2"/>
  <c r="AD34" i="2" s="1"/>
  <c r="AE29" i="2"/>
  <c r="AE34" i="2" s="1"/>
  <c r="AF29" i="2"/>
  <c r="AF34" i="2" s="1"/>
  <c r="AG29" i="2"/>
  <c r="AG34" i="2" s="1"/>
  <c r="AH29" i="2"/>
  <c r="AH34" i="2" s="1"/>
  <c r="AI29" i="2"/>
  <c r="AI34" i="2" s="1"/>
  <c r="AJ29" i="2"/>
  <c r="AJ34" i="2" s="1"/>
  <c r="AK29" i="2"/>
  <c r="AK34" i="2" s="1"/>
  <c r="M30" i="2"/>
  <c r="M35" i="2" s="1"/>
  <c r="N30" i="2"/>
  <c r="N35" i="2" s="1"/>
  <c r="O30" i="2"/>
  <c r="O35" i="2" s="1"/>
  <c r="P30" i="2"/>
  <c r="P35" i="2" s="1"/>
  <c r="Q30" i="2"/>
  <c r="Q35" i="2" s="1"/>
  <c r="R30" i="2"/>
  <c r="R35" i="2" s="1"/>
  <c r="S30" i="2"/>
  <c r="S35" i="2" s="1"/>
  <c r="T30" i="2"/>
  <c r="T35" i="2" s="1"/>
  <c r="U30" i="2"/>
  <c r="U35" i="2" s="1"/>
  <c r="V30" i="2"/>
  <c r="V35" i="2" s="1"/>
  <c r="W30" i="2"/>
  <c r="W35" i="2" s="1"/>
  <c r="X30" i="2"/>
  <c r="X35" i="2" s="1"/>
  <c r="Y30" i="2"/>
  <c r="Y35" i="2" s="1"/>
  <c r="Z30" i="2"/>
  <c r="Z35" i="2" s="1"/>
  <c r="AA30" i="2"/>
  <c r="AA35" i="2" s="1"/>
  <c r="AB30" i="2"/>
  <c r="AB35" i="2" s="1"/>
  <c r="AC30" i="2"/>
  <c r="AC35" i="2" s="1"/>
  <c r="AD30" i="2"/>
  <c r="AD35" i="2" s="1"/>
  <c r="AE30" i="2"/>
  <c r="AE35" i="2" s="1"/>
  <c r="AF30" i="2"/>
  <c r="AF35" i="2" s="1"/>
  <c r="AG30" i="2"/>
  <c r="AG35" i="2" s="1"/>
  <c r="AH30" i="2"/>
  <c r="AH35" i="2" s="1"/>
  <c r="AI30" i="2"/>
  <c r="AI35" i="2" s="1"/>
  <c r="AJ30" i="2"/>
  <c r="AJ35" i="2" s="1"/>
  <c r="AK30" i="2"/>
  <c r="AK35" i="2" s="1"/>
  <c r="M31" i="2"/>
  <c r="M36" i="2" s="1"/>
  <c r="N31" i="2"/>
  <c r="N36" i="2" s="1"/>
  <c r="O31" i="2"/>
  <c r="O36" i="2" s="1"/>
  <c r="P31" i="2"/>
  <c r="P36" i="2" s="1"/>
  <c r="Q31" i="2"/>
  <c r="Q36" i="2" s="1"/>
  <c r="R31" i="2"/>
  <c r="R36" i="2" s="1"/>
  <c r="S31" i="2"/>
  <c r="S36" i="2" s="1"/>
  <c r="T31" i="2"/>
  <c r="T36" i="2" s="1"/>
  <c r="U31" i="2"/>
  <c r="U36" i="2" s="1"/>
  <c r="V31" i="2"/>
  <c r="V36" i="2" s="1"/>
  <c r="W31" i="2"/>
  <c r="W36" i="2" s="1"/>
  <c r="X31" i="2"/>
  <c r="X36" i="2" s="1"/>
  <c r="Y31" i="2"/>
  <c r="Y36" i="2" s="1"/>
  <c r="Z31" i="2"/>
  <c r="Z36" i="2" s="1"/>
  <c r="AA31" i="2"/>
  <c r="AA36" i="2" s="1"/>
  <c r="AB31" i="2"/>
  <c r="AB36" i="2" s="1"/>
  <c r="AC31" i="2"/>
  <c r="AC36" i="2" s="1"/>
  <c r="AD31" i="2"/>
  <c r="AD36" i="2" s="1"/>
  <c r="AE31" i="2"/>
  <c r="AE36" i="2" s="1"/>
  <c r="AF31" i="2"/>
  <c r="AF36" i="2" s="1"/>
  <c r="AG31" i="2"/>
  <c r="AG36" i="2" s="1"/>
  <c r="AH31" i="2"/>
  <c r="AH36" i="2" s="1"/>
  <c r="AI31" i="2"/>
  <c r="AI36" i="2" s="1"/>
  <c r="AJ31" i="2"/>
  <c r="AJ36" i="2" s="1"/>
  <c r="AK31" i="2"/>
  <c r="AK36" i="2" s="1"/>
  <c r="M32" i="2"/>
  <c r="M37" i="2" s="1"/>
  <c r="N32" i="2"/>
  <c r="N37" i="2" s="1"/>
  <c r="O32" i="2"/>
  <c r="O37" i="2" s="1"/>
  <c r="P32" i="2"/>
  <c r="P37" i="2" s="1"/>
  <c r="Q32" i="2"/>
  <c r="Q37" i="2" s="1"/>
  <c r="R32" i="2"/>
  <c r="R37" i="2" s="1"/>
  <c r="S32" i="2"/>
  <c r="S37" i="2" s="1"/>
  <c r="T32" i="2"/>
  <c r="T37" i="2" s="1"/>
  <c r="U32" i="2"/>
  <c r="U37" i="2" s="1"/>
  <c r="V32" i="2"/>
  <c r="V37" i="2" s="1"/>
  <c r="W32" i="2"/>
  <c r="W37" i="2" s="1"/>
  <c r="X32" i="2"/>
  <c r="X37" i="2" s="1"/>
  <c r="Y32" i="2"/>
  <c r="Y37" i="2" s="1"/>
  <c r="Z32" i="2"/>
  <c r="Z37" i="2" s="1"/>
  <c r="AA32" i="2"/>
  <c r="AA37" i="2" s="1"/>
  <c r="AB32" i="2"/>
  <c r="AB37" i="2" s="1"/>
  <c r="AC32" i="2"/>
  <c r="AC37" i="2" s="1"/>
  <c r="AD32" i="2"/>
  <c r="AD37" i="2" s="1"/>
  <c r="AE32" i="2"/>
  <c r="AE37" i="2" s="1"/>
  <c r="AF32" i="2"/>
  <c r="AF37" i="2" s="1"/>
  <c r="AG32" i="2"/>
  <c r="AG37" i="2" s="1"/>
  <c r="AH32" i="2"/>
  <c r="AH37" i="2" s="1"/>
  <c r="AI32" i="2"/>
  <c r="AI37" i="2" s="1"/>
  <c r="AJ32" i="2"/>
  <c r="AJ37" i="2" s="1"/>
  <c r="AK32" i="2"/>
  <c r="AK37" i="2" s="1"/>
  <c r="M33" i="2"/>
  <c r="N33" i="2"/>
  <c r="O33" i="2"/>
  <c r="P33" i="2"/>
  <c r="Q33" i="2"/>
  <c r="R33" i="2"/>
  <c r="S33" i="2"/>
  <c r="T33" i="2"/>
  <c r="U33" i="2"/>
  <c r="V33" i="2"/>
  <c r="W33" i="2"/>
  <c r="X33" i="2"/>
  <c r="Y33" i="2"/>
  <c r="Z33" i="2"/>
  <c r="AA33" i="2"/>
  <c r="AB33" i="2"/>
  <c r="AC33" i="2"/>
  <c r="AD33" i="2"/>
  <c r="AE33" i="2"/>
  <c r="AF33" i="2"/>
  <c r="AG33" i="2"/>
  <c r="AH33" i="2"/>
  <c r="AI33" i="2"/>
  <c r="AJ33" i="2"/>
  <c r="AK33" i="2"/>
  <c r="H29" i="2"/>
  <c r="H34" i="2" s="1"/>
  <c r="I29" i="2"/>
  <c r="I34" i="2" s="1"/>
  <c r="J29" i="2"/>
  <c r="J34" i="2" s="1"/>
  <c r="K29" i="2"/>
  <c r="K34" i="2" s="1"/>
  <c r="H30" i="2"/>
  <c r="H35" i="2" s="1"/>
  <c r="I30" i="2"/>
  <c r="I35" i="2" s="1"/>
  <c r="J30" i="2"/>
  <c r="J35" i="2" s="1"/>
  <c r="K30" i="2"/>
  <c r="K35" i="2" s="1"/>
  <c r="H31" i="2"/>
  <c r="H36" i="2" s="1"/>
  <c r="I31" i="2"/>
  <c r="I36" i="2" s="1"/>
  <c r="J31" i="2"/>
  <c r="J36" i="2" s="1"/>
  <c r="K31" i="2"/>
  <c r="K36" i="2" s="1"/>
  <c r="H32" i="2"/>
  <c r="H37" i="2" s="1"/>
  <c r="I32" i="2"/>
  <c r="I37" i="2" s="1"/>
  <c r="J32" i="2"/>
  <c r="J37" i="2" s="1"/>
  <c r="K32" i="2"/>
  <c r="K37" i="2" s="1"/>
  <c r="H33" i="2"/>
  <c r="I33" i="2"/>
  <c r="J33" i="2"/>
  <c r="K33" i="2"/>
  <c r="AK21" i="2"/>
  <c r="AK26" i="2" s="1"/>
  <c r="AK22" i="2"/>
  <c r="AK27" i="2" s="1"/>
  <c r="AK23" i="2"/>
  <c r="AK28" i="2" s="1"/>
  <c r="AK24" i="2"/>
  <c r="L21" i="2"/>
  <c r="L26" i="2" s="1"/>
  <c r="M21" i="2"/>
  <c r="M26" i="2" s="1"/>
  <c r="N21" i="2"/>
  <c r="N26" i="2" s="1"/>
  <c r="O21" i="2"/>
  <c r="O26" i="2" s="1"/>
  <c r="P21" i="2"/>
  <c r="P26" i="2" s="1"/>
  <c r="Q21" i="2"/>
  <c r="Q26" i="2" s="1"/>
  <c r="R21" i="2"/>
  <c r="R26" i="2" s="1"/>
  <c r="S21" i="2"/>
  <c r="S26" i="2" s="1"/>
  <c r="T21" i="2"/>
  <c r="T26" i="2" s="1"/>
  <c r="U21" i="2"/>
  <c r="U26" i="2" s="1"/>
  <c r="V21" i="2"/>
  <c r="V26" i="2" s="1"/>
  <c r="W21" i="2"/>
  <c r="W26" i="2" s="1"/>
  <c r="X21" i="2"/>
  <c r="X26" i="2" s="1"/>
  <c r="Y21" i="2"/>
  <c r="Y26" i="2" s="1"/>
  <c r="Z21" i="2"/>
  <c r="Z26" i="2" s="1"/>
  <c r="AA21" i="2"/>
  <c r="AA26" i="2" s="1"/>
  <c r="AB21" i="2"/>
  <c r="AB26" i="2" s="1"/>
  <c r="AC21" i="2"/>
  <c r="AC26" i="2" s="1"/>
  <c r="AD21" i="2"/>
  <c r="AD26" i="2" s="1"/>
  <c r="AE21" i="2"/>
  <c r="AE26" i="2" s="1"/>
  <c r="AF21" i="2"/>
  <c r="AF26" i="2" s="1"/>
  <c r="AG21" i="2"/>
  <c r="AG26" i="2" s="1"/>
  <c r="AH21" i="2"/>
  <c r="AH26" i="2" s="1"/>
  <c r="AI21" i="2"/>
  <c r="AI26" i="2" s="1"/>
  <c r="AJ21" i="2"/>
  <c r="AJ26" i="2" s="1"/>
  <c r="L22" i="2"/>
  <c r="L27" i="2" s="1"/>
  <c r="M22" i="2"/>
  <c r="M27" i="2" s="1"/>
  <c r="N22" i="2"/>
  <c r="N27" i="2" s="1"/>
  <c r="O22" i="2"/>
  <c r="O27" i="2" s="1"/>
  <c r="P22" i="2"/>
  <c r="P27" i="2" s="1"/>
  <c r="Q22" i="2"/>
  <c r="Q27" i="2" s="1"/>
  <c r="R22" i="2"/>
  <c r="R27" i="2" s="1"/>
  <c r="S22" i="2"/>
  <c r="S27" i="2" s="1"/>
  <c r="T22" i="2"/>
  <c r="T27" i="2" s="1"/>
  <c r="U22" i="2"/>
  <c r="U27" i="2" s="1"/>
  <c r="V22" i="2"/>
  <c r="V27" i="2" s="1"/>
  <c r="W22" i="2"/>
  <c r="W27" i="2" s="1"/>
  <c r="X22" i="2"/>
  <c r="X27" i="2" s="1"/>
  <c r="Y22" i="2"/>
  <c r="Y27" i="2" s="1"/>
  <c r="Z22" i="2"/>
  <c r="Z27" i="2" s="1"/>
  <c r="AA22" i="2"/>
  <c r="AA27" i="2" s="1"/>
  <c r="AB22" i="2"/>
  <c r="AB27" i="2" s="1"/>
  <c r="AC22" i="2"/>
  <c r="AC27" i="2" s="1"/>
  <c r="AD22" i="2"/>
  <c r="AD27" i="2" s="1"/>
  <c r="AE22" i="2"/>
  <c r="AE27" i="2" s="1"/>
  <c r="AF22" i="2"/>
  <c r="AF27" i="2" s="1"/>
  <c r="AG22" i="2"/>
  <c r="AG27" i="2" s="1"/>
  <c r="AH22" i="2"/>
  <c r="AH27" i="2" s="1"/>
  <c r="AI22" i="2"/>
  <c r="AI27" i="2" s="1"/>
  <c r="AJ22" i="2"/>
  <c r="AJ27" i="2" s="1"/>
  <c r="L23" i="2"/>
  <c r="L28" i="2" s="1"/>
  <c r="M23" i="2"/>
  <c r="M28" i="2" s="1"/>
  <c r="N23" i="2"/>
  <c r="N28" i="2" s="1"/>
  <c r="O23" i="2"/>
  <c r="O28" i="2" s="1"/>
  <c r="P23" i="2"/>
  <c r="P28" i="2" s="1"/>
  <c r="Q23" i="2"/>
  <c r="Q28" i="2" s="1"/>
  <c r="R23" i="2"/>
  <c r="R28" i="2" s="1"/>
  <c r="S23" i="2"/>
  <c r="S28" i="2" s="1"/>
  <c r="T23" i="2"/>
  <c r="T28" i="2" s="1"/>
  <c r="U23" i="2"/>
  <c r="U28" i="2" s="1"/>
  <c r="V23" i="2"/>
  <c r="V28" i="2" s="1"/>
  <c r="W23" i="2"/>
  <c r="W28" i="2" s="1"/>
  <c r="X23" i="2"/>
  <c r="X28" i="2" s="1"/>
  <c r="Y23" i="2"/>
  <c r="Y28" i="2" s="1"/>
  <c r="Z23" i="2"/>
  <c r="Z28" i="2" s="1"/>
  <c r="AA23" i="2"/>
  <c r="AA28" i="2" s="1"/>
  <c r="AB23" i="2"/>
  <c r="AB28" i="2" s="1"/>
  <c r="AC23" i="2"/>
  <c r="AC28" i="2" s="1"/>
  <c r="AD23" i="2"/>
  <c r="AD28" i="2" s="1"/>
  <c r="AE23" i="2"/>
  <c r="AE28" i="2" s="1"/>
  <c r="AF23" i="2"/>
  <c r="AF28" i="2" s="1"/>
  <c r="AG23" i="2"/>
  <c r="AG28" i="2" s="1"/>
  <c r="AH23" i="2"/>
  <c r="AH28" i="2" s="1"/>
  <c r="AI23" i="2"/>
  <c r="AI28" i="2" s="1"/>
  <c r="AJ23" i="2"/>
  <c r="AJ28" i="2" s="1"/>
  <c r="L24" i="2"/>
  <c r="M24" i="2"/>
  <c r="N24" i="2"/>
  <c r="O24" i="2"/>
  <c r="P24" i="2"/>
  <c r="Q24" i="2"/>
  <c r="R24" i="2"/>
  <c r="S24" i="2"/>
  <c r="T24" i="2"/>
  <c r="U24" i="2"/>
  <c r="V24" i="2"/>
  <c r="W24" i="2"/>
  <c r="X24" i="2"/>
  <c r="Y24" i="2"/>
  <c r="Z24" i="2"/>
  <c r="AA24" i="2"/>
  <c r="AB24" i="2"/>
  <c r="AC24" i="2"/>
  <c r="AD24" i="2"/>
  <c r="AE24" i="2"/>
  <c r="AF24" i="2"/>
  <c r="AG24" i="2"/>
  <c r="AH24" i="2"/>
  <c r="AI24" i="2"/>
  <c r="AJ24" i="2"/>
  <c r="H21" i="2"/>
  <c r="H26" i="2" s="1"/>
  <c r="I21" i="2"/>
  <c r="I26" i="2" s="1"/>
  <c r="J21" i="2"/>
  <c r="J26" i="2" s="1"/>
  <c r="K21" i="2"/>
  <c r="K26" i="2" s="1"/>
  <c r="H22" i="2"/>
  <c r="H27" i="2" s="1"/>
  <c r="I22" i="2"/>
  <c r="I27" i="2" s="1"/>
  <c r="J22" i="2"/>
  <c r="J27" i="2" s="1"/>
  <c r="K22" i="2"/>
  <c r="K27" i="2" s="1"/>
  <c r="H23" i="2"/>
  <c r="H28" i="2" s="1"/>
  <c r="I23" i="2"/>
  <c r="I28" i="2" s="1"/>
  <c r="J23" i="2"/>
  <c r="J28" i="2" s="1"/>
  <c r="K23" i="2"/>
  <c r="K28" i="2" s="1"/>
  <c r="H24" i="2"/>
  <c r="I24" i="2"/>
  <c r="J24" i="2"/>
  <c r="K24" i="2"/>
  <c r="M20" i="2"/>
  <c r="M25" i="2" s="1"/>
  <c r="N20" i="2"/>
  <c r="N25" i="2" s="1"/>
  <c r="O20" i="2"/>
  <c r="O25" i="2" s="1"/>
  <c r="P20" i="2"/>
  <c r="P25" i="2" s="1"/>
  <c r="Q20" i="2"/>
  <c r="Q25" i="2" s="1"/>
  <c r="R20" i="2"/>
  <c r="R25" i="2" s="1"/>
  <c r="S20" i="2"/>
  <c r="S25" i="2" s="1"/>
  <c r="T20" i="2"/>
  <c r="T25" i="2" s="1"/>
  <c r="U20" i="2"/>
  <c r="U25" i="2" s="1"/>
  <c r="V20" i="2"/>
  <c r="V25" i="2" s="1"/>
  <c r="W20" i="2"/>
  <c r="W25" i="2" s="1"/>
  <c r="X20" i="2"/>
  <c r="X25" i="2" s="1"/>
  <c r="Y20" i="2"/>
  <c r="Y25" i="2" s="1"/>
  <c r="Z20" i="2"/>
  <c r="Z25" i="2" s="1"/>
  <c r="AA20" i="2"/>
  <c r="AA25" i="2" s="1"/>
  <c r="AB20" i="2"/>
  <c r="AB25" i="2" s="1"/>
  <c r="AC20" i="2"/>
  <c r="AC25" i="2" s="1"/>
  <c r="AD20" i="2"/>
  <c r="AD25" i="2" s="1"/>
  <c r="AE20" i="2"/>
  <c r="AE25" i="2" s="1"/>
  <c r="AF20" i="2"/>
  <c r="AF25" i="2" s="1"/>
  <c r="AG20" i="2"/>
  <c r="AG25" i="2" s="1"/>
  <c r="AH20" i="2"/>
  <c r="AH25" i="2" s="1"/>
  <c r="AI20" i="2"/>
  <c r="AI25" i="2" s="1"/>
  <c r="AJ20" i="2"/>
  <c r="AJ25" i="2" s="1"/>
  <c r="AK20" i="2"/>
  <c r="AK25" i="2" s="1"/>
  <c r="H20" i="2"/>
  <c r="H25" i="2" s="1"/>
  <c r="I20" i="2"/>
  <c r="I25" i="2" s="1"/>
  <c r="J20" i="2"/>
  <c r="J25" i="2" s="1"/>
  <c r="K20" i="2"/>
  <c r="K25" i="2" s="1"/>
  <c r="H23" i="14"/>
  <c r="I23" i="14"/>
  <c r="J23" i="14"/>
  <c r="K23" i="14"/>
  <c r="L23" i="14"/>
  <c r="M23" i="14"/>
  <c r="N23" i="14"/>
  <c r="O23" i="14"/>
  <c r="P23" i="14"/>
  <c r="Q23" i="14"/>
  <c r="R23" i="14"/>
  <c r="S23" i="14"/>
  <c r="T23" i="14"/>
  <c r="U23" i="14"/>
  <c r="V23" i="14"/>
  <c r="W23" i="14"/>
  <c r="X23" i="14"/>
  <c r="Y23" i="14"/>
  <c r="Z23" i="14"/>
  <c r="AA23" i="14"/>
  <c r="AB23" i="14"/>
  <c r="AC23" i="14"/>
  <c r="AD23" i="14"/>
  <c r="AE23" i="14"/>
  <c r="AF23" i="14"/>
  <c r="H24" i="14"/>
  <c r="I24" i="14"/>
  <c r="J24" i="14"/>
  <c r="K24" i="14"/>
  <c r="L24" i="14"/>
  <c r="M24" i="14"/>
  <c r="N24" i="14"/>
  <c r="O24" i="14"/>
  <c r="P24" i="14"/>
  <c r="Q24" i="14"/>
  <c r="R24" i="14"/>
  <c r="S24" i="14"/>
  <c r="T24" i="14"/>
  <c r="U24" i="14"/>
  <c r="V24" i="14"/>
  <c r="W24" i="14"/>
  <c r="X24" i="14"/>
  <c r="Y24" i="14"/>
  <c r="Z24" i="14"/>
  <c r="AA24" i="14"/>
  <c r="AB24" i="14"/>
  <c r="AC24" i="14"/>
  <c r="AD24" i="14"/>
  <c r="AE24" i="14"/>
  <c r="AF24" i="14"/>
  <c r="H25" i="14"/>
  <c r="I25" i="14"/>
  <c r="J25" i="14"/>
  <c r="K25" i="14"/>
  <c r="L25" i="14"/>
  <c r="M25" i="14"/>
  <c r="N25" i="14"/>
  <c r="O25" i="14"/>
  <c r="P25" i="14"/>
  <c r="Q25" i="14"/>
  <c r="R25" i="14"/>
  <c r="S25" i="14"/>
  <c r="T25" i="14"/>
  <c r="U25" i="14"/>
  <c r="V25" i="14"/>
  <c r="W25" i="14"/>
  <c r="X25" i="14"/>
  <c r="Y25" i="14"/>
  <c r="Z25" i="14"/>
  <c r="AA25" i="14"/>
  <c r="AB25" i="14"/>
  <c r="AC25" i="14"/>
  <c r="AD25" i="14"/>
  <c r="AE25" i="14"/>
  <c r="AF25" i="14"/>
  <c r="H26" i="14"/>
  <c r="I26" i="14"/>
  <c r="J26" i="14"/>
  <c r="K26" i="14"/>
  <c r="L26" i="14"/>
  <c r="M26" i="14"/>
  <c r="N26" i="14"/>
  <c r="O26" i="14"/>
  <c r="P26" i="14"/>
  <c r="Q26" i="14"/>
  <c r="R26" i="14"/>
  <c r="S26" i="14"/>
  <c r="T26" i="14"/>
  <c r="U26" i="14"/>
  <c r="V26" i="14"/>
  <c r="W26" i="14"/>
  <c r="X26" i="14"/>
  <c r="Y26" i="14"/>
  <c r="Z26" i="14"/>
  <c r="AA26" i="14"/>
  <c r="AB26" i="14"/>
  <c r="AC26" i="14"/>
  <c r="AD26" i="14"/>
  <c r="AE26" i="14"/>
  <c r="AF26" i="14"/>
  <c r="H27" i="14"/>
  <c r="I27" i="14"/>
  <c r="J27" i="14"/>
  <c r="K27" i="14"/>
  <c r="L27" i="14"/>
  <c r="M27" i="14"/>
  <c r="N27" i="14"/>
  <c r="O27" i="14"/>
  <c r="P27" i="14"/>
  <c r="Q27" i="14"/>
  <c r="R27" i="14"/>
  <c r="S27" i="14"/>
  <c r="T27" i="14"/>
  <c r="U27" i="14"/>
  <c r="V27" i="14"/>
  <c r="W27" i="14"/>
  <c r="X27" i="14"/>
  <c r="Y27" i="14"/>
  <c r="Z27" i="14"/>
  <c r="AA27" i="14"/>
  <c r="AB27" i="14"/>
  <c r="AC27" i="14"/>
  <c r="AD27" i="14"/>
  <c r="AE27" i="14"/>
  <c r="AF27" i="14"/>
  <c r="H28" i="14"/>
  <c r="I28" i="14"/>
  <c r="J28" i="14"/>
  <c r="K28" i="14"/>
  <c r="L28" i="14"/>
  <c r="M28" i="14"/>
  <c r="N28" i="14"/>
  <c r="O28" i="14"/>
  <c r="P28" i="14"/>
  <c r="Q28" i="14"/>
  <c r="R28" i="14"/>
  <c r="S28" i="14"/>
  <c r="T28" i="14"/>
  <c r="U28" i="14"/>
  <c r="V28" i="14"/>
  <c r="W28" i="14"/>
  <c r="X28" i="14"/>
  <c r="Y28" i="14"/>
  <c r="Z28" i="14"/>
  <c r="AA28" i="14"/>
  <c r="AB28" i="14"/>
  <c r="AC28" i="14"/>
  <c r="AD28" i="14"/>
  <c r="AE28" i="14"/>
  <c r="AF28" i="14"/>
  <c r="H29" i="14"/>
  <c r="I29" i="14"/>
  <c r="J29" i="14"/>
  <c r="K29" i="14"/>
  <c r="L29" i="14"/>
  <c r="M29" i="14"/>
  <c r="N29" i="14"/>
  <c r="O29" i="14"/>
  <c r="P29" i="14"/>
  <c r="Q29" i="14"/>
  <c r="R29" i="14"/>
  <c r="S29" i="14"/>
  <c r="T29" i="14"/>
  <c r="U29" i="14"/>
  <c r="V29" i="14"/>
  <c r="W29" i="14"/>
  <c r="X29" i="14"/>
  <c r="Y29" i="14"/>
  <c r="Z29" i="14"/>
  <c r="AA29" i="14"/>
  <c r="AB29" i="14"/>
  <c r="AC29" i="14"/>
  <c r="AD29" i="14"/>
  <c r="AE29" i="14"/>
  <c r="AF29" i="14"/>
  <c r="C23" i="14"/>
  <c r="D23" i="14"/>
  <c r="E23" i="14"/>
  <c r="F23" i="14"/>
  <c r="C24" i="14"/>
  <c r="D24" i="14"/>
  <c r="E24" i="14"/>
  <c r="F24" i="14"/>
  <c r="C25" i="14"/>
  <c r="D25" i="14"/>
  <c r="E25" i="14"/>
  <c r="F25" i="14"/>
  <c r="C26" i="14"/>
  <c r="D26" i="14"/>
  <c r="E26" i="14"/>
  <c r="F26" i="14"/>
  <c r="C27" i="14"/>
  <c r="D27" i="14"/>
  <c r="E27" i="14"/>
  <c r="F27" i="14"/>
  <c r="C28" i="14"/>
  <c r="D28" i="14"/>
  <c r="E28" i="14"/>
  <c r="F28" i="14"/>
  <c r="C29" i="14"/>
  <c r="D29" i="14"/>
  <c r="E29" i="14"/>
  <c r="F29" i="14"/>
  <c r="M5" i="16" l="1"/>
  <c r="M3" i="16"/>
  <c r="O2" i="16"/>
  <c r="P4" i="16"/>
  <c r="H3" i="2"/>
  <c r="H4" i="2"/>
  <c r="H5" i="2"/>
  <c r="H6" i="2"/>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AF6" i="2" s="1"/>
  <c r="AG6" i="2" s="1"/>
  <c r="AH6" i="2" s="1"/>
  <c r="AI6" i="2" s="1"/>
  <c r="AJ6" i="2" s="1"/>
  <c r="AK6" i="2" s="1"/>
  <c r="H2" i="2"/>
  <c r="Q4" i="16" l="1"/>
  <c r="P2" i="16"/>
  <c r="N3" i="16"/>
  <c r="N5" i="16"/>
  <c r="I2" i="2"/>
  <c r="H7" i="2"/>
  <c r="I5" i="2"/>
  <c r="H10" i="2"/>
  <c r="I4" i="2"/>
  <c r="H9" i="2"/>
  <c r="I3" i="2"/>
  <c r="H8" i="2"/>
  <c r="G29" i="14"/>
  <c r="L56" i="5" s="1"/>
  <c r="G28" i="14"/>
  <c r="G27" i="14"/>
  <c r="G26" i="14"/>
  <c r="L23" i="5" s="1"/>
  <c r="G25" i="14"/>
  <c r="G24" i="14"/>
  <c r="G23" i="14"/>
  <c r="E65" i="13"/>
  <c r="E64" i="13"/>
  <c r="E63" i="13"/>
  <c r="B59" i="13"/>
  <c r="D59" i="13" s="1"/>
  <c r="D58" i="13"/>
  <c r="D57" i="13"/>
  <c r="F53" i="13"/>
  <c r="F52" i="13"/>
  <c r="F51" i="13"/>
  <c r="F50" i="13"/>
  <c r="F49" i="13"/>
  <c r="F48" i="13"/>
  <c r="F45" i="13"/>
  <c r="F44" i="13"/>
  <c r="F43" i="13"/>
  <c r="F42" i="13"/>
  <c r="F41" i="13"/>
  <c r="F40" i="13"/>
  <c r="L33" i="13"/>
  <c r="I32" i="13"/>
  <c r="G40" i="4" s="1"/>
  <c r="G41" i="4" s="1"/>
  <c r="I27" i="13"/>
  <c r="D27" i="13"/>
  <c r="I25" i="13"/>
  <c r="D25" i="13"/>
  <c r="K45" i="9"/>
  <c r="K46" i="9" s="1"/>
  <c r="K47" i="9" s="1"/>
  <c r="K42" i="9"/>
  <c r="K43" i="9" s="1"/>
  <c r="K44" i="9" s="1"/>
  <c r="K39" i="9"/>
  <c r="K36" i="9"/>
  <c r="K37" i="9" s="1"/>
  <c r="K38" i="9" s="1"/>
  <c r="AL103" i="10"/>
  <c r="AG103" i="10"/>
  <c r="AB103" i="10"/>
  <c r="W103" i="10"/>
  <c r="R103" i="10"/>
  <c r="M103" i="10"/>
  <c r="H103" i="10"/>
  <c r="AL99" i="10"/>
  <c r="AG99" i="10"/>
  <c r="AB99" i="10"/>
  <c r="W99" i="10"/>
  <c r="R99" i="10"/>
  <c r="M99" i="10"/>
  <c r="H99" i="10"/>
  <c r="AL95" i="10"/>
  <c r="AG95" i="10"/>
  <c r="AB95" i="10"/>
  <c r="W95" i="10"/>
  <c r="R95" i="10"/>
  <c r="M95" i="10"/>
  <c r="H95" i="10"/>
  <c r="AL91" i="10"/>
  <c r="AG91" i="10"/>
  <c r="AB91" i="10"/>
  <c r="W91" i="10"/>
  <c r="R91" i="10"/>
  <c r="M91" i="10"/>
  <c r="H91" i="10"/>
  <c r="AL87" i="10"/>
  <c r="AG87" i="10"/>
  <c r="AB87" i="10"/>
  <c r="W87" i="10"/>
  <c r="R87" i="10"/>
  <c r="M87" i="10"/>
  <c r="H87" i="10"/>
  <c r="AL83" i="10"/>
  <c r="AG83" i="10"/>
  <c r="AB83" i="10"/>
  <c r="W83" i="10"/>
  <c r="R83" i="10"/>
  <c r="M83" i="10"/>
  <c r="H83" i="10"/>
  <c r="AL79" i="10"/>
  <c r="AG79" i="10"/>
  <c r="AB79" i="10"/>
  <c r="W79" i="10"/>
  <c r="R79" i="10"/>
  <c r="M79" i="10"/>
  <c r="H79" i="10"/>
  <c r="K72" i="9"/>
  <c r="K71" i="9"/>
  <c r="K66" i="9"/>
  <c r="K67" i="9" s="1"/>
  <c r="K54" i="9"/>
  <c r="K55" i="9" s="1"/>
  <c r="K56" i="9" s="1"/>
  <c r="K34" i="9"/>
  <c r="K22" i="9"/>
  <c r="K15" i="9"/>
  <c r="K9" i="9"/>
  <c r="L80" i="5"/>
  <c r="L81" i="5" s="1"/>
  <c r="G77" i="5"/>
  <c r="G78" i="5" s="1"/>
  <c r="G74" i="5"/>
  <c r="G75" i="5" s="1"/>
  <c r="AK69" i="5"/>
  <c r="AF69" i="5"/>
  <c r="AA69" i="5"/>
  <c r="V69" i="5"/>
  <c r="Q69" i="5"/>
  <c r="AK66" i="5"/>
  <c r="AK67" i="5" s="1"/>
  <c r="AF66" i="5"/>
  <c r="AF67" i="5" s="1"/>
  <c r="AA66" i="5"/>
  <c r="AA67" i="5" s="1"/>
  <c r="V66" i="5"/>
  <c r="V67" i="5" s="1"/>
  <c r="Q66" i="5"/>
  <c r="Q67" i="5" s="1"/>
  <c r="L66" i="5"/>
  <c r="L67" i="5" s="1"/>
  <c r="G66" i="5"/>
  <c r="G67" i="5" s="1"/>
  <c r="AK63" i="5"/>
  <c r="AK64" i="5" s="1"/>
  <c r="AF63" i="5"/>
  <c r="AF64" i="5" s="1"/>
  <c r="AA63" i="5"/>
  <c r="AA64" i="5" s="1"/>
  <c r="V63" i="5"/>
  <c r="V64" i="5" s="1"/>
  <c r="Q63" i="5"/>
  <c r="Q64" i="5" s="1"/>
  <c r="L63" i="5"/>
  <c r="L64" i="5" s="1"/>
  <c r="G63" i="5"/>
  <c r="G64" i="5" s="1"/>
  <c r="L59" i="5"/>
  <c r="L58" i="5"/>
  <c r="L55" i="5"/>
  <c r="L50" i="5"/>
  <c r="L49" i="5"/>
  <c r="L48" i="5"/>
  <c r="L47" i="5"/>
  <c r="L46" i="5"/>
  <c r="L44" i="5"/>
  <c r="L45" i="5" s="1"/>
  <c r="G44" i="5"/>
  <c r="G45" i="5" s="1"/>
  <c r="L41" i="5"/>
  <c r="L40" i="5"/>
  <c r="L39" i="5"/>
  <c r="L38" i="5"/>
  <c r="L37" i="5"/>
  <c r="L34" i="5"/>
  <c r="L33" i="5"/>
  <c r="L32" i="5"/>
  <c r="L31" i="5"/>
  <c r="L30" i="5"/>
  <c r="L27" i="5"/>
  <c r="L26" i="5"/>
  <c r="L25" i="5"/>
  <c r="L24" i="5"/>
  <c r="L22" i="5"/>
  <c r="L21" i="5"/>
  <c r="L20" i="5"/>
  <c r="L19" i="5"/>
  <c r="L18" i="5"/>
  <c r="G15" i="5"/>
  <c r="L13" i="5"/>
  <c r="L12" i="5"/>
  <c r="L11" i="5"/>
  <c r="L10" i="5"/>
  <c r="L9" i="5"/>
  <c r="L8" i="5"/>
  <c r="L7" i="5"/>
  <c r="L6" i="5"/>
  <c r="L5" i="5"/>
  <c r="L4" i="5"/>
  <c r="G88" i="4"/>
  <c r="G89" i="4" s="1"/>
  <c r="G90" i="4" s="1"/>
  <c r="G84" i="4"/>
  <c r="G85" i="4" s="1"/>
  <c r="G86" i="4" s="1"/>
  <c r="G79" i="4"/>
  <c r="G80" i="4" s="1"/>
  <c r="G81" i="4" s="1"/>
  <c r="AK77" i="4"/>
  <c r="AF77" i="4"/>
  <c r="AA77" i="4"/>
  <c r="V77" i="4"/>
  <c r="Q77" i="4"/>
  <c r="L77" i="4"/>
  <c r="G77" i="4"/>
  <c r="G73" i="4"/>
  <c r="G74" i="4" s="1"/>
  <c r="G75" i="4" s="1"/>
  <c r="G71" i="4"/>
  <c r="G69" i="4"/>
  <c r="G67" i="4"/>
  <c r="G65" i="4"/>
  <c r="G63" i="4"/>
  <c r="AK82" i="4"/>
  <c r="AF82" i="4"/>
  <c r="AA82" i="4"/>
  <c r="V82" i="4"/>
  <c r="Q82" i="4"/>
  <c r="L82" i="4"/>
  <c r="G59" i="4"/>
  <c r="G60" i="4" s="1"/>
  <c r="G61" i="4" s="1"/>
  <c r="G82" i="4" s="1"/>
  <c r="G57" i="4"/>
  <c r="G55" i="4"/>
  <c r="G53" i="4"/>
  <c r="G51" i="4"/>
  <c r="G49" i="4"/>
  <c r="G21" i="4"/>
  <c r="G13" i="3"/>
  <c r="AK11" i="3"/>
  <c r="AF11" i="3"/>
  <c r="AA11" i="3"/>
  <c r="V11" i="3"/>
  <c r="Q11" i="3"/>
  <c r="G11" i="3"/>
  <c r="I11" i="3" s="1"/>
  <c r="AK9" i="3"/>
  <c r="AF9" i="3"/>
  <c r="AA9" i="3"/>
  <c r="V9" i="3"/>
  <c r="Q9" i="3"/>
  <c r="G9" i="3"/>
  <c r="I9" i="3" s="1"/>
  <c r="AK7" i="3"/>
  <c r="AF7" i="3"/>
  <c r="AA7" i="3"/>
  <c r="V7" i="3"/>
  <c r="Q7" i="3"/>
  <c r="L7" i="3"/>
  <c r="G7" i="3"/>
  <c r="G5" i="3"/>
  <c r="G3" i="3"/>
  <c r="G224" i="2"/>
  <c r="AK222" i="2"/>
  <c r="AF222" i="2"/>
  <c r="AA222" i="2"/>
  <c r="V222" i="2"/>
  <c r="Q222" i="2"/>
  <c r="L222" i="2"/>
  <c r="G222" i="2"/>
  <c r="AK220" i="2"/>
  <c r="AF220" i="2"/>
  <c r="AA220" i="2"/>
  <c r="V220" i="2"/>
  <c r="Q220" i="2"/>
  <c r="L220" i="2"/>
  <c r="G220" i="2"/>
  <c r="AK218" i="2"/>
  <c r="AF218" i="2"/>
  <c r="AA218" i="2"/>
  <c r="V218" i="2"/>
  <c r="Q218" i="2"/>
  <c r="G218" i="2"/>
  <c r="G216" i="2"/>
  <c r="G214" i="2"/>
  <c r="L187" i="2"/>
  <c r="L191" i="2" s="1"/>
  <c r="L186" i="2"/>
  <c r="L190" i="2" s="1"/>
  <c r="L185" i="2"/>
  <c r="L189" i="2" s="1"/>
  <c r="L184" i="2"/>
  <c r="L188" i="2" s="1"/>
  <c r="L179" i="2"/>
  <c r="L183" i="2" s="1"/>
  <c r="L178" i="2"/>
  <c r="L182" i="2" s="1"/>
  <c r="L177" i="2"/>
  <c r="L181" i="2" s="1"/>
  <c r="L176" i="2"/>
  <c r="L180" i="2" s="1"/>
  <c r="G151" i="2"/>
  <c r="L144" i="2"/>
  <c r="L143" i="2"/>
  <c r="L148" i="2" s="1"/>
  <c r="L142" i="2"/>
  <c r="L147" i="2" s="1"/>
  <c r="L141" i="2"/>
  <c r="L146" i="2" s="1"/>
  <c r="L140" i="2"/>
  <c r="L145" i="2" s="1"/>
  <c r="L126" i="2"/>
  <c r="L125" i="2"/>
  <c r="L130" i="2" s="1"/>
  <c r="L124" i="2"/>
  <c r="L129" i="2" s="1"/>
  <c r="L123" i="2"/>
  <c r="L128" i="2" s="1"/>
  <c r="L122" i="2"/>
  <c r="L127" i="2" s="1"/>
  <c r="L72" i="2"/>
  <c r="L71" i="2"/>
  <c r="L76" i="2" s="1"/>
  <c r="L70" i="2"/>
  <c r="L75" i="2" s="1"/>
  <c r="L69" i="2"/>
  <c r="L74" i="2" s="1"/>
  <c r="L68" i="2"/>
  <c r="L73" i="2" s="1"/>
  <c r="L63" i="2"/>
  <c r="L62" i="2"/>
  <c r="L67" i="2" s="1"/>
  <c r="L61" i="2"/>
  <c r="L66" i="2" s="1"/>
  <c r="L60" i="2"/>
  <c r="L65" i="2" s="1"/>
  <c r="L59" i="2"/>
  <c r="L64" i="2" s="1"/>
  <c r="G39" i="2"/>
  <c r="G40" i="2" s="1"/>
  <c r="L33" i="2"/>
  <c r="L32" i="2"/>
  <c r="L37" i="2" s="1"/>
  <c r="L31" i="2"/>
  <c r="L36" i="2" s="1"/>
  <c r="L30" i="2"/>
  <c r="L35" i="2" s="1"/>
  <c r="L29" i="2"/>
  <c r="L34" i="2" s="1"/>
  <c r="L20" i="2"/>
  <c r="L25" i="2" s="1"/>
  <c r="O3" i="16" l="1"/>
  <c r="Q2" i="16"/>
  <c r="R4" i="16"/>
  <c r="O5" i="16"/>
  <c r="H77" i="4"/>
  <c r="J77" i="4"/>
  <c r="K77" i="4"/>
  <c r="I77" i="4"/>
  <c r="I7" i="3"/>
  <c r="H40" i="9"/>
  <c r="H41" i="9" s="1"/>
  <c r="Q40" i="9"/>
  <c r="Q41" i="9" s="1"/>
  <c r="U40" i="9"/>
  <c r="U41" i="9" s="1"/>
  <c r="AI40" i="9"/>
  <c r="AI41" i="9" s="1"/>
  <c r="Z40" i="9"/>
  <c r="Z41" i="9" s="1"/>
  <c r="AC40" i="9"/>
  <c r="AC41" i="9" s="1"/>
  <c r="T40" i="9"/>
  <c r="T41" i="9" s="1"/>
  <c r="V40" i="9"/>
  <c r="V41" i="9" s="1"/>
  <c r="AG40" i="9"/>
  <c r="AG41" i="9" s="1"/>
  <c r="AA40" i="9"/>
  <c r="AA41" i="9" s="1"/>
  <c r="AH40" i="9"/>
  <c r="AH41" i="9" s="1"/>
  <c r="R40" i="9"/>
  <c r="R41" i="9" s="1"/>
  <c r="AF40" i="9"/>
  <c r="AF41" i="9" s="1"/>
  <c r="Y40" i="9"/>
  <c r="Y41" i="9" s="1"/>
  <c r="S40" i="9"/>
  <c r="S41" i="9" s="1"/>
  <c r="W40" i="9"/>
  <c r="W41" i="9" s="1"/>
  <c r="P40" i="9"/>
  <c r="P41" i="9" s="1"/>
  <c r="O40" i="9"/>
  <c r="O41" i="9" s="1"/>
  <c r="M40" i="9"/>
  <c r="M41" i="9" s="1"/>
  <c r="AB40" i="9"/>
  <c r="AB41" i="9" s="1"/>
  <c r="N40" i="9"/>
  <c r="N41" i="9" s="1"/>
  <c r="X40" i="9"/>
  <c r="X41" i="9" s="1"/>
  <c r="G40" i="9"/>
  <c r="G41" i="9" s="1"/>
  <c r="AD40" i="9"/>
  <c r="AD41" i="9" s="1"/>
  <c r="L40" i="9"/>
  <c r="L41" i="9" s="1"/>
  <c r="AE40" i="9"/>
  <c r="AE41" i="9" s="1"/>
  <c r="AJ40" i="9"/>
  <c r="AJ41" i="9" s="1"/>
  <c r="I40" i="9"/>
  <c r="I41" i="9" s="1"/>
  <c r="J40" i="9"/>
  <c r="J41" i="9" s="1"/>
  <c r="V46" i="4"/>
  <c r="V47" i="4" s="1"/>
  <c r="K43" i="4"/>
  <c r="K44" i="4" s="1"/>
  <c r="AE43" i="4"/>
  <c r="AE44" i="4" s="1"/>
  <c r="L40" i="4"/>
  <c r="L41" i="4" s="1"/>
  <c r="AF40" i="4"/>
  <c r="AF41" i="4" s="1"/>
  <c r="L37" i="4"/>
  <c r="L38" i="4" s="1"/>
  <c r="AF37" i="4"/>
  <c r="AF38" i="4" s="1"/>
  <c r="X34" i="4"/>
  <c r="X35" i="4" s="1"/>
  <c r="V31" i="4"/>
  <c r="V32" i="4" s="1"/>
  <c r="H31" i="4"/>
  <c r="H32" i="4" s="1"/>
  <c r="N28" i="4"/>
  <c r="N29" i="4" s="1"/>
  <c r="AH28" i="4"/>
  <c r="AH29" i="4" s="1"/>
  <c r="P211" i="2"/>
  <c r="P212" i="2" s="1"/>
  <c r="AJ211" i="2"/>
  <c r="AJ212" i="2" s="1"/>
  <c r="Z208" i="2"/>
  <c r="Z209" i="2" s="1"/>
  <c r="P205" i="2"/>
  <c r="P206" i="2" s="1"/>
  <c r="AJ205" i="2"/>
  <c r="AJ206" i="2" s="1"/>
  <c r="AE202" i="2"/>
  <c r="AE203" i="2" s="1"/>
  <c r="AF199" i="2"/>
  <c r="AF200" i="2" s="1"/>
  <c r="Q196" i="2"/>
  <c r="Q197" i="2" s="1"/>
  <c r="AK196" i="2"/>
  <c r="AK197" i="2" s="1"/>
  <c r="AA193" i="2"/>
  <c r="AA194" i="2" s="1"/>
  <c r="W46" i="4"/>
  <c r="W47" i="4" s="1"/>
  <c r="L43" i="4"/>
  <c r="L44" i="4" s="1"/>
  <c r="AF43" i="4"/>
  <c r="AF44" i="4" s="1"/>
  <c r="M40" i="4"/>
  <c r="M41" i="4" s="1"/>
  <c r="AG40" i="4"/>
  <c r="AG41" i="4" s="1"/>
  <c r="M37" i="4"/>
  <c r="M38" i="4" s="1"/>
  <c r="AG37" i="4"/>
  <c r="AG38" i="4" s="1"/>
  <c r="Y34" i="4"/>
  <c r="Y35" i="4" s="1"/>
  <c r="W31" i="4"/>
  <c r="W32" i="4" s="1"/>
  <c r="I31" i="4"/>
  <c r="I32" i="4" s="1"/>
  <c r="O28" i="4"/>
  <c r="O29" i="4" s="1"/>
  <c r="AI28" i="4"/>
  <c r="AI29" i="4" s="1"/>
  <c r="Q211" i="2"/>
  <c r="Q212" i="2" s="1"/>
  <c r="AK211" i="2"/>
  <c r="AK212" i="2" s="1"/>
  <c r="AA208" i="2"/>
  <c r="AA209" i="2" s="1"/>
  <c r="Q205" i="2"/>
  <c r="Q206" i="2" s="1"/>
  <c r="AK205" i="2"/>
  <c r="AK206" i="2" s="1"/>
  <c r="AF202" i="2"/>
  <c r="AF203" i="2" s="1"/>
  <c r="AG199" i="2"/>
  <c r="AG200" i="2" s="1"/>
  <c r="R196" i="2"/>
  <c r="R197" i="2" s="1"/>
  <c r="H193" i="2"/>
  <c r="H194" i="2" s="1"/>
  <c r="AB193" i="2"/>
  <c r="AB194" i="2" s="1"/>
  <c r="X46" i="4"/>
  <c r="X47" i="4" s="1"/>
  <c r="M43" i="4"/>
  <c r="M44" i="4" s="1"/>
  <c r="AG43" i="4"/>
  <c r="AG44" i="4" s="1"/>
  <c r="N40" i="4"/>
  <c r="N41" i="4" s="1"/>
  <c r="AH40" i="4"/>
  <c r="AH41" i="4" s="1"/>
  <c r="N37" i="4"/>
  <c r="N38" i="4" s="1"/>
  <c r="AH37" i="4"/>
  <c r="AH38" i="4" s="1"/>
  <c r="Z34" i="4"/>
  <c r="Z35" i="4" s="1"/>
  <c r="X31" i="4"/>
  <c r="X32" i="4" s="1"/>
  <c r="P28" i="4"/>
  <c r="P29" i="4" s="1"/>
  <c r="AJ28" i="4"/>
  <c r="AJ29" i="4" s="1"/>
  <c r="R211" i="2"/>
  <c r="R212" i="2" s="1"/>
  <c r="H208" i="2"/>
  <c r="H209" i="2" s="1"/>
  <c r="AB208" i="2"/>
  <c r="AB209" i="2" s="1"/>
  <c r="R205" i="2"/>
  <c r="R206" i="2" s="1"/>
  <c r="M202" i="2"/>
  <c r="M203" i="2" s="1"/>
  <c r="AG202" i="2"/>
  <c r="AG203" i="2" s="1"/>
  <c r="AH199" i="2"/>
  <c r="AH200" i="2" s="1"/>
  <c r="S196" i="2"/>
  <c r="S197" i="2" s="1"/>
  <c r="I193" i="2"/>
  <c r="I194" i="2" s="1"/>
  <c r="AC193" i="2"/>
  <c r="AC194" i="2" s="1"/>
  <c r="Y46" i="4"/>
  <c r="Y47" i="4" s="1"/>
  <c r="N43" i="4"/>
  <c r="N44" i="4" s="1"/>
  <c r="AH43" i="4"/>
  <c r="AH44" i="4" s="1"/>
  <c r="O40" i="4"/>
  <c r="O41" i="4" s="1"/>
  <c r="AI40" i="4"/>
  <c r="AI41" i="4" s="1"/>
  <c r="O37" i="4"/>
  <c r="O38" i="4" s="1"/>
  <c r="AI37" i="4"/>
  <c r="AI38" i="4" s="1"/>
  <c r="AA34" i="4"/>
  <c r="AA35" i="4" s="1"/>
  <c r="Y31" i="4"/>
  <c r="Y32" i="4" s="1"/>
  <c r="Q28" i="4"/>
  <c r="Q29" i="4" s="1"/>
  <c r="AK28" i="4"/>
  <c r="AK29" i="4" s="1"/>
  <c r="S211" i="2"/>
  <c r="S212" i="2" s="1"/>
  <c r="I208" i="2"/>
  <c r="I209" i="2" s="1"/>
  <c r="AC208" i="2"/>
  <c r="AC209" i="2" s="1"/>
  <c r="S205" i="2"/>
  <c r="S206" i="2" s="1"/>
  <c r="N202" i="2"/>
  <c r="N203" i="2" s="1"/>
  <c r="AH202" i="2"/>
  <c r="AH203" i="2" s="1"/>
  <c r="AI199" i="2"/>
  <c r="AI200" i="2" s="1"/>
  <c r="T196" i="2"/>
  <c r="T197" i="2" s="1"/>
  <c r="J193" i="2"/>
  <c r="J194" i="2" s="1"/>
  <c r="AD193" i="2"/>
  <c r="AD194" i="2" s="1"/>
  <c r="Z46" i="4"/>
  <c r="Z47" i="4" s="1"/>
  <c r="O43" i="4"/>
  <c r="O44" i="4" s="1"/>
  <c r="AI43" i="4"/>
  <c r="AI44" i="4" s="1"/>
  <c r="P40" i="4"/>
  <c r="P41" i="4" s="1"/>
  <c r="AJ40" i="4"/>
  <c r="AJ41" i="4" s="1"/>
  <c r="P37" i="4"/>
  <c r="P38" i="4" s="1"/>
  <c r="AJ37" i="4"/>
  <c r="AJ38" i="4" s="1"/>
  <c r="AB34" i="4"/>
  <c r="AB35" i="4" s="1"/>
  <c r="Z31" i="4"/>
  <c r="Z32" i="4" s="1"/>
  <c r="R28" i="4"/>
  <c r="R29" i="4" s="1"/>
  <c r="T211" i="2"/>
  <c r="T212" i="2" s="1"/>
  <c r="J208" i="2"/>
  <c r="J209" i="2" s="1"/>
  <c r="AD208" i="2"/>
  <c r="AD209" i="2" s="1"/>
  <c r="T205" i="2"/>
  <c r="T206" i="2" s="1"/>
  <c r="O202" i="2"/>
  <c r="O203" i="2" s="1"/>
  <c r="AI202" i="2"/>
  <c r="AI203" i="2" s="1"/>
  <c r="AJ199" i="2"/>
  <c r="AJ200" i="2" s="1"/>
  <c r="U196" i="2"/>
  <c r="U197" i="2" s="1"/>
  <c r="K193" i="2"/>
  <c r="K194" i="2" s="1"/>
  <c r="AE193" i="2"/>
  <c r="AE194" i="2" s="1"/>
  <c r="AA46" i="4"/>
  <c r="AA47" i="4" s="1"/>
  <c r="P43" i="4"/>
  <c r="P44" i="4" s="1"/>
  <c r="AJ43" i="4"/>
  <c r="AJ44" i="4" s="1"/>
  <c r="Q40" i="4"/>
  <c r="Q41" i="4" s="1"/>
  <c r="AK40" i="4"/>
  <c r="AK41" i="4" s="1"/>
  <c r="Q37" i="4"/>
  <c r="Q38" i="4" s="1"/>
  <c r="AK37" i="4"/>
  <c r="AK38" i="4" s="1"/>
  <c r="AC34" i="4"/>
  <c r="AC35" i="4" s="1"/>
  <c r="AA31" i="4"/>
  <c r="AA32" i="4" s="1"/>
  <c r="S28" i="4"/>
  <c r="S29" i="4" s="1"/>
  <c r="U211" i="2"/>
  <c r="U212" i="2" s="1"/>
  <c r="K208" i="2"/>
  <c r="K209" i="2" s="1"/>
  <c r="AE208" i="2"/>
  <c r="AE209" i="2" s="1"/>
  <c r="U205" i="2"/>
  <c r="U206" i="2" s="1"/>
  <c r="P202" i="2"/>
  <c r="P203" i="2" s="1"/>
  <c r="AJ202" i="2"/>
  <c r="AJ203" i="2" s="1"/>
  <c r="AK199" i="2"/>
  <c r="AK200" i="2" s="1"/>
  <c r="V196" i="2"/>
  <c r="V197" i="2" s="1"/>
  <c r="L193" i="2"/>
  <c r="L194" i="2" s="1"/>
  <c r="AF193" i="2"/>
  <c r="AF194" i="2" s="1"/>
  <c r="AB46" i="4"/>
  <c r="AB47" i="4" s="1"/>
  <c r="Q43" i="4"/>
  <c r="Q44" i="4" s="1"/>
  <c r="AK43" i="4"/>
  <c r="AK44" i="4" s="1"/>
  <c r="R40" i="4"/>
  <c r="R41" i="4" s="1"/>
  <c r="R37" i="4"/>
  <c r="R38" i="4" s="1"/>
  <c r="AD34" i="4"/>
  <c r="AD35" i="4" s="1"/>
  <c r="AB31" i="4"/>
  <c r="AB32" i="4" s="1"/>
  <c r="T28" i="4"/>
  <c r="T29" i="4" s="1"/>
  <c r="V211" i="2"/>
  <c r="V212" i="2" s="1"/>
  <c r="L208" i="2"/>
  <c r="L209" i="2" s="1"/>
  <c r="AF208" i="2"/>
  <c r="AF209" i="2" s="1"/>
  <c r="V205" i="2"/>
  <c r="V206" i="2" s="1"/>
  <c r="Q202" i="2"/>
  <c r="Q203" i="2" s="1"/>
  <c r="AK202" i="2"/>
  <c r="AK203" i="2" s="1"/>
  <c r="R199" i="2"/>
  <c r="R200" i="2" s="1"/>
  <c r="W196" i="2"/>
  <c r="W197" i="2" s="1"/>
  <c r="M193" i="2"/>
  <c r="M194" i="2" s="1"/>
  <c r="AG193" i="2"/>
  <c r="AG194" i="2" s="1"/>
  <c r="AC46" i="4"/>
  <c r="AC47" i="4" s="1"/>
  <c r="R43" i="4"/>
  <c r="R44" i="4" s="1"/>
  <c r="S40" i="4"/>
  <c r="S41" i="4" s="1"/>
  <c r="S37" i="4"/>
  <c r="S38" i="4" s="1"/>
  <c r="AE34" i="4"/>
  <c r="AE35" i="4" s="1"/>
  <c r="AC31" i="4"/>
  <c r="AC32" i="4" s="1"/>
  <c r="U28" i="4"/>
  <c r="U29" i="4" s="1"/>
  <c r="W211" i="2"/>
  <c r="W212" i="2" s="1"/>
  <c r="M208" i="2"/>
  <c r="M209" i="2" s="1"/>
  <c r="AG208" i="2"/>
  <c r="AG209" i="2" s="1"/>
  <c r="W205" i="2"/>
  <c r="W206" i="2" s="1"/>
  <c r="R202" i="2"/>
  <c r="R203" i="2" s="1"/>
  <c r="H202" i="2"/>
  <c r="H203" i="2" s="1"/>
  <c r="S199" i="2"/>
  <c r="S200" i="2" s="1"/>
  <c r="X196" i="2"/>
  <c r="X197" i="2" s="1"/>
  <c r="N193" i="2"/>
  <c r="N194" i="2" s="1"/>
  <c r="AH193" i="2"/>
  <c r="AH194" i="2" s="1"/>
  <c r="AD46" i="4"/>
  <c r="AD47" i="4" s="1"/>
  <c r="S43" i="4"/>
  <c r="S44" i="4" s="1"/>
  <c r="T40" i="4"/>
  <c r="T41" i="4" s="1"/>
  <c r="T37" i="4"/>
  <c r="T38" i="4" s="1"/>
  <c r="AF34" i="4"/>
  <c r="AF35" i="4" s="1"/>
  <c r="J31" i="4"/>
  <c r="J32" i="4" s="1"/>
  <c r="AD31" i="4"/>
  <c r="AD32" i="4" s="1"/>
  <c r="V28" i="4"/>
  <c r="V29" i="4" s="1"/>
  <c r="X211" i="2"/>
  <c r="X212" i="2" s="1"/>
  <c r="N208" i="2"/>
  <c r="N209" i="2" s="1"/>
  <c r="AH208" i="2"/>
  <c r="AH209" i="2" s="1"/>
  <c r="X205" i="2"/>
  <c r="X206" i="2" s="1"/>
  <c r="S202" i="2"/>
  <c r="S203" i="2" s="1"/>
  <c r="I202" i="2"/>
  <c r="I203" i="2" s="1"/>
  <c r="T199" i="2"/>
  <c r="T200" i="2" s="1"/>
  <c r="Y196" i="2"/>
  <c r="Y197" i="2" s="1"/>
  <c r="O193" i="2"/>
  <c r="O194" i="2" s="1"/>
  <c r="AI193" i="2"/>
  <c r="AI194" i="2" s="1"/>
  <c r="AE46" i="4"/>
  <c r="AE47" i="4" s="1"/>
  <c r="T43" i="4"/>
  <c r="T44" i="4" s="1"/>
  <c r="U40" i="4"/>
  <c r="U41" i="4" s="1"/>
  <c r="U37" i="4"/>
  <c r="U38" i="4" s="1"/>
  <c r="AG34" i="4"/>
  <c r="AG35" i="4" s="1"/>
  <c r="K31" i="4"/>
  <c r="K32" i="4" s="1"/>
  <c r="AE31" i="4"/>
  <c r="AE32" i="4" s="1"/>
  <c r="W28" i="4"/>
  <c r="W29" i="4" s="1"/>
  <c r="Y211" i="2"/>
  <c r="Y212" i="2" s="1"/>
  <c r="O208" i="2"/>
  <c r="O209" i="2" s="1"/>
  <c r="AI208" i="2"/>
  <c r="AI209" i="2" s="1"/>
  <c r="Y205" i="2"/>
  <c r="Y206" i="2" s="1"/>
  <c r="T202" i="2"/>
  <c r="T203" i="2" s="1"/>
  <c r="J202" i="2"/>
  <c r="J203" i="2" s="1"/>
  <c r="U199" i="2"/>
  <c r="U200" i="2" s="1"/>
  <c r="Z196" i="2"/>
  <c r="Z197" i="2" s="1"/>
  <c r="P193" i="2"/>
  <c r="P194" i="2" s="1"/>
  <c r="AJ193" i="2"/>
  <c r="AJ194" i="2" s="1"/>
  <c r="T46" i="4"/>
  <c r="T47" i="4" s="1"/>
  <c r="I43" i="4"/>
  <c r="I44" i="4" s="1"/>
  <c r="AD40" i="4"/>
  <c r="AD41" i="4" s="1"/>
  <c r="J37" i="4"/>
  <c r="J38" i="4" s="1"/>
  <c r="AF28" i="4"/>
  <c r="AF29" i="4" s="1"/>
  <c r="N211" i="2"/>
  <c r="N212" i="2" s="1"/>
  <c r="X208" i="2"/>
  <c r="X209" i="2" s="1"/>
  <c r="AH205" i="2"/>
  <c r="AH206" i="2" s="1"/>
  <c r="AD199" i="2"/>
  <c r="AD200" i="2" s="1"/>
  <c r="AI196" i="2"/>
  <c r="AI197" i="2" s="1"/>
  <c r="O211" i="2"/>
  <c r="O212" i="2" s="1"/>
  <c r="Y208" i="2"/>
  <c r="Y209" i="2" s="1"/>
  <c r="AI205" i="2"/>
  <c r="AI206" i="2" s="1"/>
  <c r="AJ196" i="2"/>
  <c r="AJ197" i="2" s="1"/>
  <c r="W34" i="4"/>
  <c r="W35" i="4" s="1"/>
  <c r="V40" i="4"/>
  <c r="V41" i="4" s="1"/>
  <c r="AH34" i="4"/>
  <c r="AH35" i="4" s="1"/>
  <c r="AF31" i="4"/>
  <c r="AF32" i="4" s="1"/>
  <c r="X28" i="4"/>
  <c r="X29" i="4" s="1"/>
  <c r="P208" i="2"/>
  <c r="P209" i="2" s="1"/>
  <c r="Z205" i="2"/>
  <c r="Z206" i="2" s="1"/>
  <c r="K202" i="2"/>
  <c r="K203" i="2" s="1"/>
  <c r="AA196" i="2"/>
  <c r="AA197" i="2" s="1"/>
  <c r="M46" i="4"/>
  <c r="M47" i="4" s="1"/>
  <c r="X40" i="4"/>
  <c r="X41" i="4" s="1"/>
  <c r="AJ34" i="4"/>
  <c r="AJ35" i="4" s="1"/>
  <c r="AH31" i="4"/>
  <c r="AH32" i="4" s="1"/>
  <c r="Z28" i="4"/>
  <c r="Z29" i="4" s="1"/>
  <c r="R208" i="2"/>
  <c r="R209" i="2" s="1"/>
  <c r="AB205" i="2"/>
  <c r="AB206" i="2" s="1"/>
  <c r="X199" i="2"/>
  <c r="X200" i="2" s="1"/>
  <c r="O46" i="4"/>
  <c r="O47" i="4" s="1"/>
  <c r="AK34" i="4"/>
  <c r="AK35" i="4" s="1"/>
  <c r="S208" i="2"/>
  <c r="S209" i="2" s="1"/>
  <c r="AB28" i="4"/>
  <c r="AB29" i="4" s="1"/>
  <c r="AD205" i="2"/>
  <c r="AD206" i="2" s="1"/>
  <c r="U46" i="4"/>
  <c r="U47" i="4" s="1"/>
  <c r="J43" i="4"/>
  <c r="J44" i="4" s="1"/>
  <c r="AE40" i="4"/>
  <c r="AE41" i="4" s="1"/>
  <c r="K37" i="4"/>
  <c r="K38" i="4" s="1"/>
  <c r="AG28" i="4"/>
  <c r="AG29" i="4" s="1"/>
  <c r="AE199" i="2"/>
  <c r="AE200" i="2" s="1"/>
  <c r="AD202" i="2"/>
  <c r="AD203" i="2" s="1"/>
  <c r="AF46" i="4"/>
  <c r="AF47" i="4" s="1"/>
  <c r="U43" i="4"/>
  <c r="U44" i="4" s="1"/>
  <c r="V37" i="4"/>
  <c r="V38" i="4" s="1"/>
  <c r="L31" i="4"/>
  <c r="L32" i="4" s="1"/>
  <c r="Z211" i="2"/>
  <c r="Z212" i="2" s="1"/>
  <c r="AJ208" i="2"/>
  <c r="AJ209" i="2" s="1"/>
  <c r="U202" i="2"/>
  <c r="U203" i="2" s="1"/>
  <c r="V199" i="2"/>
  <c r="V200" i="2" s="1"/>
  <c r="Q193" i="2"/>
  <c r="Q194" i="2" s="1"/>
  <c r="AG46" i="4"/>
  <c r="AG47" i="4" s="1"/>
  <c r="V43" i="4"/>
  <c r="V44" i="4" s="1"/>
  <c r="W37" i="4"/>
  <c r="W38" i="4" s="1"/>
  <c r="M31" i="4"/>
  <c r="M32" i="4" s="1"/>
  <c r="AA211" i="2"/>
  <c r="AA212" i="2" s="1"/>
  <c r="AK208" i="2"/>
  <c r="AK209" i="2" s="1"/>
  <c r="V202" i="2"/>
  <c r="V203" i="2" s="1"/>
  <c r="H196" i="2"/>
  <c r="H197" i="2" s="1"/>
  <c r="R193" i="2"/>
  <c r="R194" i="2" s="1"/>
  <c r="O205" i="2"/>
  <c r="O206" i="2" s="1"/>
  <c r="AH46" i="4"/>
  <c r="AH47" i="4" s="1"/>
  <c r="W43" i="4"/>
  <c r="W44" i="4" s="1"/>
  <c r="X37" i="4"/>
  <c r="X38" i="4" s="1"/>
  <c r="N31" i="4"/>
  <c r="N32" i="4" s="1"/>
  <c r="AB211" i="2"/>
  <c r="AB212" i="2" s="1"/>
  <c r="H205" i="2"/>
  <c r="H206" i="2" s="1"/>
  <c r="W202" i="2"/>
  <c r="W203" i="2" s="1"/>
  <c r="I196" i="2"/>
  <c r="I197" i="2" s="1"/>
  <c r="S193" i="2"/>
  <c r="S194" i="2" s="1"/>
  <c r="P196" i="2"/>
  <c r="P197" i="2" s="1"/>
  <c r="AI46" i="4"/>
  <c r="AI47" i="4" s="1"/>
  <c r="X43" i="4"/>
  <c r="X44" i="4" s="1"/>
  <c r="Y37" i="4"/>
  <c r="Y38" i="4" s="1"/>
  <c r="O31" i="4"/>
  <c r="O32" i="4" s="1"/>
  <c r="AC211" i="2"/>
  <c r="AC212" i="2" s="1"/>
  <c r="I205" i="2"/>
  <c r="I206" i="2" s="1"/>
  <c r="X202" i="2"/>
  <c r="X203" i="2" s="1"/>
  <c r="J196" i="2"/>
  <c r="J197" i="2" s="1"/>
  <c r="T193" i="2"/>
  <c r="T194" i="2" s="1"/>
  <c r="AJ46" i="4"/>
  <c r="AJ47" i="4" s="1"/>
  <c r="Y43" i="4"/>
  <c r="Y44" i="4" s="1"/>
  <c r="Z37" i="4"/>
  <c r="Z38" i="4" s="1"/>
  <c r="R34" i="4"/>
  <c r="R35" i="4" s="1"/>
  <c r="P31" i="4"/>
  <c r="P32" i="4" s="1"/>
  <c r="H28" i="4"/>
  <c r="H29" i="4" s="1"/>
  <c r="AD211" i="2"/>
  <c r="AD212" i="2" s="1"/>
  <c r="J205" i="2"/>
  <c r="J206" i="2" s="1"/>
  <c r="Y202" i="2"/>
  <c r="Y203" i="2" s="1"/>
  <c r="K196" i="2"/>
  <c r="K197" i="2" s="1"/>
  <c r="U193" i="2"/>
  <c r="U194" i="2" s="1"/>
  <c r="AK46" i="4"/>
  <c r="AK47" i="4" s="1"/>
  <c r="Z43" i="4"/>
  <c r="Z44" i="4" s="1"/>
  <c r="AA37" i="4"/>
  <c r="AA38" i="4" s="1"/>
  <c r="S34" i="4"/>
  <c r="S35" i="4" s="1"/>
  <c r="Q31" i="4"/>
  <c r="Q32" i="4" s="1"/>
  <c r="I28" i="4"/>
  <c r="I29" i="4" s="1"/>
  <c r="AE211" i="2"/>
  <c r="AE212" i="2" s="1"/>
  <c r="K205" i="2"/>
  <c r="K206" i="2" s="1"/>
  <c r="Z202" i="2"/>
  <c r="Z203" i="2" s="1"/>
  <c r="L196" i="2"/>
  <c r="L197" i="2" s="1"/>
  <c r="V193" i="2"/>
  <c r="V194" i="2" s="1"/>
  <c r="AA43" i="4"/>
  <c r="AA44" i="4" s="1"/>
  <c r="H40" i="4"/>
  <c r="H41" i="4" s="1"/>
  <c r="AB37" i="4"/>
  <c r="AB38" i="4" s="1"/>
  <c r="T34" i="4"/>
  <c r="T35" i="4" s="1"/>
  <c r="R31" i="4"/>
  <c r="R32" i="4" s="1"/>
  <c r="J28" i="4"/>
  <c r="J29" i="4" s="1"/>
  <c r="AF211" i="2"/>
  <c r="AF212" i="2" s="1"/>
  <c r="L205" i="2"/>
  <c r="L206" i="2" s="1"/>
  <c r="AA202" i="2"/>
  <c r="AA203" i="2" s="1"/>
  <c r="M196" i="2"/>
  <c r="M197" i="2" s="1"/>
  <c r="W193" i="2"/>
  <c r="W194" i="2" s="1"/>
  <c r="AB43" i="4"/>
  <c r="AB44" i="4" s="1"/>
  <c r="I40" i="4"/>
  <c r="I41" i="4" s="1"/>
  <c r="AC37" i="4"/>
  <c r="AC38" i="4" s="1"/>
  <c r="U34" i="4"/>
  <c r="U35" i="4" s="1"/>
  <c r="S31" i="4"/>
  <c r="S32" i="4" s="1"/>
  <c r="K28" i="4"/>
  <c r="K29" i="4" s="1"/>
  <c r="AG211" i="2"/>
  <c r="AG212" i="2" s="1"/>
  <c r="M205" i="2"/>
  <c r="M206" i="2" s="1"/>
  <c r="AB202" i="2"/>
  <c r="AB203" i="2" s="1"/>
  <c r="N196" i="2"/>
  <c r="N197" i="2" s="1"/>
  <c r="X193" i="2"/>
  <c r="X194" i="2" s="1"/>
  <c r="AC43" i="4"/>
  <c r="AC44" i="4" s="1"/>
  <c r="J40" i="4"/>
  <c r="J41" i="4" s="1"/>
  <c r="AD37" i="4"/>
  <c r="AD38" i="4" s="1"/>
  <c r="V34" i="4"/>
  <c r="V35" i="4" s="1"/>
  <c r="T31" i="4"/>
  <c r="T32" i="4" s="1"/>
  <c r="L28" i="4"/>
  <c r="L29" i="4" s="1"/>
  <c r="AH211" i="2"/>
  <c r="AH212" i="2" s="1"/>
  <c r="N205" i="2"/>
  <c r="N206" i="2" s="1"/>
  <c r="AC202" i="2"/>
  <c r="AC203" i="2" s="1"/>
  <c r="O196" i="2"/>
  <c r="O197" i="2" s="1"/>
  <c r="Y193" i="2"/>
  <c r="Y194" i="2" s="1"/>
  <c r="AD43" i="4"/>
  <c r="AD44" i="4" s="1"/>
  <c r="K40" i="4"/>
  <c r="K41" i="4" s="1"/>
  <c r="AE37" i="4"/>
  <c r="AE38" i="4" s="1"/>
  <c r="U31" i="4"/>
  <c r="U32" i="4" s="1"/>
  <c r="M28" i="4"/>
  <c r="M29" i="4" s="1"/>
  <c r="AI211" i="2"/>
  <c r="AI212" i="2" s="1"/>
  <c r="Z193" i="2"/>
  <c r="Z194" i="2" s="1"/>
  <c r="W40" i="4"/>
  <c r="W41" i="4" s="1"/>
  <c r="AI34" i="4"/>
  <c r="AI35" i="4" s="1"/>
  <c r="AG31" i="4"/>
  <c r="AG32" i="4" s="1"/>
  <c r="Y28" i="4"/>
  <c r="Y29" i="4" s="1"/>
  <c r="Q208" i="2"/>
  <c r="Q209" i="2" s="1"/>
  <c r="AA205" i="2"/>
  <c r="AA206" i="2" s="1"/>
  <c r="W199" i="2"/>
  <c r="W200" i="2" s="1"/>
  <c r="AB196" i="2"/>
  <c r="AB197" i="2" s="1"/>
  <c r="N46" i="4"/>
  <c r="N47" i="4" s="1"/>
  <c r="AC196" i="2"/>
  <c r="AC197" i="2" s="1"/>
  <c r="Y40" i="4"/>
  <c r="Y41" i="4" s="1"/>
  <c r="AI31" i="4"/>
  <c r="AI32" i="4" s="1"/>
  <c r="AA28" i="4"/>
  <c r="AA29" i="4" s="1"/>
  <c r="AC205" i="2"/>
  <c r="AC206" i="2" s="1"/>
  <c r="Y199" i="2"/>
  <c r="Y200" i="2" s="1"/>
  <c r="AD196" i="2"/>
  <c r="AD197" i="2" s="1"/>
  <c r="P46" i="4"/>
  <c r="P47" i="4" s="1"/>
  <c r="Z40" i="4"/>
  <c r="Z41" i="4" s="1"/>
  <c r="AJ31" i="4"/>
  <c r="AJ32" i="4" s="1"/>
  <c r="T208" i="2"/>
  <c r="T209" i="2" s="1"/>
  <c r="Z199" i="2"/>
  <c r="Z200" i="2" s="1"/>
  <c r="AC28" i="4"/>
  <c r="AC29" i="4" s="1"/>
  <c r="M211" i="2"/>
  <c r="M212" i="2" s="1"/>
  <c r="AE196" i="2"/>
  <c r="AE197" i="2" s="1"/>
  <c r="AG196" i="2"/>
  <c r="AG197" i="2" s="1"/>
  <c r="Q46" i="4"/>
  <c r="Q47" i="4" s="1"/>
  <c r="AH196" i="2"/>
  <c r="AH197" i="2" s="1"/>
  <c r="AK31" i="4"/>
  <c r="AK32" i="4" s="1"/>
  <c r="AD28" i="4"/>
  <c r="AD29" i="4" s="1"/>
  <c r="U208" i="2"/>
  <c r="U209" i="2" s="1"/>
  <c r="AA40" i="4"/>
  <c r="AA41" i="4" s="1"/>
  <c r="AE28" i="4"/>
  <c r="AE29" i="4" s="1"/>
  <c r="V208" i="2"/>
  <c r="V209" i="2" s="1"/>
  <c r="AB40" i="4"/>
  <c r="AB41" i="4" s="1"/>
  <c r="W208" i="2"/>
  <c r="W209" i="2" s="1"/>
  <c r="AC40" i="4"/>
  <c r="AC41" i="4" s="1"/>
  <c r="AE205" i="2"/>
  <c r="AE206" i="2" s="1"/>
  <c r="AF205" i="2"/>
  <c r="AF206" i="2" s="1"/>
  <c r="H37" i="4"/>
  <c r="H38" i="4" s="1"/>
  <c r="AG205" i="2"/>
  <c r="AG206" i="2" s="1"/>
  <c r="I37" i="4"/>
  <c r="I38" i="4" s="1"/>
  <c r="AA199" i="2"/>
  <c r="AA200" i="2" s="1"/>
  <c r="AB199" i="2"/>
  <c r="AB200" i="2" s="1"/>
  <c r="AC199" i="2"/>
  <c r="AC200" i="2" s="1"/>
  <c r="AF196" i="2"/>
  <c r="AF197" i="2" s="1"/>
  <c r="R46" i="4"/>
  <c r="R47" i="4" s="1"/>
  <c r="S46" i="4"/>
  <c r="S47" i="4" s="1"/>
  <c r="H43" i="4"/>
  <c r="H44" i="4" s="1"/>
  <c r="AH67" i="9"/>
  <c r="G67" i="9"/>
  <c r="H67" i="9"/>
  <c r="AJ67" i="9"/>
  <c r="AG69" i="9"/>
  <c r="J69" i="9"/>
  <c r="Y69" i="9"/>
  <c r="R67" i="9"/>
  <c r="T69" i="9"/>
  <c r="X69" i="9"/>
  <c r="S67" i="9"/>
  <c r="O67" i="9"/>
  <c r="P69" i="9"/>
  <c r="T67" i="9"/>
  <c r="Z67" i="9"/>
  <c r="M67" i="9"/>
  <c r="W67" i="9"/>
  <c r="AD69" i="9"/>
  <c r="AB67" i="9"/>
  <c r="G69" i="9"/>
  <c r="Q67" i="9"/>
  <c r="AG67" i="9"/>
  <c r="U69" i="9"/>
  <c r="AF69" i="9"/>
  <c r="R69" i="9"/>
  <c r="M69" i="9"/>
  <c r="AE69" i="9"/>
  <c r="P67" i="9"/>
  <c r="Z69" i="9"/>
  <c r="AE67" i="9"/>
  <c r="AI67" i="9"/>
  <c r="J67" i="9"/>
  <c r="W69" i="9"/>
  <c r="L69" i="9"/>
  <c r="O69" i="9"/>
  <c r="V69" i="9"/>
  <c r="H69" i="9"/>
  <c r="AA69" i="9"/>
  <c r="AI69" i="9"/>
  <c r="X67" i="9"/>
  <c r="AB69" i="9"/>
  <c r="AC67" i="9"/>
  <c r="V67" i="9"/>
  <c r="L67" i="9"/>
  <c r="AH69" i="9"/>
  <c r="U67" i="9"/>
  <c r="AC69" i="9"/>
  <c r="AF67" i="9"/>
  <c r="AJ69" i="9"/>
  <c r="I69" i="9"/>
  <c r="AD67" i="9"/>
  <c r="Q69" i="9"/>
  <c r="AA67" i="9"/>
  <c r="N69" i="9"/>
  <c r="Y67" i="9"/>
  <c r="N67" i="9"/>
  <c r="I67" i="9"/>
  <c r="S69" i="9"/>
  <c r="Q7" i="9"/>
  <c r="M75" i="9"/>
  <c r="AB25" i="9"/>
  <c r="O19" i="9"/>
  <c r="Z7" i="9"/>
  <c r="Y31" i="9"/>
  <c r="Y7" i="9"/>
  <c r="O31" i="9"/>
  <c r="G31" i="9"/>
  <c r="X25" i="9"/>
  <c r="P75" i="9"/>
  <c r="AC25" i="9"/>
  <c r="AH19" i="9"/>
  <c r="AE25" i="9"/>
  <c r="R31" i="9"/>
  <c r="N31" i="9"/>
  <c r="J25" i="9"/>
  <c r="AJ19" i="9"/>
  <c r="P19" i="9"/>
  <c r="Q19" i="9"/>
  <c r="AA25" i="9"/>
  <c r="V13" i="9"/>
  <c r="AE13" i="9"/>
  <c r="AE31" i="9"/>
  <c r="AI75" i="9"/>
  <c r="O75" i="9"/>
  <c r="AC75" i="9"/>
  <c r="S7" i="9"/>
  <c r="Y19" i="9"/>
  <c r="U75" i="9"/>
  <c r="AC19" i="9"/>
  <c r="I31" i="9"/>
  <c r="Q75" i="9"/>
  <c r="P31" i="9"/>
  <c r="AD25" i="9"/>
  <c r="X75" i="9"/>
  <c r="S31" i="9"/>
  <c r="N75" i="9"/>
  <c r="I25" i="9"/>
  <c r="N19" i="9"/>
  <c r="S13" i="9"/>
  <c r="X13" i="9"/>
  <c r="AI19" i="9"/>
  <c r="Y25" i="9"/>
  <c r="AH31" i="9"/>
  <c r="Y13" i="9"/>
  <c r="J13" i="9"/>
  <c r="AI31" i="9"/>
  <c r="L31" i="9"/>
  <c r="Q31" i="9"/>
  <c r="R75" i="9"/>
  <c r="S25" i="9"/>
  <c r="AD19" i="9"/>
  <c r="W75" i="9"/>
  <c r="H75" i="9"/>
  <c r="AG75" i="9"/>
  <c r="AC13" i="9"/>
  <c r="Z25" i="9"/>
  <c r="V7" i="9"/>
  <c r="AF7" i="9"/>
  <c r="R7" i="9"/>
  <c r="Z31" i="9"/>
  <c r="T13" i="9"/>
  <c r="H7" i="9"/>
  <c r="R19" i="9"/>
  <c r="S19" i="9"/>
  <c r="AJ13" i="9"/>
  <c r="AG25" i="9"/>
  <c r="R13" i="9"/>
  <c r="O25" i="9"/>
  <c r="M13" i="9"/>
  <c r="AH75" i="9"/>
  <c r="AD13" i="9"/>
  <c r="G13" i="9"/>
  <c r="I7" i="9"/>
  <c r="AB31" i="9"/>
  <c r="H31" i="9"/>
  <c r="AG13" i="9"/>
  <c r="V19" i="9"/>
  <c r="AH13" i="9"/>
  <c r="G75" i="9"/>
  <c r="S75" i="9"/>
  <c r="AA19" i="9"/>
  <c r="Z19" i="9"/>
  <c r="O13" i="9"/>
  <c r="T25" i="9"/>
  <c r="W19" i="9"/>
  <c r="L25" i="9"/>
  <c r="AA75" i="9"/>
  <c r="AH25" i="9"/>
  <c r="J31" i="9"/>
  <c r="R25" i="9"/>
  <c r="L7" i="9"/>
  <c r="P13" i="9"/>
  <c r="AF31" i="9"/>
  <c r="N7" i="9"/>
  <c r="Q13" i="9"/>
  <c r="AH7" i="9"/>
  <c r="W31" i="9"/>
  <c r="M31" i="9"/>
  <c r="W13" i="9"/>
  <c r="H13" i="9"/>
  <c r="M19" i="9"/>
  <c r="P25" i="9"/>
  <c r="J75" i="9"/>
  <c r="T75" i="9"/>
  <c r="N25" i="9"/>
  <c r="AE75" i="9"/>
  <c r="N13" i="9"/>
  <c r="AJ31" i="9"/>
  <c r="AB75" i="9"/>
  <c r="X19" i="9"/>
  <c r="M25" i="9"/>
  <c r="T19" i="9"/>
  <c r="G7" i="9"/>
  <c r="T31" i="9"/>
  <c r="U31" i="9"/>
  <c r="O7" i="9"/>
  <c r="AF13" i="9"/>
  <c r="P7" i="9"/>
  <c r="U13" i="9"/>
  <c r="V31" i="9"/>
  <c r="J19" i="9"/>
  <c r="AB13" i="9"/>
  <c r="Q25" i="9"/>
  <c r="AI13" i="9"/>
  <c r="AD7" i="9"/>
  <c r="AJ75" i="9"/>
  <c r="L75" i="9"/>
  <c r="AC7" i="9"/>
  <c r="G25" i="9"/>
  <c r="AA31" i="9"/>
  <c r="J7" i="9"/>
  <c r="L19" i="9"/>
  <c r="U19" i="9"/>
  <c r="AC31" i="9"/>
  <c r="AJ7" i="9"/>
  <c r="I13" i="9"/>
  <c r="Z13" i="9"/>
  <c r="AG31" i="9"/>
  <c r="H19" i="9"/>
  <c r="I75" i="9"/>
  <c r="W25" i="9"/>
  <c r="AE7" i="9"/>
  <c r="W7" i="9"/>
  <c r="V75" i="9"/>
  <c r="G19" i="9"/>
  <c r="AB7" i="9"/>
  <c r="U25" i="9"/>
  <c r="U7" i="9"/>
  <c r="X31" i="9"/>
  <c r="X7" i="9"/>
  <c r="AE19" i="9"/>
  <c r="L13" i="9"/>
  <c r="AI7" i="9"/>
  <c r="AB19" i="9"/>
  <c r="AG7" i="9"/>
  <c r="AF25" i="9"/>
  <c r="M7" i="9"/>
  <c r="AJ25" i="9"/>
  <c r="AI25" i="9"/>
  <c r="AF75" i="9"/>
  <c r="H25" i="9"/>
  <c r="AD75" i="9"/>
  <c r="AD31" i="9"/>
  <c r="AF19" i="9"/>
  <c r="AG19" i="9"/>
  <c r="T7" i="9"/>
  <c r="I19" i="9"/>
  <c r="AA7" i="9"/>
  <c r="Z75" i="9"/>
  <c r="AA13" i="9"/>
  <c r="Y75" i="9"/>
  <c r="V25" i="9"/>
  <c r="M74" i="9"/>
  <c r="O74" i="9"/>
  <c r="N18" i="9"/>
  <c r="O18" i="9"/>
  <c r="N30" i="9"/>
  <c r="X24" i="9"/>
  <c r="AD24" i="9"/>
  <c r="S30" i="9"/>
  <c r="P74" i="9"/>
  <c r="N74" i="9"/>
  <c r="AH18" i="9"/>
  <c r="Q6" i="9"/>
  <c r="AE24" i="9"/>
  <c r="P18" i="9"/>
  <c r="Q18" i="9"/>
  <c r="J74" i="9"/>
  <c r="R30" i="9"/>
  <c r="Y6" i="9"/>
  <c r="AJ18" i="9"/>
  <c r="T30" i="9"/>
  <c r="Z6" i="9"/>
  <c r="AI18" i="9"/>
  <c r="AE30" i="9"/>
  <c r="S6" i="9"/>
  <c r="Y18" i="9"/>
  <c r="AC18" i="9"/>
  <c r="Q74" i="9"/>
  <c r="AI30" i="9"/>
  <c r="O30" i="9"/>
  <c r="AF74" i="9"/>
  <c r="P30" i="9"/>
  <c r="Z74" i="9"/>
  <c r="Q30" i="9"/>
  <c r="S12" i="9"/>
  <c r="AH30" i="9"/>
  <c r="Y24" i="9"/>
  <c r="S24" i="9"/>
  <c r="AD18" i="9"/>
  <c r="AE12" i="9"/>
  <c r="Y12" i="9"/>
  <c r="G74" i="9"/>
  <c r="AC24" i="9"/>
  <c r="AA24" i="9"/>
  <c r="J12" i="9"/>
  <c r="L30" i="9"/>
  <c r="AB24" i="9"/>
  <c r="H30" i="9"/>
  <c r="V18" i="9"/>
  <c r="AB74" i="9"/>
  <c r="AH12" i="9"/>
  <c r="V6" i="9"/>
  <c r="AF6" i="9"/>
  <c r="U12" i="9"/>
  <c r="X18" i="9"/>
  <c r="AC12" i="9"/>
  <c r="AF30" i="9"/>
  <c r="R6" i="9"/>
  <c r="I30" i="9"/>
  <c r="N6" i="9"/>
  <c r="X74" i="9"/>
  <c r="U74" i="9"/>
  <c r="T24" i="9"/>
  <c r="G24" i="9"/>
  <c r="S18" i="9"/>
  <c r="Z12" i="9"/>
  <c r="AI24" i="9"/>
  <c r="AJ12" i="9"/>
  <c r="AG24" i="9"/>
  <c r="O6" i="9"/>
  <c r="R12" i="9"/>
  <c r="AC74" i="9"/>
  <c r="T6" i="9"/>
  <c r="AF18" i="9"/>
  <c r="W74" i="9"/>
  <c r="AD12" i="9"/>
  <c r="G12" i="9"/>
  <c r="I74" i="9"/>
  <c r="AB30" i="9"/>
  <c r="Z30" i="9"/>
  <c r="H6" i="9"/>
  <c r="AD30" i="9"/>
  <c r="AH74" i="9"/>
  <c r="P6" i="9"/>
  <c r="I18" i="9"/>
  <c r="AI12" i="9"/>
  <c r="M18" i="9"/>
  <c r="S74" i="9"/>
  <c r="AA18" i="9"/>
  <c r="R74" i="9"/>
  <c r="Z18" i="9"/>
  <c r="O12" i="9"/>
  <c r="T12" i="9"/>
  <c r="Y74" i="9"/>
  <c r="AD74" i="9"/>
  <c r="N24" i="9"/>
  <c r="X6" i="9"/>
  <c r="AA30" i="9"/>
  <c r="H12" i="9"/>
  <c r="AF12" i="9"/>
  <c r="L12" i="9"/>
  <c r="R24" i="9"/>
  <c r="T18" i="9"/>
  <c r="L6" i="9"/>
  <c r="P12" i="9"/>
  <c r="G6" i="9"/>
  <c r="I12" i="9"/>
  <c r="T74" i="9"/>
  <c r="AE74" i="9"/>
  <c r="W12" i="9"/>
  <c r="W24" i="9"/>
  <c r="P24" i="9"/>
  <c r="W18" i="9"/>
  <c r="AH24" i="9"/>
  <c r="O24" i="9"/>
  <c r="H18" i="9"/>
  <c r="AJ74" i="9"/>
  <c r="L74" i="9"/>
  <c r="AC6" i="9"/>
  <c r="AJ30" i="9"/>
  <c r="AA74" i="9"/>
  <c r="M24" i="9"/>
  <c r="L24" i="9"/>
  <c r="X30" i="9"/>
  <c r="AG30" i="9"/>
  <c r="AG18" i="9"/>
  <c r="J30" i="9"/>
  <c r="V30" i="9"/>
  <c r="J18" i="9"/>
  <c r="AB12" i="9"/>
  <c r="Q24" i="9"/>
  <c r="AC30" i="9"/>
  <c r="M30" i="9"/>
  <c r="Q12" i="9"/>
  <c r="R18" i="9"/>
  <c r="AF24" i="9"/>
  <c r="L18" i="9"/>
  <c r="W30" i="9"/>
  <c r="Y30" i="9"/>
  <c r="G30" i="9"/>
  <c r="AB6" i="9"/>
  <c r="V12" i="9"/>
  <c r="U30" i="9"/>
  <c r="AJ24" i="9"/>
  <c r="AI74" i="9"/>
  <c r="U18" i="9"/>
  <c r="AJ6" i="9"/>
  <c r="AI6" i="9"/>
  <c r="J6" i="9"/>
  <c r="AA6" i="9"/>
  <c r="H74" i="9"/>
  <c r="AE6" i="9"/>
  <c r="W6" i="9"/>
  <c r="V74" i="9"/>
  <c r="G18" i="9"/>
  <c r="U6" i="9"/>
  <c r="X12" i="9"/>
  <c r="U24" i="9"/>
  <c r="M12" i="9"/>
  <c r="AB18" i="9"/>
  <c r="AG6" i="9"/>
  <c r="M6" i="9"/>
  <c r="AH6" i="9"/>
  <c r="H24" i="9"/>
  <c r="J24" i="9"/>
  <c r="AE18" i="9"/>
  <c r="I24" i="9"/>
  <c r="N12" i="9"/>
  <c r="I6" i="9"/>
  <c r="V24" i="9"/>
  <c r="AA12" i="9"/>
  <c r="AD6" i="9"/>
  <c r="AG74" i="9"/>
  <c r="AG12" i="9"/>
  <c r="Z24" i="9"/>
  <c r="J3" i="2"/>
  <c r="I8" i="2"/>
  <c r="J4" i="2"/>
  <c r="I9" i="2"/>
  <c r="J5" i="2"/>
  <c r="I10" i="2"/>
  <c r="J2" i="2"/>
  <c r="I7" i="2"/>
  <c r="G193" i="2"/>
  <c r="G194" i="2" s="1"/>
  <c r="G205" i="2"/>
  <c r="G206" i="2" s="1"/>
  <c r="G31" i="4"/>
  <c r="G32" i="4" s="1"/>
  <c r="G37" i="4"/>
  <c r="G38" i="4" s="1"/>
  <c r="L46" i="4"/>
  <c r="L47" i="4" s="1"/>
  <c r="K23" i="9"/>
  <c r="K24" i="9" s="1"/>
  <c r="K10" i="9"/>
  <c r="K16" i="9"/>
  <c r="K35" i="9"/>
  <c r="K17" i="9"/>
  <c r="K19" i="9" s="1"/>
  <c r="K57" i="9"/>
  <c r="K58" i="9" s="1"/>
  <c r="K59" i="9" s="1"/>
  <c r="K11" i="9"/>
  <c r="K13" i="9" s="1"/>
  <c r="K4" i="9"/>
  <c r="K28" i="9"/>
  <c r="AK193" i="2"/>
  <c r="AK194" i="2" s="1"/>
  <c r="K2" i="9"/>
  <c r="G202" i="2"/>
  <c r="G203" i="2" s="1"/>
  <c r="K51" i="9"/>
  <c r="K52" i="9" s="1"/>
  <c r="K53" i="9" s="1"/>
  <c r="G196" i="2"/>
  <c r="G197" i="2" s="1"/>
  <c r="L202" i="2"/>
  <c r="L203" i="2" s="1"/>
  <c r="G28" i="4"/>
  <c r="G29" i="4" s="1"/>
  <c r="K60" i="9"/>
  <c r="K40" i="9"/>
  <c r="K41" i="9" s="1"/>
  <c r="Q34" i="4"/>
  <c r="Q35" i="4" s="1"/>
  <c r="G43" i="4"/>
  <c r="G44" i="4" s="1"/>
  <c r="K33" i="9"/>
  <c r="L211" i="2"/>
  <c r="L212" i="2" s="1"/>
  <c r="K73" i="9"/>
  <c r="K75" i="9" s="1"/>
  <c r="K26" i="9"/>
  <c r="K48" i="9"/>
  <c r="K49" i="9" s="1"/>
  <c r="K50" i="9" s="1"/>
  <c r="K20" i="9"/>
  <c r="Q199" i="2"/>
  <c r="Q200" i="2" s="1"/>
  <c r="G208" i="2"/>
  <c r="G209" i="2" s="1"/>
  <c r="L54" i="5"/>
  <c r="K21" i="9"/>
  <c r="K8" i="9"/>
  <c r="K32" i="9"/>
  <c r="K70" i="9"/>
  <c r="L57" i="5"/>
  <c r="K68" i="9"/>
  <c r="K69" i="9" s="1"/>
  <c r="L60" i="5"/>
  <c r="K63" i="9"/>
  <c r="F75" i="9"/>
  <c r="L61" i="5"/>
  <c r="K5" i="9"/>
  <c r="K29" i="9"/>
  <c r="K3" i="9"/>
  <c r="K27" i="9"/>
  <c r="K14" i="9"/>
  <c r="P5" i="16" l="1"/>
  <c r="S4" i="16"/>
  <c r="R2" i="16"/>
  <c r="P3" i="16"/>
  <c r="K2" i="2"/>
  <c r="J7" i="2"/>
  <c r="K5" i="2"/>
  <c r="J10" i="2"/>
  <c r="K4" i="2"/>
  <c r="J9" i="2"/>
  <c r="K3" i="2"/>
  <c r="J8" i="2"/>
  <c r="K18" i="9"/>
  <c r="K74" i="9"/>
  <c r="K12" i="9"/>
  <c r="K25" i="9"/>
  <c r="K7" i="9"/>
  <c r="K6" i="9"/>
  <c r="K31" i="9"/>
  <c r="K30" i="9"/>
  <c r="Q3" i="16" l="1"/>
  <c r="S2" i="16"/>
  <c r="T4" i="16"/>
  <c r="Q5" i="16"/>
  <c r="L4" i="2"/>
  <c r="K9" i="2"/>
  <c r="L5" i="2"/>
  <c r="K10" i="2"/>
  <c r="L3" i="2"/>
  <c r="K8" i="2"/>
  <c r="L2" i="2"/>
  <c r="K7" i="2"/>
  <c r="R5" i="16" l="1"/>
  <c r="U4" i="16"/>
  <c r="T2" i="16"/>
  <c r="R3" i="16"/>
  <c r="M2" i="2"/>
  <c r="L7" i="2"/>
  <c r="M3" i="2"/>
  <c r="L8" i="2"/>
  <c r="M5" i="2"/>
  <c r="L10" i="2"/>
  <c r="M4" i="2"/>
  <c r="L9" i="2"/>
  <c r="S3" i="16" l="1"/>
  <c r="U2" i="16"/>
  <c r="V4" i="16"/>
  <c r="S5" i="16"/>
  <c r="N4" i="2"/>
  <c r="M9" i="2"/>
  <c r="N5" i="2"/>
  <c r="M10" i="2"/>
  <c r="N3" i="2"/>
  <c r="M8" i="2"/>
  <c r="N2" i="2"/>
  <c r="M7" i="2"/>
  <c r="V2" i="16" l="1"/>
  <c r="T3" i="16"/>
  <c r="T5" i="16"/>
  <c r="W4" i="16"/>
  <c r="O3" i="2"/>
  <c r="N8" i="2"/>
  <c r="O2" i="2"/>
  <c r="N7" i="2"/>
  <c r="O5" i="2"/>
  <c r="N10" i="2"/>
  <c r="O4" i="2"/>
  <c r="N9" i="2"/>
  <c r="X4" i="16" l="1"/>
  <c r="U5" i="16"/>
  <c r="W2" i="16"/>
  <c r="U3" i="16"/>
  <c r="P4" i="2"/>
  <c r="O9" i="2"/>
  <c r="P5" i="2"/>
  <c r="O10" i="2"/>
  <c r="P2" i="2"/>
  <c r="O7" i="2"/>
  <c r="P3" i="2"/>
  <c r="O8" i="2"/>
  <c r="V3" i="16" l="1"/>
  <c r="X2" i="16"/>
  <c r="V5" i="16"/>
  <c r="Y4" i="16"/>
  <c r="Q3" i="2"/>
  <c r="P8" i="2"/>
  <c r="Q2" i="2"/>
  <c r="P7" i="2"/>
  <c r="Q5" i="2"/>
  <c r="P10" i="2"/>
  <c r="Q4" i="2"/>
  <c r="P9" i="2"/>
  <c r="Z4" i="16" l="1"/>
  <c r="W5" i="16"/>
  <c r="Y2" i="16"/>
  <c r="W3" i="16"/>
  <c r="R4" i="2"/>
  <c r="Q9" i="2"/>
  <c r="R5" i="2"/>
  <c r="Q10" i="2"/>
  <c r="R2" i="2"/>
  <c r="Q7" i="2"/>
  <c r="R3" i="2"/>
  <c r="Q8" i="2"/>
  <c r="X3" i="16" l="1"/>
  <c r="Z2" i="16"/>
  <c r="X5" i="16"/>
  <c r="AA4" i="16"/>
  <c r="S3" i="2"/>
  <c r="R8" i="2"/>
  <c r="S2" i="2"/>
  <c r="R7" i="2"/>
  <c r="S5" i="2"/>
  <c r="R10" i="2"/>
  <c r="S4" i="2"/>
  <c r="R9" i="2"/>
  <c r="AB4" i="16" l="1"/>
  <c r="Y5" i="16"/>
  <c r="Y3" i="16"/>
  <c r="AA2" i="16"/>
  <c r="T4" i="2"/>
  <c r="S9" i="2"/>
  <c r="T5" i="2"/>
  <c r="S10" i="2"/>
  <c r="T2" i="2"/>
  <c r="S7" i="2"/>
  <c r="T3" i="2"/>
  <c r="S8" i="2"/>
  <c r="AB2" i="16" l="1"/>
  <c r="Z3" i="16"/>
  <c r="Z5" i="16"/>
  <c r="AC4" i="16"/>
  <c r="U3" i="2"/>
  <c r="T8" i="2"/>
  <c r="U2" i="2"/>
  <c r="T7" i="2"/>
  <c r="U5" i="2"/>
  <c r="T10" i="2"/>
  <c r="U4" i="2"/>
  <c r="T9" i="2"/>
  <c r="AD4" i="16" l="1"/>
  <c r="AA5" i="16"/>
  <c r="AA3" i="16"/>
  <c r="AC2" i="16"/>
  <c r="V2" i="2"/>
  <c r="U7" i="2"/>
  <c r="V4" i="2"/>
  <c r="U9" i="2"/>
  <c r="V5" i="2"/>
  <c r="U10" i="2"/>
  <c r="V3" i="2"/>
  <c r="U8" i="2"/>
  <c r="AD2" i="16" l="1"/>
  <c r="AB3" i="16"/>
  <c r="AB5" i="16"/>
  <c r="AE4" i="16"/>
  <c r="W5" i="2"/>
  <c r="V10" i="2"/>
  <c r="W4" i="2"/>
  <c r="V9" i="2"/>
  <c r="W3" i="2"/>
  <c r="V8" i="2"/>
  <c r="W2" i="2"/>
  <c r="V7" i="2"/>
  <c r="AF4" i="16" l="1"/>
  <c r="AC5" i="16"/>
  <c r="AC3" i="16"/>
  <c r="AE2" i="16"/>
  <c r="X3" i="2"/>
  <c r="W8" i="2"/>
  <c r="X2" i="2"/>
  <c r="W7" i="2"/>
  <c r="X4" i="2"/>
  <c r="W9" i="2"/>
  <c r="X5" i="2"/>
  <c r="W10" i="2"/>
  <c r="AF2" i="16" l="1"/>
  <c r="AD3" i="16"/>
  <c r="AD5" i="16"/>
  <c r="AG4" i="16"/>
  <c r="Y5" i="2"/>
  <c r="X10" i="2"/>
  <c r="Y4" i="2"/>
  <c r="X9" i="2"/>
  <c r="Y2" i="2"/>
  <c r="X7" i="2"/>
  <c r="Y3" i="2"/>
  <c r="X8" i="2"/>
  <c r="AH4" i="16" l="1"/>
  <c r="AE5" i="16"/>
  <c r="AE3" i="16"/>
  <c r="AG2" i="16"/>
  <c r="Z3" i="2"/>
  <c r="Y8" i="2"/>
  <c r="Z2" i="2"/>
  <c r="Y7" i="2"/>
  <c r="Z4" i="2"/>
  <c r="Y9" i="2"/>
  <c r="Z5" i="2"/>
  <c r="Y10" i="2"/>
  <c r="AH2" i="16" l="1"/>
  <c r="AF3" i="16"/>
  <c r="AI4" i="16"/>
  <c r="AF5" i="16"/>
  <c r="AA5" i="2"/>
  <c r="Z10" i="2"/>
  <c r="AA4" i="2"/>
  <c r="Z9" i="2"/>
  <c r="AA2" i="2"/>
  <c r="Z7" i="2"/>
  <c r="AA3" i="2"/>
  <c r="Z8" i="2"/>
  <c r="AI2" i="16" l="1"/>
  <c r="AG5" i="16"/>
  <c r="AG3" i="16"/>
  <c r="AB3" i="2"/>
  <c r="AA8" i="2"/>
  <c r="AB2" i="2"/>
  <c r="AA7" i="2"/>
  <c r="AB4" i="2"/>
  <c r="AA9" i="2"/>
  <c r="AB5" i="2"/>
  <c r="AA10" i="2"/>
  <c r="AH5" i="16" l="1"/>
  <c r="AH3" i="16"/>
  <c r="AC5" i="2"/>
  <c r="AB10" i="2"/>
  <c r="AC4" i="2"/>
  <c r="AB9" i="2"/>
  <c r="AC2" i="2"/>
  <c r="AB7" i="2"/>
  <c r="AC3" i="2"/>
  <c r="AB8" i="2"/>
  <c r="AI3" i="16" l="1"/>
  <c r="AI5" i="16"/>
  <c r="AD3" i="2"/>
  <c r="AC8" i="2"/>
  <c r="AD4" i="2"/>
  <c r="AC9" i="2"/>
  <c r="AD2" i="2"/>
  <c r="AC7" i="2"/>
  <c r="AD5" i="2"/>
  <c r="AC10" i="2"/>
  <c r="AE5" i="2" l="1"/>
  <c r="AD10" i="2"/>
  <c r="AE2" i="2"/>
  <c r="AD7" i="2"/>
  <c r="AE4" i="2"/>
  <c r="AD9" i="2"/>
  <c r="AE3" i="2"/>
  <c r="AD8" i="2"/>
  <c r="AF3" i="2" l="1"/>
  <c r="AE8" i="2"/>
  <c r="AF4" i="2"/>
  <c r="AE9" i="2"/>
  <c r="AF2" i="2"/>
  <c r="AE7" i="2"/>
  <c r="AF5" i="2"/>
  <c r="AE10" i="2"/>
  <c r="AG4" i="2" l="1"/>
  <c r="AF9" i="2"/>
  <c r="AG2" i="2"/>
  <c r="AF7" i="2"/>
  <c r="AG5" i="2"/>
  <c r="AF10" i="2"/>
  <c r="AG3" i="2"/>
  <c r="AF8" i="2"/>
  <c r="AH5" i="2" l="1"/>
  <c r="AG10" i="2"/>
  <c r="AH2" i="2"/>
  <c r="AG7" i="2"/>
  <c r="AH3" i="2"/>
  <c r="AG8" i="2"/>
  <c r="AH4" i="2"/>
  <c r="AG9" i="2"/>
  <c r="AI4" i="2" l="1"/>
  <c r="AH9" i="2"/>
  <c r="AI3" i="2"/>
  <c r="AH8" i="2"/>
  <c r="AI2" i="2"/>
  <c r="AH7" i="2"/>
  <c r="AI5" i="2"/>
  <c r="AH10" i="2"/>
  <c r="AJ5" i="2" l="1"/>
  <c r="AI10" i="2"/>
  <c r="AJ2" i="2"/>
  <c r="AI7" i="2"/>
  <c r="AJ3" i="2"/>
  <c r="AI8" i="2"/>
  <c r="AJ4" i="2"/>
  <c r="AI9" i="2"/>
  <c r="AK4" i="2" l="1"/>
  <c r="AK9" i="2" s="1"/>
  <c r="AJ9" i="2"/>
  <c r="AK3" i="2"/>
  <c r="AK8" i="2" s="1"/>
  <c r="AJ8" i="2"/>
  <c r="AK2" i="2"/>
  <c r="AK7" i="2" s="1"/>
  <c r="AJ7" i="2"/>
  <c r="AK5" i="2"/>
  <c r="AK10" i="2" s="1"/>
  <c r="AJ10" i="2"/>
</calcChain>
</file>

<file path=xl/sharedStrings.xml><?xml version="1.0" encoding="utf-8"?>
<sst xmlns="http://schemas.openxmlformats.org/spreadsheetml/2006/main" count="6369" uniqueCount="466">
  <si>
    <t>Technologies</t>
  </si>
  <si>
    <t>Database Name</t>
  </si>
  <si>
    <t>Description</t>
  </si>
  <si>
    <t>Details</t>
  </si>
  <si>
    <t>T_LDV_C_GAS</t>
  </si>
  <si>
    <t>Light-duty car (gasoline)</t>
  </si>
  <si>
    <t>Vehicle class corresponds to “Cars” from [1]</t>
  </si>
  <si>
    <t>T_LDV_C_DSL</t>
  </si>
  <si>
    <t>Light-duty car (diesel)</t>
  </si>
  <si>
    <t>T_LDV_C_EV</t>
  </si>
  <si>
    <t>Light-duty battery electric car (battery electric)</t>
  </si>
  <si>
    <t>T_LDV_C_PHEV</t>
  </si>
  <si>
    <t>Light-duty car (plug-in hybrid)</t>
  </si>
  <si>
    <t>T_LDV_C_H2FC</t>
  </si>
  <si>
    <t>Light-duty hydrogen fuel cell car</t>
  </si>
  <si>
    <t>T_LDV_PLT_GAS</t>
  </si>
  <si>
    <t>Light-duty passenger truck (gasoline)</t>
  </si>
  <si>
    <t>Vehicle class corresponds to “Passenger Light Trucks” from [1], which includes SUVs.</t>
  </si>
  <si>
    <t>T_LDV_PLT_DSL</t>
  </si>
  <si>
    <t>Light-duty passenger truck (diesel)</t>
  </si>
  <si>
    <t>T_LDV_PLT_EV</t>
  </si>
  <si>
    <t>Light-duty passenger truck (battery electric)</t>
  </si>
  <si>
    <t>T_LDV_PLT_PHEV</t>
  </si>
  <si>
    <t>Light-duty passenger truck (plug-in hybrid)</t>
  </si>
  <si>
    <t>T_LDV_PLT_CNG</t>
  </si>
  <si>
    <t>Light-duty passenger truck (compressed natural gas)</t>
  </si>
  <si>
    <t>T_LDV_FLT_GAS</t>
  </si>
  <si>
    <t>Light-duty freight truck (gasoline)</t>
  </si>
  <si>
    <t>Vehicle class corresponds to “Freight Light Trucks” from [1]</t>
  </si>
  <si>
    <t>T_LDV_FLT_DSL</t>
  </si>
  <si>
    <t>Light-duty freight truck (diesel)</t>
  </si>
  <si>
    <t>T_LDV_FLT_EV</t>
  </si>
  <si>
    <t>Light-duty freight truck (battery electric)</t>
  </si>
  <si>
    <t>T_LDV_FLT_CNG</t>
  </si>
  <si>
    <t>Light-duty freight truck (compressed natural gas)</t>
  </si>
  <si>
    <t>T_MDV_T_GAS</t>
  </si>
  <si>
    <t>Medium duty truck (gasoline)</t>
  </si>
  <si>
    <t>Vehicle class corresponds to “Medium Trucks” from [1]</t>
  </si>
  <si>
    <t>T_MDV_T_DSL</t>
  </si>
  <si>
    <t>Medium duty truck (diesel)</t>
  </si>
  <si>
    <t>T_MDV_T_EV</t>
  </si>
  <si>
    <t>Medium duty truck (battery electric)</t>
  </si>
  <si>
    <t>T_MDV_T_PHEV</t>
  </si>
  <si>
    <t>Medium duty truck (plug-in hybrid)</t>
  </si>
  <si>
    <t>T_HDV_T_DSL</t>
  </si>
  <si>
    <t>Heavy duty truck (diesel)</t>
  </si>
  <si>
    <t>Vehicle class corresponds to “Heavy Trucks” from [1]</t>
  </si>
  <si>
    <t>T_HDV_T_EV</t>
  </si>
  <si>
    <t>Heavy duty truck (battery electric)</t>
  </si>
  <si>
    <t>T_HDV_T_H2FC</t>
  </si>
  <si>
    <t>Heavy duty truck (hydrogen fuel cell)</t>
  </si>
  <si>
    <t>T_HDV_BC_GAS</t>
  </si>
  <si>
    <t>Urban transit bus (gasoline)</t>
  </si>
  <si>
    <t>Vehicle class corresponds to “Urban Transit” from [1]</t>
  </si>
  <si>
    <t>T_HDV_BC_DSL</t>
  </si>
  <si>
    <t>Urban transit bus (diesel)</t>
  </si>
  <si>
    <t>T_HDV_BC_EV</t>
  </si>
  <si>
    <t>Urban transit bus (battery electric)</t>
  </si>
  <si>
    <t>T_HDV_BC_DSLHYB</t>
  </si>
  <si>
    <t>Urban transit bus (diesel hybrid)</t>
  </si>
  <si>
    <t>T_HDV_BC_CNG</t>
  </si>
  <si>
    <t>Urban transit bus (compressed natural gas)</t>
  </si>
  <si>
    <t>T_HDV_WTR_RFO</t>
  </si>
  <si>
    <t>Marine Vessel (residual fuel oil)</t>
  </si>
  <si>
    <t>Vehicle class corresponds to “Marine” from [1]</t>
  </si>
  <si>
    <t>T_HDV_WTR_MGO</t>
  </si>
  <si>
    <t>Marine Vessel (marine gas oil)</t>
  </si>
  <si>
    <t>T_HDV_WTR_LH2</t>
  </si>
  <si>
    <t>Marine Vessel (liquid hydrogen)</t>
  </si>
  <si>
    <t>T_HDV_AJP</t>
  </si>
  <si>
    <t>Airplane jet passenger</t>
  </si>
  <si>
    <t>Vehicle class corresponds to both “Passenger Air” and “Freight Air” from [1]</t>
  </si>
  <si>
    <t>T_HDV_RF_DSL</t>
  </si>
  <si>
    <t>Freight rail (diesel)</t>
  </si>
  <si>
    <t>Vehicle class corresponds to “Freight Rail” from [1]</t>
  </si>
  <si>
    <t>T_HDV_RF_BIODSL</t>
  </si>
  <si>
    <t>Freight rail (biodiesel)</t>
  </si>
  <si>
    <t>T_HDV_RF_LNG</t>
  </si>
  <si>
    <t>Freight rail (liquefied natural gas)</t>
  </si>
  <si>
    <t>T_OTH-GEN</t>
  </si>
  <si>
    <t>All other forms of transportation</t>
  </si>
  <si>
    <t xml:space="preserve">This technology groups together the “Inter-City Buses”, “School Buses”, “Motorcycles”, and “Off-Road” classes from [1]. </t>
  </si>
  <si>
    <t>H2_COMP-100-700</t>
  </si>
  <si>
    <t>Hydrogen compression (100 bar to 700 bar)</t>
  </si>
  <si>
    <t>H2_COMP-LIQ</t>
  </si>
  <si>
    <t>Hydrogen liquefaction</t>
  </si>
  <si>
    <t>IMP_DSL_T</t>
  </si>
  <si>
    <t>Technology that imports diesel into the transportation sector</t>
  </si>
  <si>
    <t>IMP_GAS_T</t>
  </si>
  <si>
    <t xml:space="preserve"> that imports gasoline into the transportation sector</t>
  </si>
  <si>
    <t>IMP_CNG_T</t>
  </si>
  <si>
    <t>Technology that imports compressed natural gas into the transportation sector</t>
  </si>
  <si>
    <t>IMP_LNG_T</t>
  </si>
  <si>
    <t>Technology that imports liquefied natural gas into the transportation sector</t>
  </si>
  <si>
    <t>IMP_MGO_T</t>
  </si>
  <si>
    <t>Technology that imports marine gas oil into the transportation sector</t>
  </si>
  <si>
    <t>IMP_RFO_T</t>
  </si>
  <si>
    <t>Technology that imports residual fuel oil into the transportation sector</t>
  </si>
  <si>
    <t>IMP_JTF_T</t>
  </si>
  <si>
    <t>Technology that imports jet fuel into the transportation sector</t>
  </si>
  <si>
    <t>T_LDV_CHRG</t>
  </si>
  <si>
    <t>Charging infrastructure for light-duty vehicles</t>
  </si>
  <si>
    <t>T_HDV_CHRG</t>
  </si>
  <si>
    <t>Charging infrastructure for medium- and heavy-duty vehicles</t>
  </si>
  <si>
    <t>H2_LDV_REFUEL</t>
  </si>
  <si>
    <t>Hydrogen refuelling station for light-duty vehicles</t>
  </si>
  <si>
    <t>H2_HDV_REFUEL</t>
  </si>
  <si>
    <t>Hydrogen refuelling station for on-road heavy-duty vehicles</t>
  </si>
  <si>
    <t>T_BLND_DSL-ELC</t>
  </si>
  <si>
    <t>Blending technology for diesel and electricity</t>
  </si>
  <si>
    <t>T_BLND_GAS-ELC</t>
  </si>
  <si>
    <t>Blending technology for gasoline and electricity</t>
  </si>
  <si>
    <t>Commodities</t>
  </si>
  <si>
    <t>ethos</t>
  </si>
  <si>
    <t>Non-physical technology used as a starting point for the commodity/process chains.</t>
  </si>
  <si>
    <t>T_ELC</t>
  </si>
  <si>
    <t>Electricity (transportation sector)</t>
  </si>
  <si>
    <t>T_ELC-LDV</t>
  </si>
  <si>
    <t>Electricity to charge light-duty vehicles</t>
  </si>
  <si>
    <t>T_ELC-HDV</t>
  </si>
  <si>
    <t>Electricity to charge on-road heavy-duty vehicles</t>
  </si>
  <si>
    <t>H2_100</t>
  </si>
  <si>
    <t>Hydrogen (100 bar)</t>
  </si>
  <si>
    <t>H2_700</t>
  </si>
  <si>
    <t>Hydrogen (700 bar)</t>
  </si>
  <si>
    <t>H2_LDV</t>
  </si>
  <si>
    <t>Hydrogen for use in light-duty vehicles</t>
  </si>
  <si>
    <t>H2_HDV</t>
  </si>
  <si>
    <t>Hydrogen for use in heavy-duty vehicles</t>
  </si>
  <si>
    <t>LH2</t>
  </si>
  <si>
    <t>Liquid hydrogen</t>
  </si>
  <si>
    <t>T_DSL</t>
  </si>
  <si>
    <t>Diesel (transportation sector)</t>
  </si>
  <si>
    <t>T_GAS</t>
  </si>
  <si>
    <t>Gasoline (transportation sector)</t>
  </si>
  <si>
    <t>T_GASELC</t>
  </si>
  <si>
    <t>Blend of gasoline and electricity used in hybrid vehicles</t>
  </si>
  <si>
    <t>T_DSLELC</t>
  </si>
  <si>
    <t>Blend of diesel and electricity used in hybrid vehicles</t>
  </si>
  <si>
    <t>T_CNG</t>
  </si>
  <si>
    <t>Compressed natural gas (transportation sector)</t>
  </si>
  <si>
    <t>T_RFO</t>
  </si>
  <si>
    <t>Residual fuel oil (transportation sector)</t>
  </si>
  <si>
    <t>T_MGO</t>
  </si>
  <si>
    <t>Marine gas oil (transportation sector)</t>
  </si>
  <si>
    <t>T_LNG</t>
  </si>
  <si>
    <t>Liquefied natural gas (transportation sector)</t>
  </si>
  <si>
    <t>T_JTF</t>
  </si>
  <si>
    <t>Jet fuel, after potential blending with aviation biofuel</t>
  </si>
  <si>
    <t>JTF</t>
  </si>
  <si>
    <t>Jet fuel, prior to any potential blending with aviation biofuel</t>
  </si>
  <si>
    <t>BIODSL</t>
  </si>
  <si>
    <t>Bio-diesel</t>
  </si>
  <si>
    <t>BIOJTF</t>
  </si>
  <si>
    <t>Aviation biofuel</t>
  </si>
  <si>
    <t>D_TKM_LDV_C</t>
  </si>
  <si>
    <t>Demand for total kilometres driven by cars</t>
  </si>
  <si>
    <t>D_TKM_LDV_PLT</t>
  </si>
  <si>
    <t>Demand for total kilometres driven by passenger trucks</t>
  </si>
  <si>
    <t>D_TKM_LDV_FLT</t>
  </si>
  <si>
    <t>Demand for total kilometres driven by light-duty freight trucks</t>
  </si>
  <si>
    <t>D_TKM_MDV_T</t>
  </si>
  <si>
    <t>Demand for total kilometres driven by medium duty trucks</t>
  </si>
  <si>
    <t>D_TKM_HDV_T</t>
  </si>
  <si>
    <t>Demand for total kilometres driven by heavy duty trucks</t>
  </si>
  <si>
    <t>D_TKM_HDV_BC</t>
  </si>
  <si>
    <t>Demand for total kilometres driven by urban transit buses</t>
  </si>
  <si>
    <t>D_TKM_HDV_WTR</t>
  </si>
  <si>
    <t>Demand for total tonne-kilometres driven by marine vessels</t>
  </si>
  <si>
    <t>D_PKM_HDV_AJP</t>
  </si>
  <si>
    <t>Demand for total passenger kilometres for airplanes</t>
  </si>
  <si>
    <t>D_TKM_HDV_RF</t>
  </si>
  <si>
    <t>Demand for total tonne kilometres for freight rail</t>
  </si>
  <si>
    <t>D_T_OTH-GEN</t>
  </si>
  <si>
    <t>Secondary energy demand for all other transportation mediums</t>
  </si>
  <si>
    <t>CO2e</t>
  </si>
  <si>
    <t>Carbon dioxide equivalent</t>
  </si>
  <si>
    <t>CO2</t>
  </si>
  <si>
    <t>Carbon dioxide</t>
  </si>
  <si>
    <t>N2O</t>
  </si>
  <si>
    <t>Nitrous oxide</t>
  </si>
  <si>
    <t>NOX</t>
  </si>
  <si>
    <t>Nitrogen oxides</t>
  </si>
  <si>
    <t>PM25</t>
  </si>
  <si>
    <t>Atmospheric particulate matter</t>
  </si>
  <si>
    <t>SO2</t>
  </si>
  <si>
    <t>Sulfur dioxide</t>
  </si>
  <si>
    <t>CH4</t>
  </si>
  <si>
    <t>Methane</t>
  </si>
  <si>
    <t>Regions</t>
  </si>
  <si>
    <t>Data Source</t>
  </si>
  <si>
    <t>Unit</t>
  </si>
  <si>
    <t>Currency</t>
  </si>
  <si>
    <t>Notes</t>
  </si>
  <si>
    <t>Include</t>
  </si>
  <si>
    <t>NB</t>
  </si>
  <si>
    <t>[2]</t>
  </si>
  <si>
    <t>M$/k units</t>
  </si>
  <si>
    <t>Provincial cost adjustments based on personal communications with staff at NRCan. Assumption: no cost declines.</t>
  </si>
  <si>
    <t>NS</t>
  </si>
  <si>
    <t>PEI</t>
  </si>
  <si>
    <t>NL</t>
  </si>
  <si>
    <t>LAB</t>
  </si>
  <si>
    <t>Provincial cost adjustments and cost declines based on personal communications with staff at NRCan. Cost curves are taken from [3] and have been adjusted based on communications with staff at NRCan.</t>
  </si>
  <si>
    <t>Provincial cost adjustments based on personal communications with staff at NRCan. Cost decreases taken from [3].</t>
  </si>
  <si>
    <t>All</t>
  </si>
  <si>
    <t>[4]</t>
  </si>
  <si>
    <t>“Compact Car” category</t>
  </si>
  <si>
    <t>No pricing data for hybrids. Assume the same as electric. Cost declines from [3].</t>
  </si>
  <si>
    <t>Cost decrease taken [3].</t>
  </si>
  <si>
    <t>[5]</t>
  </si>
  <si>
    <t xml:space="preserve"> </t>
  </si>
  <si>
    <t>[6]</t>
  </si>
  <si>
    <t>NB, NS, NL, PEI</t>
  </si>
  <si>
    <t>[7] [8]</t>
  </si>
  <si>
    <t>M$/btm</t>
  </si>
  <si>
    <t>Modelling approach follows that of the “T_HDV_WTOxxx” technology in [7], the costs of which are derived from [8].</t>
  </si>
  <si>
    <t>M$/btkm</t>
  </si>
  <si>
    <t>N/A</t>
  </si>
  <si>
    <t>[7]</t>
  </si>
  <si>
    <t>M$/bpmt</t>
  </si>
  <si>
    <t>Modelling approach follows that of the “T_HDV_AJP” technology in [7]</t>
  </si>
  <si>
    <t>M$/bpkm</t>
  </si>
  <si>
    <t>NB, NS</t>
  </si>
  <si>
    <t>[7] [9]</t>
  </si>
  <si>
    <t>Modelling approach follows that of the “T_HDV_Rfxxx” technology in [7], the costs of which are derived from [9].</t>
  </si>
  <si>
    <t>M$/GW</t>
  </si>
  <si>
    <t>[7] [10]</t>
  </si>
  <si>
    <t>M$/PJ</t>
  </si>
  <si>
    <t>Estimate from Argonne HRSAM https://hdsam.es.anl.gov/index.php?content=hrsam</t>
  </si>
  <si>
    <t>Weighted average of L2 home, L2 public, and DCFC installation and capital costs from https://www.sciencedirect.com/science/article/pii/S2542435120302312#bib28</t>
  </si>
  <si>
    <t>Weighted average of 50 kW, 150 kW, and 250 kW DCFC plus extra transmission system upgrades from https://www.nature.com/articles/s41560-021-00855-0.pdf#page=3&amp;zoom=100,64,481</t>
  </si>
  <si>
    <t>This equates to 4% of capital costs / lifetime of 40 years.</t>
  </si>
  <si>
    <t>Costs taken from https://www.nature.com/articles/s41560-021-00855-0.pdf#page=3&amp;zoom=100,64,481</t>
  </si>
  <si>
    <t>6% of Investment cost (based on EPA assumption in EPAUS9rT_TRNHDV_v20.1.0)</t>
  </si>
  <si>
    <t>[11]</t>
  </si>
  <si>
    <t>[12]</t>
  </si>
  <si>
    <t>$/MMBtu</t>
  </si>
  <si>
    <t>Sector: Transportation; Region: New England</t>
  </si>
  <si>
    <t>[7] [12]</t>
  </si>
  <si>
    <t>We follow [7] in setting the price of MGO to a value 12% lower than diesel.</t>
  </si>
  <si>
    <t>Input Commodity</t>
  </si>
  <si>
    <t>Output Commodity</t>
  </si>
  <si>
    <t>[13] [14]</t>
  </si>
  <si>
    <t>bkm/PJ</t>
  </si>
  <si>
    <t>Based off most popular model sold in Canada in recent years [14]</t>
  </si>
  <si>
    <t>[15]</t>
  </si>
  <si>
    <t>Based on Tesla Model 3 rated mileage and modified for temperature impacts on performance. Regional variations are informed from conversations with staff at NRCan. Efficiency improvements are based on data in [3].</t>
  </si>
  <si>
    <t>Based on Toyota Prius Prime rated mileage and modified for temperature impacts on performance.  Regional variations are informed from conversations with staff at NRCan. Efficiency improvements are based on data in [3]. Assumes a 50% share of electric miles.</t>
  </si>
  <si>
    <t>[16]</t>
  </si>
  <si>
    <t>[14] [15] [17]</t>
  </si>
  <si>
    <t>Based on 8 most popular and fuel efficient SUVs in 2021.</t>
  </si>
  <si>
    <t>[13]</t>
  </si>
  <si>
    <t>Using same ratio of MPG for Diesel and Gasoline models sold in 2018.</t>
  </si>
  <si>
    <t>Based on Hyundai Kona (120 MPGe) rated mileage and modified for temperature impacts on performance. Regional variations are informed from conversations with staff at NRCan. Efficiency improvements are based on data in [3].</t>
  </si>
  <si>
    <t>Based on Chrysler Pacifica (82 MPGe) rated mileage and modified for temperature impacts on performance. Regional variations are informed from conversations with staff at NRCan. Efficiency improvements are based on data in [3]. Assumes a 50% share of electric miles.</t>
  </si>
  <si>
    <t>[18]</t>
  </si>
  <si>
    <t>Based on Ford E-Transit rated mileage and modified for temperature impacts on performance.  Regional variations are informed from conversations with staff at NRCan. Efficiency improvements are based on data in [3].</t>
  </si>
  <si>
    <t xml:space="preserve">Based on rated mileage for Hyundai Kona (120 MPGe), modified for efficiency of medium duty trucks vs. light duty trucks, modified for temperature impacts on performance. Change over time is based off performance curves in NREL Electrification Futures Study. </t>
  </si>
  <si>
    <t>Based on rated mileage for Hyundai Kona (120 MPGe), modified for efficiency of medium duty trucks vs. light duty trucks, modified for temperature impacts on performance. Regional variations are informed from conversations with staff at NRCan. Efficiency improvements are based on data in [3].</t>
  </si>
  <si>
    <t>[19]</t>
  </si>
  <si>
    <t>MJ/km</t>
  </si>
  <si>
    <t>Based on rated mileage for Hyundai Kona (120 MPGe), modified for efficiency of heavy duty trucks vs. light duty trucks, modified for temperature impacts on performance.  Regional variations are informed from conversations with staff at NRCan. Efficiency improvements are based on data in [3].</t>
  </si>
  <si>
    <t>Based on average fuel efficiency of stock (9L/100km)</t>
  </si>
  <si>
    <t>btm/PJ</t>
  </si>
  <si>
    <t>btkm/PJ</t>
  </si>
  <si>
    <t>[7] [20]</t>
  </si>
  <si>
    <t>bpmt/PJ</t>
  </si>
  <si>
    <t>NS, NB</t>
  </si>
  <si>
    <t>[7] [21]</t>
  </si>
  <si>
    <t>--</t>
  </si>
  <si>
    <t>ELC</t>
  </si>
  <si>
    <t>Electricity used only to compress hydrogen. Ratio of ELC and H2_100 set in TechInputSplit table. This value should in theory be zero, but is set to 0.001 to avoid division by (near) zero errors that could introduce numeric instabilities into the model.</t>
  </si>
  <si>
    <t>[22]</t>
  </si>
  <si>
    <t>Capacity Units</t>
  </si>
  <si>
    <t>Activity Units</t>
  </si>
  <si>
    <t>k units</t>
  </si>
  <si>
    <t>NL, LAB</t>
  </si>
  <si>
    <t>GW</t>
  </si>
  <si>
    <t>PJ</t>
  </si>
  <si>
    <t>1 GW x 8760 hours = 8760 GWh = 31.536 PJ</t>
  </si>
  <si>
    <t>Lifetime (Technical)</t>
  </si>
  <si>
    <t>[23]</t>
  </si>
  <si>
    <t>Years</t>
  </si>
  <si>
    <t>[20]</t>
  </si>
  <si>
    <t>T_HDV_BS_GAS</t>
  </si>
  <si>
    <t>T_HDV_BS_DSL</t>
  </si>
  <si>
    <t>T_HDV_BS_EV</t>
  </si>
  <si>
    <t>T_HDV_BS_CNG</t>
  </si>
  <si>
    <t>T_HDV_AJP_AE</t>
  </si>
  <si>
    <t>T_HDV_AJP_APU</t>
  </si>
  <si>
    <t>T_HDV_AJP_BW</t>
  </si>
  <si>
    <t>T_HDV_AJP_GE</t>
  </si>
  <si>
    <t>T_HDV_AJP_WT</t>
  </si>
  <si>
    <t>Data taken from table 1 of https://www.hydrogen.energy.gov/pdfs/19001_hydrogen_liquefaction_costs.pdf</t>
  </si>
  <si>
    <t>Non-physical technology. Lifetime arbitrarily set to 200.</t>
  </si>
  <si>
    <t>IMP_ELC_T</t>
  </si>
  <si>
    <t>IMP_H2_T</t>
  </si>
  <si>
    <t>Data taken from the Argonne National Laboratory Hydrogen Refueling Station Analysis Model (HRSAM)</t>
  </si>
  <si>
    <t>Value</t>
  </si>
  <si>
    <t>This blend assumes that kms driven are split 50/50 by gasoline and electricity and that electric kms are 4x as efficient as the gasoline kms.</t>
  </si>
  <si>
    <t>This blend assumes that kms driven are split 50/50 by gasoline and electricity. It also assumes that the electric kms are 4x as efficient as the gasoline kms.</t>
  </si>
  <si>
    <t>This blend assumes that kms driven are split 50/50 by diesel and electricity. It also assumes that the electric kms are 4x as efficient as the diesel kms.</t>
  </si>
  <si>
    <t>Value is calculated by using the fuel shares for motorcycles, school buses, inter-city buses, passenger rail and “offroad” vehicles. Further, it’s assumed that “offroad” vehicles consume diesel.</t>
  </si>
  <si>
    <t>2018 data from source is used. This is then indexed to population growth as per [11].</t>
  </si>
  <si>
    <t>NL+LAB</t>
  </si>
  <si>
    <t>2018 energy use data taken from source. Efficiency of modelled existing fleet is used to determine end-use demand in km. This is then indexed to population growth as per [11].</t>
  </si>
  <si>
    <t>btkm</t>
  </si>
  <si>
    <t>bpkm</t>
  </si>
  <si>
    <t>Emission Commodity</t>
  </si>
  <si>
    <t>kt/bkm</t>
  </si>
  <si>
    <t>D_TKM_HDV_BS</t>
  </si>
  <si>
    <t>kt/btkm</t>
  </si>
  <si>
    <t>kt/bpkm</t>
  </si>
  <si>
    <t>[24]</t>
  </si>
  <si>
    <t>kt/PJout</t>
  </si>
  <si>
    <t>Calculated using warming potentials of 298 for N2O and 25 for CH4 (IPCC Fourth Assessment Report)</t>
  </si>
  <si>
    <t>Currently, discount rates are not defined for the transportation sector. Modeller's sometimes make use of technology specific discount rates, or "hurdle rates" to account for consumer preferences. See the discussion in the Open Energy Outlook database documentation: https://github.com/TemoaProject/oeo/blob/master/database_documentation/TransportationSector.ipynb.</t>
  </si>
  <si>
    <t>Constraint</t>
  </si>
  <si>
    <t>MaxCapacity</t>
  </si>
  <si>
    <t>Although RFO is much cheaper than MGO, NRCan data shows little to no RFO being consumed by vessels. We therefore do not allow RFO to be consumed.</t>
  </si>
  <si>
    <t>[1]</t>
  </si>
  <si>
    <t>NRCan, "Comprehensive Energy Use Database. Transportation Sector. Atlantic Provinces. Table 7: Secondary Energy Use by Transportation Mode". [Online]. Available: https://oee.nrcan.gc.ca/corporate/statistics/neud/dpa/showTable.cfm?type=CP&amp;sector=tran&amp;juris=nb&amp;rn=7&amp;page=0</t>
  </si>
  <si>
    <t>Argonne National Laboratory, "Alternative Fuel Life-Cycle Environmental and Economic Transportation (AFLEET) Tool", 2019. [Online]. Available: https://greet.es.anl.gov/afleet_tool.</t>
  </si>
  <si>
    <t>[3]</t>
  </si>
  <si>
    <t>Jadun, Paige, et al. Electrification futures study: end-use electric technology cost and performance projections through 2050. No. NREL/TP-6A20-70485. National Renewable Energy Lab.(NREL), Golden, CO (United States), 2017.</t>
  </si>
  <si>
    <t>U.S. Energy Information Administration. Annual Energy Outlook 2021. Table 52: New Light-Duty Vehicle Prices. [Online]. Available: https://www.eia.gov/outlooks/aeo/data/browser/#/?id=114-AEO2021&amp;cases=ref2021&amp;sourcekey=0</t>
  </si>
  <si>
    <t>Transitioning to zero-emission freight trucks. ICCT, 2017.</t>
  </si>
  <si>
    <t>ICF and CALETC, "Comparison of Medium- and Heavy- Duty Technologies in California," California, United States of America, December 2019. [Online]. Available: https://caletc.com/comparison-of-medium-and-heavy-duty-technologies-in-california/</t>
  </si>
  <si>
    <t>Open Energy Outlook for the United States (2021), GitHub Repository, https://github.com/TemoaProject/oeo</t>
  </si>
  <si>
    <t>[8]</t>
  </si>
  <si>
    <t>Taljegard, Maria, et al. "Cost-effective choices of marine fuels in a carbon-constrained world: results from a global energy model." Environmental science &amp; technology 48.21 (2014):</t>
  </si>
  <si>
    <t>[9]</t>
  </si>
  <si>
    <t>Isaac, Raphael, and Lewis Fulton. "Propulsion Systems for 21st Century Rail." World Conference on Transport Research-WCTR. 2016.</t>
  </si>
  <si>
    <t>[10]</t>
  </si>
  <si>
    <t>Rustagi, Neha. "Current Status of Hydrogen Liquefaction Costs Originators: Elizabeth Connelly, Michael Penev, Amgad Elgowainy, Chad Hunter Peer Reviewed By: Al Burgunder, Andrew Martinez, 2 Satish Tamhankar 3." (2019).</t>
  </si>
  <si>
    <t>U.S. Energy Information Administration. Annual Energy Outlook 2021. Table 3: Energy Prices by Sector and Source. [Online]. Available: https://www.eia.gov/outlooks/aeo/data/browser/#/?id=3-AEO2021&amp;region=1-1&amp;cases=ref2021&amp;start=2019&amp;end=2050&amp;f=A&amp;linechart=ref2021-d113020a.3-3-AEO2021.1-1&amp;map=ref2021-d113020a.4-3-AEO2021.1-1&amp;sourcekey=0</t>
  </si>
  <si>
    <t>2018 Fuel Consumption Guide, National Resources Canada (NRCan), May 2018. Available at: https://www.nrcan.gc.ca/sites/www.nrcan.gc.ca/files/oee/pdf/transportation/tools/fuelratings/2018%20Fuel%20Consumption%20Guide.pdf</t>
  </si>
  <si>
    <t>[14]</t>
  </si>
  <si>
    <t>GoodCarBadCar, "2020 Canada Vehicle Sales Figures By Model". [Online] https://www.goodcarbadcar.net/2020-canada-vehicle-sales-figures-by-model/</t>
  </si>
  <si>
    <t>U.S. Department of Energy, "www.fueleconomy.gov". [Online]. Available: https://www.fueleconomy.gov/feg/Find.do?action=sbs&amp;id=41416</t>
  </si>
  <si>
    <t>United States Environmental Protection Agency VT_EPAUS9rT_TRNLDV_v20.1.0full.xlsx database. Available at: https://www.epa.gov/air-research/epaus9rt-energy-systems-database-use-times-model</t>
  </si>
  <si>
    <t>[17]</t>
  </si>
  <si>
    <t>The 14 Most Fuel-Efficient SUVs in 2021, U.S.News [Online]. https://cars.usnews.com/cars-trucks/suvs-best-gas-mileage</t>
  </si>
  <si>
    <t>The Verge, "Ford unveils e-transit electric cargo van with 126 miles of range and $45,000 price tag", November 12, 2020. [Online]. Available: https://www.theverge.com/2020/11/12/21559954/ford-e-transit-electric-delivery-cargo-van-price-specs-range</t>
  </si>
  <si>
    <t>NRCan, "Comprehensive Energy Use Database. Transportation Sector". [Online]. Available: https://oee.nrcan.gc.ca/corporate/statistics/neud/dpa/menus/trends/comprehensive_tables/list.cfm</t>
  </si>
  <si>
    <t>United States Environmental Protection Agency VT_EPAUS9rT_TRNHDV_v20.1.0full.xlsx database. Available at: https://www.epa.gov/air-research/epaus9rt-energy-systems-database-use-times-model</t>
  </si>
  <si>
    <t>[21]</t>
  </si>
  <si>
    <t>Argonne National Laboratory, "Greenhouse gases, Regulated Emissions, and Energy use in Technologies (GREET) Model  ", 2019. [Online]. Available: https://greet.es.anl.gov/index.php</t>
  </si>
  <si>
    <t>Sears, Justine, David Roberts, and Karen Glitman. "A comparison of electric vehicle Level 1 and Level 2 charging efficiency." 2014</t>
  </si>
  <si>
    <t>Analysis based on Transport Canada vehicle registration data (2010-2014). Communicated by Hajo Ribberank (NRCan).</t>
  </si>
  <si>
    <r>
      <rPr>
        <sz val="10"/>
        <rFont val="Arial"/>
        <family val="2"/>
        <charset val="1"/>
      </rPr>
      <t xml:space="preserve">Government of Nova Scotia. (2018). </t>
    </r>
    <r>
      <rPr>
        <i/>
        <sz val="11"/>
        <color rgb="FF000000"/>
        <rFont val="Calibri"/>
        <family val="2"/>
        <charset val="1"/>
      </rPr>
      <t>Standards for Quantification, Reporting, and Verification of Greenhouse Gas Emissions.</t>
    </r>
    <r>
      <rPr>
        <sz val="10"/>
        <rFont val="Arial"/>
        <family val="2"/>
        <charset val="1"/>
      </rPr>
      <t xml:space="preserve"> https://climatechange.novascotia.ca/sites/default/files/uploads/Nova-Scotia-Standards-for-QRV-of-Greenhouse-Gas-Emissions.pdf</t>
    </r>
  </si>
  <si>
    <t>[25]</t>
  </si>
  <si>
    <r>
      <rPr>
        <sz val="10"/>
        <rFont val="Arial"/>
        <family val="2"/>
        <charset val="1"/>
      </rPr>
      <t xml:space="preserve">Statistics Canada. 2017. </t>
    </r>
    <r>
      <rPr>
        <i/>
        <sz val="11"/>
        <color rgb="FF000000"/>
        <rFont val="Calibri"/>
        <family val="2"/>
        <charset val="1"/>
      </rPr>
      <t>Newfoundland and Labrador</t>
    </r>
    <r>
      <rPr>
        <sz val="10"/>
        <rFont val="Arial"/>
        <family val="2"/>
        <charset val="1"/>
      </rPr>
      <t xml:space="preserve"> (table). </t>
    </r>
    <r>
      <rPr>
        <i/>
        <sz val="11"/>
        <color rgb="FF000000"/>
        <rFont val="Calibri"/>
        <family val="2"/>
        <charset val="1"/>
      </rPr>
      <t>Census Profile</t>
    </r>
    <r>
      <rPr>
        <sz val="10"/>
        <rFont val="Arial"/>
        <family val="2"/>
        <charset val="1"/>
      </rPr>
      <t>. 2016 Census. Statistics Canada Catalogue no. 98-316-X2016001. Ottawa. Released November 29, 2017. https://www12.statcan.gc.ca/census-recensement/2016/dp-pd/prof/index.cfm?Lang=E (accessed October 28, 2021).https://www12.statcan.gc.ca/census-recensement/2016/dp-pd/prof/index.cfm?Lang=E (accessed May 11, 2021).</t>
    </r>
  </si>
  <si>
    <t>[26]</t>
  </si>
  <si>
    <t>Labrador. (2021). Retrieved May 11, 2021, from https://en.wikipedia.org/wiki/Labrador</t>
  </si>
  <si>
    <t>Region</t>
  </si>
  <si>
    <t>Macro Indicator</t>
  </si>
  <si>
    <t>Source</t>
  </si>
  <si>
    <t>Real Gross Domestic Product ($2012 Millions)</t>
  </si>
  <si>
    <t>Population (thousands)</t>
  </si>
  <si>
    <t>Gross Domestic Product Deflator (2012=100)</t>
  </si>
  <si>
    <t>Consumer Price Index (2002=100)</t>
  </si>
  <si>
    <t>Relative Population</t>
  </si>
  <si>
    <t>USD/CAD Exchange Rate</t>
  </si>
  <si>
    <t>Crude Oil Production (k barrel per day)</t>
  </si>
  <si>
    <t>Crude Oil Production (PJ)</t>
  </si>
  <si>
    <t>Production relative to 2020</t>
  </si>
  <si>
    <t>Canada</t>
  </si>
  <si>
    <t>End-use demand for RPP</t>
  </si>
  <si>
    <t>Demand relative to 2020</t>
  </si>
  <si>
    <t>Annual Inflation Factor</t>
  </si>
  <si>
    <t>Miles</t>
  </si>
  <si>
    <t>KM</t>
  </si>
  <si>
    <t>MMBtu</t>
  </si>
  <si>
    <t>Seasonal Performance Adjustment Factors</t>
  </si>
  <si>
    <t>Personal communication with staff at NRCan.</t>
  </si>
  <si>
    <t>Fuel Conversion Factors</t>
  </si>
  <si>
    <t>MJ/L</t>
  </si>
  <si>
    <t>MJ/gal</t>
  </si>
  <si>
    <t>Gas</t>
  </si>
  <si>
    <t>Diesel</t>
  </si>
  <si>
    <t>Electricity</t>
  </si>
  <si>
    <t>Propane</t>
  </si>
  <si>
    <t>Natural Gas</t>
  </si>
  <si>
    <t>MPDGe</t>
  </si>
  <si>
    <t>MJ/litre</t>
  </si>
  <si>
    <t>MPGe</t>
  </si>
  <si>
    <t>Population Shares of Newfoundland and Labrador</t>
  </si>
  <si>
    <t>Population (2016)</t>
  </si>
  <si>
    <t>Share</t>
  </si>
  <si>
    <t>Calculated</t>
  </si>
  <si>
    <t>Existing Marine Vessel Efficiency</t>
  </si>
  <si>
    <t>Existing Jet Plane Efficiency</t>
  </si>
  <si>
    <t>Existing Rail Efficiency</t>
  </si>
  <si>
    <t>Cost Escalation Curves</t>
  </si>
  <si>
    <t>As a ratio of 2020</t>
  </si>
  <si>
    <t>Cost Curve Name</t>
  </si>
  <si>
    <t>Light Duty car BEV</t>
  </si>
  <si>
    <t>[3] and modified based on conversations with staff at NRCan.</t>
  </si>
  <si>
    <t>Light Duty car PHEV</t>
  </si>
  <si>
    <t>Light Duty Trucks BEV</t>
  </si>
  <si>
    <t>Light Duty Trucks PHEV</t>
  </si>
  <si>
    <t>Medium-Duty Trucks BEV</t>
  </si>
  <si>
    <t>Heavy Duty Trucks BEV</t>
  </si>
  <si>
    <t>Bus BEV</t>
  </si>
  <si>
    <t>Efficiency Escalation Curves</t>
  </si>
  <si>
    <t>As a ratio of annual electricity consumption from 2020</t>
  </si>
  <si>
    <t>Performance Curve Name</t>
  </si>
  <si>
    <t>Efficiency Escalation Curves (Inverse of above table)</t>
  </si>
  <si>
    <t>Inverse of Table (B-1).</t>
  </si>
  <si>
    <t>Currency Year</t>
  </si>
  <si>
    <t>CAD</t>
  </si>
  <si>
    <t>USD</t>
  </si>
  <si>
    <t>MMkm/PJ</t>
  </si>
  <si>
    <t>MMpkm/PJ</t>
  </si>
  <si>
    <t>MMtkm/PJ</t>
  </si>
  <si>
    <t>MMtkm</t>
  </si>
  <si>
    <t>NB, LAB</t>
  </si>
  <si>
    <t>M$/MMkm</t>
  </si>
  <si>
    <t>M$/MMtm</t>
  </si>
  <si>
    <t>M$/MMtkm</t>
  </si>
  <si>
    <t>M$/MMpmt</t>
  </si>
  <si>
    <t>M$/MMpkm</t>
  </si>
  <si>
    <t xml:space="preserve">This number is somewhat arbitrary. It states that 1 capacity units can serve 1000 activity units per year. The overall activity of this technology is limited by its annual capacity factor, though.. See the MaxAnnualCapacityFactor sheet. </t>
  </si>
  <si>
    <t>Capacity To Activity</t>
  </si>
  <si>
    <t>MMkm</t>
  </si>
  <si>
    <t>Calculated parameter. The ratio of the total 2018 sub-sector activity over 2018 total sub-sector stock.</t>
  </si>
  <si>
    <t>`</t>
  </si>
  <si>
    <t>4.8 J of electricity are required to compress 95.2 J of hydrogen.</t>
  </si>
  <si>
    <t>Need 0.45 PJ elc/PJ liquid H2. Assume no H2 lost in compression. 0.45 PJ/1.45PJ = 0.31. 1-0.31 = 0.69</t>
  </si>
  <si>
    <t>T_BLND_JTF_BIOJTF</t>
  </si>
  <si>
    <t>Blending Tech for Jet Fuel and Aviation Biofuel</t>
  </si>
  <si>
    <t>[27]</t>
  </si>
  <si>
    <t>Aviation biofuel can be blended into jetfuel at up to 50%</t>
  </si>
  <si>
    <t>Evan D. Sherwin "Electrofuel synthesis from variable renewable electricity: An optimization-based techno-economic analysis".</t>
  </si>
  <si>
    <t>Canada Energy Regulator. Canada's Energy Future 2021 Data Appendices (Evolving Policies).DOI: https://doi.org/10.35002/zjr8-8x75</t>
  </si>
  <si>
    <t>[11] (Evolving Policies)</t>
  </si>
  <si>
    <t>Set to 99% of the corresponding MaxAnnualCapacityFactor for computational reasons</t>
  </si>
  <si>
    <t>H00</t>
  </si>
  <si>
    <t>H01</t>
  </si>
  <si>
    <t>H02</t>
  </si>
  <si>
    <t>H03</t>
  </si>
  <si>
    <t>H04</t>
  </si>
  <si>
    <t>H05</t>
  </si>
  <si>
    <t>H06</t>
  </si>
  <si>
    <t>H07</t>
  </si>
  <si>
    <t>H08</t>
  </si>
  <si>
    <t>H09</t>
  </si>
  <si>
    <t>H10</t>
  </si>
  <si>
    <t>H11</t>
  </si>
  <si>
    <t>H12</t>
  </si>
  <si>
    <t>H13</t>
  </si>
  <si>
    <t>H14</t>
  </si>
  <si>
    <t>H15</t>
  </si>
  <si>
    <t>H16</t>
  </si>
  <si>
    <t>H17</t>
  </si>
  <si>
    <t>H18</t>
  </si>
  <si>
    <t>H19</t>
  </si>
  <si>
    <t>H20</t>
  </si>
  <si>
    <t>H21</t>
  </si>
  <si>
    <t>H22</t>
  </si>
  <si>
    <t>H23</t>
  </si>
  <si>
    <t>Season</t>
  </si>
  <si>
    <t>Note</t>
  </si>
  <si>
    <t xml:space="preserve"> Modification  for temperature impacts on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</si>
</sst>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0"/>
    <numFmt numFmtId="165" formatCode="0.0"/>
    <numFmt numFmtId="166" formatCode="0.000"/>
    <numFmt numFmtId="167" formatCode="_-* #,##0.00_-;\-* #,##0.00_-;_-* \-??_-;_-@_-"/>
    <numFmt numFmtId="168" formatCode="_-* #,##0_-;\-* #,##0_-;_-* \-??_-;_-@_-"/>
    <numFmt numFmtId="169" formatCode="_-* #,##0.000_-;\-* #,##0.000_-;_-* \-??_-;_-@_-"/>
    <numFmt numFmtId="170" formatCode="0.0000"/>
    <numFmt numFmtId="171" formatCode="#,##0.0"/>
  </numFmts>
  <fonts count="15" x14ac:knownFonts="1">
    <font>
      <sz val="10"/>
      <name val="Arial"/>
      <family val="2"/>
      <charset val="1"/>
    </font>
    <font>
      <sz val="11"/>
      <color rgb="FF000000"/>
      <name val="Arial"/>
      <family val="2"/>
      <charset val="1"/>
    </font>
    <font>
      <b/>
      <sz val="12"/>
      <name val="Arial"/>
      <family val="2"/>
      <charset val="1"/>
    </font>
    <font>
      <sz val="10"/>
      <color rgb="FF000000"/>
      <name val="Arial"/>
      <family val="2"/>
      <charset val="1"/>
    </font>
    <font>
      <sz val="10"/>
      <color rgb="FF0000FF"/>
      <name val="Arial"/>
      <family val="2"/>
      <charset val="1"/>
    </font>
    <font>
      <sz val="10"/>
      <name val="Times New Roman"/>
      <family val="1"/>
      <charset val="1"/>
    </font>
    <font>
      <b/>
      <sz val="10"/>
      <name val="Arial"/>
      <family val="2"/>
      <charset val="1"/>
    </font>
    <font>
      <i/>
      <sz val="11"/>
      <color rgb="FF000000"/>
      <name val="Calibri"/>
      <family val="2"/>
      <charset val="1"/>
    </font>
    <font>
      <sz val="10"/>
      <name val="Arial"/>
      <family val="2"/>
    </font>
    <font>
      <sz val="10"/>
      <name val="Arial"/>
      <family val="2"/>
      <charset val="1"/>
    </font>
    <font>
      <b/>
      <sz val="14"/>
      <name val="Arial"/>
      <family val="2"/>
    </font>
    <font>
      <b/>
      <sz val="12"/>
      <name val="Arial"/>
      <family val="2"/>
    </font>
    <font>
      <b/>
      <sz val="10"/>
      <name val="Arial"/>
      <family val="2"/>
    </font>
    <font>
      <sz val="8"/>
      <name val="Arial"/>
      <family val="2"/>
      <charset val="1"/>
    </font>
    <font>
      <sz val="10"/>
      <color rgb="FF000000"/>
      <name val="MS Shell Dlg 2"/>
    </font>
  </fonts>
  <fills count="6">
    <fill>
      <patternFill patternType="none"/>
    </fill>
    <fill>
      <patternFill patternType="gray125"/>
    </fill>
    <fill>
      <patternFill patternType="solid">
        <fgColor rgb="FFDDE8CB"/>
        <bgColor rgb="FFFFFFCC"/>
      </patternFill>
    </fill>
    <fill>
      <patternFill patternType="solid">
        <fgColor rgb="FFDDE8CB"/>
        <bgColor rgb="FFDAE3F3"/>
      </patternFill>
    </fill>
    <fill>
      <patternFill patternType="solid">
        <fgColor theme="9" tint="0.79998168889431442"/>
        <bgColor indexed="64"/>
      </patternFill>
    </fill>
    <fill>
      <patternFill patternType="solid">
        <fgColor rgb="FFFFFF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s>
  <cellStyleXfs count="4">
    <xf numFmtId="0" fontId="0" fillId="0" borderId="0"/>
    <xf numFmtId="167" fontId="8" fillId="0" borderId="0" applyBorder="0" applyProtection="0"/>
    <xf numFmtId="0" fontId="1" fillId="0" borderId="0"/>
    <xf numFmtId="0" fontId="9" fillId="0" borderId="0"/>
  </cellStyleXfs>
  <cellXfs count="122">
    <xf numFmtId="0" fontId="0" fillId="0" borderId="0" xfId="0"/>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xf>
    <xf numFmtId="0" fontId="0" fillId="0" borderId="0" xfId="0" applyAlignment="1">
      <alignment horizontal="right"/>
    </xf>
    <xf numFmtId="0" fontId="5" fillId="0" borderId="0" xfId="0" applyFont="1" applyAlignment="1">
      <alignment wrapText="1"/>
    </xf>
    <xf numFmtId="165" fontId="6" fillId="0" borderId="0" xfId="0" applyNumberFormat="1" applyFont="1"/>
    <xf numFmtId="165" fontId="0" fillId="0" borderId="0" xfId="0" applyNumberFormat="1"/>
    <xf numFmtId="4" fontId="0" fillId="0" borderId="0" xfId="0" applyNumberFormat="1"/>
    <xf numFmtId="168" fontId="0" fillId="0" borderId="0" xfId="1" applyNumberFormat="1" applyFont="1" applyBorder="1" applyAlignment="1" applyProtection="1">
      <alignment horizontal="center" vertical="center"/>
    </xf>
    <xf numFmtId="169" fontId="0" fillId="0" borderId="0" xfId="1" applyNumberFormat="1" applyFont="1" applyBorder="1" applyAlignment="1" applyProtection="1">
      <alignment horizontal="center" vertical="center"/>
    </xf>
    <xf numFmtId="0" fontId="11" fillId="3" borderId="1" xfId="3" applyFont="1" applyFill="1" applyBorder="1"/>
    <xf numFmtId="0" fontId="0" fillId="0" borderId="1" xfId="0" applyBorder="1" applyAlignment="1">
      <alignment horizontal="left"/>
    </xf>
    <xf numFmtId="0" fontId="0" fillId="0" borderId="1" xfId="0" applyBorder="1"/>
    <xf numFmtId="0" fontId="0" fillId="0" borderId="1" xfId="0" applyBorder="1" applyAlignment="1">
      <alignment horizontal="left" vertical="center"/>
    </xf>
    <xf numFmtId="0" fontId="2" fillId="2" borderId="1" xfId="0" applyFont="1" applyFill="1" applyBorder="1"/>
    <xf numFmtId="0" fontId="0" fillId="0" borderId="1" xfId="0" applyBorder="1" applyAlignment="1">
      <alignment horizontal="center" vertical="center"/>
    </xf>
    <xf numFmtId="0" fontId="3" fillId="0" borderId="1" xfId="0" applyFont="1" applyBorder="1"/>
    <xf numFmtId="0" fontId="0" fillId="0" borderId="1" xfId="0" applyBorder="1" applyAlignment="1">
      <alignment horizontal="center"/>
    </xf>
    <xf numFmtId="166" fontId="0" fillId="0" borderId="1" xfId="0" applyNumberFormat="1" applyBorder="1"/>
    <xf numFmtId="0" fontId="0" fillId="0" borderId="1" xfId="0" applyBorder="1" applyAlignment="1">
      <alignment wrapText="1"/>
    </xf>
    <xf numFmtId="0" fontId="2" fillId="2" borderId="1" xfId="0" applyFont="1" applyFill="1" applyBorder="1" applyAlignment="1">
      <alignment horizontal="center" vertical="center" wrapText="1"/>
    </xf>
    <xf numFmtId="0" fontId="4" fillId="0" borderId="1" xfId="0" applyFont="1" applyBorder="1"/>
    <xf numFmtId="11" fontId="0" fillId="0" borderId="1" xfId="0" applyNumberFormat="1" applyBorder="1"/>
    <xf numFmtId="164" fontId="0" fillId="0" borderId="1" xfId="0" applyNumberFormat="1" applyBorder="1"/>
    <xf numFmtId="170" fontId="0" fillId="0" borderId="1" xfId="0" applyNumberFormat="1" applyBorder="1"/>
    <xf numFmtId="170" fontId="0" fillId="0" borderId="1" xfId="0" applyNumberFormat="1" applyBorder="1" applyAlignment="1">
      <alignment wrapText="1"/>
    </xf>
    <xf numFmtId="0" fontId="2" fillId="2" borderId="1" xfId="0" applyFont="1" applyFill="1" applyBorder="1" applyAlignment="1">
      <alignment wrapText="1"/>
    </xf>
    <xf numFmtId="0" fontId="2" fillId="2" borderId="1" xfId="0" applyFont="1" applyFill="1" applyBorder="1" applyAlignment="1">
      <alignment horizontal="left"/>
    </xf>
    <xf numFmtId="0" fontId="5" fillId="0" borderId="1" xfId="0" applyFont="1" applyBorder="1" applyAlignment="1">
      <alignment wrapText="1"/>
    </xf>
    <xf numFmtId="0" fontId="12" fillId="0" borderId="0" xfId="0" applyFont="1"/>
    <xf numFmtId="0" fontId="12" fillId="0" borderId="1" xfId="0" applyFont="1" applyBorder="1"/>
    <xf numFmtId="168" fontId="0" fillId="0" borderId="1" xfId="1" applyNumberFormat="1" applyFont="1" applyBorder="1" applyAlignment="1" applyProtection="1">
      <alignment horizontal="center" vertical="center"/>
    </xf>
    <xf numFmtId="169" fontId="0" fillId="0" borderId="1" xfId="1" applyNumberFormat="1" applyFont="1" applyBorder="1" applyAlignment="1" applyProtection="1">
      <alignment horizontal="center" vertical="center"/>
    </xf>
    <xf numFmtId="0" fontId="12" fillId="4" borderId="1" xfId="0" applyFont="1" applyFill="1" applyBorder="1"/>
    <xf numFmtId="3" fontId="0" fillId="0" borderId="1" xfId="0" applyNumberFormat="1" applyBorder="1"/>
    <xf numFmtId="165" fontId="0" fillId="0" borderId="1" xfId="0" applyNumberFormat="1" applyBorder="1"/>
    <xf numFmtId="4" fontId="0" fillId="0" borderId="1" xfId="0" applyNumberFormat="1" applyBorder="1"/>
    <xf numFmtId="2" fontId="0" fillId="0" borderId="1" xfId="0" applyNumberFormat="1" applyBorder="1"/>
    <xf numFmtId="171" fontId="0" fillId="0" borderId="1" xfId="0" applyNumberFormat="1" applyBorder="1"/>
    <xf numFmtId="166" fontId="0" fillId="0" borderId="0" xfId="0" applyNumberFormat="1"/>
    <xf numFmtId="0" fontId="0" fillId="0" borderId="2" xfId="0" applyBorder="1"/>
    <xf numFmtId="166" fontId="0" fillId="0" borderId="2" xfId="0" applyNumberFormat="1" applyBorder="1"/>
    <xf numFmtId="0" fontId="14" fillId="5" borderId="10" xfId="0" applyFont="1" applyFill="1" applyBorder="1" applyAlignment="1">
      <alignment horizontal="right" vertical="center" wrapText="1"/>
    </xf>
    <xf numFmtId="0" fontId="0" fillId="0" borderId="8" xfId="0" applyBorder="1"/>
    <xf numFmtId="170" fontId="0" fillId="0" borderId="0" xfId="0" applyNumberFormat="1"/>
    <xf numFmtId="170" fontId="0" fillId="0" borderId="8" xfId="0" applyNumberFormat="1" applyBorder="1"/>
    <xf numFmtId="0" fontId="2" fillId="2" borderId="2" xfId="0" applyFont="1" applyFill="1" applyBorder="1"/>
    <xf numFmtId="0" fontId="2" fillId="2" borderId="11" xfId="0" applyFont="1" applyFill="1" applyBorder="1"/>
    <xf numFmtId="170" fontId="0" fillId="0" borderId="1" xfId="0" applyNumberFormat="1" applyBorder="1" applyAlignment="1">
      <alignment horizontal="left" vertical="center"/>
    </xf>
    <xf numFmtId="1" fontId="2" fillId="2" borderId="1" xfId="0" applyNumberFormat="1" applyFont="1" applyFill="1" applyBorder="1"/>
    <xf numFmtId="1" fontId="0" fillId="0" borderId="1" xfId="0" applyNumberFormat="1" applyBorder="1"/>
    <xf numFmtId="1" fontId="0" fillId="0" borderId="0" xfId="0" applyNumberFormat="1"/>
    <xf numFmtId="164" fontId="0" fillId="0" borderId="1" xfId="0" applyNumberFormat="1" applyBorder="1" applyAlignment="1">
      <alignment wrapText="1"/>
    </xf>
    <xf numFmtId="0" fontId="14" fillId="5" borderId="10" xfId="0" applyFont="1" applyFill="1" applyBorder="1" applyAlignment="1">
      <alignment horizontal="left" vertical="center" wrapText="1"/>
    </xf>
    <xf numFmtId="0" fontId="14" fillId="5" borderId="12" xfId="0" applyFont="1" applyFill="1" applyBorder="1" applyAlignment="1">
      <alignment horizontal="left" vertical="center" wrapText="1"/>
    </xf>
    <xf numFmtId="1" fontId="0" fillId="0" borderId="2" xfId="0" applyNumberFormat="1" applyBorder="1"/>
    <xf numFmtId="170" fontId="0" fillId="0" borderId="2" xfId="0" applyNumberFormat="1" applyBorder="1"/>
    <xf numFmtId="0" fontId="14" fillId="5" borderId="13" xfId="0" applyFont="1" applyFill="1" applyBorder="1" applyAlignment="1">
      <alignment horizontal="left" vertical="center" wrapText="1"/>
    </xf>
    <xf numFmtId="1" fontId="0" fillId="0" borderId="4" xfId="0" applyNumberFormat="1" applyBorder="1"/>
    <xf numFmtId="170" fontId="0" fillId="0" borderId="4" xfId="0" applyNumberFormat="1" applyBorder="1"/>
    <xf numFmtId="170" fontId="0" fillId="0" borderId="4" xfId="0" applyNumberFormat="1" applyBorder="1" applyAlignment="1">
      <alignment wrapText="1"/>
    </xf>
    <xf numFmtId="0" fontId="14" fillId="5" borderId="1" xfId="0" applyFont="1" applyFill="1" applyBorder="1" applyAlignment="1">
      <alignment horizontal="left" vertical="center" wrapText="1"/>
    </xf>
    <xf numFmtId="164" fontId="14" fillId="5" borderId="10" xfId="0" applyNumberFormat="1" applyFont="1" applyFill="1" applyBorder="1" applyAlignment="1">
      <alignment horizontal="right" vertical="center" wrapText="1"/>
    </xf>
    <xf numFmtId="170" fontId="14" fillId="5" borderId="10" xfId="0" applyNumberFormat="1" applyFont="1" applyFill="1" applyBorder="1" applyAlignment="1">
      <alignment horizontal="right" vertical="center" wrapText="1"/>
    </xf>
    <xf numFmtId="0" fontId="14" fillId="5" borderId="14" xfId="0" applyFont="1" applyFill="1" applyBorder="1" applyAlignment="1">
      <alignment horizontal="right" vertical="center" wrapText="1"/>
    </xf>
    <xf numFmtId="0" fontId="14" fillId="5" borderId="12" xfId="0" applyFont="1" applyFill="1" applyBorder="1" applyAlignment="1">
      <alignment horizontal="right" vertical="center" wrapText="1"/>
    </xf>
    <xf numFmtId="0" fontId="14" fillId="5" borderId="1" xfId="0" applyFont="1" applyFill="1" applyBorder="1" applyAlignment="1">
      <alignment horizontal="right" vertical="center" wrapText="1"/>
    </xf>
    <xf numFmtId="170" fontId="0" fillId="0" borderId="9" xfId="0" applyNumberFormat="1" applyBorder="1"/>
    <xf numFmtId="0" fontId="14" fillId="5" borderId="1" xfId="0" applyFont="1" applyFill="1" applyBorder="1" applyAlignment="1">
      <alignment horizontal="left" vertical="center"/>
    </xf>
    <xf numFmtId="16" fontId="14" fillId="5" borderId="1" xfId="0" applyNumberFormat="1" applyFont="1" applyFill="1" applyBorder="1" applyAlignment="1">
      <alignment horizontal="left" vertical="center" wrapText="1"/>
    </xf>
    <xf numFmtId="0" fontId="14" fillId="5" borderId="15" xfId="0" applyFont="1" applyFill="1" applyBorder="1" applyAlignment="1">
      <alignment horizontal="left" vertical="center" wrapText="1"/>
    </xf>
    <xf numFmtId="16" fontId="14" fillId="5" borderId="15" xfId="0" applyNumberFormat="1" applyFont="1" applyFill="1" applyBorder="1" applyAlignment="1">
      <alignment horizontal="left" vertical="center" wrapText="1"/>
    </xf>
    <xf numFmtId="0" fontId="14" fillId="5" borderId="15" xfId="0" applyFont="1" applyFill="1" applyBorder="1" applyAlignment="1">
      <alignment horizontal="right" vertical="center" wrapText="1"/>
    </xf>
    <xf numFmtId="0" fontId="0" fillId="0" borderId="15" xfId="0" applyBorder="1"/>
    <xf numFmtId="0" fontId="2" fillId="0" borderId="15" xfId="0" applyFont="1" applyBorder="1"/>
    <xf numFmtId="0" fontId="14" fillId="0" borderId="15" xfId="0" applyFont="1" applyBorder="1" applyAlignment="1">
      <alignment horizontal="right" vertical="center" wrapText="1"/>
    </xf>
    <xf numFmtId="0" fontId="3" fillId="0" borderId="15" xfId="0" applyFont="1" applyBorder="1"/>
    <xf numFmtId="170" fontId="0" fillId="0" borderId="15" xfId="0" applyNumberFormat="1" applyBorder="1"/>
    <xf numFmtId="170" fontId="0" fillId="0" borderId="15" xfId="0" applyNumberFormat="1" applyBorder="1" applyAlignment="1">
      <alignment wrapText="1"/>
    </xf>
    <xf numFmtId="0" fontId="0" fillId="0" borderId="15" xfId="0" applyBorder="1" applyAlignment="1">
      <alignment horizontal="center" vertical="center"/>
    </xf>
    <xf numFmtId="0" fontId="0" fillId="0" borderId="15" xfId="0" applyBorder="1" applyAlignment="1">
      <alignment wrapText="1"/>
    </xf>
    <xf numFmtId="0" fontId="4" fillId="0" borderId="15" xfId="0" applyFont="1" applyBorder="1"/>
    <xf numFmtId="11" fontId="0" fillId="0" borderId="15" xfId="0" applyNumberFormat="1" applyBorder="1"/>
    <xf numFmtId="0" fontId="2" fillId="0" borderId="15" xfId="0" applyFont="1" applyBorder="1" applyAlignment="1">
      <alignment horizontal="center" vertical="center" wrapText="1"/>
    </xf>
    <xf numFmtId="0" fontId="14" fillId="0" borderId="15" xfId="0" applyFont="1" applyBorder="1" applyAlignment="1">
      <alignment horizontal="right" vertical="center"/>
    </xf>
    <xf numFmtId="0" fontId="2" fillId="0" borderId="16" xfId="0" applyFont="1" applyBorder="1"/>
    <xf numFmtId="0" fontId="14" fillId="0" borderId="16" xfId="0" applyFont="1" applyBorder="1" applyAlignment="1">
      <alignment horizontal="right" vertical="center" wrapText="1"/>
    </xf>
    <xf numFmtId="170" fontId="0" fillId="0" borderId="16" xfId="0" applyNumberFormat="1" applyBorder="1"/>
    <xf numFmtId="170" fontId="0" fillId="0" borderId="16" xfId="0" applyNumberFormat="1" applyBorder="1" applyAlignment="1">
      <alignment wrapText="1"/>
    </xf>
    <xf numFmtId="0" fontId="0" fillId="0" borderId="16" xfId="0" applyBorder="1"/>
    <xf numFmtId="11" fontId="0" fillId="0" borderId="16" xfId="0" applyNumberFormat="1" applyBorder="1"/>
    <xf numFmtId="0" fontId="2" fillId="0" borderId="16" xfId="0" applyFont="1" applyBorder="1" applyAlignment="1">
      <alignment horizontal="center" vertical="center" wrapText="1"/>
    </xf>
    <xf numFmtId="0" fontId="14" fillId="0" borderId="16" xfId="0" applyFont="1" applyBorder="1" applyAlignment="1">
      <alignment horizontal="right" vertical="center"/>
    </xf>
    <xf numFmtId="0" fontId="14" fillId="5" borderId="17" xfId="0" applyFont="1" applyFill="1" applyBorder="1" applyAlignment="1">
      <alignment horizontal="left" vertical="center" wrapText="1"/>
    </xf>
    <xf numFmtId="16" fontId="14" fillId="5" borderId="17" xfId="0" applyNumberFormat="1" applyFont="1" applyFill="1" applyBorder="1" applyAlignment="1">
      <alignment horizontal="left" vertical="center" wrapText="1"/>
    </xf>
    <xf numFmtId="0" fontId="14" fillId="5" borderId="17" xfId="0" applyFont="1" applyFill="1" applyBorder="1" applyAlignment="1">
      <alignment horizontal="right" vertical="center" wrapText="1"/>
    </xf>
    <xf numFmtId="0" fontId="0" fillId="0" borderId="17" xfId="0" applyBorder="1"/>
    <xf numFmtId="0" fontId="10" fillId="3" borderId="1" xfId="3" applyFont="1"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170" fontId="0" fillId="0" borderId="2" xfId="0" applyNumberFormat="1" applyBorder="1" applyAlignment="1">
      <alignment horizontal="left" vertical="center"/>
    </xf>
    <xf numFmtId="170" fontId="0" fillId="0" borderId="3" xfId="0" applyNumberFormat="1" applyBorder="1" applyAlignment="1">
      <alignment horizontal="left" vertical="center"/>
    </xf>
    <xf numFmtId="170" fontId="0" fillId="0" borderId="4" xfId="0" applyNumberFormat="1" applyBorder="1" applyAlignment="1">
      <alignment horizontal="left" vertical="center"/>
    </xf>
    <xf numFmtId="0" fontId="0" fillId="0" borderId="1" xfId="0" applyBorder="1" applyAlignment="1">
      <alignment horizontal="center" vertical="center"/>
    </xf>
    <xf numFmtId="0" fontId="14" fillId="5" borderId="1" xfId="0" applyFont="1" applyFill="1" applyBorder="1" applyAlignment="1">
      <alignment horizontal="left" vertical="center" wrapText="1"/>
    </xf>
    <xf numFmtId="0" fontId="0" fillId="0" borderId="1" xfId="0" applyBorder="1"/>
    <xf numFmtId="0" fontId="14" fillId="5" borderId="1" xfId="0" applyFont="1" applyFill="1" applyBorder="1" applyAlignment="1">
      <alignment horizontal="left" vertical="center"/>
    </xf>
    <xf numFmtId="0" fontId="0" fillId="0" borderId="2" xfId="0" applyBorder="1"/>
    <xf numFmtId="0" fontId="0" fillId="0" borderId="3" xfId="0" applyBorder="1"/>
    <xf numFmtId="0" fontId="0" fillId="0" borderId="4" xfId="0" applyBorder="1"/>
    <xf numFmtId="0" fontId="0" fillId="0" borderId="1" xfId="0" applyBorder="1" applyAlignment="1">
      <alignment horizontal="center" vertical="center" wrapText="1"/>
    </xf>
    <xf numFmtId="0" fontId="2" fillId="2" borderId="1" xfId="0" applyFont="1" applyFill="1" applyBorder="1" applyAlignment="1">
      <alignment horizontal="center"/>
    </xf>
    <xf numFmtId="0" fontId="0" fillId="0" borderId="0" xfId="0"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12" fillId="4" borderId="1" xfId="0" applyFont="1" applyFill="1" applyBorder="1" applyAlignment="1">
      <alignment horizontal="center"/>
    </xf>
  </cellXfs>
  <cellStyles count="4">
    <cellStyle name="20% - Accent1 2 70" xfId="3" xr:uid="{FCB8A185-60A7-47BF-8063-EE85A752D342}"/>
    <cellStyle name="Comma" xfId="1" builtinId="3"/>
    <cellStyle name="Normal" xfId="0" builtinId="0"/>
    <cellStyle name="Normal 2" xfId="2"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era-my.sharepoint.com/personal/malkatheri_netzeroatlantic_ca/Documents/model%20update/ACES-Data-main/Excel%20Workbooks/Transport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chnologies and Commodities"/>
      <sheetName val="CostInvest"/>
      <sheetName val="CostFixed"/>
      <sheetName val="CostVariable"/>
      <sheetName val="Efficiency"/>
      <sheetName val="CapacityToActivity"/>
      <sheetName val="CapacityFactorAnnual"/>
      <sheetName val="LifetimeTech"/>
      <sheetName val="TechInputSplit"/>
      <sheetName val="Demand"/>
      <sheetName val="EmissionActivity"/>
      <sheetName val="DiscountRate"/>
      <sheetName val="Constraints"/>
      <sheetName val="Data Sources"/>
      <sheetName val="Conversion Factors"/>
      <sheetName val="Performance Curv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8">
          <cell r="C58">
            <v>5.2330503582725951E-2</v>
          </cell>
        </row>
        <row r="59">
          <cell r="C59">
            <v>0.94766949641727405</v>
          </cell>
        </row>
      </sheetData>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93"/>
  <sheetViews>
    <sheetView showGridLines="0" topLeftCell="A72" zoomScale="90" zoomScaleNormal="90" workbookViewId="0">
      <selection activeCell="F50" sqref="F50"/>
    </sheetView>
  </sheetViews>
  <sheetFormatPr defaultColWidth="11.54296875" defaultRowHeight="12.5" x14ac:dyDescent="0.25"/>
  <cols>
    <col min="2" max="2" width="20.54296875" customWidth="1"/>
    <col min="3" max="3" width="74" customWidth="1"/>
    <col min="4" max="4" width="105.7265625" customWidth="1"/>
  </cols>
  <sheetData>
    <row r="1" spans="2:4" ht="18" x14ac:dyDescent="0.25">
      <c r="B1" s="99" t="s">
        <v>0</v>
      </c>
      <c r="C1" s="99"/>
      <c r="D1" s="99"/>
    </row>
    <row r="2" spans="2:4" ht="15.5" x14ac:dyDescent="0.35">
      <c r="B2" s="12" t="s">
        <v>1</v>
      </c>
      <c r="C2" s="12" t="s">
        <v>2</v>
      </c>
      <c r="D2" s="12" t="s">
        <v>3</v>
      </c>
    </row>
    <row r="3" spans="2:4" x14ac:dyDescent="0.25">
      <c r="B3" s="13" t="s">
        <v>4</v>
      </c>
      <c r="C3" s="14" t="s">
        <v>5</v>
      </c>
      <c r="D3" s="14" t="s">
        <v>6</v>
      </c>
    </row>
    <row r="4" spans="2:4" x14ac:dyDescent="0.25">
      <c r="B4" s="13" t="s">
        <v>7</v>
      </c>
      <c r="C4" s="14" t="s">
        <v>8</v>
      </c>
      <c r="D4" s="14" t="s">
        <v>6</v>
      </c>
    </row>
    <row r="5" spans="2:4" x14ac:dyDescent="0.25">
      <c r="B5" s="13" t="s">
        <v>9</v>
      </c>
      <c r="C5" s="14" t="s">
        <v>10</v>
      </c>
      <c r="D5" s="14" t="s">
        <v>6</v>
      </c>
    </row>
    <row r="6" spans="2:4" x14ac:dyDescent="0.25">
      <c r="B6" s="13" t="s">
        <v>11</v>
      </c>
      <c r="C6" s="14" t="s">
        <v>12</v>
      </c>
      <c r="D6" s="14" t="s">
        <v>6</v>
      </c>
    </row>
    <row r="7" spans="2:4" x14ac:dyDescent="0.25">
      <c r="B7" s="13" t="s">
        <v>13</v>
      </c>
      <c r="C7" s="14" t="s">
        <v>14</v>
      </c>
      <c r="D7" s="14" t="s">
        <v>6</v>
      </c>
    </row>
    <row r="8" spans="2:4" x14ac:dyDescent="0.25">
      <c r="B8" s="13" t="s">
        <v>15</v>
      </c>
      <c r="C8" s="14" t="s">
        <v>16</v>
      </c>
      <c r="D8" s="14" t="s">
        <v>17</v>
      </c>
    </row>
    <row r="9" spans="2:4" x14ac:dyDescent="0.25">
      <c r="B9" s="15" t="s">
        <v>18</v>
      </c>
      <c r="C9" s="14" t="s">
        <v>19</v>
      </c>
      <c r="D9" s="14" t="s">
        <v>17</v>
      </c>
    </row>
    <row r="10" spans="2:4" x14ac:dyDescent="0.25">
      <c r="B10" s="15" t="s">
        <v>20</v>
      </c>
      <c r="C10" s="14" t="s">
        <v>21</v>
      </c>
      <c r="D10" s="14" t="s">
        <v>17</v>
      </c>
    </row>
    <row r="11" spans="2:4" x14ac:dyDescent="0.25">
      <c r="B11" s="15" t="s">
        <v>22</v>
      </c>
      <c r="C11" s="14" t="s">
        <v>23</v>
      </c>
      <c r="D11" s="14" t="s">
        <v>17</v>
      </c>
    </row>
    <row r="12" spans="2:4" x14ac:dyDescent="0.25">
      <c r="B12" s="15" t="s">
        <v>24</v>
      </c>
      <c r="C12" s="14" t="s">
        <v>25</v>
      </c>
      <c r="D12" s="14" t="s">
        <v>17</v>
      </c>
    </row>
    <row r="13" spans="2:4" x14ac:dyDescent="0.25">
      <c r="B13" s="15" t="s">
        <v>26</v>
      </c>
      <c r="C13" s="14" t="s">
        <v>27</v>
      </c>
      <c r="D13" s="14" t="s">
        <v>28</v>
      </c>
    </row>
    <row r="14" spans="2:4" x14ac:dyDescent="0.25">
      <c r="B14" s="15" t="s">
        <v>29</v>
      </c>
      <c r="C14" s="14" t="s">
        <v>30</v>
      </c>
      <c r="D14" s="14" t="s">
        <v>28</v>
      </c>
    </row>
    <row r="15" spans="2:4" x14ac:dyDescent="0.25">
      <c r="B15" s="15" t="s">
        <v>31</v>
      </c>
      <c r="C15" s="14" t="s">
        <v>32</v>
      </c>
      <c r="D15" s="14" t="s">
        <v>28</v>
      </c>
    </row>
    <row r="16" spans="2:4" x14ac:dyDescent="0.25">
      <c r="B16" s="15" t="s">
        <v>33</v>
      </c>
      <c r="C16" s="14" t="s">
        <v>34</v>
      </c>
      <c r="D16" s="14" t="s">
        <v>28</v>
      </c>
    </row>
    <row r="17" spans="2:4" x14ac:dyDescent="0.25">
      <c r="B17" s="15" t="s">
        <v>35</v>
      </c>
      <c r="C17" s="14" t="s">
        <v>36</v>
      </c>
      <c r="D17" s="14" t="s">
        <v>37</v>
      </c>
    </row>
    <row r="18" spans="2:4" x14ac:dyDescent="0.25">
      <c r="B18" s="15" t="s">
        <v>38</v>
      </c>
      <c r="C18" s="14" t="s">
        <v>39</v>
      </c>
      <c r="D18" s="14" t="s">
        <v>37</v>
      </c>
    </row>
    <row r="19" spans="2:4" x14ac:dyDescent="0.25">
      <c r="B19" s="15" t="s">
        <v>40</v>
      </c>
      <c r="C19" s="14" t="s">
        <v>41</v>
      </c>
      <c r="D19" s="14" t="s">
        <v>37</v>
      </c>
    </row>
    <row r="20" spans="2:4" x14ac:dyDescent="0.25">
      <c r="B20" s="15" t="s">
        <v>42</v>
      </c>
      <c r="C20" s="14" t="s">
        <v>43</v>
      </c>
      <c r="D20" s="14" t="s">
        <v>37</v>
      </c>
    </row>
    <row r="21" spans="2:4" x14ac:dyDescent="0.25">
      <c r="B21" s="15" t="s">
        <v>44</v>
      </c>
      <c r="C21" s="14" t="s">
        <v>45</v>
      </c>
      <c r="D21" s="14" t="s">
        <v>46</v>
      </c>
    </row>
    <row r="22" spans="2:4" x14ac:dyDescent="0.25">
      <c r="B22" s="15" t="s">
        <v>47</v>
      </c>
      <c r="C22" s="14" t="s">
        <v>48</v>
      </c>
      <c r="D22" s="14" t="s">
        <v>46</v>
      </c>
    </row>
    <row r="23" spans="2:4" x14ac:dyDescent="0.25">
      <c r="B23" s="15" t="s">
        <v>49</v>
      </c>
      <c r="C23" s="14" t="s">
        <v>50</v>
      </c>
      <c r="D23" s="14" t="s">
        <v>46</v>
      </c>
    </row>
    <row r="24" spans="2:4" x14ac:dyDescent="0.25">
      <c r="B24" s="15" t="s">
        <v>51</v>
      </c>
      <c r="C24" s="14" t="s">
        <v>52</v>
      </c>
      <c r="D24" s="14" t="s">
        <v>53</v>
      </c>
    </row>
    <row r="25" spans="2:4" x14ac:dyDescent="0.25">
      <c r="B25" s="15" t="s">
        <v>54</v>
      </c>
      <c r="C25" s="14" t="s">
        <v>55</v>
      </c>
      <c r="D25" s="14" t="s">
        <v>53</v>
      </c>
    </row>
    <row r="26" spans="2:4" x14ac:dyDescent="0.25">
      <c r="B26" s="15" t="s">
        <v>56</v>
      </c>
      <c r="C26" s="14" t="s">
        <v>57</v>
      </c>
      <c r="D26" s="14" t="s">
        <v>53</v>
      </c>
    </row>
    <row r="27" spans="2:4" x14ac:dyDescent="0.25">
      <c r="B27" s="15" t="s">
        <v>58</v>
      </c>
      <c r="C27" s="14" t="s">
        <v>59</v>
      </c>
      <c r="D27" s="14" t="s">
        <v>53</v>
      </c>
    </row>
    <row r="28" spans="2:4" x14ac:dyDescent="0.25">
      <c r="B28" s="15" t="s">
        <v>60</v>
      </c>
      <c r="C28" s="14" t="s">
        <v>61</v>
      </c>
      <c r="D28" s="14" t="s">
        <v>53</v>
      </c>
    </row>
    <row r="29" spans="2:4" x14ac:dyDescent="0.25">
      <c r="B29" s="15" t="s">
        <v>62</v>
      </c>
      <c r="C29" s="14" t="s">
        <v>63</v>
      </c>
      <c r="D29" s="14" t="s">
        <v>64</v>
      </c>
    </row>
    <row r="30" spans="2:4" x14ac:dyDescent="0.25">
      <c r="B30" s="15" t="s">
        <v>65</v>
      </c>
      <c r="C30" s="14" t="s">
        <v>66</v>
      </c>
      <c r="D30" s="14" t="s">
        <v>64</v>
      </c>
    </row>
    <row r="31" spans="2:4" x14ac:dyDescent="0.25">
      <c r="B31" s="15" t="s">
        <v>67</v>
      </c>
      <c r="C31" s="14" t="s">
        <v>68</v>
      </c>
      <c r="D31" s="14" t="s">
        <v>64</v>
      </c>
    </row>
    <row r="32" spans="2:4" x14ac:dyDescent="0.25">
      <c r="B32" s="15" t="s">
        <v>69</v>
      </c>
      <c r="C32" s="14" t="s">
        <v>70</v>
      </c>
      <c r="D32" s="14" t="s">
        <v>71</v>
      </c>
    </row>
    <row r="33" spans="2:4" x14ac:dyDescent="0.25">
      <c r="B33" s="15" t="s">
        <v>72</v>
      </c>
      <c r="C33" s="14" t="s">
        <v>73</v>
      </c>
      <c r="D33" s="14" t="s">
        <v>74</v>
      </c>
    </row>
    <row r="34" spans="2:4" x14ac:dyDescent="0.25">
      <c r="B34" s="14" t="s">
        <v>75</v>
      </c>
      <c r="C34" s="14" t="s">
        <v>76</v>
      </c>
      <c r="D34" s="14" t="s">
        <v>74</v>
      </c>
    </row>
    <row r="35" spans="2:4" x14ac:dyDescent="0.25">
      <c r="B35" s="15" t="s">
        <v>77</v>
      </c>
      <c r="C35" s="14" t="s">
        <v>78</v>
      </c>
      <c r="D35" s="14" t="s">
        <v>74</v>
      </c>
    </row>
    <row r="36" spans="2:4" x14ac:dyDescent="0.25">
      <c r="B36" s="14" t="s">
        <v>79</v>
      </c>
      <c r="C36" s="14" t="s">
        <v>80</v>
      </c>
      <c r="D36" s="14" t="s">
        <v>81</v>
      </c>
    </row>
    <row r="37" spans="2:4" x14ac:dyDescent="0.25">
      <c r="B37" s="14" t="s">
        <v>82</v>
      </c>
      <c r="C37" s="14" t="s">
        <v>83</v>
      </c>
      <c r="D37" s="14"/>
    </row>
    <row r="38" spans="2:4" x14ac:dyDescent="0.25">
      <c r="B38" s="14" t="s">
        <v>84</v>
      </c>
      <c r="C38" s="14" t="s">
        <v>85</v>
      </c>
      <c r="D38" s="14"/>
    </row>
    <row r="39" spans="2:4" x14ac:dyDescent="0.25">
      <c r="B39" s="14" t="s">
        <v>86</v>
      </c>
      <c r="C39" s="14" t="s">
        <v>87</v>
      </c>
      <c r="D39" s="14"/>
    </row>
    <row r="40" spans="2:4" x14ac:dyDescent="0.25">
      <c r="B40" s="14" t="s">
        <v>88</v>
      </c>
      <c r="C40" s="14" t="s">
        <v>89</v>
      </c>
      <c r="D40" s="14"/>
    </row>
    <row r="41" spans="2:4" x14ac:dyDescent="0.25">
      <c r="B41" s="14" t="s">
        <v>90</v>
      </c>
      <c r="C41" s="14" t="s">
        <v>91</v>
      </c>
      <c r="D41" s="14"/>
    </row>
    <row r="42" spans="2:4" x14ac:dyDescent="0.25">
      <c r="B42" s="14" t="s">
        <v>92</v>
      </c>
      <c r="C42" s="14" t="s">
        <v>93</v>
      </c>
      <c r="D42" s="14"/>
    </row>
    <row r="43" spans="2:4" x14ac:dyDescent="0.25">
      <c r="B43" s="14" t="s">
        <v>94</v>
      </c>
      <c r="C43" s="14" t="s">
        <v>95</v>
      </c>
      <c r="D43" s="14"/>
    </row>
    <row r="44" spans="2:4" x14ac:dyDescent="0.25">
      <c r="B44" s="14" t="s">
        <v>96</v>
      </c>
      <c r="C44" s="14" t="s">
        <v>97</v>
      </c>
      <c r="D44" s="14"/>
    </row>
    <row r="45" spans="2:4" x14ac:dyDescent="0.25">
      <c r="B45" s="14" t="s">
        <v>98</v>
      </c>
      <c r="C45" s="14" t="s">
        <v>99</v>
      </c>
      <c r="D45" s="14"/>
    </row>
    <row r="46" spans="2:4" x14ac:dyDescent="0.25">
      <c r="B46" s="14" t="s">
        <v>100</v>
      </c>
      <c r="C46" s="14" t="s">
        <v>101</v>
      </c>
      <c r="D46" s="14"/>
    </row>
    <row r="47" spans="2:4" x14ac:dyDescent="0.25">
      <c r="B47" s="14" t="s">
        <v>102</v>
      </c>
      <c r="C47" s="14" t="s">
        <v>103</v>
      </c>
      <c r="D47" s="14"/>
    </row>
    <row r="48" spans="2:4" x14ac:dyDescent="0.25">
      <c r="B48" s="14" t="s">
        <v>104</v>
      </c>
      <c r="C48" s="14" t="s">
        <v>105</v>
      </c>
      <c r="D48" s="14"/>
    </row>
    <row r="49" spans="2:4" x14ac:dyDescent="0.25">
      <c r="B49" s="14" t="s">
        <v>106</v>
      </c>
      <c r="C49" s="14" t="s">
        <v>107</v>
      </c>
      <c r="D49" s="14"/>
    </row>
    <row r="50" spans="2:4" x14ac:dyDescent="0.25">
      <c r="B50" s="14" t="s">
        <v>108</v>
      </c>
      <c r="C50" s="14" t="s">
        <v>109</v>
      </c>
      <c r="D50" s="14"/>
    </row>
    <row r="51" spans="2:4" x14ac:dyDescent="0.25">
      <c r="B51" s="14" t="s">
        <v>110</v>
      </c>
      <c r="C51" s="14" t="s">
        <v>111</v>
      </c>
      <c r="D51" s="14"/>
    </row>
    <row r="52" spans="2:4" x14ac:dyDescent="0.25">
      <c r="B52" s="55" t="s">
        <v>431</v>
      </c>
      <c r="C52" s="55" t="s">
        <v>432</v>
      </c>
    </row>
    <row r="54" spans="2:4" ht="18" x14ac:dyDescent="0.25">
      <c r="B54" s="99" t="s">
        <v>112</v>
      </c>
      <c r="C54" s="99"/>
      <c r="D54" s="99"/>
    </row>
    <row r="55" spans="2:4" ht="15.5" x14ac:dyDescent="0.35">
      <c r="B55" s="12" t="s">
        <v>1</v>
      </c>
      <c r="C55" s="12" t="s">
        <v>2</v>
      </c>
      <c r="D55" s="12" t="s">
        <v>3</v>
      </c>
    </row>
    <row r="56" spans="2:4" x14ac:dyDescent="0.25">
      <c r="B56" s="14" t="s">
        <v>113</v>
      </c>
      <c r="C56" s="14" t="s">
        <v>114</v>
      </c>
      <c r="D56" s="14"/>
    </row>
    <row r="57" spans="2:4" x14ac:dyDescent="0.25">
      <c r="B57" s="14" t="s">
        <v>115</v>
      </c>
      <c r="C57" s="14" t="s">
        <v>116</v>
      </c>
      <c r="D57" s="14"/>
    </row>
    <row r="58" spans="2:4" x14ac:dyDescent="0.25">
      <c r="B58" s="14" t="s">
        <v>117</v>
      </c>
      <c r="C58" s="14" t="s">
        <v>118</v>
      </c>
      <c r="D58" s="14"/>
    </row>
    <row r="59" spans="2:4" x14ac:dyDescent="0.25">
      <c r="B59" s="14" t="s">
        <v>119</v>
      </c>
      <c r="C59" s="14" t="s">
        <v>120</v>
      </c>
      <c r="D59" s="14"/>
    </row>
    <row r="60" spans="2:4" x14ac:dyDescent="0.25">
      <c r="B60" s="14" t="s">
        <v>121</v>
      </c>
      <c r="C60" s="14" t="s">
        <v>122</v>
      </c>
      <c r="D60" s="14"/>
    </row>
    <row r="61" spans="2:4" x14ac:dyDescent="0.25">
      <c r="B61" s="14" t="s">
        <v>123</v>
      </c>
      <c r="C61" s="14" t="s">
        <v>124</v>
      </c>
      <c r="D61" s="14"/>
    </row>
    <row r="62" spans="2:4" x14ac:dyDescent="0.25">
      <c r="B62" s="14" t="s">
        <v>125</v>
      </c>
      <c r="C62" s="14" t="s">
        <v>126</v>
      </c>
      <c r="D62" s="14"/>
    </row>
    <row r="63" spans="2:4" x14ac:dyDescent="0.25">
      <c r="B63" s="14" t="s">
        <v>127</v>
      </c>
      <c r="C63" s="14" t="s">
        <v>128</v>
      </c>
      <c r="D63" s="14"/>
    </row>
    <row r="64" spans="2:4" x14ac:dyDescent="0.25">
      <c r="B64" s="14" t="s">
        <v>129</v>
      </c>
      <c r="C64" s="14" t="s">
        <v>130</v>
      </c>
      <c r="D64" s="14"/>
    </row>
    <row r="65" spans="2:4" x14ac:dyDescent="0.25">
      <c r="B65" s="14" t="s">
        <v>131</v>
      </c>
      <c r="C65" s="14" t="s">
        <v>132</v>
      </c>
      <c r="D65" s="14"/>
    </row>
    <row r="66" spans="2:4" x14ac:dyDescent="0.25">
      <c r="B66" s="14" t="s">
        <v>133</v>
      </c>
      <c r="C66" s="14" t="s">
        <v>134</v>
      </c>
      <c r="D66" s="14"/>
    </row>
    <row r="67" spans="2:4" x14ac:dyDescent="0.25">
      <c r="B67" s="14" t="s">
        <v>135</v>
      </c>
      <c r="C67" s="14" t="s">
        <v>136</v>
      </c>
      <c r="D67" s="14"/>
    </row>
    <row r="68" spans="2:4" x14ac:dyDescent="0.25">
      <c r="B68" s="14" t="s">
        <v>137</v>
      </c>
      <c r="C68" s="14" t="s">
        <v>138</v>
      </c>
      <c r="D68" s="14"/>
    </row>
    <row r="69" spans="2:4" x14ac:dyDescent="0.25">
      <c r="B69" s="14" t="s">
        <v>139</v>
      </c>
      <c r="C69" s="14" t="s">
        <v>140</v>
      </c>
      <c r="D69" s="14"/>
    </row>
    <row r="70" spans="2:4" x14ac:dyDescent="0.25">
      <c r="B70" s="14" t="s">
        <v>141</v>
      </c>
      <c r="C70" s="14" t="s">
        <v>142</v>
      </c>
      <c r="D70" s="14"/>
    </row>
    <row r="71" spans="2:4" x14ac:dyDescent="0.25">
      <c r="B71" s="14" t="s">
        <v>143</v>
      </c>
      <c r="C71" s="14" t="s">
        <v>144</v>
      </c>
      <c r="D71" s="14"/>
    </row>
    <row r="72" spans="2:4" x14ac:dyDescent="0.25">
      <c r="B72" s="14" t="s">
        <v>145</v>
      </c>
      <c r="C72" s="14" t="s">
        <v>146</v>
      </c>
      <c r="D72" s="14"/>
    </row>
    <row r="73" spans="2:4" x14ac:dyDescent="0.25">
      <c r="B73" s="14" t="s">
        <v>147</v>
      </c>
      <c r="C73" s="14" t="s">
        <v>148</v>
      </c>
      <c r="D73" s="14"/>
    </row>
    <row r="74" spans="2:4" x14ac:dyDescent="0.25">
      <c r="B74" s="14" t="s">
        <v>149</v>
      </c>
      <c r="C74" s="14" t="s">
        <v>150</v>
      </c>
      <c r="D74" s="14"/>
    </row>
    <row r="75" spans="2:4" x14ac:dyDescent="0.25">
      <c r="B75" s="14" t="s">
        <v>151</v>
      </c>
      <c r="C75" s="14" t="s">
        <v>152</v>
      </c>
      <c r="D75" s="14"/>
    </row>
    <row r="76" spans="2:4" x14ac:dyDescent="0.25">
      <c r="B76" s="14" t="s">
        <v>153</v>
      </c>
      <c r="C76" s="14" t="s">
        <v>154</v>
      </c>
      <c r="D76" s="14"/>
    </row>
    <row r="77" spans="2:4" x14ac:dyDescent="0.25">
      <c r="B77" s="14" t="s">
        <v>155</v>
      </c>
      <c r="C77" s="14" t="s">
        <v>156</v>
      </c>
      <c r="D77" s="14"/>
    </row>
    <row r="78" spans="2:4" x14ac:dyDescent="0.25">
      <c r="B78" s="14" t="s">
        <v>157</v>
      </c>
      <c r="C78" s="14" t="s">
        <v>158</v>
      </c>
      <c r="D78" s="14"/>
    </row>
    <row r="79" spans="2:4" x14ac:dyDescent="0.25">
      <c r="B79" s="14" t="s">
        <v>159</v>
      </c>
      <c r="C79" s="14" t="s">
        <v>160</v>
      </c>
      <c r="D79" s="14"/>
    </row>
    <row r="80" spans="2:4" x14ac:dyDescent="0.25">
      <c r="B80" s="14" t="s">
        <v>161</v>
      </c>
      <c r="C80" s="14" t="s">
        <v>162</v>
      </c>
      <c r="D80" s="14"/>
    </row>
    <row r="81" spans="2:4" x14ac:dyDescent="0.25">
      <c r="B81" s="14" t="s">
        <v>163</v>
      </c>
      <c r="C81" s="14" t="s">
        <v>164</v>
      </c>
      <c r="D81" s="14"/>
    </row>
    <row r="82" spans="2:4" x14ac:dyDescent="0.25">
      <c r="B82" s="14" t="s">
        <v>165</v>
      </c>
      <c r="C82" s="14" t="s">
        <v>166</v>
      </c>
      <c r="D82" s="14"/>
    </row>
    <row r="83" spans="2:4" x14ac:dyDescent="0.25">
      <c r="B83" s="14" t="s">
        <v>167</v>
      </c>
      <c r="C83" s="14" t="s">
        <v>168</v>
      </c>
      <c r="D83" s="14"/>
    </row>
    <row r="84" spans="2:4" x14ac:dyDescent="0.25">
      <c r="B84" s="14" t="s">
        <v>169</v>
      </c>
      <c r="C84" s="14" t="s">
        <v>170</v>
      </c>
      <c r="D84" s="14"/>
    </row>
    <row r="85" spans="2:4" x14ac:dyDescent="0.25">
      <c r="B85" s="14" t="s">
        <v>171</v>
      </c>
      <c r="C85" s="14" t="s">
        <v>172</v>
      </c>
      <c r="D85" s="14"/>
    </row>
    <row r="86" spans="2:4" x14ac:dyDescent="0.25">
      <c r="B86" s="14" t="s">
        <v>173</v>
      </c>
      <c r="C86" s="14" t="s">
        <v>174</v>
      </c>
      <c r="D86" s="14"/>
    </row>
    <row r="87" spans="2:4" x14ac:dyDescent="0.25">
      <c r="B87" s="14" t="s">
        <v>175</v>
      </c>
      <c r="C87" s="14" t="s">
        <v>176</v>
      </c>
      <c r="D87" s="14"/>
    </row>
    <row r="88" spans="2:4" x14ac:dyDescent="0.25">
      <c r="B88" s="14" t="s">
        <v>177</v>
      </c>
      <c r="C88" s="14" t="s">
        <v>178</v>
      </c>
      <c r="D88" s="14"/>
    </row>
    <row r="89" spans="2:4" x14ac:dyDescent="0.25">
      <c r="B89" s="14" t="s">
        <v>179</v>
      </c>
      <c r="C89" s="14" t="s">
        <v>180</v>
      </c>
      <c r="D89" s="14"/>
    </row>
    <row r="90" spans="2:4" x14ac:dyDescent="0.25">
      <c r="B90" s="14" t="s">
        <v>181</v>
      </c>
      <c r="C90" s="14" t="s">
        <v>182</v>
      </c>
      <c r="D90" s="14"/>
    </row>
    <row r="91" spans="2:4" x14ac:dyDescent="0.25">
      <c r="B91" s="14" t="s">
        <v>183</v>
      </c>
      <c r="C91" s="14" t="s">
        <v>184</v>
      </c>
      <c r="D91" s="14"/>
    </row>
    <row r="92" spans="2:4" x14ac:dyDescent="0.25">
      <c r="B92" s="14" t="s">
        <v>185</v>
      </c>
      <c r="C92" s="14" t="s">
        <v>186</v>
      </c>
      <c r="D92" s="14"/>
    </row>
    <row r="93" spans="2:4" x14ac:dyDescent="0.25">
      <c r="B93" s="14" t="s">
        <v>187</v>
      </c>
      <c r="C93" s="14" t="s">
        <v>188</v>
      </c>
      <c r="D93" s="14"/>
    </row>
  </sheetData>
  <customSheetViews>
    <customSheetView guid="{E7FDC7CB-8AD1-4BC6-A75D-C3D97AA675B2}" scale="90" showGridLines="0">
      <selection activeCell="C42" sqref="C42"/>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customSheetView>
  </customSheetViews>
  <mergeCells count="2">
    <mergeCell ref="B1:D1"/>
    <mergeCell ref="B54:D54"/>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40"/>
  <sheetViews>
    <sheetView showGridLines="0" zoomScale="90" zoomScaleNormal="90" workbookViewId="0">
      <selection activeCell="F53" sqref="F53"/>
    </sheetView>
  </sheetViews>
  <sheetFormatPr defaultColWidth="11.54296875" defaultRowHeight="12.5" x14ac:dyDescent="0.25"/>
  <cols>
    <col min="1" max="1" width="18.26953125" customWidth="1"/>
    <col min="2" max="2" width="11.453125"/>
    <col min="3" max="3" width="17.1796875" customWidth="1"/>
    <col min="4" max="257" width="11.453125"/>
  </cols>
  <sheetData>
    <row r="1" spans="1:7" ht="15" customHeight="1" x14ac:dyDescent="0.35">
      <c r="A1" s="29" t="s">
        <v>1</v>
      </c>
      <c r="B1" s="16" t="s">
        <v>189</v>
      </c>
      <c r="C1" s="16" t="s">
        <v>190</v>
      </c>
      <c r="D1" s="16" t="s">
        <v>191</v>
      </c>
      <c r="E1" s="16" t="s">
        <v>281</v>
      </c>
      <c r="F1" s="16" t="s">
        <v>193</v>
      </c>
      <c r="G1" s="16" t="s">
        <v>194</v>
      </c>
    </row>
    <row r="2" spans="1:7" ht="14.65" customHeight="1" x14ac:dyDescent="0.25">
      <c r="A2" s="100" t="s">
        <v>4</v>
      </c>
      <c r="B2" s="14" t="s">
        <v>199</v>
      </c>
      <c r="C2" s="14" t="s">
        <v>282</v>
      </c>
      <c r="D2" s="14" t="s">
        <v>283</v>
      </c>
      <c r="E2" s="14">
        <v>13</v>
      </c>
      <c r="F2" s="14"/>
      <c r="G2" s="14">
        <v>1</v>
      </c>
    </row>
    <row r="3" spans="1:7" ht="14.65" customHeight="1" x14ac:dyDescent="0.25">
      <c r="A3" s="100"/>
      <c r="B3" s="14" t="s">
        <v>195</v>
      </c>
      <c r="C3" s="14" t="s">
        <v>282</v>
      </c>
      <c r="D3" s="14" t="s">
        <v>283</v>
      </c>
      <c r="E3" s="14">
        <v>13</v>
      </c>
      <c r="F3" s="14"/>
      <c r="G3" s="14">
        <v>1</v>
      </c>
    </row>
    <row r="4" spans="1:7" ht="14.65" customHeight="1" x14ac:dyDescent="0.25">
      <c r="A4" s="100"/>
      <c r="B4" s="14" t="s">
        <v>200</v>
      </c>
      <c r="C4" s="14" t="s">
        <v>282</v>
      </c>
      <c r="D4" s="14" t="s">
        <v>283</v>
      </c>
      <c r="E4" s="14">
        <v>15</v>
      </c>
      <c r="F4" s="14"/>
      <c r="G4" s="14">
        <v>1</v>
      </c>
    </row>
    <row r="5" spans="1:7" ht="14.65" customHeight="1" x14ac:dyDescent="0.25">
      <c r="A5" s="100"/>
      <c r="B5" s="14" t="s">
        <v>201</v>
      </c>
      <c r="C5" s="14" t="s">
        <v>282</v>
      </c>
      <c r="D5" s="14" t="s">
        <v>283</v>
      </c>
      <c r="E5" s="14">
        <v>11</v>
      </c>
      <c r="F5" s="14"/>
      <c r="G5" s="14">
        <v>1</v>
      </c>
    </row>
    <row r="6" spans="1:7" ht="14.65" customHeight="1" x14ac:dyDescent="0.25">
      <c r="A6" s="100"/>
      <c r="B6" s="14" t="s">
        <v>202</v>
      </c>
      <c r="C6" s="14" t="s">
        <v>282</v>
      </c>
      <c r="D6" s="14" t="s">
        <v>283</v>
      </c>
      <c r="E6" s="14">
        <v>11</v>
      </c>
      <c r="F6" s="14"/>
      <c r="G6" s="14">
        <v>1</v>
      </c>
    </row>
    <row r="7" spans="1:7" ht="14.65" customHeight="1" x14ac:dyDescent="0.25">
      <c r="A7" s="100" t="s">
        <v>7</v>
      </c>
      <c r="B7" s="14" t="s">
        <v>199</v>
      </c>
      <c r="C7" s="14" t="s">
        <v>282</v>
      </c>
      <c r="D7" s="14" t="s">
        <v>283</v>
      </c>
      <c r="E7" s="14">
        <v>13</v>
      </c>
      <c r="F7" s="14"/>
      <c r="G7" s="14">
        <v>1</v>
      </c>
    </row>
    <row r="8" spans="1:7" ht="14.65" customHeight="1" x14ac:dyDescent="0.25">
      <c r="A8" s="100"/>
      <c r="B8" s="14" t="s">
        <v>195</v>
      </c>
      <c r="C8" s="14" t="s">
        <v>282</v>
      </c>
      <c r="D8" s="14" t="s">
        <v>283</v>
      </c>
      <c r="E8" s="14">
        <v>13</v>
      </c>
      <c r="F8" s="14"/>
      <c r="G8" s="14">
        <v>1</v>
      </c>
    </row>
    <row r="9" spans="1:7" ht="14.65" customHeight="1" x14ac:dyDescent="0.25">
      <c r="A9" s="100"/>
      <c r="B9" s="14" t="s">
        <v>200</v>
      </c>
      <c r="C9" s="14" t="s">
        <v>282</v>
      </c>
      <c r="D9" s="14" t="s">
        <v>283</v>
      </c>
      <c r="E9" s="14">
        <v>15</v>
      </c>
      <c r="F9" s="14"/>
      <c r="G9" s="14">
        <v>1</v>
      </c>
    </row>
    <row r="10" spans="1:7" ht="14.65" customHeight="1" x14ac:dyDescent="0.25">
      <c r="A10" s="100"/>
      <c r="B10" s="14" t="s">
        <v>201</v>
      </c>
      <c r="C10" s="14" t="s">
        <v>282</v>
      </c>
      <c r="D10" s="14" t="s">
        <v>283</v>
      </c>
      <c r="E10" s="14">
        <v>11</v>
      </c>
      <c r="F10" s="14"/>
      <c r="G10" s="14">
        <v>1</v>
      </c>
    </row>
    <row r="11" spans="1:7" ht="14.65" customHeight="1" x14ac:dyDescent="0.25">
      <c r="A11" s="100"/>
      <c r="B11" s="14" t="s">
        <v>202</v>
      </c>
      <c r="C11" s="14" t="s">
        <v>282</v>
      </c>
      <c r="D11" s="14" t="s">
        <v>283</v>
      </c>
      <c r="E11" s="14">
        <v>11</v>
      </c>
      <c r="F11" s="14"/>
      <c r="G11" s="14">
        <v>1</v>
      </c>
    </row>
    <row r="12" spans="1:7" ht="14.65" customHeight="1" x14ac:dyDescent="0.25">
      <c r="A12" s="100" t="s">
        <v>9</v>
      </c>
      <c r="B12" s="14" t="s">
        <v>199</v>
      </c>
      <c r="C12" s="14" t="s">
        <v>282</v>
      </c>
      <c r="D12" s="14" t="s">
        <v>283</v>
      </c>
      <c r="E12" s="14">
        <v>13</v>
      </c>
      <c r="F12" s="14"/>
      <c r="G12" s="14">
        <v>1</v>
      </c>
    </row>
    <row r="13" spans="1:7" ht="14.65" customHeight="1" x14ac:dyDescent="0.25">
      <c r="A13" s="100"/>
      <c r="B13" s="14" t="s">
        <v>195</v>
      </c>
      <c r="C13" s="14" t="s">
        <v>282</v>
      </c>
      <c r="D13" s="14" t="s">
        <v>283</v>
      </c>
      <c r="E13" s="14">
        <v>13</v>
      </c>
      <c r="F13" s="14"/>
      <c r="G13" s="14">
        <v>1</v>
      </c>
    </row>
    <row r="14" spans="1:7" ht="14.65" customHeight="1" x14ac:dyDescent="0.25">
      <c r="A14" s="100"/>
      <c r="B14" s="14" t="s">
        <v>200</v>
      </c>
      <c r="C14" s="14" t="s">
        <v>282</v>
      </c>
      <c r="D14" s="14" t="s">
        <v>283</v>
      </c>
      <c r="E14" s="14">
        <v>15</v>
      </c>
      <c r="F14" s="14"/>
      <c r="G14" s="14">
        <v>1</v>
      </c>
    </row>
    <row r="15" spans="1:7" ht="14.65" customHeight="1" x14ac:dyDescent="0.25">
      <c r="A15" s="100"/>
      <c r="B15" s="14" t="s">
        <v>201</v>
      </c>
      <c r="C15" s="14" t="s">
        <v>282</v>
      </c>
      <c r="D15" s="14" t="s">
        <v>283</v>
      </c>
      <c r="E15" s="14">
        <v>11</v>
      </c>
      <c r="F15" s="14"/>
      <c r="G15" s="14">
        <v>1</v>
      </c>
    </row>
    <row r="16" spans="1:7" ht="14.65" customHeight="1" x14ac:dyDescent="0.25">
      <c r="A16" s="100"/>
      <c r="B16" s="14" t="s">
        <v>202</v>
      </c>
      <c r="C16" s="14" t="s">
        <v>282</v>
      </c>
      <c r="D16" s="14" t="s">
        <v>283</v>
      </c>
      <c r="E16" s="14">
        <v>11</v>
      </c>
      <c r="F16" s="14"/>
      <c r="G16" s="14">
        <v>1</v>
      </c>
    </row>
    <row r="17" spans="1:7" ht="14.65" customHeight="1" x14ac:dyDescent="0.25">
      <c r="A17" s="100" t="s">
        <v>11</v>
      </c>
      <c r="B17" s="14" t="s">
        <v>199</v>
      </c>
      <c r="C17" s="14" t="s">
        <v>282</v>
      </c>
      <c r="D17" s="14" t="s">
        <v>283</v>
      </c>
      <c r="E17" s="14">
        <v>13</v>
      </c>
      <c r="F17" s="14"/>
      <c r="G17" s="14">
        <v>1</v>
      </c>
    </row>
    <row r="18" spans="1:7" ht="14.65" customHeight="1" x14ac:dyDescent="0.25">
      <c r="A18" s="100"/>
      <c r="B18" s="14" t="s">
        <v>195</v>
      </c>
      <c r="C18" s="14" t="s">
        <v>282</v>
      </c>
      <c r="D18" s="14" t="s">
        <v>283</v>
      </c>
      <c r="E18" s="14">
        <v>13</v>
      </c>
      <c r="F18" s="14"/>
      <c r="G18" s="14">
        <v>1</v>
      </c>
    </row>
    <row r="19" spans="1:7" ht="14.65" customHeight="1" x14ac:dyDescent="0.25">
      <c r="A19" s="100"/>
      <c r="B19" s="14" t="s">
        <v>200</v>
      </c>
      <c r="C19" s="14" t="s">
        <v>282</v>
      </c>
      <c r="D19" s="14" t="s">
        <v>283</v>
      </c>
      <c r="E19" s="14">
        <v>15</v>
      </c>
      <c r="F19" s="14"/>
      <c r="G19" s="14">
        <v>1</v>
      </c>
    </row>
    <row r="20" spans="1:7" ht="14.65" customHeight="1" x14ac:dyDescent="0.25">
      <c r="A20" s="100"/>
      <c r="B20" s="14" t="s">
        <v>201</v>
      </c>
      <c r="C20" s="14" t="s">
        <v>282</v>
      </c>
      <c r="D20" s="14" t="s">
        <v>283</v>
      </c>
      <c r="E20" s="14">
        <v>11</v>
      </c>
      <c r="F20" s="14"/>
      <c r="G20" s="14">
        <v>1</v>
      </c>
    </row>
    <row r="21" spans="1:7" ht="14.65" customHeight="1" x14ac:dyDescent="0.25">
      <c r="A21" s="100"/>
      <c r="B21" s="14" t="s">
        <v>202</v>
      </c>
      <c r="C21" s="14" t="s">
        <v>282</v>
      </c>
      <c r="D21" s="14" t="s">
        <v>283</v>
      </c>
      <c r="E21" s="14">
        <v>11</v>
      </c>
      <c r="F21" s="14"/>
      <c r="G21" s="14">
        <v>1</v>
      </c>
    </row>
    <row r="22" spans="1:7" ht="14.65" customHeight="1" x14ac:dyDescent="0.25">
      <c r="A22" s="100" t="s">
        <v>13</v>
      </c>
      <c r="B22" s="14" t="s">
        <v>199</v>
      </c>
      <c r="C22" s="14" t="s">
        <v>282</v>
      </c>
      <c r="D22" s="14" t="s">
        <v>283</v>
      </c>
      <c r="E22" s="14">
        <v>13</v>
      </c>
      <c r="F22" s="14"/>
      <c r="G22" s="14">
        <v>1</v>
      </c>
    </row>
    <row r="23" spans="1:7" ht="14.65" customHeight="1" x14ac:dyDescent="0.25">
      <c r="A23" s="100"/>
      <c r="B23" s="14" t="s">
        <v>195</v>
      </c>
      <c r="C23" s="14" t="s">
        <v>282</v>
      </c>
      <c r="D23" s="14" t="s">
        <v>283</v>
      </c>
      <c r="E23" s="14">
        <v>13</v>
      </c>
      <c r="F23" s="14"/>
      <c r="G23" s="14">
        <v>1</v>
      </c>
    </row>
    <row r="24" spans="1:7" ht="14.65" customHeight="1" x14ac:dyDescent="0.25">
      <c r="A24" s="100"/>
      <c r="B24" s="14" t="s">
        <v>200</v>
      </c>
      <c r="C24" s="14" t="s">
        <v>282</v>
      </c>
      <c r="D24" s="14" t="s">
        <v>283</v>
      </c>
      <c r="E24" s="14">
        <v>15</v>
      </c>
      <c r="F24" s="14"/>
      <c r="G24" s="14">
        <v>1</v>
      </c>
    </row>
    <row r="25" spans="1:7" ht="14.65" customHeight="1" x14ac:dyDescent="0.25">
      <c r="A25" s="100"/>
      <c r="B25" s="14" t="s">
        <v>201</v>
      </c>
      <c r="C25" s="14" t="s">
        <v>282</v>
      </c>
      <c r="D25" s="14" t="s">
        <v>283</v>
      </c>
      <c r="E25" s="14">
        <v>11</v>
      </c>
      <c r="F25" s="14"/>
      <c r="G25" s="14">
        <v>1</v>
      </c>
    </row>
    <row r="26" spans="1:7" ht="14.65" customHeight="1" x14ac:dyDescent="0.25">
      <c r="A26" s="100"/>
      <c r="B26" s="14" t="s">
        <v>202</v>
      </c>
      <c r="C26" s="14" t="s">
        <v>282</v>
      </c>
      <c r="D26" s="14" t="s">
        <v>283</v>
      </c>
      <c r="E26" s="14">
        <v>11</v>
      </c>
      <c r="F26" s="14"/>
      <c r="G26" s="14">
        <v>1</v>
      </c>
    </row>
    <row r="27" spans="1:7" ht="14.65" customHeight="1" x14ac:dyDescent="0.3">
      <c r="A27" s="100" t="s">
        <v>15</v>
      </c>
      <c r="B27" s="14" t="s">
        <v>199</v>
      </c>
      <c r="C27" s="14" t="s">
        <v>282</v>
      </c>
      <c r="D27" s="14" t="s">
        <v>283</v>
      </c>
      <c r="E27" s="14">
        <v>13</v>
      </c>
      <c r="F27" s="30"/>
      <c r="G27" s="14">
        <v>1</v>
      </c>
    </row>
    <row r="28" spans="1:7" ht="14.65" customHeight="1" x14ac:dyDescent="0.3">
      <c r="A28" s="100"/>
      <c r="B28" s="14" t="s">
        <v>195</v>
      </c>
      <c r="C28" s="14" t="s">
        <v>282</v>
      </c>
      <c r="D28" s="14" t="s">
        <v>283</v>
      </c>
      <c r="E28" s="14">
        <v>13</v>
      </c>
      <c r="F28" s="30"/>
      <c r="G28" s="14">
        <v>1</v>
      </c>
    </row>
    <row r="29" spans="1:7" ht="14.65" customHeight="1" x14ac:dyDescent="0.3">
      <c r="A29" s="100"/>
      <c r="B29" s="14" t="s">
        <v>200</v>
      </c>
      <c r="C29" s="14" t="s">
        <v>282</v>
      </c>
      <c r="D29" s="14" t="s">
        <v>283</v>
      </c>
      <c r="E29" s="14">
        <v>15</v>
      </c>
      <c r="F29" s="30"/>
      <c r="G29" s="14">
        <v>1</v>
      </c>
    </row>
    <row r="30" spans="1:7" ht="14.65" customHeight="1" x14ac:dyDescent="0.3">
      <c r="A30" s="100"/>
      <c r="B30" s="14" t="s">
        <v>201</v>
      </c>
      <c r="C30" s="14" t="s">
        <v>282</v>
      </c>
      <c r="D30" s="14" t="s">
        <v>283</v>
      </c>
      <c r="E30" s="14">
        <v>11</v>
      </c>
      <c r="F30" s="30"/>
      <c r="G30" s="14">
        <v>1</v>
      </c>
    </row>
    <row r="31" spans="1:7" ht="14.65" customHeight="1" x14ac:dyDescent="0.3">
      <c r="A31" s="100"/>
      <c r="B31" s="14" t="s">
        <v>202</v>
      </c>
      <c r="C31" s="14" t="s">
        <v>282</v>
      </c>
      <c r="D31" s="14" t="s">
        <v>283</v>
      </c>
      <c r="E31" s="14">
        <v>11</v>
      </c>
      <c r="F31" s="30"/>
      <c r="G31" s="14">
        <v>1</v>
      </c>
    </row>
    <row r="32" spans="1:7" ht="14.65" customHeight="1" x14ac:dyDescent="0.3">
      <c r="A32" s="100" t="s">
        <v>18</v>
      </c>
      <c r="B32" s="14" t="s">
        <v>199</v>
      </c>
      <c r="C32" s="14" t="s">
        <v>282</v>
      </c>
      <c r="D32" s="14" t="s">
        <v>283</v>
      </c>
      <c r="E32" s="14">
        <v>13</v>
      </c>
      <c r="F32" s="30"/>
      <c r="G32" s="14">
        <v>1</v>
      </c>
    </row>
    <row r="33" spans="1:7" ht="14.65" customHeight="1" x14ac:dyDescent="0.3">
      <c r="A33" s="100"/>
      <c r="B33" s="14" t="s">
        <v>195</v>
      </c>
      <c r="C33" s="14" t="s">
        <v>282</v>
      </c>
      <c r="D33" s="14" t="s">
        <v>283</v>
      </c>
      <c r="E33" s="14">
        <v>13</v>
      </c>
      <c r="F33" s="30"/>
      <c r="G33" s="14">
        <v>1</v>
      </c>
    </row>
    <row r="34" spans="1:7" ht="14.65" customHeight="1" x14ac:dyDescent="0.3">
      <c r="A34" s="100"/>
      <c r="B34" s="14" t="s">
        <v>200</v>
      </c>
      <c r="C34" s="14" t="s">
        <v>282</v>
      </c>
      <c r="D34" s="14" t="s">
        <v>283</v>
      </c>
      <c r="E34" s="14">
        <v>15</v>
      </c>
      <c r="F34" s="30"/>
      <c r="G34" s="14">
        <v>1</v>
      </c>
    </row>
    <row r="35" spans="1:7" ht="14.65" customHeight="1" x14ac:dyDescent="0.3">
      <c r="A35" s="100"/>
      <c r="B35" s="14" t="s">
        <v>201</v>
      </c>
      <c r="C35" s="14" t="s">
        <v>282</v>
      </c>
      <c r="D35" s="14" t="s">
        <v>283</v>
      </c>
      <c r="E35" s="14">
        <v>11</v>
      </c>
      <c r="F35" s="30"/>
      <c r="G35" s="14">
        <v>1</v>
      </c>
    </row>
    <row r="36" spans="1:7" ht="14.65" customHeight="1" x14ac:dyDescent="0.3">
      <c r="A36" s="100"/>
      <c r="B36" s="14" t="s">
        <v>202</v>
      </c>
      <c r="C36" s="14" t="s">
        <v>282</v>
      </c>
      <c r="D36" s="14" t="s">
        <v>283</v>
      </c>
      <c r="E36" s="14">
        <v>11</v>
      </c>
      <c r="F36" s="30"/>
      <c r="G36" s="14">
        <v>1</v>
      </c>
    </row>
    <row r="37" spans="1:7" ht="14.65" customHeight="1" x14ac:dyDescent="0.3">
      <c r="A37" s="100" t="s">
        <v>20</v>
      </c>
      <c r="B37" s="14" t="s">
        <v>199</v>
      </c>
      <c r="C37" s="14" t="s">
        <v>282</v>
      </c>
      <c r="D37" s="14" t="s">
        <v>283</v>
      </c>
      <c r="E37" s="14">
        <v>13</v>
      </c>
      <c r="F37" s="30"/>
      <c r="G37" s="14">
        <v>1</v>
      </c>
    </row>
    <row r="38" spans="1:7" ht="14.65" customHeight="1" x14ac:dyDescent="0.3">
      <c r="A38" s="100"/>
      <c r="B38" s="14" t="s">
        <v>195</v>
      </c>
      <c r="C38" s="14" t="s">
        <v>282</v>
      </c>
      <c r="D38" s="14" t="s">
        <v>283</v>
      </c>
      <c r="E38" s="14">
        <v>13</v>
      </c>
      <c r="F38" s="30"/>
      <c r="G38" s="14">
        <v>1</v>
      </c>
    </row>
    <row r="39" spans="1:7" ht="14.65" customHeight="1" x14ac:dyDescent="0.3">
      <c r="A39" s="100"/>
      <c r="B39" s="14" t="s">
        <v>200</v>
      </c>
      <c r="C39" s="14" t="s">
        <v>282</v>
      </c>
      <c r="D39" s="14" t="s">
        <v>283</v>
      </c>
      <c r="E39" s="14">
        <v>15</v>
      </c>
      <c r="F39" s="30"/>
      <c r="G39" s="14">
        <v>1</v>
      </c>
    </row>
    <row r="40" spans="1:7" ht="14.65" customHeight="1" x14ac:dyDescent="0.3">
      <c r="A40" s="100"/>
      <c r="B40" s="14" t="s">
        <v>201</v>
      </c>
      <c r="C40" s="14" t="s">
        <v>282</v>
      </c>
      <c r="D40" s="14" t="s">
        <v>283</v>
      </c>
      <c r="E40" s="14">
        <v>11</v>
      </c>
      <c r="F40" s="30"/>
      <c r="G40" s="14">
        <v>1</v>
      </c>
    </row>
    <row r="41" spans="1:7" ht="14.65" customHeight="1" x14ac:dyDescent="0.3">
      <c r="A41" s="100"/>
      <c r="B41" s="14" t="s">
        <v>202</v>
      </c>
      <c r="C41" s="14" t="s">
        <v>282</v>
      </c>
      <c r="D41" s="14" t="s">
        <v>283</v>
      </c>
      <c r="E41" s="14">
        <v>11</v>
      </c>
      <c r="F41" s="30"/>
      <c r="G41" s="14">
        <v>1</v>
      </c>
    </row>
    <row r="42" spans="1:7" ht="14.65" customHeight="1" x14ac:dyDescent="0.3">
      <c r="A42" s="100" t="s">
        <v>22</v>
      </c>
      <c r="B42" s="14" t="s">
        <v>199</v>
      </c>
      <c r="C42" s="14" t="s">
        <v>282</v>
      </c>
      <c r="D42" s="14" t="s">
        <v>283</v>
      </c>
      <c r="E42" s="14">
        <v>13</v>
      </c>
      <c r="F42" s="30"/>
      <c r="G42" s="14">
        <v>1</v>
      </c>
    </row>
    <row r="43" spans="1:7" ht="14.65" customHeight="1" x14ac:dyDescent="0.3">
      <c r="A43" s="100"/>
      <c r="B43" s="14" t="s">
        <v>195</v>
      </c>
      <c r="C43" s="14" t="s">
        <v>282</v>
      </c>
      <c r="D43" s="14" t="s">
        <v>283</v>
      </c>
      <c r="E43" s="14">
        <v>13</v>
      </c>
      <c r="F43" s="30"/>
      <c r="G43" s="14">
        <v>1</v>
      </c>
    </row>
    <row r="44" spans="1:7" ht="14.65" customHeight="1" x14ac:dyDescent="0.3">
      <c r="A44" s="100"/>
      <c r="B44" s="14" t="s">
        <v>200</v>
      </c>
      <c r="C44" s="14" t="s">
        <v>282</v>
      </c>
      <c r="D44" s="14" t="s">
        <v>283</v>
      </c>
      <c r="E44" s="14">
        <v>15</v>
      </c>
      <c r="F44" s="30"/>
      <c r="G44" s="14">
        <v>1</v>
      </c>
    </row>
    <row r="45" spans="1:7" ht="14.65" customHeight="1" x14ac:dyDescent="0.3">
      <c r="A45" s="100"/>
      <c r="B45" s="14" t="s">
        <v>201</v>
      </c>
      <c r="C45" s="14" t="s">
        <v>282</v>
      </c>
      <c r="D45" s="14" t="s">
        <v>283</v>
      </c>
      <c r="E45" s="14">
        <v>11</v>
      </c>
      <c r="F45" s="30"/>
      <c r="G45" s="14">
        <v>1</v>
      </c>
    </row>
    <row r="46" spans="1:7" ht="14.65" customHeight="1" x14ac:dyDescent="0.3">
      <c r="A46" s="100"/>
      <c r="B46" s="14" t="s">
        <v>202</v>
      </c>
      <c r="C46" s="14" t="s">
        <v>282</v>
      </c>
      <c r="D46" s="14" t="s">
        <v>283</v>
      </c>
      <c r="E46" s="14">
        <v>11</v>
      </c>
      <c r="F46" s="30"/>
      <c r="G46" s="14">
        <v>1</v>
      </c>
    </row>
    <row r="47" spans="1:7" ht="14.65" customHeight="1" x14ac:dyDescent="0.3">
      <c r="A47" s="100" t="s">
        <v>24</v>
      </c>
      <c r="B47" s="14" t="s">
        <v>199</v>
      </c>
      <c r="C47" s="14" t="s">
        <v>282</v>
      </c>
      <c r="D47" s="14" t="s">
        <v>283</v>
      </c>
      <c r="E47" s="14">
        <v>13</v>
      </c>
      <c r="F47" s="30"/>
      <c r="G47" s="14">
        <v>1</v>
      </c>
    </row>
    <row r="48" spans="1:7" ht="14.65" customHeight="1" x14ac:dyDescent="0.3">
      <c r="A48" s="100"/>
      <c r="B48" s="14" t="s">
        <v>195</v>
      </c>
      <c r="C48" s="14" t="s">
        <v>282</v>
      </c>
      <c r="D48" s="14" t="s">
        <v>283</v>
      </c>
      <c r="E48" s="14">
        <v>13</v>
      </c>
      <c r="F48" s="30"/>
      <c r="G48" s="14">
        <v>1</v>
      </c>
    </row>
    <row r="49" spans="1:7" ht="14.65" customHeight="1" x14ac:dyDescent="0.3">
      <c r="A49" s="100"/>
      <c r="B49" s="14" t="s">
        <v>200</v>
      </c>
      <c r="C49" s="14" t="s">
        <v>282</v>
      </c>
      <c r="D49" s="14" t="s">
        <v>283</v>
      </c>
      <c r="E49" s="14">
        <v>15</v>
      </c>
      <c r="F49" s="30"/>
      <c r="G49" s="14">
        <v>1</v>
      </c>
    </row>
    <row r="50" spans="1:7" ht="14.65" customHeight="1" x14ac:dyDescent="0.3">
      <c r="A50" s="100"/>
      <c r="B50" s="14" t="s">
        <v>201</v>
      </c>
      <c r="C50" s="14" t="s">
        <v>282</v>
      </c>
      <c r="D50" s="14" t="s">
        <v>283</v>
      </c>
      <c r="E50" s="14">
        <v>11</v>
      </c>
      <c r="F50" s="30"/>
      <c r="G50" s="14">
        <v>1</v>
      </c>
    </row>
    <row r="51" spans="1:7" ht="14.65" customHeight="1" x14ac:dyDescent="0.3">
      <c r="A51" s="100"/>
      <c r="B51" s="14" t="s">
        <v>202</v>
      </c>
      <c r="C51" s="14" t="s">
        <v>282</v>
      </c>
      <c r="D51" s="14" t="s">
        <v>283</v>
      </c>
      <c r="E51" s="14">
        <v>11</v>
      </c>
      <c r="F51" s="30"/>
      <c r="G51" s="14">
        <v>1</v>
      </c>
    </row>
    <row r="52" spans="1:7" ht="14.65" customHeight="1" x14ac:dyDescent="0.3">
      <c r="A52" s="100" t="s">
        <v>26</v>
      </c>
      <c r="B52" s="14" t="s">
        <v>199</v>
      </c>
      <c r="C52" s="14" t="s">
        <v>282</v>
      </c>
      <c r="D52" s="14" t="s">
        <v>283</v>
      </c>
      <c r="E52" s="14">
        <v>13</v>
      </c>
      <c r="F52" s="30"/>
      <c r="G52" s="14">
        <v>1</v>
      </c>
    </row>
    <row r="53" spans="1:7" ht="14.65" customHeight="1" x14ac:dyDescent="0.3">
      <c r="A53" s="100"/>
      <c r="B53" s="14" t="s">
        <v>195</v>
      </c>
      <c r="C53" s="14" t="s">
        <v>282</v>
      </c>
      <c r="D53" s="14" t="s">
        <v>283</v>
      </c>
      <c r="E53" s="14">
        <v>13</v>
      </c>
      <c r="F53" s="30"/>
      <c r="G53" s="14">
        <v>1</v>
      </c>
    </row>
    <row r="54" spans="1:7" ht="14.65" customHeight="1" x14ac:dyDescent="0.3">
      <c r="A54" s="100"/>
      <c r="B54" s="14" t="s">
        <v>200</v>
      </c>
      <c r="C54" s="14" t="s">
        <v>282</v>
      </c>
      <c r="D54" s="14" t="s">
        <v>283</v>
      </c>
      <c r="E54" s="14">
        <v>15</v>
      </c>
      <c r="F54" s="30"/>
      <c r="G54" s="14">
        <v>1</v>
      </c>
    </row>
    <row r="55" spans="1:7" ht="14.65" customHeight="1" x14ac:dyDescent="0.3">
      <c r="A55" s="100"/>
      <c r="B55" s="14" t="s">
        <v>201</v>
      </c>
      <c r="C55" s="14" t="s">
        <v>282</v>
      </c>
      <c r="D55" s="14" t="s">
        <v>283</v>
      </c>
      <c r="E55" s="14">
        <v>11</v>
      </c>
      <c r="F55" s="30"/>
      <c r="G55" s="14">
        <v>1</v>
      </c>
    </row>
    <row r="56" spans="1:7" ht="14.65" customHeight="1" x14ac:dyDescent="0.3">
      <c r="A56" s="100"/>
      <c r="B56" s="14" t="s">
        <v>202</v>
      </c>
      <c r="C56" s="14" t="s">
        <v>282</v>
      </c>
      <c r="D56" s="14" t="s">
        <v>283</v>
      </c>
      <c r="E56" s="14">
        <v>11</v>
      </c>
      <c r="F56" s="30"/>
      <c r="G56" s="14">
        <v>1</v>
      </c>
    </row>
    <row r="57" spans="1:7" ht="14.65" customHeight="1" x14ac:dyDescent="0.3">
      <c r="A57" s="100" t="s">
        <v>29</v>
      </c>
      <c r="B57" s="14" t="s">
        <v>199</v>
      </c>
      <c r="C57" s="14" t="s">
        <v>282</v>
      </c>
      <c r="D57" s="14" t="s">
        <v>283</v>
      </c>
      <c r="E57" s="14">
        <v>13</v>
      </c>
      <c r="F57" s="30"/>
      <c r="G57" s="14">
        <v>1</v>
      </c>
    </row>
    <row r="58" spans="1:7" ht="14.65" customHeight="1" x14ac:dyDescent="0.3">
      <c r="A58" s="100"/>
      <c r="B58" s="14" t="s">
        <v>195</v>
      </c>
      <c r="C58" s="14" t="s">
        <v>282</v>
      </c>
      <c r="D58" s="14" t="s">
        <v>283</v>
      </c>
      <c r="E58" s="14">
        <v>13</v>
      </c>
      <c r="F58" s="30"/>
      <c r="G58" s="14">
        <v>1</v>
      </c>
    </row>
    <row r="59" spans="1:7" ht="14.65" customHeight="1" x14ac:dyDescent="0.3">
      <c r="A59" s="100"/>
      <c r="B59" s="14" t="s">
        <v>200</v>
      </c>
      <c r="C59" s="14" t="s">
        <v>282</v>
      </c>
      <c r="D59" s="14" t="s">
        <v>283</v>
      </c>
      <c r="E59" s="14">
        <v>15</v>
      </c>
      <c r="F59" s="30"/>
      <c r="G59" s="14">
        <v>1</v>
      </c>
    </row>
    <row r="60" spans="1:7" ht="14.65" customHeight="1" x14ac:dyDescent="0.3">
      <c r="A60" s="100"/>
      <c r="B60" s="14" t="s">
        <v>201</v>
      </c>
      <c r="C60" s="14" t="s">
        <v>282</v>
      </c>
      <c r="D60" s="14" t="s">
        <v>283</v>
      </c>
      <c r="E60" s="14">
        <v>11</v>
      </c>
      <c r="F60" s="30"/>
      <c r="G60" s="14">
        <v>1</v>
      </c>
    </row>
    <row r="61" spans="1:7" ht="14.65" customHeight="1" x14ac:dyDescent="0.3">
      <c r="A61" s="100"/>
      <c r="B61" s="14" t="s">
        <v>202</v>
      </c>
      <c r="C61" s="14" t="s">
        <v>282</v>
      </c>
      <c r="D61" s="14" t="s">
        <v>283</v>
      </c>
      <c r="E61" s="14">
        <v>11</v>
      </c>
      <c r="F61" s="30"/>
      <c r="G61" s="14">
        <v>1</v>
      </c>
    </row>
    <row r="62" spans="1:7" ht="14.65" customHeight="1" x14ac:dyDescent="0.3">
      <c r="A62" s="100" t="s">
        <v>31</v>
      </c>
      <c r="B62" s="14" t="s">
        <v>199</v>
      </c>
      <c r="C62" s="14" t="s">
        <v>282</v>
      </c>
      <c r="D62" s="14" t="s">
        <v>283</v>
      </c>
      <c r="E62" s="14">
        <v>13</v>
      </c>
      <c r="F62" s="30"/>
      <c r="G62" s="14">
        <v>1</v>
      </c>
    </row>
    <row r="63" spans="1:7" ht="14.65" customHeight="1" x14ac:dyDescent="0.3">
      <c r="A63" s="100"/>
      <c r="B63" s="14" t="s">
        <v>195</v>
      </c>
      <c r="C63" s="14" t="s">
        <v>282</v>
      </c>
      <c r="D63" s="14" t="s">
        <v>283</v>
      </c>
      <c r="E63" s="14">
        <v>13</v>
      </c>
      <c r="F63" s="30"/>
      <c r="G63" s="14">
        <v>1</v>
      </c>
    </row>
    <row r="64" spans="1:7" ht="14.65" customHeight="1" x14ac:dyDescent="0.3">
      <c r="A64" s="100"/>
      <c r="B64" s="14" t="s">
        <v>200</v>
      </c>
      <c r="C64" s="14" t="s">
        <v>282</v>
      </c>
      <c r="D64" s="14" t="s">
        <v>283</v>
      </c>
      <c r="E64" s="14">
        <v>15</v>
      </c>
      <c r="F64" s="30"/>
      <c r="G64" s="14">
        <v>1</v>
      </c>
    </row>
    <row r="65" spans="1:7" ht="14.65" customHeight="1" x14ac:dyDescent="0.3">
      <c r="A65" s="100"/>
      <c r="B65" s="14" t="s">
        <v>201</v>
      </c>
      <c r="C65" s="14" t="s">
        <v>282</v>
      </c>
      <c r="D65" s="14" t="s">
        <v>283</v>
      </c>
      <c r="E65" s="14">
        <v>11</v>
      </c>
      <c r="F65" s="30"/>
      <c r="G65" s="14">
        <v>1</v>
      </c>
    </row>
    <row r="66" spans="1:7" ht="14.65" customHeight="1" x14ac:dyDescent="0.3">
      <c r="A66" s="100"/>
      <c r="B66" s="14" t="s">
        <v>202</v>
      </c>
      <c r="C66" s="14" t="s">
        <v>282</v>
      </c>
      <c r="D66" s="14" t="s">
        <v>283</v>
      </c>
      <c r="E66" s="14">
        <v>11</v>
      </c>
      <c r="F66" s="30"/>
      <c r="G66" s="14">
        <v>1</v>
      </c>
    </row>
    <row r="67" spans="1:7" ht="14.65" customHeight="1" x14ac:dyDescent="0.3">
      <c r="A67" s="100" t="s">
        <v>33</v>
      </c>
      <c r="B67" s="14" t="s">
        <v>199</v>
      </c>
      <c r="C67" s="14" t="s">
        <v>282</v>
      </c>
      <c r="D67" s="14" t="s">
        <v>283</v>
      </c>
      <c r="E67" s="14">
        <v>13</v>
      </c>
      <c r="F67" s="30"/>
      <c r="G67" s="14">
        <v>1</v>
      </c>
    </row>
    <row r="68" spans="1:7" ht="14.65" customHeight="1" x14ac:dyDescent="0.3">
      <c r="A68" s="100"/>
      <c r="B68" s="14" t="s">
        <v>195</v>
      </c>
      <c r="C68" s="14" t="s">
        <v>282</v>
      </c>
      <c r="D68" s="14" t="s">
        <v>283</v>
      </c>
      <c r="E68" s="14">
        <v>13</v>
      </c>
      <c r="F68" s="30"/>
      <c r="G68" s="14">
        <v>1</v>
      </c>
    </row>
    <row r="69" spans="1:7" ht="14.65" customHeight="1" x14ac:dyDescent="0.3">
      <c r="A69" s="100"/>
      <c r="B69" s="14" t="s">
        <v>200</v>
      </c>
      <c r="C69" s="14" t="s">
        <v>282</v>
      </c>
      <c r="D69" s="14" t="s">
        <v>283</v>
      </c>
      <c r="E69" s="14">
        <v>15</v>
      </c>
      <c r="F69" s="30"/>
      <c r="G69" s="14">
        <v>1</v>
      </c>
    </row>
    <row r="70" spans="1:7" ht="14.65" customHeight="1" x14ac:dyDescent="0.3">
      <c r="A70" s="100"/>
      <c r="B70" s="14" t="s">
        <v>201</v>
      </c>
      <c r="C70" s="14" t="s">
        <v>282</v>
      </c>
      <c r="D70" s="14" t="s">
        <v>283</v>
      </c>
      <c r="E70" s="14">
        <v>11</v>
      </c>
      <c r="F70" s="30"/>
      <c r="G70" s="14">
        <v>1</v>
      </c>
    </row>
    <row r="71" spans="1:7" ht="14.65" customHeight="1" x14ac:dyDescent="0.3">
      <c r="A71" s="100"/>
      <c r="B71" s="14" t="s">
        <v>202</v>
      </c>
      <c r="C71" s="14" t="s">
        <v>282</v>
      </c>
      <c r="D71" s="14" t="s">
        <v>283</v>
      </c>
      <c r="E71" s="14">
        <v>11</v>
      </c>
      <c r="F71" s="30"/>
      <c r="G71" s="14">
        <v>1</v>
      </c>
    </row>
    <row r="72" spans="1:7" ht="12.75" customHeight="1" x14ac:dyDescent="0.25">
      <c r="A72" s="15" t="s">
        <v>35</v>
      </c>
      <c r="B72" s="14" t="s">
        <v>205</v>
      </c>
      <c r="C72" s="14" t="s">
        <v>284</v>
      </c>
      <c r="D72" s="14" t="s">
        <v>283</v>
      </c>
      <c r="E72" s="14">
        <v>24</v>
      </c>
      <c r="F72" s="14"/>
      <c r="G72" s="14">
        <v>1</v>
      </c>
    </row>
    <row r="73" spans="1:7" ht="12.75" customHeight="1" x14ac:dyDescent="0.25">
      <c r="A73" s="15" t="s">
        <v>38</v>
      </c>
      <c r="B73" s="14" t="s">
        <v>205</v>
      </c>
      <c r="C73" s="14" t="s">
        <v>284</v>
      </c>
      <c r="D73" s="14" t="s">
        <v>283</v>
      </c>
      <c r="E73" s="14">
        <v>24</v>
      </c>
      <c r="F73" s="14"/>
      <c r="G73" s="14">
        <v>1</v>
      </c>
    </row>
    <row r="74" spans="1:7" ht="12.75" customHeight="1" x14ac:dyDescent="0.25">
      <c r="A74" s="100" t="s">
        <v>40</v>
      </c>
      <c r="B74" s="14" t="s">
        <v>199</v>
      </c>
      <c r="C74" s="14" t="s">
        <v>284</v>
      </c>
      <c r="D74" s="14" t="s">
        <v>283</v>
      </c>
      <c r="E74" s="14">
        <v>24</v>
      </c>
      <c r="F74" s="14"/>
      <c r="G74" s="14">
        <v>1</v>
      </c>
    </row>
    <row r="75" spans="1:7" ht="12.75" customHeight="1" x14ac:dyDescent="0.25">
      <c r="A75" s="100"/>
      <c r="B75" s="14" t="s">
        <v>195</v>
      </c>
      <c r="C75" s="14" t="s">
        <v>284</v>
      </c>
      <c r="D75" s="14" t="s">
        <v>283</v>
      </c>
      <c r="E75" s="14">
        <v>24</v>
      </c>
      <c r="F75" s="14"/>
      <c r="G75" s="14">
        <v>1</v>
      </c>
    </row>
    <row r="76" spans="1:7" ht="12.75" customHeight="1" x14ac:dyDescent="0.25">
      <c r="A76" s="100"/>
      <c r="B76" s="14" t="s">
        <v>200</v>
      </c>
      <c r="C76" s="14" t="s">
        <v>284</v>
      </c>
      <c r="D76" s="14" t="s">
        <v>283</v>
      </c>
      <c r="E76" s="14">
        <v>24</v>
      </c>
      <c r="F76" s="14"/>
      <c r="G76" s="14">
        <v>1</v>
      </c>
    </row>
    <row r="77" spans="1:7" ht="12.75" customHeight="1" x14ac:dyDescent="0.25">
      <c r="A77" s="100"/>
      <c r="B77" s="14" t="s">
        <v>201</v>
      </c>
      <c r="C77" s="14" t="s">
        <v>284</v>
      </c>
      <c r="D77" s="14" t="s">
        <v>283</v>
      </c>
      <c r="E77" s="14">
        <v>24</v>
      </c>
      <c r="F77" s="14"/>
      <c r="G77" s="14">
        <v>1</v>
      </c>
    </row>
    <row r="78" spans="1:7" ht="12.75" customHeight="1" x14ac:dyDescent="0.25">
      <c r="A78" s="100"/>
      <c r="B78" s="14" t="s">
        <v>202</v>
      </c>
      <c r="C78" s="14" t="s">
        <v>284</v>
      </c>
      <c r="D78" s="14" t="s">
        <v>283</v>
      </c>
      <c r="E78" s="14">
        <v>24</v>
      </c>
      <c r="F78" s="14"/>
      <c r="G78" s="14">
        <v>1</v>
      </c>
    </row>
    <row r="79" spans="1:7" ht="12.75" customHeight="1" x14ac:dyDescent="0.25">
      <c r="A79" s="100" t="s">
        <v>42</v>
      </c>
      <c r="B79" s="14" t="s">
        <v>199</v>
      </c>
      <c r="C79" s="14" t="s">
        <v>284</v>
      </c>
      <c r="D79" s="14" t="s">
        <v>283</v>
      </c>
      <c r="E79" s="14">
        <v>24</v>
      </c>
      <c r="F79" s="14"/>
      <c r="G79" s="14">
        <v>1</v>
      </c>
    </row>
    <row r="80" spans="1:7" ht="12.75" customHeight="1" x14ac:dyDescent="0.25">
      <c r="A80" s="100"/>
      <c r="B80" s="14" t="s">
        <v>195</v>
      </c>
      <c r="C80" s="14" t="s">
        <v>284</v>
      </c>
      <c r="D80" s="14" t="s">
        <v>283</v>
      </c>
      <c r="E80" s="14">
        <v>24</v>
      </c>
      <c r="F80" s="14"/>
      <c r="G80" s="14">
        <v>1</v>
      </c>
    </row>
    <row r="81" spans="1:7" ht="12.75" customHeight="1" x14ac:dyDescent="0.25">
      <c r="A81" s="100"/>
      <c r="B81" s="14" t="s">
        <v>200</v>
      </c>
      <c r="C81" s="14" t="s">
        <v>284</v>
      </c>
      <c r="D81" s="14" t="s">
        <v>283</v>
      </c>
      <c r="E81" s="14">
        <v>24</v>
      </c>
      <c r="F81" s="14"/>
      <c r="G81" s="14">
        <v>1</v>
      </c>
    </row>
    <row r="82" spans="1:7" ht="12.75" customHeight="1" x14ac:dyDescent="0.25">
      <c r="A82" s="100"/>
      <c r="B82" s="14" t="s">
        <v>201</v>
      </c>
      <c r="C82" s="14" t="s">
        <v>284</v>
      </c>
      <c r="D82" s="14" t="s">
        <v>283</v>
      </c>
      <c r="E82" s="14">
        <v>24</v>
      </c>
      <c r="F82" s="14"/>
      <c r="G82" s="14">
        <v>1</v>
      </c>
    </row>
    <row r="83" spans="1:7" ht="12.75" customHeight="1" x14ac:dyDescent="0.25">
      <c r="A83" s="100"/>
      <c r="B83" s="14" t="s">
        <v>202</v>
      </c>
      <c r="C83" s="14" t="s">
        <v>284</v>
      </c>
      <c r="D83" s="14" t="s">
        <v>283</v>
      </c>
      <c r="E83" s="14">
        <v>24</v>
      </c>
      <c r="F83" s="14"/>
      <c r="G83" s="14">
        <v>1</v>
      </c>
    </row>
    <row r="84" spans="1:7" ht="12.75" customHeight="1" x14ac:dyDescent="0.25">
      <c r="A84" s="15" t="s">
        <v>44</v>
      </c>
      <c r="B84" s="14" t="s">
        <v>205</v>
      </c>
      <c r="C84" s="14" t="s">
        <v>284</v>
      </c>
      <c r="D84" s="14" t="s">
        <v>283</v>
      </c>
      <c r="E84" s="14">
        <v>17</v>
      </c>
      <c r="F84" s="14"/>
      <c r="G84" s="14">
        <v>1</v>
      </c>
    </row>
    <row r="85" spans="1:7" ht="12.75" customHeight="1" x14ac:dyDescent="0.25">
      <c r="A85" s="100" t="s">
        <v>47</v>
      </c>
      <c r="B85" s="14" t="s">
        <v>199</v>
      </c>
      <c r="C85" s="14" t="s">
        <v>284</v>
      </c>
      <c r="D85" s="14" t="s">
        <v>283</v>
      </c>
      <c r="E85" s="14">
        <v>17</v>
      </c>
      <c r="F85" s="14"/>
      <c r="G85" s="14">
        <v>1</v>
      </c>
    </row>
    <row r="86" spans="1:7" ht="12.75" customHeight="1" x14ac:dyDescent="0.25">
      <c r="A86" s="100"/>
      <c r="B86" s="14" t="s">
        <v>195</v>
      </c>
      <c r="C86" s="14" t="s">
        <v>284</v>
      </c>
      <c r="D86" s="14" t="s">
        <v>283</v>
      </c>
      <c r="E86" s="14">
        <v>17</v>
      </c>
      <c r="F86" s="14"/>
      <c r="G86" s="14">
        <v>1</v>
      </c>
    </row>
    <row r="87" spans="1:7" ht="12.75" customHeight="1" x14ac:dyDescent="0.25">
      <c r="A87" s="100"/>
      <c r="B87" s="14" t="s">
        <v>200</v>
      </c>
      <c r="C87" s="14" t="s">
        <v>284</v>
      </c>
      <c r="D87" s="14" t="s">
        <v>283</v>
      </c>
      <c r="E87" s="14">
        <v>17</v>
      </c>
      <c r="F87" s="14"/>
      <c r="G87" s="14">
        <v>1</v>
      </c>
    </row>
    <row r="88" spans="1:7" ht="12.75" customHeight="1" x14ac:dyDescent="0.25">
      <c r="A88" s="100"/>
      <c r="B88" s="14" t="s">
        <v>201</v>
      </c>
      <c r="C88" s="14" t="s">
        <v>284</v>
      </c>
      <c r="D88" s="14" t="s">
        <v>283</v>
      </c>
      <c r="E88" s="14">
        <v>17</v>
      </c>
      <c r="F88" s="14"/>
      <c r="G88" s="14">
        <v>1</v>
      </c>
    </row>
    <row r="89" spans="1:7" ht="12.75" customHeight="1" x14ac:dyDescent="0.25">
      <c r="A89" s="100"/>
      <c r="B89" s="14" t="s">
        <v>202</v>
      </c>
      <c r="C89" s="14" t="s">
        <v>284</v>
      </c>
      <c r="D89" s="14" t="s">
        <v>283</v>
      </c>
      <c r="E89" s="14">
        <v>17</v>
      </c>
      <c r="F89" s="14"/>
      <c r="G89" s="14">
        <v>1</v>
      </c>
    </row>
    <row r="90" spans="1:7" ht="12.75" customHeight="1" x14ac:dyDescent="0.25">
      <c r="A90" s="15" t="s">
        <v>49</v>
      </c>
      <c r="B90" s="14" t="s">
        <v>205</v>
      </c>
      <c r="C90" s="14" t="s">
        <v>284</v>
      </c>
      <c r="D90" s="14" t="s">
        <v>283</v>
      </c>
      <c r="E90" s="14">
        <v>17</v>
      </c>
      <c r="F90" s="14"/>
      <c r="G90" s="14">
        <v>1</v>
      </c>
    </row>
    <row r="91" spans="1:7" ht="12.75" customHeight="1" x14ac:dyDescent="0.25">
      <c r="A91" s="15" t="s">
        <v>285</v>
      </c>
      <c r="B91" s="14" t="s">
        <v>205</v>
      </c>
      <c r="C91" s="14" t="s">
        <v>284</v>
      </c>
      <c r="D91" s="14" t="s">
        <v>283</v>
      </c>
      <c r="E91" s="14">
        <v>12</v>
      </c>
      <c r="F91" s="14"/>
      <c r="G91" s="14">
        <v>1</v>
      </c>
    </row>
    <row r="92" spans="1:7" ht="12.75" customHeight="1" x14ac:dyDescent="0.25">
      <c r="A92" s="15" t="s">
        <v>286</v>
      </c>
      <c r="B92" s="14" t="s">
        <v>205</v>
      </c>
      <c r="C92" s="14" t="s">
        <v>284</v>
      </c>
      <c r="D92" s="14" t="s">
        <v>283</v>
      </c>
      <c r="E92" s="14">
        <v>12</v>
      </c>
      <c r="F92" s="14"/>
      <c r="G92" s="14">
        <v>1</v>
      </c>
    </row>
    <row r="93" spans="1:7" ht="12.75" customHeight="1" x14ac:dyDescent="0.25">
      <c r="A93" s="100" t="s">
        <v>287</v>
      </c>
      <c r="B93" s="14" t="s">
        <v>199</v>
      </c>
      <c r="C93" s="14" t="s">
        <v>284</v>
      </c>
      <c r="D93" s="14" t="s">
        <v>283</v>
      </c>
      <c r="E93" s="14">
        <v>12</v>
      </c>
      <c r="F93" s="14"/>
      <c r="G93" s="14">
        <v>1</v>
      </c>
    </row>
    <row r="94" spans="1:7" ht="12.75" customHeight="1" x14ac:dyDescent="0.25">
      <c r="A94" s="100"/>
      <c r="B94" s="14" t="s">
        <v>195</v>
      </c>
      <c r="C94" s="14" t="s">
        <v>284</v>
      </c>
      <c r="D94" s="14" t="s">
        <v>283</v>
      </c>
      <c r="E94" s="14">
        <v>12</v>
      </c>
      <c r="F94" s="14"/>
      <c r="G94" s="14">
        <v>1</v>
      </c>
    </row>
    <row r="95" spans="1:7" ht="12.75" customHeight="1" x14ac:dyDescent="0.25">
      <c r="A95" s="100"/>
      <c r="B95" s="14" t="s">
        <v>200</v>
      </c>
      <c r="C95" s="14" t="s">
        <v>284</v>
      </c>
      <c r="D95" s="14" t="s">
        <v>283</v>
      </c>
      <c r="E95" s="14">
        <v>12</v>
      </c>
      <c r="F95" s="14"/>
      <c r="G95" s="14">
        <v>1</v>
      </c>
    </row>
    <row r="96" spans="1:7" ht="12.75" customHeight="1" x14ac:dyDescent="0.25">
      <c r="A96" s="100"/>
      <c r="B96" s="14" t="s">
        <v>201</v>
      </c>
      <c r="C96" s="14" t="s">
        <v>284</v>
      </c>
      <c r="D96" s="14" t="s">
        <v>283</v>
      </c>
      <c r="E96" s="14">
        <v>12</v>
      </c>
      <c r="F96" s="14"/>
      <c r="G96" s="14">
        <v>1</v>
      </c>
    </row>
    <row r="97" spans="1:7" ht="12.75" customHeight="1" x14ac:dyDescent="0.25">
      <c r="A97" s="100"/>
      <c r="B97" s="14" t="s">
        <v>202</v>
      </c>
      <c r="C97" s="14" t="s">
        <v>284</v>
      </c>
      <c r="D97" s="14" t="s">
        <v>283</v>
      </c>
      <c r="E97" s="14">
        <v>12</v>
      </c>
      <c r="F97" s="14"/>
      <c r="G97" s="14">
        <v>1</v>
      </c>
    </row>
    <row r="98" spans="1:7" ht="12.75" customHeight="1" x14ac:dyDescent="0.25">
      <c r="A98" s="15" t="s">
        <v>288</v>
      </c>
      <c r="B98" s="14" t="s">
        <v>205</v>
      </c>
      <c r="C98" s="14" t="s">
        <v>284</v>
      </c>
      <c r="D98" s="14" t="s">
        <v>283</v>
      </c>
      <c r="E98" s="14">
        <v>15</v>
      </c>
      <c r="F98" s="14"/>
      <c r="G98" s="14">
        <v>1</v>
      </c>
    </row>
    <row r="99" spans="1:7" ht="12.75" customHeight="1" x14ac:dyDescent="0.25">
      <c r="A99" s="15" t="s">
        <v>51</v>
      </c>
      <c r="B99" s="14" t="s">
        <v>205</v>
      </c>
      <c r="C99" s="14" t="s">
        <v>284</v>
      </c>
      <c r="D99" s="14" t="s">
        <v>283</v>
      </c>
      <c r="E99" s="14">
        <v>15</v>
      </c>
      <c r="F99" s="14"/>
      <c r="G99" s="14">
        <v>1</v>
      </c>
    </row>
    <row r="100" spans="1:7" ht="12.75" customHeight="1" x14ac:dyDescent="0.25">
      <c r="A100" s="15" t="s">
        <v>54</v>
      </c>
      <c r="B100" s="14" t="s">
        <v>205</v>
      </c>
      <c r="C100" s="14" t="s">
        <v>284</v>
      </c>
      <c r="D100" s="14" t="s">
        <v>283</v>
      </c>
      <c r="E100" s="14">
        <v>15</v>
      </c>
      <c r="F100" s="14"/>
      <c r="G100" s="14">
        <v>1</v>
      </c>
    </row>
    <row r="101" spans="1:7" ht="12.75" customHeight="1" x14ac:dyDescent="0.25">
      <c r="A101" s="100" t="s">
        <v>56</v>
      </c>
      <c r="B101" s="14" t="s">
        <v>199</v>
      </c>
      <c r="C101" s="14" t="s">
        <v>284</v>
      </c>
      <c r="D101" s="14" t="s">
        <v>283</v>
      </c>
      <c r="E101" s="14">
        <v>12</v>
      </c>
      <c r="F101" s="14"/>
      <c r="G101" s="14">
        <v>1</v>
      </c>
    </row>
    <row r="102" spans="1:7" ht="12.75" customHeight="1" x14ac:dyDescent="0.25">
      <c r="A102" s="100"/>
      <c r="B102" s="14" t="s">
        <v>195</v>
      </c>
      <c r="C102" s="14" t="s">
        <v>284</v>
      </c>
      <c r="D102" s="14" t="s">
        <v>283</v>
      </c>
      <c r="E102" s="14">
        <v>12</v>
      </c>
      <c r="F102" s="14"/>
      <c r="G102" s="14">
        <v>1</v>
      </c>
    </row>
    <row r="103" spans="1:7" ht="12.75" customHeight="1" x14ac:dyDescent="0.25">
      <c r="A103" s="100"/>
      <c r="B103" s="14" t="s">
        <v>200</v>
      </c>
      <c r="C103" s="14" t="s">
        <v>284</v>
      </c>
      <c r="D103" s="14" t="s">
        <v>283</v>
      </c>
      <c r="E103" s="14">
        <v>12</v>
      </c>
      <c r="F103" s="14"/>
      <c r="G103" s="14">
        <v>1</v>
      </c>
    </row>
    <row r="104" spans="1:7" ht="12.75" customHeight="1" x14ac:dyDescent="0.25">
      <c r="A104" s="100"/>
      <c r="B104" s="14" t="s">
        <v>201</v>
      </c>
      <c r="C104" s="14" t="s">
        <v>284</v>
      </c>
      <c r="D104" s="14" t="s">
        <v>283</v>
      </c>
      <c r="E104" s="14">
        <v>12</v>
      </c>
      <c r="F104" s="14"/>
      <c r="G104" s="14">
        <v>1</v>
      </c>
    </row>
    <row r="105" spans="1:7" ht="12.75" customHeight="1" x14ac:dyDescent="0.25">
      <c r="A105" s="100"/>
      <c r="B105" s="14" t="s">
        <v>202</v>
      </c>
      <c r="C105" s="14" t="s">
        <v>284</v>
      </c>
      <c r="D105" s="14" t="s">
        <v>283</v>
      </c>
      <c r="E105" s="14">
        <v>12</v>
      </c>
      <c r="F105" s="14"/>
      <c r="G105" s="14">
        <v>1</v>
      </c>
    </row>
    <row r="106" spans="1:7" ht="12.75" customHeight="1" x14ac:dyDescent="0.25">
      <c r="A106" s="100" t="s">
        <v>58</v>
      </c>
      <c r="B106" s="14" t="s">
        <v>199</v>
      </c>
      <c r="C106" s="14" t="s">
        <v>284</v>
      </c>
      <c r="D106" s="14" t="s">
        <v>283</v>
      </c>
      <c r="E106" s="14">
        <v>12</v>
      </c>
      <c r="F106" s="14"/>
      <c r="G106" s="14">
        <v>1</v>
      </c>
    </row>
    <row r="107" spans="1:7" ht="12.75" customHeight="1" x14ac:dyDescent="0.25">
      <c r="A107" s="100"/>
      <c r="B107" s="14" t="s">
        <v>195</v>
      </c>
      <c r="C107" s="14" t="s">
        <v>284</v>
      </c>
      <c r="D107" s="14" t="s">
        <v>283</v>
      </c>
      <c r="E107" s="14">
        <v>12</v>
      </c>
      <c r="F107" s="14"/>
      <c r="G107" s="14">
        <v>1</v>
      </c>
    </row>
    <row r="108" spans="1:7" ht="12.75" customHeight="1" x14ac:dyDescent="0.25">
      <c r="A108" s="100"/>
      <c r="B108" s="14" t="s">
        <v>200</v>
      </c>
      <c r="C108" s="14" t="s">
        <v>284</v>
      </c>
      <c r="D108" s="14" t="s">
        <v>283</v>
      </c>
      <c r="E108" s="14">
        <v>12</v>
      </c>
      <c r="F108" s="14"/>
      <c r="G108" s="14">
        <v>1</v>
      </c>
    </row>
    <row r="109" spans="1:7" ht="12.75" customHeight="1" x14ac:dyDescent="0.25">
      <c r="A109" s="100"/>
      <c r="B109" s="14" t="s">
        <v>201</v>
      </c>
      <c r="C109" s="14" t="s">
        <v>284</v>
      </c>
      <c r="D109" s="14" t="s">
        <v>283</v>
      </c>
      <c r="E109" s="14">
        <v>12</v>
      </c>
      <c r="F109" s="14"/>
      <c r="G109" s="14">
        <v>1</v>
      </c>
    </row>
    <row r="110" spans="1:7" ht="12.75" customHeight="1" x14ac:dyDescent="0.25">
      <c r="A110" s="100"/>
      <c r="B110" s="14" t="s">
        <v>202</v>
      </c>
      <c r="C110" s="14" t="s">
        <v>284</v>
      </c>
      <c r="D110" s="14" t="s">
        <v>283</v>
      </c>
      <c r="E110" s="14">
        <v>12</v>
      </c>
      <c r="F110" s="14"/>
      <c r="G110" s="14">
        <v>1</v>
      </c>
    </row>
    <row r="111" spans="1:7" ht="14.65" customHeight="1" x14ac:dyDescent="0.25">
      <c r="A111" s="15" t="s">
        <v>60</v>
      </c>
      <c r="B111" s="14" t="s">
        <v>205</v>
      </c>
      <c r="C111" s="14" t="s">
        <v>284</v>
      </c>
      <c r="D111" s="14" t="s">
        <v>283</v>
      </c>
      <c r="E111" s="14">
        <v>15</v>
      </c>
      <c r="F111" s="14"/>
      <c r="G111" s="14">
        <v>1</v>
      </c>
    </row>
    <row r="112" spans="1:7" ht="14.65" customHeight="1" x14ac:dyDescent="0.25">
      <c r="A112" s="15" t="s">
        <v>62</v>
      </c>
      <c r="B112" s="14" t="s">
        <v>205</v>
      </c>
      <c r="C112" s="14" t="s">
        <v>219</v>
      </c>
      <c r="D112" s="14" t="s">
        <v>283</v>
      </c>
      <c r="E112" s="14">
        <v>25</v>
      </c>
      <c r="F112" s="14"/>
      <c r="G112" s="14">
        <v>1</v>
      </c>
    </row>
    <row r="113" spans="1:7" ht="14.65" customHeight="1" x14ac:dyDescent="0.25">
      <c r="A113" s="15" t="s">
        <v>65</v>
      </c>
      <c r="B113" s="14" t="s">
        <v>205</v>
      </c>
      <c r="C113" s="14" t="s">
        <v>219</v>
      </c>
      <c r="D113" s="14" t="s">
        <v>283</v>
      </c>
      <c r="E113" s="14">
        <v>25</v>
      </c>
      <c r="F113" s="14"/>
      <c r="G113" s="14">
        <v>1</v>
      </c>
    </row>
    <row r="114" spans="1:7" ht="14.65" customHeight="1" x14ac:dyDescent="0.25">
      <c r="A114" s="15" t="s">
        <v>67</v>
      </c>
      <c r="B114" s="14" t="s">
        <v>205</v>
      </c>
      <c r="C114" s="14" t="s">
        <v>219</v>
      </c>
      <c r="D114" s="14" t="s">
        <v>283</v>
      </c>
      <c r="E114" s="14">
        <v>25</v>
      </c>
      <c r="F114" s="14"/>
      <c r="G114" s="14">
        <v>1</v>
      </c>
    </row>
    <row r="115" spans="1:7" ht="14.65" customHeight="1" x14ac:dyDescent="0.25">
      <c r="A115" s="15" t="s">
        <v>289</v>
      </c>
      <c r="B115" s="14" t="s">
        <v>205</v>
      </c>
      <c r="C115" s="14" t="s">
        <v>219</v>
      </c>
      <c r="D115" s="14" t="s">
        <v>283</v>
      </c>
      <c r="E115" s="14">
        <v>30</v>
      </c>
      <c r="F115" s="14"/>
      <c r="G115" s="14">
        <v>1</v>
      </c>
    </row>
    <row r="116" spans="1:7" ht="14.65" customHeight="1" x14ac:dyDescent="0.25">
      <c r="A116" s="15" t="s">
        <v>290</v>
      </c>
      <c r="B116" s="14" t="s">
        <v>205</v>
      </c>
      <c r="C116" s="14" t="s">
        <v>219</v>
      </c>
      <c r="D116" s="14" t="s">
        <v>283</v>
      </c>
      <c r="E116" s="14">
        <v>30</v>
      </c>
      <c r="F116" s="14"/>
      <c r="G116" s="14">
        <v>1</v>
      </c>
    </row>
    <row r="117" spans="1:7" ht="14.65" customHeight="1" x14ac:dyDescent="0.25">
      <c r="A117" s="15" t="s">
        <v>291</v>
      </c>
      <c r="B117" s="14" t="s">
        <v>205</v>
      </c>
      <c r="C117" s="14" t="s">
        <v>219</v>
      </c>
      <c r="D117" s="14" t="s">
        <v>283</v>
      </c>
      <c r="E117" s="14">
        <v>30</v>
      </c>
      <c r="F117" s="14"/>
      <c r="G117" s="14">
        <v>1</v>
      </c>
    </row>
    <row r="118" spans="1:7" ht="14.65" customHeight="1" x14ac:dyDescent="0.25">
      <c r="A118" s="15" t="s">
        <v>292</v>
      </c>
      <c r="B118" s="14" t="s">
        <v>205</v>
      </c>
      <c r="C118" s="14" t="s">
        <v>219</v>
      </c>
      <c r="D118" s="14" t="s">
        <v>283</v>
      </c>
      <c r="E118" s="14">
        <v>30</v>
      </c>
      <c r="F118" s="14"/>
      <c r="G118" s="14">
        <v>1</v>
      </c>
    </row>
    <row r="119" spans="1:7" ht="14.65" customHeight="1" x14ac:dyDescent="0.25">
      <c r="A119" s="15" t="s">
        <v>69</v>
      </c>
      <c r="B119" s="14" t="s">
        <v>205</v>
      </c>
      <c r="C119" s="14" t="s">
        <v>219</v>
      </c>
      <c r="D119" s="14" t="s">
        <v>283</v>
      </c>
      <c r="E119" s="14">
        <v>30</v>
      </c>
      <c r="F119" s="14"/>
      <c r="G119" s="14">
        <v>1</v>
      </c>
    </row>
    <row r="120" spans="1:7" ht="14.65" customHeight="1" x14ac:dyDescent="0.25">
      <c r="A120" s="15" t="s">
        <v>293</v>
      </c>
      <c r="B120" s="14" t="s">
        <v>205</v>
      </c>
      <c r="C120" s="14" t="s">
        <v>219</v>
      </c>
      <c r="D120" s="14" t="s">
        <v>283</v>
      </c>
      <c r="E120" s="14">
        <v>30</v>
      </c>
      <c r="F120" s="14"/>
      <c r="G120" s="14">
        <v>1</v>
      </c>
    </row>
    <row r="121" spans="1:7" ht="14.65" customHeight="1" x14ac:dyDescent="0.25">
      <c r="A121" s="15" t="s">
        <v>72</v>
      </c>
      <c r="B121" s="14" t="s">
        <v>268</v>
      </c>
      <c r="C121" s="14" t="s">
        <v>219</v>
      </c>
      <c r="D121" s="14" t="s">
        <v>283</v>
      </c>
      <c r="E121" s="14">
        <v>30</v>
      </c>
      <c r="F121" s="14"/>
      <c r="G121" s="14">
        <v>1</v>
      </c>
    </row>
    <row r="122" spans="1:7" ht="14.65" customHeight="1" x14ac:dyDescent="0.25">
      <c r="A122" s="15" t="s">
        <v>75</v>
      </c>
      <c r="B122" s="14" t="s">
        <v>268</v>
      </c>
      <c r="C122" s="14" t="s">
        <v>219</v>
      </c>
      <c r="D122" s="14" t="s">
        <v>283</v>
      </c>
      <c r="E122" s="14">
        <v>30</v>
      </c>
      <c r="F122" s="14"/>
      <c r="G122" s="14">
        <v>1</v>
      </c>
    </row>
    <row r="123" spans="1:7" ht="14.65" customHeight="1" x14ac:dyDescent="0.25">
      <c r="A123" s="15" t="s">
        <v>77</v>
      </c>
      <c r="B123" s="14" t="s">
        <v>268</v>
      </c>
      <c r="C123" s="14" t="s">
        <v>219</v>
      </c>
      <c r="D123" s="14" t="s">
        <v>283</v>
      </c>
      <c r="E123" s="14">
        <v>30</v>
      </c>
      <c r="F123" s="14"/>
      <c r="G123" s="14">
        <v>1</v>
      </c>
    </row>
    <row r="124" spans="1:7" ht="14.65" customHeight="1" x14ac:dyDescent="0.25">
      <c r="A124" s="15" t="s">
        <v>82</v>
      </c>
      <c r="B124" s="14" t="s">
        <v>205</v>
      </c>
      <c r="C124" s="14" t="s">
        <v>219</v>
      </c>
      <c r="D124" s="14" t="s">
        <v>283</v>
      </c>
      <c r="E124" s="14">
        <v>15</v>
      </c>
      <c r="F124" s="14"/>
      <c r="G124" s="14">
        <v>1</v>
      </c>
    </row>
    <row r="125" spans="1:7" ht="14.65" customHeight="1" x14ac:dyDescent="0.25">
      <c r="A125" s="15" t="s">
        <v>84</v>
      </c>
      <c r="B125" s="14" t="s">
        <v>205</v>
      </c>
      <c r="C125" s="14" t="s">
        <v>219</v>
      </c>
      <c r="D125" s="14" t="s">
        <v>283</v>
      </c>
      <c r="E125" s="14">
        <v>40</v>
      </c>
      <c r="F125" s="14" t="s">
        <v>294</v>
      </c>
      <c r="G125" s="14">
        <v>1</v>
      </c>
    </row>
    <row r="126" spans="1:7" ht="14.65" customHeight="1" x14ac:dyDescent="0.25">
      <c r="A126" s="15" t="s">
        <v>86</v>
      </c>
      <c r="B126" s="14" t="s">
        <v>205</v>
      </c>
      <c r="C126" s="14" t="s">
        <v>211</v>
      </c>
      <c r="D126" s="14" t="s">
        <v>283</v>
      </c>
      <c r="E126" s="14">
        <v>200</v>
      </c>
      <c r="F126" s="14" t="s">
        <v>295</v>
      </c>
      <c r="G126" s="14">
        <v>1</v>
      </c>
    </row>
    <row r="127" spans="1:7" ht="14.65" customHeight="1" x14ac:dyDescent="0.25">
      <c r="A127" s="15" t="s">
        <v>88</v>
      </c>
      <c r="B127" s="14" t="s">
        <v>205</v>
      </c>
      <c r="C127" s="14"/>
      <c r="D127" s="14" t="s">
        <v>283</v>
      </c>
      <c r="E127" s="14">
        <v>200</v>
      </c>
      <c r="F127" s="14" t="s">
        <v>295</v>
      </c>
      <c r="G127" s="14">
        <v>1</v>
      </c>
    </row>
    <row r="128" spans="1:7" ht="14.65" customHeight="1" x14ac:dyDescent="0.25">
      <c r="A128" s="15" t="s">
        <v>90</v>
      </c>
      <c r="B128" s="14" t="s">
        <v>205</v>
      </c>
      <c r="C128" s="14"/>
      <c r="D128" s="14" t="s">
        <v>283</v>
      </c>
      <c r="E128" s="14">
        <v>200</v>
      </c>
      <c r="F128" s="14" t="s">
        <v>295</v>
      </c>
      <c r="G128" s="14">
        <v>1</v>
      </c>
    </row>
    <row r="129" spans="1:7" ht="14.65" customHeight="1" x14ac:dyDescent="0.25">
      <c r="A129" s="15" t="s">
        <v>92</v>
      </c>
      <c r="B129" s="14" t="s">
        <v>205</v>
      </c>
      <c r="C129" s="14"/>
      <c r="D129" s="14" t="s">
        <v>283</v>
      </c>
      <c r="E129" s="14">
        <v>200</v>
      </c>
      <c r="F129" s="14" t="s">
        <v>295</v>
      </c>
      <c r="G129" s="14">
        <v>1</v>
      </c>
    </row>
    <row r="130" spans="1:7" ht="14.65" customHeight="1" x14ac:dyDescent="0.25">
      <c r="A130" s="15" t="s">
        <v>94</v>
      </c>
      <c r="B130" s="14" t="s">
        <v>205</v>
      </c>
      <c r="C130" s="14"/>
      <c r="D130" s="14" t="s">
        <v>283</v>
      </c>
      <c r="E130" s="14">
        <v>200</v>
      </c>
      <c r="F130" s="14" t="s">
        <v>295</v>
      </c>
      <c r="G130" s="14">
        <v>1</v>
      </c>
    </row>
    <row r="131" spans="1:7" ht="14.65" customHeight="1" x14ac:dyDescent="0.25">
      <c r="A131" s="15" t="s">
        <v>96</v>
      </c>
      <c r="B131" s="14" t="s">
        <v>205</v>
      </c>
      <c r="C131" s="14"/>
      <c r="D131" s="14" t="s">
        <v>283</v>
      </c>
      <c r="E131" s="14">
        <v>200</v>
      </c>
      <c r="F131" s="14" t="s">
        <v>295</v>
      </c>
      <c r="G131" s="14">
        <v>1</v>
      </c>
    </row>
    <row r="132" spans="1:7" ht="14.65" customHeight="1" x14ac:dyDescent="0.25">
      <c r="A132" s="15" t="s">
        <v>98</v>
      </c>
      <c r="B132" s="14" t="s">
        <v>205</v>
      </c>
      <c r="C132" s="14"/>
      <c r="D132" s="14" t="s">
        <v>283</v>
      </c>
      <c r="E132" s="14">
        <v>200</v>
      </c>
      <c r="F132" s="14" t="s">
        <v>295</v>
      </c>
      <c r="G132" s="14">
        <v>1</v>
      </c>
    </row>
    <row r="133" spans="1:7" ht="14.65" customHeight="1" x14ac:dyDescent="0.25">
      <c r="A133" s="15" t="s">
        <v>296</v>
      </c>
      <c r="B133" s="14" t="s">
        <v>205</v>
      </c>
      <c r="C133" s="14"/>
      <c r="D133" s="14" t="s">
        <v>283</v>
      </c>
      <c r="E133" s="14">
        <v>200</v>
      </c>
      <c r="F133" s="14" t="s">
        <v>295</v>
      </c>
      <c r="G133" s="14">
        <v>1</v>
      </c>
    </row>
    <row r="134" spans="1:7" ht="14.65" customHeight="1" x14ac:dyDescent="0.25">
      <c r="A134" s="15" t="s">
        <v>297</v>
      </c>
      <c r="B134" s="14" t="s">
        <v>205</v>
      </c>
      <c r="C134" s="14"/>
      <c r="D134" s="14" t="s">
        <v>283</v>
      </c>
      <c r="E134" s="14">
        <v>200</v>
      </c>
      <c r="F134" s="14" t="s">
        <v>295</v>
      </c>
      <c r="G134" s="14">
        <v>1</v>
      </c>
    </row>
    <row r="135" spans="1:7" ht="12.75" customHeight="1" x14ac:dyDescent="0.25">
      <c r="A135" s="15" t="s">
        <v>100</v>
      </c>
      <c r="B135" s="14" t="s">
        <v>205</v>
      </c>
      <c r="C135" s="14" t="s">
        <v>219</v>
      </c>
      <c r="D135" s="14" t="s">
        <v>283</v>
      </c>
      <c r="E135" s="14">
        <v>15</v>
      </c>
      <c r="F135" s="14" t="s">
        <v>211</v>
      </c>
      <c r="G135" s="14">
        <v>1</v>
      </c>
    </row>
    <row r="136" spans="1:7" ht="12.75" customHeight="1" x14ac:dyDescent="0.25">
      <c r="A136" s="15" t="s">
        <v>102</v>
      </c>
      <c r="B136" s="14" t="s">
        <v>205</v>
      </c>
      <c r="C136" s="14" t="s">
        <v>219</v>
      </c>
      <c r="D136" s="14" t="s">
        <v>283</v>
      </c>
      <c r="E136" s="14">
        <v>15</v>
      </c>
      <c r="F136" s="14"/>
      <c r="G136" s="14">
        <v>1</v>
      </c>
    </row>
    <row r="137" spans="1:7" ht="12.75" customHeight="1" x14ac:dyDescent="0.25">
      <c r="A137" s="15" t="s">
        <v>104</v>
      </c>
      <c r="B137" s="14" t="s">
        <v>205</v>
      </c>
      <c r="C137" s="14" t="s">
        <v>219</v>
      </c>
      <c r="D137" s="14" t="s">
        <v>283</v>
      </c>
      <c r="E137" s="14">
        <v>10</v>
      </c>
      <c r="F137" s="14" t="s">
        <v>298</v>
      </c>
      <c r="G137" s="14">
        <v>1</v>
      </c>
    </row>
    <row r="138" spans="1:7" ht="12.75" customHeight="1" x14ac:dyDescent="0.25">
      <c r="A138" s="15" t="s">
        <v>106</v>
      </c>
      <c r="B138" s="14" t="s">
        <v>205</v>
      </c>
      <c r="C138" s="14" t="s">
        <v>219</v>
      </c>
      <c r="D138" s="14" t="s">
        <v>283</v>
      </c>
      <c r="E138" s="14">
        <v>10</v>
      </c>
      <c r="F138" s="14" t="s">
        <v>298</v>
      </c>
      <c r="G138" s="14">
        <v>1</v>
      </c>
    </row>
    <row r="139" spans="1:7" ht="12.75" customHeight="1" x14ac:dyDescent="0.25">
      <c r="A139" s="15" t="s">
        <v>108</v>
      </c>
      <c r="B139" s="14" t="s">
        <v>205</v>
      </c>
      <c r="C139" s="14" t="s">
        <v>211</v>
      </c>
      <c r="D139" s="14" t="s">
        <v>283</v>
      </c>
      <c r="E139" s="14">
        <v>200</v>
      </c>
      <c r="F139" s="14" t="s">
        <v>295</v>
      </c>
      <c r="G139" s="14">
        <v>1</v>
      </c>
    </row>
    <row r="140" spans="1:7" ht="12.75" customHeight="1" x14ac:dyDescent="0.25">
      <c r="A140" s="15" t="s">
        <v>110</v>
      </c>
      <c r="B140" s="14" t="s">
        <v>205</v>
      </c>
      <c r="C140" s="14" t="s">
        <v>211</v>
      </c>
      <c r="D140" s="14" t="s">
        <v>283</v>
      </c>
      <c r="E140" s="14">
        <v>200</v>
      </c>
      <c r="F140" s="14" t="s">
        <v>295</v>
      </c>
      <c r="G140" s="14">
        <v>1</v>
      </c>
    </row>
  </sheetData>
  <customSheetViews>
    <customSheetView guid="{E7FDC7CB-8AD1-4BC6-A75D-C3D97AA675B2}" scale="90" showGridLines="0">
      <selection activeCell="F53" sqref="F53"/>
      <pageMargins left="0.78749999999999998" right="0.78749999999999998" top="0.78749999999999998" bottom="0.78749999999999998" header="0.511811023622047" footer="0.511811023622047"/>
      <pageSetup orientation="portrait" horizontalDpi="300" verticalDpi="300"/>
    </customSheetView>
  </customSheetViews>
  <mergeCells count="20">
    <mergeCell ref="A2:A6"/>
    <mergeCell ref="A57:A61"/>
    <mergeCell ref="A52:A56"/>
    <mergeCell ref="A47:A51"/>
    <mergeCell ref="A42:A46"/>
    <mergeCell ref="A37:A41"/>
    <mergeCell ref="A32:A36"/>
    <mergeCell ref="A27:A31"/>
    <mergeCell ref="A22:A26"/>
    <mergeCell ref="A17:A21"/>
    <mergeCell ref="A12:A16"/>
    <mergeCell ref="A7:A11"/>
    <mergeCell ref="A67:A71"/>
    <mergeCell ref="A62:A66"/>
    <mergeCell ref="A106:A110"/>
    <mergeCell ref="A101:A105"/>
    <mergeCell ref="A93:A97"/>
    <mergeCell ref="A85:A89"/>
    <mergeCell ref="A79:A83"/>
    <mergeCell ref="A74:A78"/>
  </mergeCells>
  <pageMargins left="0.78749999999999998" right="0.78749999999999998" top="0.78749999999999998" bottom="0.78749999999999998"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48"/>
  <sheetViews>
    <sheetView showGridLines="0" zoomScale="90" zoomScaleNormal="90" workbookViewId="0">
      <selection activeCell="A6" sqref="A6:A15"/>
    </sheetView>
  </sheetViews>
  <sheetFormatPr defaultColWidth="11.54296875" defaultRowHeight="12.5" x14ac:dyDescent="0.25"/>
  <cols>
    <col min="1" max="1" width="23.26953125" customWidth="1"/>
    <col min="2" max="2" width="11.453125"/>
    <col min="3" max="3" width="14.81640625" bestFit="1" customWidth="1"/>
    <col min="4" max="4" width="14.54296875" customWidth="1"/>
    <col min="5" max="5" width="15.7265625" customWidth="1"/>
    <col min="6" max="6" width="11.7265625" customWidth="1"/>
    <col min="7" max="7" width="159" bestFit="1" customWidth="1"/>
    <col min="8" max="257" width="11.453125"/>
  </cols>
  <sheetData>
    <row r="1" spans="1:13" ht="29.9" customHeight="1" x14ac:dyDescent="0.35">
      <c r="A1" s="16" t="s">
        <v>1</v>
      </c>
      <c r="B1" s="16" t="s">
        <v>189</v>
      </c>
      <c r="C1" s="16" t="s">
        <v>190</v>
      </c>
      <c r="D1" s="22" t="s">
        <v>241</v>
      </c>
      <c r="E1" s="22" t="s">
        <v>242</v>
      </c>
      <c r="F1" s="16" t="s">
        <v>299</v>
      </c>
      <c r="G1" s="16" t="s">
        <v>193</v>
      </c>
      <c r="H1" s="16" t="s">
        <v>194</v>
      </c>
    </row>
    <row r="2" spans="1:13" ht="14.65" customHeight="1" x14ac:dyDescent="0.25">
      <c r="A2" s="100" t="s">
        <v>110</v>
      </c>
      <c r="B2" s="14" t="s">
        <v>205</v>
      </c>
      <c r="C2" s="14" t="s">
        <v>211</v>
      </c>
      <c r="D2" s="14" t="s">
        <v>133</v>
      </c>
      <c r="E2" s="14" t="s">
        <v>135</v>
      </c>
      <c r="F2" s="14">
        <v>0.2</v>
      </c>
      <c r="G2" s="14" t="s">
        <v>300</v>
      </c>
      <c r="H2" s="14">
        <v>1</v>
      </c>
    </row>
    <row r="3" spans="1:13" ht="14.65" customHeight="1" x14ac:dyDescent="0.25">
      <c r="A3" s="100"/>
      <c r="B3" s="14" t="s">
        <v>205</v>
      </c>
      <c r="C3" s="14" t="s">
        <v>211</v>
      </c>
      <c r="D3" s="14" t="s">
        <v>115</v>
      </c>
      <c r="E3" s="14" t="s">
        <v>135</v>
      </c>
      <c r="F3" s="14">
        <v>0.8</v>
      </c>
      <c r="G3" s="14" t="s">
        <v>301</v>
      </c>
      <c r="H3" s="14">
        <v>1</v>
      </c>
    </row>
    <row r="4" spans="1:13" ht="14.65" customHeight="1" x14ac:dyDescent="0.25">
      <c r="A4" s="100" t="s">
        <v>108</v>
      </c>
      <c r="B4" s="14" t="s">
        <v>205</v>
      </c>
      <c r="C4" s="14" t="s">
        <v>211</v>
      </c>
      <c r="D4" s="14" t="s">
        <v>131</v>
      </c>
      <c r="E4" s="14" t="s">
        <v>137</v>
      </c>
      <c r="F4" s="14">
        <v>0.2</v>
      </c>
      <c r="G4" s="14" t="s">
        <v>302</v>
      </c>
      <c r="H4" s="14">
        <v>1</v>
      </c>
    </row>
    <row r="5" spans="1:13" ht="14.65" customHeight="1" x14ac:dyDescent="0.25">
      <c r="A5" s="100"/>
      <c r="B5" s="14" t="s">
        <v>205</v>
      </c>
      <c r="C5" s="14" t="s">
        <v>211</v>
      </c>
      <c r="D5" s="14" t="s">
        <v>115</v>
      </c>
      <c r="E5" s="14" t="s">
        <v>137</v>
      </c>
      <c r="F5" s="14">
        <v>0.8</v>
      </c>
      <c r="G5" s="14" t="s">
        <v>302</v>
      </c>
      <c r="H5" s="14">
        <v>1</v>
      </c>
    </row>
    <row r="6" spans="1:13" ht="14.65" customHeight="1" x14ac:dyDescent="0.25">
      <c r="A6" s="100" t="s">
        <v>79</v>
      </c>
      <c r="B6" s="14" t="s">
        <v>199</v>
      </c>
      <c r="C6" s="14" t="s">
        <v>260</v>
      </c>
      <c r="D6" s="14" t="s">
        <v>133</v>
      </c>
      <c r="E6" s="14" t="s">
        <v>173</v>
      </c>
      <c r="F6" s="14">
        <v>5.4800000000000001E-2</v>
      </c>
      <c r="G6" s="14" t="s">
        <v>303</v>
      </c>
      <c r="H6" s="14">
        <v>1</v>
      </c>
    </row>
    <row r="7" spans="1:13" ht="14.65" customHeight="1" x14ac:dyDescent="0.25">
      <c r="A7" s="100"/>
      <c r="B7" s="14" t="s">
        <v>199</v>
      </c>
      <c r="C7" s="14" t="s">
        <v>260</v>
      </c>
      <c r="D7" s="14" t="s">
        <v>131</v>
      </c>
      <c r="E7" s="14" t="s">
        <v>173</v>
      </c>
      <c r="F7" s="14">
        <v>0.94520000000000004</v>
      </c>
      <c r="G7" s="14" t="s">
        <v>303</v>
      </c>
      <c r="H7" s="14">
        <v>1</v>
      </c>
    </row>
    <row r="8" spans="1:13" ht="14.65" customHeight="1" x14ac:dyDescent="0.25">
      <c r="A8" s="100"/>
      <c r="B8" s="14" t="s">
        <v>195</v>
      </c>
      <c r="C8" s="14" t="s">
        <v>260</v>
      </c>
      <c r="D8" s="14" t="s">
        <v>133</v>
      </c>
      <c r="E8" s="14" t="s">
        <v>173</v>
      </c>
      <c r="F8" s="14">
        <v>4.9599999999999998E-2</v>
      </c>
      <c r="G8" s="14" t="s">
        <v>303</v>
      </c>
      <c r="H8" s="14">
        <v>1</v>
      </c>
    </row>
    <row r="9" spans="1:13" ht="14.65" customHeight="1" x14ac:dyDescent="0.25">
      <c r="A9" s="100"/>
      <c r="B9" s="14" t="s">
        <v>195</v>
      </c>
      <c r="C9" s="14" t="s">
        <v>260</v>
      </c>
      <c r="D9" s="14" t="s">
        <v>131</v>
      </c>
      <c r="E9" s="14" t="s">
        <v>173</v>
      </c>
      <c r="F9" s="14">
        <v>0.95040000000000002</v>
      </c>
      <c r="G9" s="14" t="s">
        <v>303</v>
      </c>
      <c r="H9" s="14">
        <v>1</v>
      </c>
    </row>
    <row r="10" spans="1:13" ht="14.65" customHeight="1" x14ac:dyDescent="0.3">
      <c r="A10" s="100"/>
      <c r="B10" s="14" t="s">
        <v>200</v>
      </c>
      <c r="C10" s="14" t="s">
        <v>260</v>
      </c>
      <c r="D10" s="14" t="s">
        <v>133</v>
      </c>
      <c r="E10" s="14" t="s">
        <v>173</v>
      </c>
      <c r="F10" s="14">
        <v>5.4100000000000002E-2</v>
      </c>
      <c r="G10" s="14" t="s">
        <v>303</v>
      </c>
      <c r="H10" s="14">
        <v>1</v>
      </c>
      <c r="J10" s="7"/>
      <c r="K10" s="8"/>
      <c r="L10" s="8"/>
      <c r="M10" s="8"/>
    </row>
    <row r="11" spans="1:13" ht="14.65" customHeight="1" x14ac:dyDescent="0.25">
      <c r="A11" s="100"/>
      <c r="B11" s="14" t="s">
        <v>200</v>
      </c>
      <c r="C11" s="14" t="s">
        <v>260</v>
      </c>
      <c r="D11" s="14" t="s">
        <v>131</v>
      </c>
      <c r="E11" s="14" t="s">
        <v>173</v>
      </c>
      <c r="F11" s="14">
        <v>0.94589999999999996</v>
      </c>
      <c r="G11" s="14" t="s">
        <v>303</v>
      </c>
      <c r="H11" s="14">
        <v>1</v>
      </c>
    </row>
    <row r="12" spans="1:13" ht="14.65" customHeight="1" x14ac:dyDescent="0.25">
      <c r="A12" s="100"/>
      <c r="B12" s="14" t="s">
        <v>201</v>
      </c>
      <c r="C12" s="14" t="s">
        <v>260</v>
      </c>
      <c r="D12" s="14" t="s">
        <v>133</v>
      </c>
      <c r="E12" s="14" t="s">
        <v>173</v>
      </c>
      <c r="F12" s="14">
        <v>3.4599999999999999E-2</v>
      </c>
      <c r="G12" s="14" t="s">
        <v>303</v>
      </c>
      <c r="H12" s="14">
        <v>1</v>
      </c>
      <c r="J12" s="9"/>
      <c r="K12" s="8"/>
    </row>
    <row r="13" spans="1:13" ht="14.65" customHeight="1" x14ac:dyDescent="0.25">
      <c r="A13" s="100"/>
      <c r="B13" s="14" t="s">
        <v>201</v>
      </c>
      <c r="C13" s="14" t="s">
        <v>260</v>
      </c>
      <c r="D13" s="14" t="s">
        <v>131</v>
      </c>
      <c r="E13" s="14" t="s">
        <v>173</v>
      </c>
      <c r="F13" s="14">
        <v>0.96540000000000004</v>
      </c>
      <c r="G13" s="14" t="s">
        <v>303</v>
      </c>
      <c r="H13" s="14">
        <v>1</v>
      </c>
      <c r="J13" s="9"/>
      <c r="K13" s="8"/>
      <c r="L13" s="8"/>
      <c r="M13" s="8"/>
    </row>
    <row r="14" spans="1:13" ht="14.65" customHeight="1" x14ac:dyDescent="0.25">
      <c r="A14" s="100"/>
      <c r="B14" s="14" t="s">
        <v>202</v>
      </c>
      <c r="C14" s="14" t="s">
        <v>260</v>
      </c>
      <c r="D14" s="14" t="s">
        <v>133</v>
      </c>
      <c r="E14" s="14" t="s">
        <v>173</v>
      </c>
      <c r="F14" s="14">
        <v>3.4599999999999999E-2</v>
      </c>
      <c r="G14" s="14" t="s">
        <v>303</v>
      </c>
      <c r="H14" s="14">
        <v>1</v>
      </c>
      <c r="J14" s="9"/>
      <c r="K14" s="8"/>
      <c r="L14" s="8"/>
      <c r="M14" s="8"/>
    </row>
    <row r="15" spans="1:13" ht="14.65" customHeight="1" x14ac:dyDescent="0.25">
      <c r="A15" s="100"/>
      <c r="B15" s="14" t="s">
        <v>202</v>
      </c>
      <c r="C15" s="14" t="s">
        <v>260</v>
      </c>
      <c r="D15" s="14" t="s">
        <v>131</v>
      </c>
      <c r="E15" s="14" t="s">
        <v>173</v>
      </c>
      <c r="F15" s="14">
        <v>0.96540000000000004</v>
      </c>
      <c r="G15" s="14" t="s">
        <v>303</v>
      </c>
      <c r="H15" s="14">
        <v>1</v>
      </c>
      <c r="J15" s="8"/>
      <c r="K15" s="8"/>
      <c r="L15" s="8"/>
      <c r="M15" s="8"/>
    </row>
    <row r="16" spans="1:13" ht="14.65" customHeight="1" x14ac:dyDescent="0.25">
      <c r="A16" s="100" t="s">
        <v>82</v>
      </c>
      <c r="B16" s="14" t="s">
        <v>205</v>
      </c>
      <c r="C16" s="14" t="s">
        <v>219</v>
      </c>
      <c r="D16" s="63" t="s">
        <v>115</v>
      </c>
      <c r="E16" s="14" t="s">
        <v>123</v>
      </c>
      <c r="F16" s="68">
        <v>4.8000000000000001E-2</v>
      </c>
      <c r="G16" s="63" t="s">
        <v>429</v>
      </c>
      <c r="H16" s="14">
        <v>1</v>
      </c>
      <c r="J16" s="8"/>
      <c r="K16" s="8"/>
      <c r="L16" s="8"/>
      <c r="M16" s="8"/>
    </row>
    <row r="17" spans="1:13" ht="14.65" customHeight="1" x14ac:dyDescent="0.3">
      <c r="A17" s="100"/>
      <c r="B17" s="14" t="s">
        <v>205</v>
      </c>
      <c r="C17" s="14" t="s">
        <v>219</v>
      </c>
      <c r="D17" s="63" t="s">
        <v>121</v>
      </c>
      <c r="E17" s="14" t="s">
        <v>123</v>
      </c>
      <c r="F17" s="68">
        <v>0.95199999999999996</v>
      </c>
      <c r="G17" s="63" t="s">
        <v>429</v>
      </c>
      <c r="H17" s="14">
        <v>1</v>
      </c>
      <c r="J17" s="7"/>
      <c r="K17" s="7"/>
    </row>
    <row r="18" spans="1:13" x14ac:dyDescent="0.25">
      <c r="A18" s="100" t="s">
        <v>84</v>
      </c>
      <c r="B18" s="14" t="s">
        <v>205</v>
      </c>
      <c r="C18" s="14" t="s">
        <v>219</v>
      </c>
      <c r="D18" s="63" t="s">
        <v>115</v>
      </c>
      <c r="E18" s="14" t="s">
        <v>129</v>
      </c>
      <c r="F18" s="68">
        <v>0.31</v>
      </c>
      <c r="G18" s="63" t="s">
        <v>430</v>
      </c>
      <c r="H18" s="14">
        <v>1</v>
      </c>
    </row>
    <row r="19" spans="1:13" ht="14.65" customHeight="1" x14ac:dyDescent="0.25">
      <c r="A19" s="100"/>
      <c r="B19" s="14" t="s">
        <v>205</v>
      </c>
      <c r="C19" s="14" t="s">
        <v>219</v>
      </c>
      <c r="D19" s="63" t="s">
        <v>123</v>
      </c>
      <c r="E19" s="14" t="s">
        <v>129</v>
      </c>
      <c r="F19" s="68">
        <v>0.69</v>
      </c>
      <c r="G19" s="63" t="s">
        <v>430</v>
      </c>
      <c r="H19" s="14">
        <v>1</v>
      </c>
      <c r="J19" s="8"/>
      <c r="K19" s="8"/>
      <c r="L19" s="8"/>
      <c r="M19" s="8"/>
    </row>
    <row r="20" spans="1:13" x14ac:dyDescent="0.25">
      <c r="A20" s="15" t="s">
        <v>431</v>
      </c>
      <c r="B20" s="14" t="s">
        <v>205</v>
      </c>
      <c r="C20" s="14" t="s">
        <v>433</v>
      </c>
      <c r="D20" s="14" t="s">
        <v>149</v>
      </c>
      <c r="E20" s="14" t="s">
        <v>147</v>
      </c>
      <c r="F20" s="68">
        <v>0.5</v>
      </c>
      <c r="G20" s="63" t="s">
        <v>434</v>
      </c>
      <c r="H20" s="14">
        <v>1</v>
      </c>
    </row>
    <row r="21" spans="1:13" ht="14.65" customHeight="1" x14ac:dyDescent="0.25">
      <c r="K21" s="8"/>
      <c r="L21" s="8"/>
    </row>
    <row r="22" spans="1:13" ht="14.65" customHeight="1" x14ac:dyDescent="0.25"/>
    <row r="23" spans="1:13" ht="14.65" customHeight="1" x14ac:dyDescent="0.25"/>
    <row r="24" spans="1:13" ht="14.65" customHeight="1" x14ac:dyDescent="0.25"/>
    <row r="36" spans="12:15" ht="13" x14ac:dyDescent="0.3">
      <c r="L36" s="7"/>
      <c r="M36" s="8"/>
      <c r="N36" s="8"/>
      <c r="O36" s="8"/>
    </row>
    <row r="38" spans="12:15" x14ac:dyDescent="0.25">
      <c r="L38" s="9"/>
      <c r="M38" s="8"/>
    </row>
    <row r="39" spans="12:15" x14ac:dyDescent="0.25">
      <c r="L39" s="9"/>
      <c r="M39" s="8"/>
      <c r="N39" s="8"/>
      <c r="O39" s="8"/>
    </row>
    <row r="40" spans="12:15" x14ac:dyDescent="0.25">
      <c r="L40" s="9"/>
      <c r="M40" s="8"/>
      <c r="N40" s="8"/>
      <c r="O40" s="8"/>
    </row>
    <row r="41" spans="12:15" x14ac:dyDescent="0.25">
      <c r="L41" s="8"/>
      <c r="M41" s="8"/>
      <c r="N41" s="8"/>
      <c r="O41" s="8"/>
    </row>
    <row r="42" spans="12:15" x14ac:dyDescent="0.25">
      <c r="L42" s="8"/>
      <c r="M42" s="8"/>
      <c r="N42" s="8"/>
      <c r="O42" s="8"/>
    </row>
    <row r="43" spans="12:15" ht="13" x14ac:dyDescent="0.3">
      <c r="L43" s="7"/>
      <c r="M43" s="7"/>
    </row>
    <row r="45" spans="12:15" x14ac:dyDescent="0.25">
      <c r="L45" s="8"/>
      <c r="M45" s="8"/>
      <c r="N45" s="8"/>
      <c r="O45" s="8"/>
    </row>
    <row r="48" spans="12:15" x14ac:dyDescent="0.25">
      <c r="M48" s="8"/>
      <c r="N48" s="8"/>
    </row>
  </sheetData>
  <customSheetViews>
    <customSheetView guid="{E7FDC7CB-8AD1-4BC6-A75D-C3D97AA675B2}" scale="90" showGridLines="0">
      <selection activeCell="F53" sqref="F53"/>
      <pageMargins left="0.78749999999999998" right="0.78749999999999998" top="0.78749999999999998" bottom="0.78749999999999998" header="0.511811023622047" footer="0.511811023622047"/>
      <pageSetup orientation="portrait" horizontalDpi="300" verticalDpi="300"/>
    </customSheetView>
  </customSheetViews>
  <mergeCells count="5">
    <mergeCell ref="A6:A15"/>
    <mergeCell ref="A4:A5"/>
    <mergeCell ref="A2:A3"/>
    <mergeCell ref="A16:A17"/>
    <mergeCell ref="A18:A19"/>
  </mergeCells>
  <pageMargins left="0.78749999999999998" right="0.78749999999999998" top="0.78749999999999998" bottom="0.78749999999999998"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154"/>
  <sheetViews>
    <sheetView showGridLines="0" zoomScale="90" zoomScaleNormal="90" workbookViewId="0">
      <selection activeCell="F2" sqref="F2"/>
    </sheetView>
  </sheetViews>
  <sheetFormatPr defaultColWidth="11.54296875" defaultRowHeight="12.5" x14ac:dyDescent="0.25"/>
  <cols>
    <col min="1" max="1" width="29.453125" customWidth="1"/>
    <col min="2" max="2" width="11.453125"/>
    <col min="3" max="3" width="14.453125" customWidth="1"/>
    <col min="4" max="4" width="11.453125"/>
    <col min="11" max="11" width="11.453125"/>
    <col min="16" max="16" width="11.453125"/>
    <col min="21" max="21" width="11.453125"/>
    <col min="26" max="26" width="11.453125"/>
    <col min="31" max="31" width="11.453125"/>
    <col min="36" max="36" width="11.453125"/>
    <col min="37" max="37" width="27.81640625" customWidth="1"/>
    <col min="38" max="280" width="11.453125"/>
  </cols>
  <sheetData>
    <row r="1" spans="1:38" ht="15" customHeight="1" x14ac:dyDescent="0.35">
      <c r="A1" s="16" t="s">
        <v>1</v>
      </c>
      <c r="B1" s="16" t="s">
        <v>189</v>
      </c>
      <c r="C1" s="16" t="s">
        <v>190</v>
      </c>
      <c r="D1" s="16" t="s">
        <v>191</v>
      </c>
      <c r="E1" s="16">
        <v>2018</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c r="AK1" s="16" t="s">
        <v>193</v>
      </c>
      <c r="AL1" s="16" t="s">
        <v>194</v>
      </c>
    </row>
    <row r="2" spans="1:38" ht="14.65" customHeight="1" x14ac:dyDescent="0.25">
      <c r="A2" s="100" t="s">
        <v>155</v>
      </c>
      <c r="B2" s="14" t="s">
        <v>199</v>
      </c>
      <c r="C2" s="14" t="s">
        <v>260</v>
      </c>
      <c r="D2" s="14" t="s">
        <v>417</v>
      </c>
      <c r="E2" s="20">
        <f>7.65952010227843*1000</f>
        <v>7659.5201022784295</v>
      </c>
      <c r="F2" s="20">
        <f>$E2*'Conversion Factors'!D$6</f>
        <v>7810.3954852206525</v>
      </c>
      <c r="G2" s="20">
        <f>$E2*'Conversion Factors'!E$6</f>
        <v>7884.6357530176183</v>
      </c>
      <c r="H2" s="20">
        <f>$E2*'Conversion Factors'!F$6</f>
        <v>7952.4897612191471</v>
      </c>
      <c r="I2" s="20">
        <f>$E2*'Conversion Factors'!G$6</f>
        <v>8009.1678151286587</v>
      </c>
      <c r="J2" s="20">
        <f>$E2*'Conversion Factors'!H$6</f>
        <v>8053.8716322967248</v>
      </c>
      <c r="K2" s="20">
        <f>$E2*'Conversion Factors'!I$6</f>
        <v>8091.3909074199237</v>
      </c>
      <c r="L2" s="20">
        <f>$E2*'Conversion Factors'!J$6</f>
        <v>8125.7170527454018</v>
      </c>
      <c r="M2" s="20">
        <f>$E2*'Conversion Factors'!K$6</f>
        <v>8164.0346103180309</v>
      </c>
      <c r="N2" s="20">
        <f>$E2*'Conversion Factors'!L$6</f>
        <v>8207.1418625872357</v>
      </c>
      <c r="O2" s="20">
        <f>$E2*'Conversion Factors'!M$6</f>
        <v>8250.2491148564422</v>
      </c>
      <c r="P2" s="20">
        <f>$E2*'Conversion Factors'!N$6</f>
        <v>8295.7512144739394</v>
      </c>
      <c r="Q2" s="20">
        <f>$E2*'Conversion Factors'!O$6</f>
        <v>8339.6567491925744</v>
      </c>
      <c r="R2" s="20">
        <f>$E2*'Conversion Factors'!P$6</f>
        <v>8378.7725892146318</v>
      </c>
      <c r="S2" s="20">
        <f>$E2*'Conversion Factors'!Q$6</f>
        <v>8413.8970169895401</v>
      </c>
      <c r="T2" s="20">
        <f>$E2*'Conversion Factors'!R$6</f>
        <v>8443.4334676184426</v>
      </c>
      <c r="U2" s="20">
        <f>$E2*'Conversion Factors'!S$6</f>
        <v>8468.1802235507639</v>
      </c>
      <c r="V2" s="20">
        <f>$E2*'Conversion Factors'!T$6</f>
        <v>8488.9355672359379</v>
      </c>
      <c r="W2" s="20">
        <f>$E2*'Conversion Factors'!U$6</f>
        <v>8507.2960635728214</v>
      </c>
      <c r="X2" s="20">
        <f>$E2*'Conversion Factors'!V$6</f>
        <v>8520.0685827636971</v>
      </c>
      <c r="Y2" s="20">
        <f>$E2*'Conversion Factors'!W$6</f>
        <v>8529.6479721568558</v>
      </c>
      <c r="Z2" s="20">
        <f>$E2*'Conversion Factors'!X$6</f>
        <v>8535.2359493028634</v>
      </c>
      <c r="AA2" s="20">
        <f>$E2*'Conversion Factors'!Y$6</f>
        <v>8537.6307966511522</v>
      </c>
      <c r="AB2" s="20">
        <f>$E2*'Conversion Factors'!Z$6</f>
        <v>8538.4290791005806</v>
      </c>
      <c r="AC2" s="20">
        <f>$E2*'Conversion Factors'!AA$6</f>
        <v>8544.0170562465901</v>
      </c>
      <c r="AD2" s="20">
        <f>$E2*'Conversion Factors'!AB$6</f>
        <v>8549.6050333925996</v>
      </c>
      <c r="AE2" s="20">
        <f>$E2*'Conversion Factors'!AC$6</f>
        <v>8553.5964456397469</v>
      </c>
      <c r="AF2" s="20">
        <f>$E2*'Conversion Factors'!AD$6</f>
        <v>8555.9912929880356</v>
      </c>
      <c r="AG2" s="20">
        <f>$E2*'Conversion Factors'!AE$6</f>
        <v>8556.7895754374676</v>
      </c>
      <c r="AH2" s="20">
        <f>$E2*'Conversion Factors'!AF$6</f>
        <v>8559.1844227857564</v>
      </c>
      <c r="AI2" s="20">
        <f>$E2*'Conversion Factors'!AG$6</f>
        <v>8563.1758350329037</v>
      </c>
      <c r="AJ2" s="20">
        <f>$E2*'Conversion Factors'!AH$6</f>
        <v>8568.7638121789132</v>
      </c>
      <c r="AK2" s="14" t="s">
        <v>304</v>
      </c>
      <c r="AL2" s="14">
        <v>1</v>
      </c>
    </row>
    <row r="3" spans="1:38" ht="14.65" customHeight="1" x14ac:dyDescent="0.25">
      <c r="A3" s="100"/>
      <c r="B3" s="14" t="s">
        <v>195</v>
      </c>
      <c r="C3" s="14" t="s">
        <v>260</v>
      </c>
      <c r="D3" s="14" t="s">
        <v>417</v>
      </c>
      <c r="E3" s="20">
        <v>4643.6734631043901</v>
      </c>
      <c r="F3" s="20">
        <f>$E3*'Conversion Factors'!D$6</f>
        <v>4735.1434250144193</v>
      </c>
      <c r="G3" s="20">
        <f>$E3*'Conversion Factors'!E$11</f>
        <v>4733.426653661214</v>
      </c>
      <c r="H3" s="20">
        <f>$E3*'Conversion Factors'!F$11</f>
        <v>4758.7262107309225</v>
      </c>
      <c r="I3" s="20">
        <f>$E3*'Conversion Factors'!G$11</f>
        <v>4788.2423606455823</v>
      </c>
      <c r="J3" s="20">
        <f>$E3*'Conversion Factors'!H$11</f>
        <v>4820.7703625923505</v>
      </c>
      <c r="K3" s="20">
        <f>$E3*'Conversion Factors'!I$11</f>
        <v>4852.6959941326986</v>
      </c>
      <c r="L3" s="20">
        <f>$E3*'Conversion Factors'!J$11</f>
        <v>4884.6216256730449</v>
      </c>
      <c r="M3" s="20">
        <f>$E3*'Conversion Factors'!K$11</f>
        <v>4915.9448868069703</v>
      </c>
      <c r="N3" s="20">
        <f>$E3*'Conversion Factors'!L$11</f>
        <v>4947.2681479408948</v>
      </c>
      <c r="O3" s="20">
        <f>$E3*'Conversion Factors'!M$11</f>
        <v>4977.9890386683983</v>
      </c>
      <c r="P3" s="20">
        <f>$E3*'Conversion Factors'!N$11</f>
        <v>5008.7099293959009</v>
      </c>
      <c r="Q3" s="20">
        <f>$E3*'Conversion Factors'!O$11</f>
        <v>5037.0213384977178</v>
      </c>
      <c r="R3" s="20">
        <f>$E3*'Conversion Factors'!P$11</f>
        <v>5059.9114139417406</v>
      </c>
      <c r="S3" s="20">
        <f>$E3*'Conversion Factors'!Q$11</f>
        <v>5079.7896373536541</v>
      </c>
      <c r="T3" s="20">
        <f>$E3*'Conversion Factors'!R$11</f>
        <v>5096.6560087334601</v>
      </c>
      <c r="U3" s="20">
        <f>$E3*'Conversion Factors'!S$11</f>
        <v>5111.1128984875795</v>
      </c>
      <c r="V3" s="20">
        <f>$E3*'Conversion Factors'!T$11</f>
        <v>5123.1603066160123</v>
      </c>
      <c r="W3" s="20">
        <f>$E3*'Conversion Factors'!U$11</f>
        <v>5134.0029739316014</v>
      </c>
      <c r="X3" s="20">
        <f>$E3*'Conversion Factors'!V$11</f>
        <v>5143.0385300279258</v>
      </c>
      <c r="Y3" s="20">
        <f>$E3*'Conversion Factors'!W$11</f>
        <v>5151.4717157178293</v>
      </c>
      <c r="Z3" s="20">
        <f>$E3*'Conversion Factors'!X$11</f>
        <v>5159.3025310013099</v>
      </c>
      <c r="AA3" s="20">
        <f>$E3*'Conversion Factors'!Y$11</f>
        <v>5166.5309758783706</v>
      </c>
      <c r="AB3" s="20">
        <f>$E3*'Conversion Factors'!Z$11</f>
        <v>5171.9523095361646</v>
      </c>
      <c r="AC3" s="20">
        <f>$E3*'Conversion Factors'!AA$11</f>
        <v>5176.7712727875378</v>
      </c>
      <c r="AD3" s="20">
        <f>$E3*'Conversion Factors'!AB$11</f>
        <v>5180.3854952260681</v>
      </c>
      <c r="AE3" s="20">
        <f>$E3*'Conversion Factors'!AC$11</f>
        <v>5183.3973472581765</v>
      </c>
      <c r="AF3" s="20">
        <f>$E3*'Conversion Factors'!AD$11</f>
        <v>5185.2044584774412</v>
      </c>
      <c r="AG3" s="20">
        <f>$E3*'Conversion Factors'!AE$11</f>
        <v>5186.4091992902831</v>
      </c>
      <c r="AH3" s="20">
        <f>$E3*'Conversion Factors'!AF$11</f>
        <v>5187.011569696705</v>
      </c>
      <c r="AI3" s="20">
        <f>$E3*'Conversion Factors'!AG$11</f>
        <v>5187.011569696705</v>
      </c>
      <c r="AJ3" s="20">
        <f>$E3*'Conversion Factors'!AH$11</f>
        <v>5187.011569696705</v>
      </c>
      <c r="AK3" s="14" t="s">
        <v>304</v>
      </c>
      <c r="AL3" s="14">
        <v>1</v>
      </c>
    </row>
    <row r="4" spans="1:38" ht="14.65" customHeight="1" x14ac:dyDescent="0.25">
      <c r="A4" s="100"/>
      <c r="B4" s="14" t="s">
        <v>200</v>
      </c>
      <c r="C4" s="14" t="s">
        <v>260</v>
      </c>
      <c r="D4" s="14" t="s">
        <v>417</v>
      </c>
      <c r="E4" s="20">
        <v>972.90099199402607</v>
      </c>
      <c r="F4" s="20">
        <f>$E4*'Conversion Factors'!D$6</f>
        <v>992.06496150803048</v>
      </c>
      <c r="G4" s="20">
        <f>$E4*'Conversion Factors'!E$16</f>
        <v>1026.739914077029</v>
      </c>
      <c r="H4" s="20">
        <f>$E4*'Conversion Factors'!F$16</f>
        <v>1043.2082902435943</v>
      </c>
      <c r="I4" s="20">
        <f>$E4*'Conversion Factors'!G$16</f>
        <v>1058.409868243501</v>
      </c>
      <c r="J4" s="20">
        <f>$E4*'Conversion Factors'!H$16</f>
        <v>1071.7112489934193</v>
      </c>
      <c r="K4" s="20">
        <f>$E4*'Conversion Factors'!I$16</f>
        <v>1086.2794279099967</v>
      </c>
      <c r="L4" s="20">
        <f>$E4*'Conversion Factors'!J$16</f>
        <v>1100.2142077432443</v>
      </c>
      <c r="M4" s="20">
        <f>$E4*'Conversion Factors'!K$16</f>
        <v>1115.415785743151</v>
      </c>
      <c r="N4" s="20">
        <f>$E4*'Conversion Factors'!L$16</f>
        <v>1131.2507628263872</v>
      </c>
      <c r="O4" s="20">
        <f>$E4*'Conversion Factors'!M$16</f>
        <v>1148.3525380762821</v>
      </c>
      <c r="P4" s="20">
        <f>$E4*'Conversion Factors'!N$16</f>
        <v>1165.454313326177</v>
      </c>
      <c r="Q4" s="20">
        <f>$E4*'Conversion Factors'!O$16</f>
        <v>1181.9226894927426</v>
      </c>
      <c r="R4" s="20">
        <f>$E4*'Conversion Factors'!P$16</f>
        <v>1198.3910656593082</v>
      </c>
      <c r="S4" s="20">
        <f>$E4*'Conversion Factors'!Q$16</f>
        <v>1214.8594418258738</v>
      </c>
      <c r="T4" s="20">
        <f>$E4*'Conversion Factors'!R$16</f>
        <v>1230.0610198257802</v>
      </c>
      <c r="U4" s="20">
        <f>$E4*'Conversion Factors'!S$16</f>
        <v>1243.9957996590283</v>
      </c>
      <c r="V4" s="20">
        <f>$E4*'Conversion Factors'!T$16</f>
        <v>1256.663781325617</v>
      </c>
      <c r="W4" s="20">
        <f>$E4*'Conversion Factors'!U$16</f>
        <v>1268.6983639088767</v>
      </c>
      <c r="X4" s="20">
        <f>$E4*'Conversion Factors'!V$16</f>
        <v>1280.0995474088065</v>
      </c>
      <c r="Y4" s="20">
        <f>$E4*'Conversion Factors'!W$16</f>
        <v>1291.5007309087366</v>
      </c>
      <c r="Z4" s="20">
        <f>$E4*'Conversion Factors'!X$16</f>
        <v>1301.0017171586783</v>
      </c>
      <c r="AA4" s="20">
        <f>$E4*'Conversion Factors'!Y$16</f>
        <v>1311.1361024919493</v>
      </c>
      <c r="AB4" s="20">
        <f>$E4*'Conversion Factors'!Z$16</f>
        <v>1321.2704878252205</v>
      </c>
      <c r="AC4" s="20">
        <f>$E4*'Conversion Factors'!AA$16</f>
        <v>1331.4048731584912</v>
      </c>
      <c r="AD4" s="20">
        <f>$E4*'Conversion Factors'!AB$16</f>
        <v>1342.172657575092</v>
      </c>
      <c r="AE4" s="20">
        <f>$E4*'Conversion Factors'!AC$16</f>
        <v>1352.9404419916925</v>
      </c>
      <c r="AF4" s="20">
        <f>$E4*'Conversion Factors'!AD$16</f>
        <v>1363.7082264082933</v>
      </c>
      <c r="AG4" s="20">
        <f>$E4*'Conversion Factors'!AE$16</f>
        <v>1374.4760108248936</v>
      </c>
      <c r="AH4" s="20">
        <f>$E4*'Conversion Factors'!AF$16</f>
        <v>1385.8771943248237</v>
      </c>
      <c r="AI4" s="20">
        <f>$E4*'Conversion Factors'!AG$16</f>
        <v>1397.2783778247538</v>
      </c>
      <c r="AJ4" s="20">
        <f>$E4*'Conversion Factors'!AH$16</f>
        <v>1409.3129604080132</v>
      </c>
      <c r="AK4" s="14" t="s">
        <v>304</v>
      </c>
      <c r="AL4" s="14">
        <v>1</v>
      </c>
    </row>
    <row r="5" spans="1:38" ht="14.65" customHeight="1" x14ac:dyDescent="0.25">
      <c r="A5" s="100"/>
      <c r="B5" s="14" t="s">
        <v>305</v>
      </c>
      <c r="C5" s="14" t="s">
        <v>260</v>
      </c>
      <c r="D5" s="14" t="s">
        <v>417</v>
      </c>
      <c r="E5" s="20">
        <v>3118.68697005276</v>
      </c>
      <c r="F5" s="20">
        <f>$E5*'Conversion Factors'!D$6</f>
        <v>3180.1181151637525</v>
      </c>
      <c r="G5" s="20">
        <f>$E5*'Conversion Factors'!E$21</f>
        <v>3077.7453032084604</v>
      </c>
      <c r="H5" s="20">
        <f>$E5*'Conversion Factors'!F$21</f>
        <v>3066.4715108890146</v>
      </c>
      <c r="I5" s="20">
        <f>$E5*'Conversion Factors'!G$21</f>
        <v>3056.3844335505646</v>
      </c>
      <c r="J5" s="20">
        <f>$E5*'Conversion Factors'!H$21</f>
        <v>3047.4840711931083</v>
      </c>
      <c r="K5" s="20">
        <f>$E5*'Conversion Factors'!I$21</f>
        <v>3035.6169213831658</v>
      </c>
      <c r="L5" s="20">
        <f>$E5*'Conversion Factors'!J$21</f>
        <v>3023.7497715732238</v>
      </c>
      <c r="M5" s="20">
        <f>$E5*'Conversion Factors'!K$21</f>
        <v>3010.6959067822877</v>
      </c>
      <c r="N5" s="20">
        <f>$E5*'Conversion Factors'!L$21</f>
        <v>2997.6420419913511</v>
      </c>
      <c r="O5" s="20">
        <f>$E5*'Conversion Factors'!M$21</f>
        <v>2984.5881772004154</v>
      </c>
      <c r="P5" s="20">
        <f>$E5*'Conversion Factors'!N$21</f>
        <v>2973.3143848809705</v>
      </c>
      <c r="Q5" s="20">
        <f>$E5*'Conversion Factors'!O$21</f>
        <v>2964.4140225235137</v>
      </c>
      <c r="R5" s="20">
        <f>$E5*'Conversion Factors'!P$21</f>
        <v>2956.7003751470515</v>
      </c>
      <c r="S5" s="20">
        <f>$E5*'Conversion Factors'!Q$21</f>
        <v>2953.1402302040688</v>
      </c>
      <c r="T5" s="20">
        <f>$E5*'Conversion Factors'!R$21</f>
        <v>2951.9535152230746</v>
      </c>
      <c r="U5" s="20">
        <f>$E5*'Conversion Factors'!S$21</f>
        <v>2950.7668002420805</v>
      </c>
      <c r="V5" s="20">
        <f>$E5*'Conversion Factors'!T$21</f>
        <v>2948.9867277705894</v>
      </c>
      <c r="W5" s="20">
        <f>$E5*'Conversion Factors'!U$21</f>
        <v>2947.2066552990977</v>
      </c>
      <c r="X5" s="20">
        <f>$E5*'Conversion Factors'!V$21</f>
        <v>2944.8332253371095</v>
      </c>
      <c r="Y5" s="20">
        <f>$E5*'Conversion Factors'!W$21</f>
        <v>2941.2730803941267</v>
      </c>
      <c r="Z5" s="20">
        <f>$E5*'Conversion Factors'!X$21</f>
        <v>2934.7461479986587</v>
      </c>
      <c r="AA5" s="20">
        <f>$E5*'Conversion Factors'!Y$21</f>
        <v>2928.2192156031906</v>
      </c>
      <c r="AB5" s="20">
        <f>$E5*'Conversion Factors'!Z$21</f>
        <v>2920.505568226728</v>
      </c>
      <c r="AC5" s="20">
        <f>$E5*'Conversion Factors'!AA$21</f>
        <v>2911.6052058692717</v>
      </c>
      <c r="AD5" s="20">
        <f>$E5*'Conversion Factors'!AB$21</f>
        <v>2902.7048435118154</v>
      </c>
      <c r="AE5" s="20">
        <f>$E5*'Conversion Factors'!AC$21</f>
        <v>2893.8044811543587</v>
      </c>
      <c r="AF5" s="20">
        <f>$E5*'Conversion Factors'!AD$21</f>
        <v>2888.4642637398852</v>
      </c>
      <c r="AG5" s="20">
        <f>$E5*'Conversion Factors'!AE$21</f>
        <v>2883.1240463254107</v>
      </c>
      <c r="AH5" s="20">
        <f>$E5*'Conversion Factors'!AF$21</f>
        <v>2880.157258872925</v>
      </c>
      <c r="AI5" s="20">
        <f>$E5*'Conversion Factors'!AG$21</f>
        <v>2877.7838289109372</v>
      </c>
      <c r="AJ5" s="20">
        <f>$E5*'Conversion Factors'!AH$21</f>
        <v>2873.6303264774574</v>
      </c>
      <c r="AK5" s="14" t="s">
        <v>304</v>
      </c>
      <c r="AL5" s="14"/>
    </row>
    <row r="6" spans="1:38" ht="12.75" customHeight="1" x14ac:dyDescent="0.25">
      <c r="A6" s="100"/>
      <c r="B6" s="14" t="s">
        <v>201</v>
      </c>
      <c r="C6" s="14" t="s">
        <v>260</v>
      </c>
      <c r="D6" s="14" t="s">
        <v>417</v>
      </c>
      <c r="E6" s="20">
        <v>2955.8653048157489</v>
      </c>
      <c r="F6" s="20">
        <f>$E6*'Conversion Factors'!D$6</f>
        <v>3014.0892279642826</v>
      </c>
      <c r="G6" s="20">
        <f>G5*'Conversion Factors'!$D$59</f>
        <v>2917.0611370013867</v>
      </c>
      <c r="H6" s="20">
        <f>H5*'Conversion Factors'!$D$59</f>
        <v>2906.375931371344</v>
      </c>
      <c r="I6" s="20">
        <f>I5*'Conversion Factors'!$D$59</f>
        <v>2896.8154842286758</v>
      </c>
      <c r="J6" s="20">
        <f>J5*'Conversion Factors'!$D$59</f>
        <v>2888.3797955733803</v>
      </c>
      <c r="K6" s="20">
        <f>K5*'Conversion Factors'!$D$59</f>
        <v>2877.1322106996518</v>
      </c>
      <c r="L6" s="20">
        <f>L5*'Conversion Factors'!$D$59</f>
        <v>2865.8846258259236</v>
      </c>
      <c r="M6" s="20">
        <f>M5*'Conversion Factors'!$D$59</f>
        <v>2853.5122824648224</v>
      </c>
      <c r="N6" s="20">
        <f>N5*'Conversion Factors'!$D$59</f>
        <v>2841.1399391037212</v>
      </c>
      <c r="O6" s="20">
        <f>O5*'Conversion Factors'!$D$59</f>
        <v>2828.7675957426209</v>
      </c>
      <c r="P6" s="20">
        <f>P5*'Conversion Factors'!$D$59</f>
        <v>2818.0823901125791</v>
      </c>
      <c r="Q6" s="20">
        <f>Q5*'Conversion Factors'!$D$59</f>
        <v>2809.6467014572827</v>
      </c>
      <c r="R6" s="20">
        <f>R5*'Conversion Factors'!$D$59</f>
        <v>2802.3357712893599</v>
      </c>
      <c r="S6" s="20">
        <f>S5*'Conversion Factors'!$D$59</f>
        <v>2798.9614958272409</v>
      </c>
      <c r="T6" s="20">
        <f>T5*'Conversion Factors'!$D$59</f>
        <v>2797.8367373398683</v>
      </c>
      <c r="U6" s="20">
        <f>U5*'Conversion Factors'!$D$59</f>
        <v>2796.7119788524956</v>
      </c>
      <c r="V6" s="20">
        <f>V5*'Conversion Factors'!$D$59</f>
        <v>2795.0248411214366</v>
      </c>
      <c r="W6" s="20">
        <f>W5*'Conversion Factors'!$D$59</f>
        <v>2793.3377033903771</v>
      </c>
      <c r="X6" s="20">
        <f>X5*'Conversion Factors'!$D$59</f>
        <v>2791.0881864156318</v>
      </c>
      <c r="Y6" s="20">
        <f>Y5*'Conversion Factors'!$D$59</f>
        <v>2787.7139109535128</v>
      </c>
      <c r="Z6" s="20">
        <f>Z5*'Conversion Factors'!$D$59</f>
        <v>2781.5277392729627</v>
      </c>
      <c r="AA6" s="20">
        <f>AA5*'Conversion Factors'!$D$59</f>
        <v>2775.341567592412</v>
      </c>
      <c r="AB6" s="20">
        <f>AB5*'Conversion Factors'!$D$59</f>
        <v>2768.0306374244883</v>
      </c>
      <c r="AC6" s="20">
        <f>AC5*'Conversion Factors'!$D$59</f>
        <v>2759.5949487691928</v>
      </c>
      <c r="AD6" s="20">
        <f>AD5*'Conversion Factors'!$D$59</f>
        <v>2751.1592601138968</v>
      </c>
      <c r="AE6" s="20">
        <f>AE5*'Conversion Factors'!$D$59</f>
        <v>2742.7235714586004</v>
      </c>
      <c r="AF6" s="20">
        <f>AF5*'Conversion Factors'!$D$59</f>
        <v>2737.6621582654234</v>
      </c>
      <c r="AG6" s="20">
        <f>AG5*'Conversion Factors'!$D$59</f>
        <v>2732.600745072245</v>
      </c>
      <c r="AH6" s="20">
        <f>AH5*'Conversion Factors'!$D$59</f>
        <v>2729.7888488538129</v>
      </c>
      <c r="AI6" s="20">
        <f>AI5*'Conversion Factors'!$D$59</f>
        <v>2727.539331879068</v>
      </c>
      <c r="AJ6" s="20">
        <f>AJ5*'Conversion Factors'!$D$59</f>
        <v>2723.6026771732627</v>
      </c>
      <c r="AK6" s="14" t="s">
        <v>304</v>
      </c>
      <c r="AL6" s="14">
        <v>1</v>
      </c>
    </row>
    <row r="7" spans="1:38" ht="12.75" customHeight="1" x14ac:dyDescent="0.25">
      <c r="A7" s="100"/>
      <c r="B7" s="14" t="s">
        <v>202</v>
      </c>
      <c r="C7" s="14" t="s">
        <v>260</v>
      </c>
      <c r="D7" s="14" t="s">
        <v>417</v>
      </c>
      <c r="E7" s="20">
        <v>162.8216652370117</v>
      </c>
      <c r="F7" s="20">
        <f>$E7*'Conversion Factors'!D$6</f>
        <v>166.02888719947083</v>
      </c>
      <c r="G7" s="20">
        <f>G5*'Conversion Factors'!$D$58</f>
        <v>160.68416620707376</v>
      </c>
      <c r="H7" s="20">
        <f>H5*'Conversion Factors'!$D$58</f>
        <v>160.0955795176705</v>
      </c>
      <c r="I7" s="20">
        <f>I5*'Conversion Factors'!$D$58</f>
        <v>159.56894932188874</v>
      </c>
      <c r="J7" s="20">
        <f>J5*'Conversion Factors'!$D$58</f>
        <v>159.10427561972833</v>
      </c>
      <c r="K7" s="20">
        <f>K5*'Conversion Factors'!$D$58</f>
        <v>158.48471068351441</v>
      </c>
      <c r="L7" s="20">
        <f>L5*'Conversion Factors'!$D$58</f>
        <v>157.86514574730052</v>
      </c>
      <c r="M7" s="20">
        <f>M5*'Conversion Factors'!$D$58</f>
        <v>157.18362431746525</v>
      </c>
      <c r="N7" s="20">
        <f>N5*'Conversion Factors'!$D$58</f>
        <v>156.50210288762995</v>
      </c>
      <c r="O7" s="20">
        <f>O5*'Conversion Factors'!$D$58</f>
        <v>155.82058145779467</v>
      </c>
      <c r="P7" s="20">
        <f>P5*'Conversion Factors'!$D$58</f>
        <v>155.23199476839147</v>
      </c>
      <c r="Q7" s="20">
        <f>Q5*'Conversion Factors'!$D$58</f>
        <v>154.76732106623103</v>
      </c>
      <c r="R7" s="20">
        <f>R5*'Conversion Factors'!$D$58</f>
        <v>154.364603857692</v>
      </c>
      <c r="S7" s="20">
        <f>S5*'Conversion Factors'!$D$58</f>
        <v>154.17873437682783</v>
      </c>
      <c r="T7" s="20">
        <f>T5*'Conversion Factors'!$D$58</f>
        <v>154.11677788320645</v>
      </c>
      <c r="U7" s="20">
        <f>U5*'Conversion Factors'!$D$58</f>
        <v>154.05482138958507</v>
      </c>
      <c r="V7" s="20">
        <f>V5*'Conversion Factors'!$D$58</f>
        <v>153.96188664915297</v>
      </c>
      <c r="W7" s="20">
        <f>W5*'Conversion Factors'!$D$58</f>
        <v>153.86895190872087</v>
      </c>
      <c r="X7" s="20">
        <f>X5*'Conversion Factors'!$D$58</f>
        <v>153.74503892147811</v>
      </c>
      <c r="Y7" s="20">
        <f>Y5*'Conversion Factors'!$D$58</f>
        <v>153.55916944061394</v>
      </c>
      <c r="Z7" s="20">
        <f>Z5*'Conversion Factors'!$D$58</f>
        <v>153.21840872569629</v>
      </c>
      <c r="AA7" s="20">
        <f>AA5*'Conversion Factors'!$D$58</f>
        <v>152.87764801077867</v>
      </c>
      <c r="AB7" s="20">
        <f>AB5*'Conversion Factors'!$D$58</f>
        <v>152.47493080223961</v>
      </c>
      <c r="AC7" s="20">
        <f>AC5*'Conversion Factors'!$D$58</f>
        <v>152.0102571000792</v>
      </c>
      <c r="AD7" s="20">
        <f>AD5*'Conversion Factors'!$D$58</f>
        <v>151.54558339791879</v>
      </c>
      <c r="AE7" s="20">
        <f>AE5*'Conversion Factors'!$D$58</f>
        <v>151.08090969575835</v>
      </c>
      <c r="AF7" s="20">
        <f>AF5*'Conversion Factors'!$D$58</f>
        <v>150.80210547446211</v>
      </c>
      <c r="AG7" s="20">
        <f>AG5*'Conversion Factors'!$D$58</f>
        <v>150.52330125316584</v>
      </c>
      <c r="AH7" s="20">
        <f>AH5*'Conversion Factors'!$D$58</f>
        <v>150.36841001911236</v>
      </c>
      <c r="AI7" s="20">
        <f>AI5*'Conversion Factors'!$D$58</f>
        <v>150.2444970318696</v>
      </c>
      <c r="AJ7" s="20">
        <f>AJ5*'Conversion Factors'!$D$58</f>
        <v>150.02764930419474</v>
      </c>
      <c r="AK7" s="14" t="s">
        <v>304</v>
      </c>
      <c r="AL7" s="14">
        <v>1</v>
      </c>
    </row>
    <row r="8" spans="1:38" ht="14.65" customHeight="1" x14ac:dyDescent="0.25">
      <c r="A8" s="100" t="s">
        <v>157</v>
      </c>
      <c r="B8" s="14" t="s">
        <v>199</v>
      </c>
      <c r="C8" s="14" t="s">
        <v>260</v>
      </c>
      <c r="D8" s="14" t="s">
        <v>417</v>
      </c>
      <c r="E8" s="20">
        <v>6059.1091217276398</v>
      </c>
      <c r="F8" s="20">
        <f>$E8*'Conversion Factors'!D$6</f>
        <v>6178.4599944745423</v>
      </c>
      <c r="G8" s="20">
        <f>$E8*'Conversion Factors'!E$6</f>
        <v>6237.1882016992076</v>
      </c>
      <c r="H8" s="20">
        <f>$E8*'Conversion Factors'!F$6</f>
        <v>6290.8645201303543</v>
      </c>
      <c r="I8" s="20">
        <f>$E8*'Conversion Factors'!G$6</f>
        <v>6335.7000331728414</v>
      </c>
      <c r="J8" s="20">
        <f>$E8*'Conversion Factors'!H$6</f>
        <v>6371.063254727479</v>
      </c>
      <c r="K8" s="20">
        <f>$E8*'Conversion Factors'!I$6</f>
        <v>6400.7431013894075</v>
      </c>
      <c r="L8" s="20">
        <f>$E8*'Conversion Factors'!J$6</f>
        <v>6427.8970036545743</v>
      </c>
      <c r="M8" s="20">
        <f>$E8*'Conversion Factors'!K$6</f>
        <v>6458.2083364156933</v>
      </c>
      <c r="N8" s="20">
        <f>$E8*'Conversion Factors'!L$6</f>
        <v>6492.3085857719498</v>
      </c>
      <c r="O8" s="20">
        <f>$E8*'Conversion Factors'!M$6</f>
        <v>6526.408835128208</v>
      </c>
      <c r="P8" s="20">
        <f>$E8*'Conversion Factors'!N$6</f>
        <v>6562.4035427820363</v>
      </c>
      <c r="Q8" s="20">
        <f>$E8*'Conversion Factors'!O$6</f>
        <v>6597.1352782374834</v>
      </c>
      <c r="R8" s="20">
        <f>$E8*'Conversion Factors'!P$6</f>
        <v>6628.0780970977912</v>
      </c>
      <c r="S8" s="20">
        <f>$E8*'Conversion Factors'!Q$6</f>
        <v>6655.8634854621496</v>
      </c>
      <c r="T8" s="20">
        <f>$E8*'Conversion Factors'!R$6</f>
        <v>6679.2284711321781</v>
      </c>
      <c r="U8" s="20">
        <f>$E8*'Conversion Factors'!S$6</f>
        <v>6698.8045402070657</v>
      </c>
      <c r="V8" s="20">
        <f>$E8*'Conversion Factors'!T$6</f>
        <v>6715.2231787860055</v>
      </c>
      <c r="W8" s="20">
        <f>$E8*'Conversion Factors'!U$6</f>
        <v>6729.7473590673744</v>
      </c>
      <c r="X8" s="20">
        <f>$E8*'Conversion Factors'!V$6</f>
        <v>6739.8511366544135</v>
      </c>
      <c r="Y8" s="20">
        <f>$E8*'Conversion Factors'!W$6</f>
        <v>6747.4289698446937</v>
      </c>
      <c r="Z8" s="20">
        <f>$E8*'Conversion Factors'!X$6</f>
        <v>6751.8493725390226</v>
      </c>
      <c r="AA8" s="20">
        <f>$E8*'Conversion Factors'!Y$6</f>
        <v>6753.7438308365927</v>
      </c>
      <c r="AB8" s="20">
        <f>$E8*'Conversion Factors'!Z$6</f>
        <v>6754.3753169357824</v>
      </c>
      <c r="AC8" s="20">
        <f>$E8*'Conversion Factors'!AA$6</f>
        <v>6758.7957196301122</v>
      </c>
      <c r="AD8" s="20">
        <f>$E8*'Conversion Factors'!AB$6</f>
        <v>6763.2161223244429</v>
      </c>
      <c r="AE8" s="20">
        <f>$E8*'Conversion Factors'!AC$6</f>
        <v>6766.3735528203915</v>
      </c>
      <c r="AF8" s="20">
        <f>$E8*'Conversion Factors'!AD$6</f>
        <v>6768.2680111179616</v>
      </c>
      <c r="AG8" s="20">
        <f>$E8*'Conversion Factors'!AE$6</f>
        <v>6768.8994972171522</v>
      </c>
      <c r="AH8" s="20">
        <f>$E8*'Conversion Factors'!AF$6</f>
        <v>6770.7939555147223</v>
      </c>
      <c r="AI8" s="20">
        <f>$E8*'Conversion Factors'!AG$6</f>
        <v>6773.9513860106717</v>
      </c>
      <c r="AJ8" s="20">
        <f>$E8*'Conversion Factors'!AH$6</f>
        <v>6778.3717887050025</v>
      </c>
      <c r="AK8" s="14" t="s">
        <v>304</v>
      </c>
      <c r="AL8" s="14">
        <v>1</v>
      </c>
    </row>
    <row r="9" spans="1:38" ht="14.65" customHeight="1" x14ac:dyDescent="0.25">
      <c r="A9" s="100"/>
      <c r="B9" s="14" t="s">
        <v>195</v>
      </c>
      <c r="C9" s="14" t="s">
        <v>260</v>
      </c>
      <c r="D9" s="14" t="s">
        <v>417</v>
      </c>
      <c r="E9" s="20">
        <v>4252.6094403720399</v>
      </c>
      <c r="F9" s="20">
        <f>$E9*'Conversion Factors'!D$6</f>
        <v>4336.3763173111038</v>
      </c>
      <c r="G9" s="20">
        <f>$E9*'Conversion Factors'!E$11</f>
        <v>4334.8041227712401</v>
      </c>
      <c r="H9" s="20">
        <f>$E9*'Conversion Factors'!F$11</f>
        <v>4357.9730936488668</v>
      </c>
      <c r="I9" s="20">
        <f>$E9*'Conversion Factors'!G$11</f>
        <v>4385.0035596727648</v>
      </c>
      <c r="J9" s="20">
        <f>$E9*'Conversion Factors'!H$11</f>
        <v>4414.7922365154282</v>
      </c>
      <c r="K9" s="20">
        <f>$E9*'Conversion Factors'!I$11</f>
        <v>4444.0292711943384</v>
      </c>
      <c r="L9" s="20">
        <f>$E9*'Conversion Factors'!J$11</f>
        <v>4473.2663058732487</v>
      </c>
      <c r="M9" s="20">
        <f>$E9*'Conversion Factors'!K$11</f>
        <v>4501.9516983884059</v>
      </c>
      <c r="N9" s="20">
        <f>$E9*'Conversion Factors'!L$11</f>
        <v>4530.6370909035622</v>
      </c>
      <c r="O9" s="20">
        <f>$E9*'Conversion Factors'!M$11</f>
        <v>4558.7708412549673</v>
      </c>
      <c r="P9" s="20">
        <f>$E9*'Conversion Factors'!N$11</f>
        <v>4586.9045916063706</v>
      </c>
      <c r="Q9" s="20">
        <f>$E9*'Conversion Factors'!O$11</f>
        <v>4612.8317733027625</v>
      </c>
      <c r="R9" s="20">
        <f>$E9*'Conversion Factors'!P$11</f>
        <v>4633.7941755253778</v>
      </c>
      <c r="S9" s="20">
        <f>$E9*'Conversion Factors'!Q$11</f>
        <v>4651.9983669292269</v>
      </c>
      <c r="T9" s="20">
        <f>$E9*'Conversion Factors'!R$11</f>
        <v>4667.4443475143116</v>
      </c>
      <c r="U9" s="20">
        <f>$E9*'Conversion Factors'!S$11</f>
        <v>4680.6837594443841</v>
      </c>
      <c r="V9" s="20">
        <f>$E9*'Conversion Factors'!T$11</f>
        <v>4691.7166027194453</v>
      </c>
      <c r="W9" s="20">
        <f>$E9*'Conversion Factors'!U$11</f>
        <v>4701.6461616669985</v>
      </c>
      <c r="X9" s="20">
        <f>$E9*'Conversion Factors'!V$11</f>
        <v>4709.9207941232944</v>
      </c>
      <c r="Y9" s="20">
        <f>$E9*'Conversion Factors'!W$11</f>
        <v>4717.6437844158363</v>
      </c>
      <c r="Z9" s="20">
        <f>$E9*'Conversion Factors'!X$11</f>
        <v>4724.8151325446261</v>
      </c>
      <c r="AA9" s="20">
        <f>$E9*'Conversion Factors'!Y$11</f>
        <v>4731.4348385096628</v>
      </c>
      <c r="AB9" s="20">
        <f>$E9*'Conversion Factors'!Z$11</f>
        <v>4736.3996179834394</v>
      </c>
      <c r="AC9" s="20">
        <f>$E9*'Conversion Factors'!AA$11</f>
        <v>4740.8127552934639</v>
      </c>
      <c r="AD9" s="20">
        <f>$E9*'Conversion Factors'!AB$11</f>
        <v>4744.1226082759822</v>
      </c>
      <c r="AE9" s="20">
        <f>$E9*'Conversion Factors'!AC$11</f>
        <v>4746.8808190947475</v>
      </c>
      <c r="AF9" s="20">
        <f>$E9*'Conversion Factors'!AD$11</f>
        <v>4748.5357455860058</v>
      </c>
      <c r="AG9" s="20">
        <f>$E9*'Conversion Factors'!AE$11</f>
        <v>4749.6390299135119</v>
      </c>
      <c r="AH9" s="20">
        <f>$E9*'Conversion Factors'!AF$11</f>
        <v>4750.1906720772649</v>
      </c>
      <c r="AI9" s="20">
        <f>$E9*'Conversion Factors'!AG$11</f>
        <v>4750.1906720772649</v>
      </c>
      <c r="AJ9" s="20">
        <f>$E9*'Conversion Factors'!AH$11</f>
        <v>4750.1906720772649</v>
      </c>
      <c r="AK9" s="14" t="s">
        <v>304</v>
      </c>
      <c r="AL9" s="14">
        <v>1</v>
      </c>
    </row>
    <row r="10" spans="1:38" ht="14.65" customHeight="1" x14ac:dyDescent="0.25">
      <c r="A10" s="100"/>
      <c r="B10" s="14" t="s">
        <v>200</v>
      </c>
      <c r="C10" s="14" t="s">
        <v>260</v>
      </c>
      <c r="D10" s="14" t="s">
        <v>417</v>
      </c>
      <c r="E10" s="20">
        <v>798.18997218680204</v>
      </c>
      <c r="F10" s="20">
        <f>$E10*'Conversion Factors'!D$6</f>
        <v>813.91252609438993</v>
      </c>
      <c r="G10" s="20">
        <f>$E10*'Conversion Factors'!E$16</f>
        <v>842.36064122057689</v>
      </c>
      <c r="H10" s="20">
        <f>$E10*'Conversion Factors'!F$16</f>
        <v>855.87166939561394</v>
      </c>
      <c r="I10" s="20">
        <f>$E10*'Conversion Factors'!G$16</f>
        <v>868.34338771103273</v>
      </c>
      <c r="J10" s="20">
        <f>$E10*'Conversion Factors'!H$16</f>
        <v>879.25614123702417</v>
      </c>
      <c r="K10" s="20">
        <f>$E10*'Conversion Factors'!I$16</f>
        <v>891.20820462263396</v>
      </c>
      <c r="L10" s="20">
        <f>$E10*'Conversion Factors'!J$16</f>
        <v>902.64061307843428</v>
      </c>
      <c r="M10" s="20">
        <f>$E10*'Conversion Factors'!K$16</f>
        <v>915.11233139385308</v>
      </c>
      <c r="N10" s="20">
        <f>$E10*'Conversion Factors'!L$16</f>
        <v>928.10370463908112</v>
      </c>
      <c r="O10" s="20">
        <f>$E10*'Conversion Factors'!M$16</f>
        <v>942.13438774392716</v>
      </c>
      <c r="P10" s="20">
        <f>$E10*'Conversion Factors'!N$16</f>
        <v>956.16507084877333</v>
      </c>
      <c r="Q10" s="20">
        <f>$E10*'Conversion Factors'!O$16</f>
        <v>969.67609902381025</v>
      </c>
      <c r="R10" s="20">
        <f>$E10*'Conversion Factors'!P$16</f>
        <v>983.18712719884729</v>
      </c>
      <c r="S10" s="20">
        <f>$E10*'Conversion Factors'!Q$16</f>
        <v>996.69815537388433</v>
      </c>
      <c r="T10" s="20">
        <f>$E10*'Conversion Factors'!R$16</f>
        <v>1009.169873689303</v>
      </c>
      <c r="U10" s="20">
        <f>$E10*'Conversion Factors'!S$16</f>
        <v>1020.6022821451038</v>
      </c>
      <c r="V10" s="20">
        <f>$E10*'Conversion Factors'!T$16</f>
        <v>1030.995380741286</v>
      </c>
      <c r="W10" s="20">
        <f>$E10*'Conversion Factors'!U$16</f>
        <v>1040.8688244076593</v>
      </c>
      <c r="X10" s="20">
        <f>$E10*'Conversion Factors'!V$16</f>
        <v>1050.2226131442233</v>
      </c>
      <c r="Y10" s="20">
        <f>$E10*'Conversion Factors'!W$16</f>
        <v>1059.5764018807874</v>
      </c>
      <c r="Z10" s="20">
        <f>$E10*'Conversion Factors'!X$16</f>
        <v>1067.3712258279243</v>
      </c>
      <c r="AA10" s="20">
        <f>$E10*'Conversion Factors'!Y$16</f>
        <v>1075.68570470487</v>
      </c>
      <c r="AB10" s="20">
        <f>$E10*'Conversion Factors'!Z$16</f>
        <v>1084.0001835818159</v>
      </c>
      <c r="AC10" s="20">
        <f>$E10*'Conversion Factors'!AA$16</f>
        <v>1092.3146624587616</v>
      </c>
      <c r="AD10" s="20">
        <f>$E10*'Conversion Factors'!AB$16</f>
        <v>1101.1487962655167</v>
      </c>
      <c r="AE10" s="20">
        <f>$E10*'Conversion Factors'!AC$16</f>
        <v>1109.9829300722715</v>
      </c>
      <c r="AF10" s="20">
        <f>$E10*'Conversion Factors'!AD$16</f>
        <v>1118.8170638790266</v>
      </c>
      <c r="AG10" s="20">
        <f>$E10*'Conversion Factors'!AE$16</f>
        <v>1127.6511976857817</v>
      </c>
      <c r="AH10" s="20">
        <f>$E10*'Conversion Factors'!AF$16</f>
        <v>1137.0049864223456</v>
      </c>
      <c r="AI10" s="20">
        <f>$E10*'Conversion Factors'!AG$16</f>
        <v>1146.3587751589098</v>
      </c>
      <c r="AJ10" s="20">
        <f>$E10*'Conversion Factors'!AH$16</f>
        <v>1156.2322188252831</v>
      </c>
      <c r="AK10" s="14" t="s">
        <v>304</v>
      </c>
      <c r="AL10" s="14">
        <v>1</v>
      </c>
    </row>
    <row r="11" spans="1:38" ht="14.65" customHeight="1" x14ac:dyDescent="0.25">
      <c r="A11" s="100"/>
      <c r="B11" s="14" t="s">
        <v>305</v>
      </c>
      <c r="C11" s="14" t="s">
        <v>260</v>
      </c>
      <c r="D11" s="14" t="s">
        <v>417</v>
      </c>
      <c r="E11" s="20">
        <v>3762.30399992311</v>
      </c>
      <c r="F11" s="20">
        <f>$E11*'Conversion Factors'!D$6</f>
        <v>3836.4129583374374</v>
      </c>
      <c r="G11" s="20">
        <f>$E11*'Conversion Factors'!E$21</f>
        <v>3712.91302275517</v>
      </c>
      <c r="H11" s="20">
        <f>$E11*'Conversion Factors'!F$21</f>
        <v>3699.3126087524029</v>
      </c>
      <c r="I11" s="20">
        <f>$E11*'Conversion Factors'!G$21</f>
        <v>3687.1438172762446</v>
      </c>
      <c r="J11" s="20">
        <f>$E11*'Conversion Factors'!H$21</f>
        <v>3676.406648326692</v>
      </c>
      <c r="K11" s="20">
        <f>$E11*'Conversion Factors'!I$21</f>
        <v>3662.0904230606225</v>
      </c>
      <c r="L11" s="20">
        <f>$E11*'Conversion Factors'!J$21</f>
        <v>3647.7741977945525</v>
      </c>
      <c r="M11" s="20">
        <f>$E11*'Conversion Factors'!K$21</f>
        <v>3632.0263500018759</v>
      </c>
      <c r="N11" s="20">
        <f>$E11*'Conversion Factors'!L$21</f>
        <v>3616.2785022091989</v>
      </c>
      <c r="O11" s="20">
        <f>$E11*'Conversion Factors'!M$21</f>
        <v>3600.5306544165228</v>
      </c>
      <c r="P11" s="20">
        <f>$E11*'Conversion Factors'!N$21</f>
        <v>3586.9302404137566</v>
      </c>
      <c r="Q11" s="20">
        <f>$E11*'Conversion Factors'!O$21</f>
        <v>3576.1930714642044</v>
      </c>
      <c r="R11" s="20">
        <f>$E11*'Conversion Factors'!P$21</f>
        <v>3566.8875250412589</v>
      </c>
      <c r="S11" s="20">
        <f>$E11*'Conversion Factors'!Q$21</f>
        <v>3562.5926574614377</v>
      </c>
      <c r="T11" s="20">
        <f>$E11*'Conversion Factors'!R$21</f>
        <v>3561.1610349348307</v>
      </c>
      <c r="U11" s="20">
        <f>$E11*'Conversion Factors'!S$21</f>
        <v>3559.7294124082241</v>
      </c>
      <c r="V11" s="20">
        <f>$E11*'Conversion Factors'!T$21</f>
        <v>3557.5819786183138</v>
      </c>
      <c r="W11" s="20">
        <f>$E11*'Conversion Factors'!U$21</f>
        <v>3555.434544828403</v>
      </c>
      <c r="X11" s="20">
        <f>$E11*'Conversion Factors'!V$21</f>
        <v>3552.5712997751893</v>
      </c>
      <c r="Y11" s="20">
        <f>$E11*'Conversion Factors'!W$21</f>
        <v>3548.2764321953682</v>
      </c>
      <c r="Z11" s="20">
        <f>$E11*'Conversion Factors'!X$21</f>
        <v>3540.4025082990302</v>
      </c>
      <c r="AA11" s="20">
        <f>$E11*'Conversion Factors'!Y$21</f>
        <v>3532.5285844026916</v>
      </c>
      <c r="AB11" s="20">
        <f>$E11*'Conversion Factors'!Z$21</f>
        <v>3523.2230379797461</v>
      </c>
      <c r="AC11" s="20">
        <f>$E11*'Conversion Factors'!AA$21</f>
        <v>3512.485869030194</v>
      </c>
      <c r="AD11" s="20">
        <f>$E11*'Conversion Factors'!AB$21</f>
        <v>3501.7487000806418</v>
      </c>
      <c r="AE11" s="20">
        <f>$E11*'Conversion Factors'!AC$21</f>
        <v>3491.0115311310897</v>
      </c>
      <c r="AF11" s="20">
        <f>$E11*'Conversion Factors'!AD$21</f>
        <v>3484.5692297613582</v>
      </c>
      <c r="AG11" s="20">
        <f>$E11*'Conversion Factors'!AE$21</f>
        <v>3478.1269283916267</v>
      </c>
      <c r="AH11" s="20">
        <f>$E11*'Conversion Factors'!AF$21</f>
        <v>3474.5478720751094</v>
      </c>
      <c r="AI11" s="20">
        <f>$E11*'Conversion Factors'!AG$21</f>
        <v>3471.6846270218957</v>
      </c>
      <c r="AJ11" s="20">
        <f>$E11*'Conversion Factors'!AH$21</f>
        <v>3466.6739481787713</v>
      </c>
      <c r="AK11" s="14" t="s">
        <v>304</v>
      </c>
      <c r="AL11" s="14"/>
    </row>
    <row r="12" spans="1:38" ht="12.75" customHeight="1" x14ac:dyDescent="0.25">
      <c r="A12" s="100"/>
      <c r="B12" s="14" t="s">
        <v>201</v>
      </c>
      <c r="C12" s="14" t="s">
        <v>260</v>
      </c>
      <c r="D12" s="14" t="s">
        <v>417</v>
      </c>
      <c r="E12" s="20">
        <v>3565.8801176041393</v>
      </c>
      <c r="F12" s="20">
        <f>$E12*'Conversion Factors'!D$6</f>
        <v>3636.119965673674</v>
      </c>
      <c r="G12" s="20">
        <f>G11*'Conversion Factors'!$D$59</f>
        <v>3519.0677644620764</v>
      </c>
      <c r="H12" s="20">
        <f>H11*'Conversion Factors'!$D$59</f>
        <v>3506.1774063504927</v>
      </c>
      <c r="I12" s="20">
        <f>I11*'Conversion Factors'!$D$59</f>
        <v>3494.64392804013</v>
      </c>
      <c r="J12" s="20">
        <f>J11*'Conversion Factors'!$D$59</f>
        <v>3484.4673295309858</v>
      </c>
      <c r="K12" s="20">
        <f>K11*'Conversion Factors'!$D$59</f>
        <v>3470.8985315187933</v>
      </c>
      <c r="L12" s="20">
        <f>L11*'Conversion Factors'!$D$59</f>
        <v>3457.3297335066009</v>
      </c>
      <c r="M12" s="20">
        <f>M11*'Conversion Factors'!$D$59</f>
        <v>3442.4040556931895</v>
      </c>
      <c r="N12" s="20">
        <f>N11*'Conversion Factors'!$D$59</f>
        <v>3427.4783778797773</v>
      </c>
      <c r="O12" s="20">
        <f>O11*'Conversion Factors'!$D$59</f>
        <v>3412.5527000663665</v>
      </c>
      <c r="P12" s="20">
        <f>P11*'Conversion Factors'!$D$59</f>
        <v>3399.6623419547836</v>
      </c>
      <c r="Q12" s="20">
        <f>Q11*'Conversion Factors'!$D$59</f>
        <v>3389.4857434456394</v>
      </c>
      <c r="R12" s="20">
        <f>R11*'Conversion Factors'!$D$59</f>
        <v>3380.6660247377145</v>
      </c>
      <c r="S12" s="20">
        <f>S11*'Conversion Factors'!$D$59</f>
        <v>3376.5953853340566</v>
      </c>
      <c r="T12" s="20">
        <f>T11*'Conversion Factors'!$D$59</f>
        <v>3375.2385055328373</v>
      </c>
      <c r="U12" s="20">
        <f>U11*'Conversion Factors'!$D$59</f>
        <v>3373.8816257316184</v>
      </c>
      <c r="V12" s="20">
        <f>V11*'Conversion Factors'!$D$59</f>
        <v>3371.8463060297895</v>
      </c>
      <c r="W12" s="20">
        <f>W11*'Conversion Factors'!$D$59</f>
        <v>3369.8109863279601</v>
      </c>
      <c r="X12" s="20">
        <f>X11*'Conversion Factors'!$D$59</f>
        <v>3367.097226725522</v>
      </c>
      <c r="Y12" s="20">
        <f>Y11*'Conversion Factors'!$D$59</f>
        <v>3363.0265873218641</v>
      </c>
      <c r="Z12" s="20">
        <f>Z11*'Conversion Factors'!$D$59</f>
        <v>3355.5637484151589</v>
      </c>
      <c r="AA12" s="20">
        <f>AA11*'Conversion Factors'!$D$59</f>
        <v>3348.1009095084528</v>
      </c>
      <c r="AB12" s="20">
        <f>AB11*'Conversion Factors'!$D$59</f>
        <v>3339.2811908005274</v>
      </c>
      <c r="AC12" s="20">
        <f>AC11*'Conversion Factors'!$D$59</f>
        <v>3329.1045922913836</v>
      </c>
      <c r="AD12" s="20">
        <f>AD11*'Conversion Factors'!$D$59</f>
        <v>3318.9279937822394</v>
      </c>
      <c r="AE12" s="20">
        <f>AE11*'Conversion Factors'!$D$59</f>
        <v>3308.7513952730951</v>
      </c>
      <c r="AF12" s="20">
        <f>AF11*'Conversion Factors'!$D$59</f>
        <v>3302.6454361676083</v>
      </c>
      <c r="AG12" s="20">
        <f>AG11*'Conversion Factors'!$D$59</f>
        <v>3296.5394770621219</v>
      </c>
      <c r="AH12" s="20">
        <f>AH11*'Conversion Factors'!$D$59</f>
        <v>3293.1472775590737</v>
      </c>
      <c r="AI12" s="20">
        <f>AI11*'Conversion Factors'!$D$59</f>
        <v>3290.4335179566356</v>
      </c>
      <c r="AJ12" s="20">
        <f>AJ11*'Conversion Factors'!$D$59</f>
        <v>3285.6844386523685</v>
      </c>
      <c r="AK12" s="14" t="s">
        <v>304</v>
      </c>
      <c r="AL12" s="14">
        <v>1</v>
      </c>
    </row>
    <row r="13" spans="1:38" ht="12.75" customHeight="1" x14ac:dyDescent="0.25">
      <c r="A13" s="100"/>
      <c r="B13" s="14" t="s">
        <v>202</v>
      </c>
      <c r="C13" s="14" t="s">
        <v>260</v>
      </c>
      <c r="D13" s="14" t="s">
        <v>417</v>
      </c>
      <c r="E13" s="20">
        <v>196.4238823189707</v>
      </c>
      <c r="F13" s="20">
        <f>$E13*'Conversion Factors'!D$6</f>
        <v>200.29299266376336</v>
      </c>
      <c r="G13" s="20">
        <f>G11*'Conversion Factors'!$D$58</f>
        <v>193.84525829309382</v>
      </c>
      <c r="H13" s="20">
        <f>H11*'Conversion Factors'!$D$58</f>
        <v>193.13520240191028</v>
      </c>
      <c r="I13" s="20">
        <f>I11*'Conversion Factors'!$D$58</f>
        <v>192.49988923611457</v>
      </c>
      <c r="J13" s="20">
        <f>J11*'Conversion Factors'!$D$58</f>
        <v>191.93931879570653</v>
      </c>
      <c r="K13" s="20">
        <f>K11*'Conversion Factors'!$D$58</f>
        <v>191.19189154182919</v>
      </c>
      <c r="L13" s="20">
        <f>L11*'Conversion Factors'!$D$58</f>
        <v>190.4444642879518</v>
      </c>
      <c r="M13" s="20">
        <f>M11*'Conversion Factors'!$D$58</f>
        <v>189.62229430868672</v>
      </c>
      <c r="N13" s="20">
        <f>N11*'Conversion Factors'!$D$58</f>
        <v>188.80012432942161</v>
      </c>
      <c r="O13" s="20">
        <f>O11*'Conversion Factors'!$D$58</f>
        <v>187.97795435015652</v>
      </c>
      <c r="P13" s="20">
        <f>P11*'Conversion Factors'!$D$58</f>
        <v>187.26789845897304</v>
      </c>
      <c r="Q13" s="20">
        <f>Q11*'Conversion Factors'!$D$58</f>
        <v>186.70732801856502</v>
      </c>
      <c r="R13" s="20">
        <f>R11*'Conversion Factors'!$D$58</f>
        <v>186.2215003035447</v>
      </c>
      <c r="S13" s="20">
        <f>S11*'Conversion Factors'!$D$58</f>
        <v>185.99727212738148</v>
      </c>
      <c r="T13" s="20">
        <f>T11*'Conversion Factors'!$D$58</f>
        <v>185.92252940199376</v>
      </c>
      <c r="U13" s="20">
        <f>U11*'Conversion Factors'!$D$58</f>
        <v>185.84778667660603</v>
      </c>
      <c r="V13" s="20">
        <f>V11*'Conversion Factors'!$D$58</f>
        <v>185.73567258852444</v>
      </c>
      <c r="W13" s="20">
        <f>W11*'Conversion Factors'!$D$58</f>
        <v>185.62355850044281</v>
      </c>
      <c r="X13" s="20">
        <f>X11*'Conversion Factors'!$D$58</f>
        <v>185.47407304966737</v>
      </c>
      <c r="Y13" s="20">
        <f>Y11*'Conversion Factors'!$D$58</f>
        <v>185.24984487350414</v>
      </c>
      <c r="Z13" s="20">
        <f>Z11*'Conversion Factors'!$D$58</f>
        <v>184.8387598838716</v>
      </c>
      <c r="AA13" s="20">
        <f>AA11*'Conversion Factors'!$D$58</f>
        <v>184.42767489423903</v>
      </c>
      <c r="AB13" s="20">
        <f>AB11*'Conversion Factors'!$D$58</f>
        <v>183.94184717921874</v>
      </c>
      <c r="AC13" s="20">
        <f>AC11*'Conversion Factors'!$D$58</f>
        <v>183.38127673881073</v>
      </c>
      <c r="AD13" s="20">
        <f>AD11*'Conversion Factors'!$D$58</f>
        <v>182.82070629840271</v>
      </c>
      <c r="AE13" s="20">
        <f>AE11*'Conversion Factors'!$D$58</f>
        <v>182.2601358579947</v>
      </c>
      <c r="AF13" s="20">
        <f>AF11*'Conversion Factors'!$D$58</f>
        <v>181.92379359374988</v>
      </c>
      <c r="AG13" s="20">
        <f>AG11*'Conversion Factors'!$D$58</f>
        <v>181.58745132950506</v>
      </c>
      <c r="AH13" s="20">
        <f>AH11*'Conversion Factors'!$D$58</f>
        <v>181.40059451603571</v>
      </c>
      <c r="AI13" s="20">
        <f>AI11*'Conversion Factors'!$D$58</f>
        <v>181.25110906526027</v>
      </c>
      <c r="AJ13" s="20">
        <f>AJ11*'Conversion Factors'!$D$58</f>
        <v>180.9895095264032</v>
      </c>
      <c r="AK13" s="14" t="s">
        <v>304</v>
      </c>
      <c r="AL13" s="14">
        <v>1</v>
      </c>
    </row>
    <row r="14" spans="1:38" ht="14.65" customHeight="1" x14ac:dyDescent="0.25">
      <c r="A14" s="100" t="s">
        <v>159</v>
      </c>
      <c r="B14" s="14" t="s">
        <v>199</v>
      </c>
      <c r="C14" s="14" t="s">
        <v>260</v>
      </c>
      <c r="D14" s="14" t="s">
        <v>417</v>
      </c>
      <c r="E14" s="20">
        <v>1706.5774179269399</v>
      </c>
      <c r="F14" s="20">
        <f>$E14*'Conversion Factors'!D$6</f>
        <v>1740.1931690460847</v>
      </c>
      <c r="G14" s="20">
        <f>$E14*'Conversion Factors'!E$6</f>
        <v>1756.7342529301079</v>
      </c>
      <c r="H14" s="20">
        <f>$E14*'Conversion Factors'!F$6</f>
        <v>1771.8524478778713</v>
      </c>
      <c r="I14" s="20">
        <f>$E14*'Conversion Factors'!G$6</f>
        <v>1784.4805871871795</v>
      </c>
      <c r="J14" s="20">
        <f>$E14*'Conversion Factors'!H$6</f>
        <v>1794.4408097410003</v>
      </c>
      <c r="K14" s="20">
        <f>$E14*'Conversion Factors'!I$6</f>
        <v>1802.8002822415283</v>
      </c>
      <c r="L14" s="20">
        <f>$E14*'Conversion Factors'!J$6</f>
        <v>1810.4483102739262</v>
      </c>
      <c r="M14" s="20">
        <f>$E14*'Conversion Factors'!K$6</f>
        <v>1818.9856438914869</v>
      </c>
      <c r="N14" s="20">
        <f>$E14*'Conversion Factors'!L$6</f>
        <v>1828.5901442112422</v>
      </c>
      <c r="O14" s="20">
        <f>$E14*'Conversion Factors'!M$6</f>
        <v>1838.1946445309977</v>
      </c>
      <c r="P14" s="20">
        <f>$E14*'Conversion Factors'!N$6</f>
        <v>1848.3327282018511</v>
      </c>
      <c r="Q14" s="20">
        <f>$E14*'Conversion Factors'!O$6</f>
        <v>1858.1150896386391</v>
      </c>
      <c r="R14" s="20">
        <f>$E14*'Conversion Factors'!P$6</f>
        <v>1866.830284373232</v>
      </c>
      <c r="S14" s="20">
        <f>$E14*'Conversion Factors'!Q$6</f>
        <v>1874.6561735226626</v>
      </c>
      <c r="T14" s="20">
        <f>$E14*'Conversion Factors'!R$6</f>
        <v>1881.2370348528655</v>
      </c>
      <c r="U14" s="20">
        <f>$E14*'Conversion Factors'!S$6</f>
        <v>1886.7507294808731</v>
      </c>
      <c r="V14" s="20">
        <f>$E14*'Conversion Factors'!T$6</f>
        <v>1891.3751185237186</v>
      </c>
      <c r="W14" s="20">
        <f>$E14*'Conversion Factors'!U$6</f>
        <v>1895.4659242154662</v>
      </c>
      <c r="X14" s="20">
        <f>$E14*'Conversion Factors'!V$6</f>
        <v>1898.3117020879865</v>
      </c>
      <c r="Y14" s="20">
        <f>$E14*'Conversion Factors'!W$6</f>
        <v>1900.4460354923767</v>
      </c>
      <c r="Z14" s="20">
        <f>$E14*'Conversion Factors'!X$6</f>
        <v>1901.6910633116042</v>
      </c>
      <c r="AA14" s="20">
        <f>$E14*'Conversion Factors'!Y$6</f>
        <v>1902.2246466627016</v>
      </c>
      <c r="AB14" s="20">
        <f>$E14*'Conversion Factors'!Z$6</f>
        <v>1902.4025077797342</v>
      </c>
      <c r="AC14" s="20">
        <f>$E14*'Conversion Factors'!AA$6</f>
        <v>1903.6475355989617</v>
      </c>
      <c r="AD14" s="20">
        <f>$E14*'Conversion Factors'!AB$6</f>
        <v>1904.8925634181894</v>
      </c>
      <c r="AE14" s="20">
        <f>$E14*'Conversion Factors'!AC$6</f>
        <v>1905.7818690033519</v>
      </c>
      <c r="AF14" s="20">
        <f>$E14*'Conversion Factors'!AD$6</f>
        <v>1906.3154523544492</v>
      </c>
      <c r="AG14" s="20">
        <f>$E14*'Conversion Factors'!AE$6</f>
        <v>1906.493313471482</v>
      </c>
      <c r="AH14" s="20">
        <f>$E14*'Conversion Factors'!AF$6</f>
        <v>1907.0268968225796</v>
      </c>
      <c r="AI14" s="20">
        <f>$E14*'Conversion Factors'!AG$6</f>
        <v>1907.916202407742</v>
      </c>
      <c r="AJ14" s="20">
        <f>$E14*'Conversion Factors'!AH$6</f>
        <v>1909.1612302269698</v>
      </c>
      <c r="AK14" s="14" t="s">
        <v>304</v>
      </c>
      <c r="AL14" s="14">
        <v>1</v>
      </c>
    </row>
    <row r="15" spans="1:38" ht="14.65" customHeight="1" x14ac:dyDescent="0.25">
      <c r="A15" s="100"/>
      <c r="B15" s="14" t="s">
        <v>195</v>
      </c>
      <c r="C15" s="14" t="s">
        <v>260</v>
      </c>
      <c r="D15" s="14" t="s">
        <v>417</v>
      </c>
      <c r="E15" s="20">
        <v>1206.8481737920499</v>
      </c>
      <c r="F15" s="20">
        <f>$E15*'Conversion Factors'!D$6</f>
        <v>1230.6203785702364</v>
      </c>
      <c r="G15" s="20">
        <f>$E15*'Conversion Factors'!E$11</f>
        <v>1230.1742054297481</v>
      </c>
      <c r="H15" s="20">
        <f>$E15*'Conversion Factors'!F$11</f>
        <v>1236.7493284417167</v>
      </c>
      <c r="I15" s="20">
        <f>$E15*'Conversion Factors'!G$11</f>
        <v>1244.4203052890134</v>
      </c>
      <c r="J15" s="20">
        <f>$E15*'Conversion Factors'!H$11</f>
        <v>1252.8740348758301</v>
      </c>
      <c r="K15" s="20">
        <f>$E15*'Conversion Factors'!I$11</f>
        <v>1261.1712139147432</v>
      </c>
      <c r="L15" s="20">
        <f>$E15*'Conversion Factors'!J$11</f>
        <v>1269.4683929536559</v>
      </c>
      <c r="M15" s="20">
        <f>$E15*'Conversion Factors'!K$11</f>
        <v>1277.6090214446647</v>
      </c>
      <c r="N15" s="20">
        <f>$E15*'Conversion Factors'!L$11</f>
        <v>1285.7496499356735</v>
      </c>
      <c r="O15" s="20">
        <f>$E15*'Conversion Factors'!M$11</f>
        <v>1293.7337278787782</v>
      </c>
      <c r="P15" s="20">
        <f>$E15*'Conversion Factors'!N$11</f>
        <v>1301.7178058218828</v>
      </c>
      <c r="Q15" s="20">
        <f>$E15*'Conversion Factors'!O$11</f>
        <v>1309.0756815733716</v>
      </c>
      <c r="R15" s="20">
        <f>$E15*'Conversion Factors'!P$11</f>
        <v>1315.0246023937243</v>
      </c>
      <c r="S15" s="20">
        <f>$E15*'Conversion Factors'!Q$11</f>
        <v>1320.1907704745565</v>
      </c>
      <c r="T15" s="20">
        <f>$E15*'Conversion Factors'!R$11</f>
        <v>1324.574185815869</v>
      </c>
      <c r="U15" s="20">
        <f>$E15*'Conversion Factors'!S$11</f>
        <v>1328.3313989655653</v>
      </c>
      <c r="V15" s="20">
        <f>$E15*'Conversion Factors'!T$11</f>
        <v>1331.4624099236457</v>
      </c>
      <c r="W15" s="20">
        <f>$E15*'Conversion Factors'!U$11</f>
        <v>1334.2803197859178</v>
      </c>
      <c r="X15" s="20">
        <f>$E15*'Conversion Factors'!V$11</f>
        <v>1336.6285780044782</v>
      </c>
      <c r="Y15" s="20">
        <f>$E15*'Conversion Factors'!W$11</f>
        <v>1338.8202856751343</v>
      </c>
      <c r="Z15" s="20">
        <f>$E15*'Conversion Factors'!X$11</f>
        <v>1340.8554427978866</v>
      </c>
      <c r="AA15" s="20">
        <f>$E15*'Conversion Factors'!Y$11</f>
        <v>1342.7340493727349</v>
      </c>
      <c r="AB15" s="20">
        <f>$E15*'Conversion Factors'!Z$11</f>
        <v>1344.1430043038711</v>
      </c>
      <c r="AC15" s="20">
        <f>$E15*'Conversion Factors'!AA$11</f>
        <v>1345.3954086871031</v>
      </c>
      <c r="AD15" s="20">
        <f>$E15*'Conversion Factors'!AB$11</f>
        <v>1346.3347119745272</v>
      </c>
      <c r="AE15" s="20">
        <f>$E15*'Conversion Factors'!AC$11</f>
        <v>1347.1174647140474</v>
      </c>
      <c r="AF15" s="20">
        <f>$E15*'Conversion Factors'!AD$11</f>
        <v>1347.5871163577592</v>
      </c>
      <c r="AG15" s="20">
        <f>$E15*'Conversion Factors'!AE$11</f>
        <v>1347.9002174535672</v>
      </c>
      <c r="AH15" s="20">
        <f>$E15*'Conversion Factors'!AF$11</f>
        <v>1348.0567680014713</v>
      </c>
      <c r="AI15" s="20">
        <f>$E15*'Conversion Factors'!AG$11</f>
        <v>1348.0567680014713</v>
      </c>
      <c r="AJ15" s="20">
        <f>$E15*'Conversion Factors'!AH$11</f>
        <v>1348.0567680014713</v>
      </c>
      <c r="AK15" s="14" t="s">
        <v>304</v>
      </c>
      <c r="AL15" s="14">
        <v>1</v>
      </c>
    </row>
    <row r="16" spans="1:38" ht="14.65" customHeight="1" x14ac:dyDescent="0.25">
      <c r="A16" s="100"/>
      <c r="B16" s="14" t="s">
        <v>200</v>
      </c>
      <c r="C16" s="14" t="s">
        <v>260</v>
      </c>
      <c r="D16" s="14" t="s">
        <v>417</v>
      </c>
      <c r="E16" s="20">
        <v>228.22030340407701</v>
      </c>
      <c r="F16" s="20">
        <f>$E16*'Conversion Factors'!D$6</f>
        <v>232.71573199640329</v>
      </c>
      <c r="G16" s="20">
        <f>$E16*'Conversion Factors'!E$16</f>
        <v>240.84968217318286</v>
      </c>
      <c r="H16" s="20">
        <f>$E16*'Conversion Factors'!F$16</f>
        <v>244.71278626726226</v>
      </c>
      <c r="I16" s="20">
        <f>$E16*'Conversion Factors'!G$16</f>
        <v>248.27872850795097</v>
      </c>
      <c r="J16" s="20">
        <f>$E16*'Conversion Factors'!H$16</f>
        <v>251.39892796855358</v>
      </c>
      <c r="K16" s="20">
        <f>$E16*'Conversion Factors'!I$16</f>
        <v>254.81628928254696</v>
      </c>
      <c r="L16" s="20">
        <f>$E16*'Conversion Factors'!J$16</f>
        <v>258.08506966984493</v>
      </c>
      <c r="M16" s="20">
        <f>$E16*'Conversion Factors'!K$16</f>
        <v>261.65101191053361</v>
      </c>
      <c r="N16" s="20">
        <f>$E16*'Conversion Factors'!L$16</f>
        <v>265.36553507791768</v>
      </c>
      <c r="O16" s="20">
        <f>$E16*'Conversion Factors'!M$16</f>
        <v>269.37722009869248</v>
      </c>
      <c r="P16" s="20">
        <f>$E16*'Conversion Factors'!N$16</f>
        <v>273.38890511946727</v>
      </c>
      <c r="Q16" s="20">
        <f>$E16*'Conversion Factors'!O$16</f>
        <v>277.25200921354667</v>
      </c>
      <c r="R16" s="20">
        <f>$E16*'Conversion Factors'!P$16</f>
        <v>281.11511330762607</v>
      </c>
      <c r="S16" s="20">
        <f>$E16*'Conversion Factors'!Q$16</f>
        <v>284.97821740170554</v>
      </c>
      <c r="T16" s="20">
        <f>$E16*'Conversion Factors'!R$16</f>
        <v>288.54415964239422</v>
      </c>
      <c r="U16" s="20">
        <f>$E16*'Conversion Factors'!S$16</f>
        <v>291.81294002969224</v>
      </c>
      <c r="V16" s="20">
        <f>$E16*'Conversion Factors'!T$16</f>
        <v>294.78455856359949</v>
      </c>
      <c r="W16" s="20">
        <f>$E16*'Conversion Factors'!U$16</f>
        <v>297.60759617081141</v>
      </c>
      <c r="X16" s="20">
        <f>$E16*'Conversion Factors'!V$16</f>
        <v>300.28205285132793</v>
      </c>
      <c r="Y16" s="20">
        <f>$E16*'Conversion Factors'!W$16</f>
        <v>302.95650953184446</v>
      </c>
      <c r="Z16" s="20">
        <f>$E16*'Conversion Factors'!X$16</f>
        <v>305.18522343227488</v>
      </c>
      <c r="AA16" s="20">
        <f>$E16*'Conversion Factors'!Y$16</f>
        <v>307.56251825940069</v>
      </c>
      <c r="AB16" s="20">
        <f>$E16*'Conversion Factors'!Z$16</f>
        <v>309.9398130865265</v>
      </c>
      <c r="AC16" s="20">
        <f>$E16*'Conversion Factors'!AA$16</f>
        <v>312.31710791365225</v>
      </c>
      <c r="AD16" s="20">
        <f>$E16*'Conversion Factors'!AB$16</f>
        <v>314.84298366747345</v>
      </c>
      <c r="AE16" s="20">
        <f>$E16*'Conversion Factors'!AC$16</f>
        <v>317.36885942129459</v>
      </c>
      <c r="AF16" s="20">
        <f>$E16*'Conversion Factors'!AD$16</f>
        <v>319.89473517511578</v>
      </c>
      <c r="AG16" s="20">
        <f>$E16*'Conversion Factors'!AE$16</f>
        <v>322.42061092893692</v>
      </c>
      <c r="AH16" s="20">
        <f>$E16*'Conversion Factors'!AF$16</f>
        <v>325.09506760945345</v>
      </c>
      <c r="AI16" s="20">
        <f>$E16*'Conversion Factors'!AG$16</f>
        <v>327.76952428996998</v>
      </c>
      <c r="AJ16" s="20">
        <f>$E16*'Conversion Factors'!AH$16</f>
        <v>330.59256189718189</v>
      </c>
      <c r="AK16" s="14" t="s">
        <v>304</v>
      </c>
      <c r="AL16" s="14">
        <v>1</v>
      </c>
    </row>
    <row r="17" spans="1:38" ht="14.65" customHeight="1" x14ac:dyDescent="0.25">
      <c r="A17" s="100"/>
      <c r="B17" s="14" t="s">
        <v>305</v>
      </c>
      <c r="C17" s="14" t="s">
        <v>260</v>
      </c>
      <c r="D17" s="14" t="s">
        <v>417</v>
      </c>
      <c r="E17" s="20">
        <v>1058.27393826608</v>
      </c>
      <c r="F17" s="20">
        <f>$E17*'Conversion Factors'!D$6</f>
        <v>1079.1195635221811</v>
      </c>
      <c r="G17" s="20">
        <f>$E17*'Conversion Factors'!E$21</f>
        <v>1044.3810726381578</v>
      </c>
      <c r="H17" s="20">
        <f>$E17*'Conversion Factors'!F$21</f>
        <v>1040.5555009435122</v>
      </c>
      <c r="I17" s="20">
        <f>$E17*'Conversion Factors'!G$21</f>
        <v>1037.1326210061984</v>
      </c>
      <c r="J17" s="20">
        <f>$E17*'Conversion Factors'!H$21</f>
        <v>1034.1124328262151</v>
      </c>
      <c r="K17" s="20">
        <f>$E17*'Conversion Factors'!I$21</f>
        <v>1030.0855152529043</v>
      </c>
      <c r="L17" s="20">
        <f>$E17*'Conversion Factors'!J$21</f>
        <v>1026.0585976795935</v>
      </c>
      <c r="M17" s="20">
        <f>$E17*'Conversion Factors'!K$21</f>
        <v>1021.6289883489516</v>
      </c>
      <c r="N17" s="20">
        <f>$E17*'Conversion Factors'!L$21</f>
        <v>1017.1993790183096</v>
      </c>
      <c r="O17" s="20">
        <f>$E17*'Conversion Factors'!M$21</f>
        <v>1012.7697696876679</v>
      </c>
      <c r="P17" s="20">
        <f>$E17*'Conversion Factors'!N$21</f>
        <v>1008.9441979930226</v>
      </c>
      <c r="Q17" s="20">
        <f>$E17*'Conversion Factors'!O$21</f>
        <v>1005.9240098130394</v>
      </c>
      <c r="R17" s="20">
        <f>$E17*'Conversion Factors'!P$21</f>
        <v>1003.3065133903875</v>
      </c>
      <c r="S17" s="20">
        <f>$E17*'Conversion Factors'!Q$21</f>
        <v>1002.0984381183941</v>
      </c>
      <c r="T17" s="20">
        <f>$E17*'Conversion Factors'!R$21</f>
        <v>1001.6957463610631</v>
      </c>
      <c r="U17" s="20">
        <f>$E17*'Conversion Factors'!S$21</f>
        <v>1001.293054603732</v>
      </c>
      <c r="V17" s="20">
        <f>$E17*'Conversion Factors'!T$21</f>
        <v>1000.6890169677355</v>
      </c>
      <c r="W17" s="20">
        <f>$E17*'Conversion Factors'!U$21</f>
        <v>1000.0849793317387</v>
      </c>
      <c r="X17" s="20">
        <f>$E17*'Conversion Factors'!V$21</f>
        <v>999.2795958170766</v>
      </c>
      <c r="Y17" s="20">
        <f>$E17*'Conversion Factors'!W$21</f>
        <v>998.07152054508333</v>
      </c>
      <c r="Z17" s="20">
        <f>$E17*'Conversion Factors'!X$21</f>
        <v>995.85671587976242</v>
      </c>
      <c r="AA17" s="20">
        <f>$E17*'Conversion Factors'!Y$21</f>
        <v>993.64191121444151</v>
      </c>
      <c r="AB17" s="20">
        <f>$E17*'Conversion Factors'!Z$21</f>
        <v>991.02441479178947</v>
      </c>
      <c r="AC17" s="20">
        <f>$E17*'Conversion Factors'!AA$21</f>
        <v>988.0042266118063</v>
      </c>
      <c r="AD17" s="20">
        <f>$E17*'Conversion Factors'!AB$21</f>
        <v>984.98403843182325</v>
      </c>
      <c r="AE17" s="20">
        <f>$E17*'Conversion Factors'!AC$21</f>
        <v>981.96385025184009</v>
      </c>
      <c r="AF17" s="20">
        <f>$E17*'Conversion Factors'!AD$21</f>
        <v>980.1517373438503</v>
      </c>
      <c r="AG17" s="20">
        <f>$E17*'Conversion Factors'!AE$21</f>
        <v>978.3396244358604</v>
      </c>
      <c r="AH17" s="20">
        <f>$E17*'Conversion Factors'!AF$21</f>
        <v>977.33289504253264</v>
      </c>
      <c r="AI17" s="20">
        <f>$E17*'Conversion Factors'!AG$21</f>
        <v>976.52751152787062</v>
      </c>
      <c r="AJ17" s="20">
        <f>$E17*'Conversion Factors'!AH$21</f>
        <v>975.11809037721184</v>
      </c>
      <c r="AK17" s="14" t="s">
        <v>304</v>
      </c>
      <c r="AL17" s="14"/>
    </row>
    <row r="18" spans="1:38" ht="12.75" customHeight="1" x14ac:dyDescent="0.25">
      <c r="A18" s="100"/>
      <c r="B18" s="14" t="s">
        <v>201</v>
      </c>
      <c r="C18" s="14" t="s">
        <v>260</v>
      </c>
      <c r="D18" s="14" t="s">
        <v>417</v>
      </c>
      <c r="E18" s="20">
        <v>1003.0231463270292</v>
      </c>
      <c r="F18" s="20">
        <f>$E18*'Conversion Factors'!D$6</f>
        <v>1022.7804547851646</v>
      </c>
      <c r="G18" s="20">
        <f>G17*'Conversion Factors'!$D$59</f>
        <v>989.8556050225078</v>
      </c>
      <c r="H18" s="20">
        <f>H17*'Conversion Factors'!$D$59</f>
        <v>986.22976031546546</v>
      </c>
      <c r="I18" s="20">
        <f>I17*'Conversion Factors'!$D$59</f>
        <v>982.98558347232279</v>
      </c>
      <c r="J18" s="20">
        <f>J17*'Conversion Factors'!$D$59</f>
        <v>980.12307449307878</v>
      </c>
      <c r="K18" s="20">
        <f>K17*'Conversion Factors'!$D$59</f>
        <v>976.3063958540871</v>
      </c>
      <c r="L18" s="20">
        <f>L17*'Conversion Factors'!$D$59</f>
        <v>972.48971721509531</v>
      </c>
      <c r="M18" s="20">
        <f>M17*'Conversion Factors'!$D$59</f>
        <v>968.29137071220441</v>
      </c>
      <c r="N18" s="20">
        <f>N17*'Conversion Factors'!$D$59</f>
        <v>964.0930242093134</v>
      </c>
      <c r="O18" s="20">
        <f>O17*'Conversion Factors'!$D$59</f>
        <v>959.89467770642261</v>
      </c>
      <c r="P18" s="20">
        <f>P17*'Conversion Factors'!$D$59</f>
        <v>956.26883299938049</v>
      </c>
      <c r="Q18" s="20">
        <f>Q17*'Conversion Factors'!$D$59</f>
        <v>953.40632402013659</v>
      </c>
      <c r="R18" s="20">
        <f>R17*'Conversion Factors'!$D$59</f>
        <v>950.92548290479203</v>
      </c>
      <c r="S18" s="20">
        <f>S17*'Conversion Factors'!$D$59</f>
        <v>949.78047931309447</v>
      </c>
      <c r="T18" s="20">
        <f>T17*'Conversion Factors'!$D$59</f>
        <v>949.39881144919536</v>
      </c>
      <c r="U18" s="20">
        <f>U17*'Conversion Factors'!$D$59</f>
        <v>949.01714358529614</v>
      </c>
      <c r="V18" s="20">
        <f>V17*'Conversion Factors'!$D$59</f>
        <v>948.44464178944747</v>
      </c>
      <c r="W18" s="20">
        <f>W17*'Conversion Factors'!$D$59</f>
        <v>947.87213999359858</v>
      </c>
      <c r="X18" s="20">
        <f>X17*'Conversion Factors'!$D$59</f>
        <v>947.10880426580025</v>
      </c>
      <c r="Y18" s="20">
        <f>Y17*'Conversion Factors'!$D$59</f>
        <v>945.96380067410269</v>
      </c>
      <c r="Z18" s="20">
        <f>Z17*'Conversion Factors'!$D$59</f>
        <v>943.86462742265724</v>
      </c>
      <c r="AA18" s="20">
        <f>AA17*'Conversion Factors'!$D$59</f>
        <v>941.76545417121179</v>
      </c>
      <c r="AB18" s="20">
        <f>AB17*'Conversion Factors'!$D$59</f>
        <v>939.28461305586723</v>
      </c>
      <c r="AC18" s="20">
        <f>AC17*'Conversion Factors'!$D$59</f>
        <v>936.42210407662333</v>
      </c>
      <c r="AD18" s="20">
        <f>AD17*'Conversion Factors'!$D$59</f>
        <v>933.55959509737954</v>
      </c>
      <c r="AE18" s="20">
        <f>AE17*'Conversion Factors'!$D$59</f>
        <v>930.69708611813576</v>
      </c>
      <c r="AF18" s="20">
        <f>AF17*'Conversion Factors'!$D$59</f>
        <v>928.97958073058953</v>
      </c>
      <c r="AG18" s="20">
        <f>AG17*'Conversion Factors'!$D$59</f>
        <v>927.26207534304319</v>
      </c>
      <c r="AH18" s="20">
        <f>AH17*'Conversion Factors'!$D$59</f>
        <v>926.30790568329519</v>
      </c>
      <c r="AI18" s="20">
        <f>AI17*'Conversion Factors'!$D$59</f>
        <v>925.54456995549697</v>
      </c>
      <c r="AJ18" s="20">
        <f>AJ17*'Conversion Factors'!$D$59</f>
        <v>924.20873243184985</v>
      </c>
      <c r="AK18" s="14" t="s">
        <v>304</v>
      </c>
      <c r="AL18" s="14">
        <v>1</v>
      </c>
    </row>
    <row r="19" spans="1:38" ht="12.75" customHeight="1" x14ac:dyDescent="0.25">
      <c r="A19" s="100"/>
      <c r="B19" s="14" t="s">
        <v>202</v>
      </c>
      <c r="C19" s="14" t="s">
        <v>260</v>
      </c>
      <c r="D19" s="14" t="s">
        <v>417</v>
      </c>
      <c r="E19" s="20">
        <v>55.25079193905075</v>
      </c>
      <c r="F19" s="20">
        <f>$E19*'Conversion Factors'!D$6</f>
        <v>56.339108737016424</v>
      </c>
      <c r="G19" s="20">
        <f>G17*'Conversion Factors'!$D$58</f>
        <v>54.525467615649973</v>
      </c>
      <c r="H19" s="20">
        <f>H17*'Conversion Factors'!$D$58</f>
        <v>54.325740628046844</v>
      </c>
      <c r="I19" s="20">
        <f>I17*'Conversion Factors'!$D$58</f>
        <v>54.147037533875661</v>
      </c>
      <c r="J19" s="20">
        <f>J17*'Conversion Factors'!$D$58</f>
        <v>53.989358333136352</v>
      </c>
      <c r="K19" s="20">
        <f>K17*'Conversion Factors'!$D$58</f>
        <v>53.779119398817279</v>
      </c>
      <c r="L19" s="20">
        <f>L17*'Conversion Factors'!$D$58</f>
        <v>53.568880464498214</v>
      </c>
      <c r="M19" s="20">
        <f>M17*'Conversion Factors'!$D$58</f>
        <v>53.33761763674724</v>
      </c>
      <c r="N19" s="20">
        <f>N17*'Conversion Factors'!$D$58</f>
        <v>53.106354808996265</v>
      </c>
      <c r="O19" s="20">
        <f>O17*'Conversion Factors'!$D$58</f>
        <v>52.875091981245298</v>
      </c>
      <c r="P19" s="20">
        <f>P17*'Conversion Factors'!$D$58</f>
        <v>52.675364993642184</v>
      </c>
      <c r="Q19" s="20">
        <f>Q17*'Conversion Factors'!$D$58</f>
        <v>52.517685792902881</v>
      </c>
      <c r="R19" s="20">
        <f>R17*'Conversion Factors'!$D$58</f>
        <v>52.381030485595495</v>
      </c>
      <c r="S19" s="20">
        <f>S17*'Conversion Factors'!$D$58</f>
        <v>52.317958805299767</v>
      </c>
      <c r="T19" s="20">
        <f>T17*'Conversion Factors'!$D$58</f>
        <v>52.296934911867865</v>
      </c>
      <c r="U19" s="20">
        <f>U17*'Conversion Factors'!$D$58</f>
        <v>52.275911018435956</v>
      </c>
      <c r="V19" s="20">
        <f>V17*'Conversion Factors'!$D$58</f>
        <v>52.244375178288095</v>
      </c>
      <c r="W19" s="20">
        <f>W17*'Conversion Factors'!$D$58</f>
        <v>52.212839338140235</v>
      </c>
      <c r="X19" s="20">
        <f>X17*'Conversion Factors'!$D$58</f>
        <v>52.170791551276416</v>
      </c>
      <c r="Y19" s="20">
        <f>Y17*'Conversion Factors'!$D$58</f>
        <v>52.107719870980695</v>
      </c>
      <c r="Z19" s="20">
        <f>Z17*'Conversion Factors'!$D$58</f>
        <v>51.992088457105211</v>
      </c>
      <c r="AA19" s="20">
        <f>AA17*'Conversion Factors'!$D$58</f>
        <v>51.876457043229728</v>
      </c>
      <c r="AB19" s="20">
        <f>AB17*'Conversion Factors'!$D$58</f>
        <v>51.739801735922335</v>
      </c>
      <c r="AC19" s="20">
        <f>AC17*'Conversion Factors'!$D$58</f>
        <v>51.582122535183032</v>
      </c>
      <c r="AD19" s="20">
        <f>AD17*'Conversion Factors'!$D$58</f>
        <v>51.424443334443737</v>
      </c>
      <c r="AE19" s="20">
        <f>AE17*'Conversion Factors'!$D$58</f>
        <v>51.266764133704427</v>
      </c>
      <c r="AF19" s="20">
        <f>AF17*'Conversion Factors'!$D$58</f>
        <v>51.172156613260853</v>
      </c>
      <c r="AG19" s="20">
        <f>AG17*'Conversion Factors'!$D$58</f>
        <v>51.077549092817272</v>
      </c>
      <c r="AH19" s="20">
        <f>AH17*'Conversion Factors'!$D$58</f>
        <v>51.024989359237502</v>
      </c>
      <c r="AI19" s="20">
        <f>AI17*'Conversion Factors'!$D$58</f>
        <v>50.982941572373697</v>
      </c>
      <c r="AJ19" s="20">
        <f>AJ17*'Conversion Factors'!$D$58</f>
        <v>50.909357945362025</v>
      </c>
      <c r="AK19" s="14" t="s">
        <v>304</v>
      </c>
      <c r="AL19" s="14">
        <v>1</v>
      </c>
    </row>
    <row r="20" spans="1:38" ht="14.65" customHeight="1" x14ac:dyDescent="0.25">
      <c r="A20" s="100" t="s">
        <v>161</v>
      </c>
      <c r="B20" s="14" t="s">
        <v>199</v>
      </c>
      <c r="C20" s="14" t="s">
        <v>260</v>
      </c>
      <c r="D20" s="14" t="s">
        <v>417</v>
      </c>
      <c r="E20" s="20">
        <v>736.84624038211302</v>
      </c>
      <c r="F20" s="20">
        <f>$E20*'Conversion Factors'!D$6</f>
        <v>751.36046022913956</v>
      </c>
      <c r="G20" s="20">
        <f>$E20*'Conversion Factors'!E$6</f>
        <v>758.50237793164467</v>
      </c>
      <c r="H20" s="20">
        <f>$E20*'Conversion Factors'!F$6</f>
        <v>765.02993712210639</v>
      </c>
      <c r="I20" s="20">
        <f>$E20*'Conversion Factors'!G$6</f>
        <v>770.48236891649185</v>
      </c>
      <c r="J20" s="20">
        <f>$E20*'Conversion Factors'!H$6</f>
        <v>774.78287850079607</v>
      </c>
      <c r="K20" s="20">
        <f>$E20*'Conversion Factors'!I$6</f>
        <v>778.39223475905135</v>
      </c>
      <c r="L20" s="20">
        <f>$E20*'Conversion Factors'!J$6</f>
        <v>781.69441176128487</v>
      </c>
      <c r="M20" s="20">
        <f>$E20*'Conversion Factors'!K$6</f>
        <v>785.3805628335457</v>
      </c>
      <c r="N20" s="20">
        <f>$E20*'Conversion Factors'!L$6</f>
        <v>789.52748278983881</v>
      </c>
      <c r="O20" s="20">
        <f>$E20*'Conversion Factors'!M$6</f>
        <v>793.67440274613205</v>
      </c>
      <c r="P20" s="20">
        <f>$E20*'Conversion Factors'!N$6</f>
        <v>798.05170714444182</v>
      </c>
      <c r="Q20" s="20">
        <f>$E20*'Conversion Factors'!O$6</f>
        <v>802.27542191474049</v>
      </c>
      <c r="R20" s="20">
        <f>$E20*'Conversion Factors'!P$6</f>
        <v>806.03836780100653</v>
      </c>
      <c r="S20" s="20">
        <f>$E20*'Conversion Factors'!Q$6</f>
        <v>809.4173396172456</v>
      </c>
      <c r="T20" s="20">
        <f>$E20*'Conversion Factors'!R$6</f>
        <v>812.2587477354466</v>
      </c>
      <c r="U20" s="20">
        <f>$E20*'Conversion Factors'!S$6</f>
        <v>814.63938696961486</v>
      </c>
      <c r="V20" s="20">
        <f>$E20*'Conversion Factors'!T$6</f>
        <v>816.63605213375615</v>
      </c>
      <c r="W20" s="20">
        <f>$E20*'Conversion Factors'!U$6</f>
        <v>818.40233285588101</v>
      </c>
      <c r="X20" s="20">
        <f>$E20*'Conversion Factors'!V$6</f>
        <v>819.63104987996792</v>
      </c>
      <c r="Y20" s="20">
        <f>$E20*'Conversion Factors'!W$6</f>
        <v>820.55258764803318</v>
      </c>
      <c r="Z20" s="20">
        <f>$E20*'Conversion Factors'!X$6</f>
        <v>821.09015134607114</v>
      </c>
      <c r="AA20" s="20">
        <f>$E20*'Conversion Factors'!Y$6</f>
        <v>821.32053578808745</v>
      </c>
      <c r="AB20" s="20">
        <f>$E20*'Conversion Factors'!Z$6</f>
        <v>821.39733060209278</v>
      </c>
      <c r="AC20" s="20">
        <f>$E20*'Conversion Factors'!AA$6</f>
        <v>821.93489430013085</v>
      </c>
      <c r="AD20" s="20">
        <f>$E20*'Conversion Factors'!AB$6</f>
        <v>822.47245799816892</v>
      </c>
      <c r="AE20" s="20">
        <f>$E20*'Conversion Factors'!AC$6</f>
        <v>822.856432068196</v>
      </c>
      <c r="AF20" s="20">
        <f>$E20*'Conversion Factors'!AD$6</f>
        <v>823.08681651021232</v>
      </c>
      <c r="AG20" s="20">
        <f>$E20*'Conversion Factors'!AE$6</f>
        <v>823.16361132421787</v>
      </c>
      <c r="AH20" s="20">
        <f>$E20*'Conversion Factors'!AF$6</f>
        <v>823.39399576623418</v>
      </c>
      <c r="AI20" s="20">
        <f>$E20*'Conversion Factors'!AG$6</f>
        <v>823.77796983626126</v>
      </c>
      <c r="AJ20" s="20">
        <f>$E20*'Conversion Factors'!AH$6</f>
        <v>824.31553353429933</v>
      </c>
      <c r="AK20" s="14" t="s">
        <v>304</v>
      </c>
      <c r="AL20" s="14">
        <v>1</v>
      </c>
    </row>
    <row r="21" spans="1:38" ht="14.65" customHeight="1" x14ac:dyDescent="0.25">
      <c r="A21" s="100"/>
      <c r="B21" s="14" t="s">
        <v>195</v>
      </c>
      <c r="C21" s="14" t="s">
        <v>260</v>
      </c>
      <c r="D21" s="14" t="s">
        <v>417</v>
      </c>
      <c r="E21" s="20">
        <v>522.17196938475593</v>
      </c>
      <c r="F21" s="20">
        <f>$E21*'Conversion Factors'!D$6</f>
        <v>532.45758712459121</v>
      </c>
      <c r="G21" s="20">
        <f>$E21*'Conversion Factors'!E$11</f>
        <v>532.26453955447039</v>
      </c>
      <c r="H21" s="20">
        <f>$E21*'Conversion Factors'!F$11</f>
        <v>535.10942510566508</v>
      </c>
      <c r="I21" s="20">
        <f>$E21*'Conversion Factors'!G$11</f>
        <v>538.42845824872552</v>
      </c>
      <c r="J21" s="20">
        <f>$E21*'Conversion Factors'!H$11</f>
        <v>542.08616824311866</v>
      </c>
      <c r="K21" s="20">
        <f>$E21*'Conversion Factors'!I$11</f>
        <v>545.67614286724529</v>
      </c>
      <c r="L21" s="20">
        <f>$E21*'Conversion Factors'!J$11</f>
        <v>549.26611749137192</v>
      </c>
      <c r="M21" s="20">
        <f>$E21*'Conversion Factors'!K$11</f>
        <v>552.78835674523202</v>
      </c>
      <c r="N21" s="20">
        <f>$E21*'Conversion Factors'!L$11</f>
        <v>556.31059599909202</v>
      </c>
      <c r="O21" s="20">
        <f>$E21*'Conversion Factors'!M$11</f>
        <v>559.7650998826856</v>
      </c>
      <c r="P21" s="20">
        <f>$E21*'Conversion Factors'!N$11</f>
        <v>563.21960376627908</v>
      </c>
      <c r="Q21" s="20">
        <f>$E21*'Conversion Factors'!O$11</f>
        <v>566.40316616880648</v>
      </c>
      <c r="R21" s="20">
        <f>$E21*'Conversion Factors'!P$11</f>
        <v>568.97711023893498</v>
      </c>
      <c r="S21" s="20">
        <f>$E21*'Conversion Factors'!Q$11</f>
        <v>571.21237745773078</v>
      </c>
      <c r="T21" s="20">
        <f>$E21*'Conversion Factors'!R$11</f>
        <v>573.10896782519387</v>
      </c>
      <c r="U21" s="20">
        <f>$E21*'Conversion Factors'!S$11</f>
        <v>574.73461671159089</v>
      </c>
      <c r="V21" s="20">
        <f>$E21*'Conversion Factors'!T$11</f>
        <v>576.08932411692172</v>
      </c>
      <c r="W21" s="20">
        <f>$E21*'Conversion Factors'!U$11</f>
        <v>577.30856078171928</v>
      </c>
      <c r="X21" s="20">
        <f>$E21*'Conversion Factors'!V$11</f>
        <v>578.32459133571751</v>
      </c>
      <c r="Y21" s="20">
        <f>$E21*'Conversion Factors'!W$11</f>
        <v>579.272886519449</v>
      </c>
      <c r="Z21" s="20">
        <f>$E21*'Conversion Factors'!X$11</f>
        <v>580.15344633291409</v>
      </c>
      <c r="AA21" s="20">
        <f>$E21*'Conversion Factors'!Y$11</f>
        <v>580.96627077611254</v>
      </c>
      <c r="AB21" s="20">
        <f>$E21*'Conversion Factors'!Z$11</f>
        <v>581.57588910851143</v>
      </c>
      <c r="AC21" s="20">
        <f>$E21*'Conversion Factors'!AA$11</f>
        <v>582.1177720706437</v>
      </c>
      <c r="AD21" s="20">
        <f>$E21*'Conversion Factors'!AB$11</f>
        <v>582.52418429224304</v>
      </c>
      <c r="AE21" s="20">
        <f>$E21*'Conversion Factors'!AC$11</f>
        <v>582.86286114357574</v>
      </c>
      <c r="AF21" s="20">
        <f>$E21*'Conversion Factors'!AD$11</f>
        <v>583.0660672543753</v>
      </c>
      <c r="AG21" s="20">
        <f>$E21*'Conversion Factors'!AE$11</f>
        <v>583.20153799490834</v>
      </c>
      <c r="AH21" s="20">
        <f>$E21*'Conversion Factors'!AF$11</f>
        <v>583.26927336517485</v>
      </c>
      <c r="AI21" s="20">
        <f>$E21*'Conversion Factors'!AG$11</f>
        <v>583.26927336517485</v>
      </c>
      <c r="AJ21" s="20">
        <f>$E21*'Conversion Factors'!AH$11</f>
        <v>583.26927336517485</v>
      </c>
      <c r="AK21" s="14" t="s">
        <v>304</v>
      </c>
      <c r="AL21" s="14">
        <v>1</v>
      </c>
    </row>
    <row r="22" spans="1:38" ht="14.65" customHeight="1" x14ac:dyDescent="0.25">
      <c r="A22" s="100"/>
      <c r="B22" s="14" t="s">
        <v>200</v>
      </c>
      <c r="C22" s="14" t="s">
        <v>260</v>
      </c>
      <c r="D22" s="14" t="s">
        <v>417</v>
      </c>
      <c r="E22" s="20">
        <v>111.92567908249599</v>
      </c>
      <c r="F22" s="20">
        <f>$E22*'Conversion Factors'!D$6</f>
        <v>114.13036416291202</v>
      </c>
      <c r="G22" s="20">
        <f>$E22*'Conversion Factors'!E$16</f>
        <v>118.11948293797266</v>
      </c>
      <c r="H22" s="20">
        <f>$E22*'Conversion Factors'!F$16</f>
        <v>120.01405823494198</v>
      </c>
      <c r="I22" s="20">
        <f>$E22*'Conversion Factors'!G$16</f>
        <v>121.76289697060599</v>
      </c>
      <c r="J22" s="20">
        <f>$E22*'Conversion Factors'!H$16</f>
        <v>123.29313086431199</v>
      </c>
      <c r="K22" s="20">
        <f>$E22*'Conversion Factors'!I$16</f>
        <v>124.96910131932334</v>
      </c>
      <c r="L22" s="20">
        <f>$E22*'Conversion Factors'!J$16</f>
        <v>126.57220349368198</v>
      </c>
      <c r="M22" s="20">
        <f>$E22*'Conversion Factors'!K$16</f>
        <v>128.32104222934598</v>
      </c>
      <c r="N22" s="20">
        <f>$E22*'Conversion Factors'!L$16</f>
        <v>130.14274924566266</v>
      </c>
      <c r="O22" s="20">
        <f>$E22*'Conversion Factors'!M$16</f>
        <v>132.11019282328465</v>
      </c>
      <c r="P22" s="20">
        <f>$E22*'Conversion Factors'!N$16</f>
        <v>134.07763640090667</v>
      </c>
      <c r="Q22" s="20">
        <f>$E22*'Conversion Factors'!O$16</f>
        <v>135.97221169787599</v>
      </c>
      <c r="R22" s="20">
        <f>$E22*'Conversion Factors'!P$16</f>
        <v>137.86678699484531</v>
      </c>
      <c r="S22" s="20">
        <f>$E22*'Conversion Factors'!Q$16</f>
        <v>139.76136229181466</v>
      </c>
      <c r="T22" s="20">
        <f>$E22*'Conversion Factors'!R$16</f>
        <v>141.51020102747864</v>
      </c>
      <c r="U22" s="20">
        <f>$E22*'Conversion Factors'!S$16</f>
        <v>143.11330320183734</v>
      </c>
      <c r="V22" s="20">
        <f>$E22*'Conversion Factors'!T$16</f>
        <v>144.57066881489067</v>
      </c>
      <c r="W22" s="20">
        <f>$E22*'Conversion Factors'!U$16</f>
        <v>145.95516614729132</v>
      </c>
      <c r="X22" s="20">
        <f>$E22*'Conversion Factors'!V$16</f>
        <v>147.26679519903934</v>
      </c>
      <c r="Y22" s="20">
        <f>$E22*'Conversion Factors'!W$16</f>
        <v>148.57842425078732</v>
      </c>
      <c r="Z22" s="20">
        <f>$E22*'Conversion Factors'!X$16</f>
        <v>149.67144846057732</v>
      </c>
      <c r="AA22" s="20">
        <f>$E22*'Conversion Factors'!Y$16</f>
        <v>150.83734095102</v>
      </c>
      <c r="AB22" s="20">
        <f>$E22*'Conversion Factors'!Z$16</f>
        <v>152.00323344146267</v>
      </c>
      <c r="AC22" s="20">
        <f>$E22*'Conversion Factors'!AA$16</f>
        <v>153.16912593190531</v>
      </c>
      <c r="AD22" s="20">
        <f>$E22*'Conversion Factors'!AB$16</f>
        <v>154.40788670300066</v>
      </c>
      <c r="AE22" s="20">
        <f>$E22*'Conversion Factors'!AC$16</f>
        <v>155.64664747409597</v>
      </c>
      <c r="AF22" s="20">
        <f>$E22*'Conversion Factors'!AD$16</f>
        <v>156.88540824519134</v>
      </c>
      <c r="AG22" s="20">
        <f>$E22*'Conversion Factors'!AE$16</f>
        <v>158.12416901628666</v>
      </c>
      <c r="AH22" s="20">
        <f>$E22*'Conversion Factors'!AF$16</f>
        <v>159.43579806803467</v>
      </c>
      <c r="AI22" s="20">
        <f>$E22*'Conversion Factors'!AG$16</f>
        <v>160.74742711978266</v>
      </c>
      <c r="AJ22" s="20">
        <f>$E22*'Conversion Factors'!AH$16</f>
        <v>162.13192445218334</v>
      </c>
      <c r="AK22" s="14" t="s">
        <v>304</v>
      </c>
      <c r="AL22" s="14">
        <v>1</v>
      </c>
    </row>
    <row r="23" spans="1:38" ht="14.65" customHeight="1" x14ac:dyDescent="0.25">
      <c r="A23" s="100"/>
      <c r="B23" s="14" t="s">
        <v>305</v>
      </c>
      <c r="C23" s="14" t="s">
        <v>260</v>
      </c>
      <c r="D23" s="14" t="s">
        <v>417</v>
      </c>
      <c r="E23" s="20">
        <v>543.30073638769204</v>
      </c>
      <c r="F23" s="20">
        <f>$E23*'Conversion Factors'!D$6</f>
        <v>554.00254349319221</v>
      </c>
      <c r="G23" s="20">
        <f>$E23*'Conversion Factors'!E$21</f>
        <v>536.16836370680346</v>
      </c>
      <c r="H23" s="20">
        <f>$E23*'Conversion Factors'!F$21</f>
        <v>534.20437702655863</v>
      </c>
      <c r="I23" s="20">
        <f>$E23*'Conversion Factors'!G$21</f>
        <v>532.44712578633983</v>
      </c>
      <c r="J23" s="20">
        <f>$E23*'Conversion Factors'!H$21</f>
        <v>530.89660998614659</v>
      </c>
      <c r="K23" s="20">
        <f>$E23*'Conversion Factors'!I$21</f>
        <v>528.82925558588897</v>
      </c>
      <c r="L23" s="20">
        <f>$E23*'Conversion Factors'!J$21</f>
        <v>526.76190118563136</v>
      </c>
      <c r="M23" s="20">
        <f>$E23*'Conversion Factors'!K$21</f>
        <v>524.48781134534806</v>
      </c>
      <c r="N23" s="20">
        <f>$E23*'Conversion Factors'!L$21</f>
        <v>522.21372150506465</v>
      </c>
      <c r="O23" s="20">
        <f>$E23*'Conversion Factors'!M$21</f>
        <v>519.93963166478136</v>
      </c>
      <c r="P23" s="20">
        <f>$E23*'Conversion Factors'!N$21</f>
        <v>517.97564498453664</v>
      </c>
      <c r="Q23" s="20">
        <f>$E23*'Conversion Factors'!O$21</f>
        <v>516.42512918434352</v>
      </c>
      <c r="R23" s="20">
        <f>$E23*'Conversion Factors'!P$21</f>
        <v>515.08134882417608</v>
      </c>
      <c r="S23" s="20">
        <f>$E23*'Conversion Factors'!Q$21</f>
        <v>514.4611425040988</v>
      </c>
      <c r="T23" s="20">
        <f>$E23*'Conversion Factors'!R$21</f>
        <v>514.25440706407301</v>
      </c>
      <c r="U23" s="20">
        <f>$E23*'Conversion Factors'!S$21</f>
        <v>514.04767162404721</v>
      </c>
      <c r="V23" s="20">
        <f>$E23*'Conversion Factors'!T$21</f>
        <v>513.73756846400863</v>
      </c>
      <c r="W23" s="20">
        <f>$E23*'Conversion Factors'!U$21</f>
        <v>513.42746530396994</v>
      </c>
      <c r="X23" s="20">
        <f>$E23*'Conversion Factors'!V$21</f>
        <v>513.01399442391846</v>
      </c>
      <c r="Y23" s="20">
        <f>$E23*'Conversion Factors'!W$21</f>
        <v>512.39378810384119</v>
      </c>
      <c r="Z23" s="20">
        <f>$E23*'Conversion Factors'!X$21</f>
        <v>511.25674318369954</v>
      </c>
      <c r="AA23" s="20">
        <f>$E23*'Conversion Factors'!Y$21</f>
        <v>510.11969826355789</v>
      </c>
      <c r="AB23" s="20">
        <f>$E23*'Conversion Factors'!Z$21</f>
        <v>508.77591790339039</v>
      </c>
      <c r="AC23" s="20">
        <f>$E23*'Conversion Factors'!AA$21</f>
        <v>507.22540210319721</v>
      </c>
      <c r="AD23" s="20">
        <f>$E23*'Conversion Factors'!AB$21</f>
        <v>505.67488630300403</v>
      </c>
      <c r="AE23" s="20">
        <f>$E23*'Conversion Factors'!AC$21</f>
        <v>504.12437050281085</v>
      </c>
      <c r="AF23" s="20">
        <f>$E23*'Conversion Factors'!AD$21</f>
        <v>503.194061022695</v>
      </c>
      <c r="AG23" s="20">
        <f>$E23*'Conversion Factors'!AE$21</f>
        <v>502.26375154257903</v>
      </c>
      <c r="AH23" s="20">
        <f>$E23*'Conversion Factors'!AF$21</f>
        <v>501.7469129425146</v>
      </c>
      <c r="AI23" s="20">
        <f>$E23*'Conversion Factors'!AG$21</f>
        <v>501.33344206246312</v>
      </c>
      <c r="AJ23" s="20">
        <f>$E23*'Conversion Factors'!AH$21</f>
        <v>500.60986802237301</v>
      </c>
      <c r="AK23" s="14" t="s">
        <v>304</v>
      </c>
      <c r="AL23" s="14"/>
    </row>
    <row r="24" spans="1:38" ht="12.75" customHeight="1" x14ac:dyDescent="0.25">
      <c r="A24" s="100"/>
      <c r="B24" s="14" t="s">
        <v>201</v>
      </c>
      <c r="C24" s="14" t="s">
        <v>260</v>
      </c>
      <c r="D24" s="14" t="s">
        <v>417</v>
      </c>
      <c r="E24" s="20">
        <v>514.93587275354469</v>
      </c>
      <c r="F24" s="20">
        <f>$E24*'Conversion Factors'!D$6</f>
        <v>525.07895560403142</v>
      </c>
      <c r="G24" s="20">
        <f>G23*'Conversion Factors'!$D$59</f>
        <v>508.17586985780758</v>
      </c>
      <c r="H24" s="20">
        <f>H23*'Conversion Factors'!$D$59</f>
        <v>506.31441978506825</v>
      </c>
      <c r="I24" s="20">
        <f>I23*'Conversion Factors'!$D$59</f>
        <v>504.64891182524912</v>
      </c>
      <c r="J24" s="20">
        <f>J23*'Conversion Factors'!$D$59</f>
        <v>503.17934597834966</v>
      </c>
      <c r="K24" s="20">
        <f>K23*'Conversion Factors'!$D$59</f>
        <v>501.21992484915046</v>
      </c>
      <c r="L24" s="20">
        <f>L23*'Conversion Factors'!$D$59</f>
        <v>499.2605037199512</v>
      </c>
      <c r="M24" s="20">
        <f>M23*'Conversion Factors'!$D$59</f>
        <v>497.10514047783215</v>
      </c>
      <c r="N24" s="20">
        <f>N23*'Conversion Factors'!$D$59</f>
        <v>494.94977723571299</v>
      </c>
      <c r="O24" s="20">
        <f>O23*'Conversion Factors'!$D$59</f>
        <v>492.79441399359393</v>
      </c>
      <c r="P24" s="20">
        <f>P23*'Conversion Factors'!$D$59</f>
        <v>490.93296392085472</v>
      </c>
      <c r="Q24" s="20">
        <f>Q23*'Conversion Factors'!$D$59</f>
        <v>489.46339807395537</v>
      </c>
      <c r="R24" s="20">
        <f>R23*'Conversion Factors'!$D$59</f>
        <v>488.18977433997588</v>
      </c>
      <c r="S24" s="20">
        <f>S23*'Conversion Factors'!$D$59</f>
        <v>487.60194800121616</v>
      </c>
      <c r="T24" s="20">
        <f>T23*'Conversion Factors'!$D$59</f>
        <v>487.40600588829619</v>
      </c>
      <c r="U24" s="20">
        <f>U23*'Conversion Factors'!$D$59</f>
        <v>487.21006377537623</v>
      </c>
      <c r="V24" s="20">
        <f>V23*'Conversion Factors'!$D$59</f>
        <v>486.91615060599639</v>
      </c>
      <c r="W24" s="20">
        <f>W23*'Conversion Factors'!$D$59</f>
        <v>486.6222374366165</v>
      </c>
      <c r="X24" s="20">
        <f>X23*'Conversion Factors'!$D$59</f>
        <v>486.23035321077668</v>
      </c>
      <c r="Y24" s="20">
        <f>Y23*'Conversion Factors'!$D$59</f>
        <v>485.64252687201696</v>
      </c>
      <c r="Z24" s="20">
        <f>Z23*'Conversion Factors'!$D$59</f>
        <v>484.56484525095738</v>
      </c>
      <c r="AA24" s="20">
        <f>AA23*'Conversion Factors'!$D$59</f>
        <v>483.48716362989785</v>
      </c>
      <c r="AB24" s="20">
        <f>AB23*'Conversion Factors'!$D$59</f>
        <v>482.21353989591836</v>
      </c>
      <c r="AC24" s="20">
        <f>AC23*'Conversion Factors'!$D$59</f>
        <v>480.74397404901896</v>
      </c>
      <c r="AD24" s="20">
        <f>AD23*'Conversion Factors'!$D$59</f>
        <v>479.27440820211956</v>
      </c>
      <c r="AE24" s="20">
        <f>AE23*'Conversion Factors'!$D$59</f>
        <v>477.80484235522022</v>
      </c>
      <c r="AF24" s="20">
        <f>AF23*'Conversion Factors'!$D$59</f>
        <v>476.9231028470806</v>
      </c>
      <c r="AG24" s="20">
        <f>AG23*'Conversion Factors'!$D$59</f>
        <v>476.04136333894093</v>
      </c>
      <c r="AH24" s="20">
        <f>AH23*'Conversion Factors'!$D$59</f>
        <v>475.55150805664113</v>
      </c>
      <c r="AI24" s="20">
        <f>AI23*'Conversion Factors'!$D$59</f>
        <v>475.15962383080131</v>
      </c>
      <c r="AJ24" s="20">
        <f>AJ23*'Conversion Factors'!$D$59</f>
        <v>474.4738264355816</v>
      </c>
      <c r="AK24" s="14" t="s">
        <v>304</v>
      </c>
      <c r="AL24" s="14">
        <v>1</v>
      </c>
    </row>
    <row r="25" spans="1:38" ht="12.75" customHeight="1" x14ac:dyDescent="0.25">
      <c r="A25" s="100"/>
      <c r="B25" s="14" t="s">
        <v>202</v>
      </c>
      <c r="C25" s="14" t="s">
        <v>260</v>
      </c>
      <c r="D25" s="14" t="s">
        <v>417</v>
      </c>
      <c r="E25" s="20">
        <v>28.364863634147355</v>
      </c>
      <c r="F25" s="20">
        <f>$E25*'Conversion Factors'!D$6</f>
        <v>28.923587889160785</v>
      </c>
      <c r="G25" s="20">
        <f>G23*'Conversion Factors'!$D$58</f>
        <v>27.992493848995878</v>
      </c>
      <c r="H25" s="20">
        <f>H23*'Conversion Factors'!$D$58</f>
        <v>27.889957241490393</v>
      </c>
      <c r="I25" s="20">
        <f>I23*'Conversion Factors'!$D$58</f>
        <v>27.798213961090759</v>
      </c>
      <c r="J25" s="20">
        <f>J23*'Conversion Factors'!$D$58</f>
        <v>27.71726400779696</v>
      </c>
      <c r="K25" s="20">
        <f>K23*'Conversion Factors'!$D$58</f>
        <v>27.609330736738556</v>
      </c>
      <c r="L25" s="20">
        <f>L23*'Conversion Factors'!$D$58</f>
        <v>27.501397465680157</v>
      </c>
      <c r="M25" s="20">
        <f>M23*'Conversion Factors'!$D$58</f>
        <v>27.38267086751592</v>
      </c>
      <c r="N25" s="20">
        <f>N23*'Conversion Factors'!$D$58</f>
        <v>27.263944269351676</v>
      </c>
      <c r="O25" s="20">
        <f>O23*'Conversion Factors'!$D$58</f>
        <v>27.145217671187439</v>
      </c>
      <c r="P25" s="20">
        <f>P23*'Conversion Factors'!$D$58</f>
        <v>27.042681063681957</v>
      </c>
      <c r="Q25" s="20">
        <f>Q23*'Conversion Factors'!$D$58</f>
        <v>26.961731110388161</v>
      </c>
      <c r="R25" s="20">
        <f>R23*'Conversion Factors'!$D$58</f>
        <v>26.891574484200202</v>
      </c>
      <c r="S25" s="20">
        <f>S23*'Conversion Factors'!$D$58</f>
        <v>26.859194502882684</v>
      </c>
      <c r="T25" s="20">
        <f>T23*'Conversion Factors'!$D$58</f>
        <v>26.848401175776839</v>
      </c>
      <c r="U25" s="20">
        <f>U23*'Conversion Factors'!$D$58</f>
        <v>26.837607848670999</v>
      </c>
      <c r="V25" s="20">
        <f>V23*'Conversion Factors'!$D$58</f>
        <v>26.821417858012243</v>
      </c>
      <c r="W25" s="20">
        <f>W23*'Conversion Factors'!$D$58</f>
        <v>26.805227867353477</v>
      </c>
      <c r="X25" s="20">
        <f>X23*'Conversion Factors'!$D$58</f>
        <v>26.783641213141799</v>
      </c>
      <c r="Y25" s="20">
        <f>Y23*'Conversion Factors'!$D$58</f>
        <v>26.75126123182428</v>
      </c>
      <c r="Z25" s="20">
        <f>Z23*'Conversion Factors'!$D$58</f>
        <v>26.691897932742162</v>
      </c>
      <c r="AA25" s="20">
        <f>AA23*'Conversion Factors'!$D$58</f>
        <v>26.632534633660043</v>
      </c>
      <c r="AB25" s="20">
        <f>AB23*'Conversion Factors'!$D$58</f>
        <v>26.562378007472081</v>
      </c>
      <c r="AC25" s="20">
        <f>AC23*'Conversion Factors'!$D$58</f>
        <v>26.481428054178281</v>
      </c>
      <c r="AD25" s="20">
        <f>AD23*'Conversion Factors'!$D$58</f>
        <v>26.400478100884481</v>
      </c>
      <c r="AE25" s="20">
        <f>AE23*'Conversion Factors'!$D$58</f>
        <v>26.319528147590681</v>
      </c>
      <c r="AF25" s="20">
        <f>AF23*'Conversion Factors'!$D$58</f>
        <v>26.270958175614407</v>
      </c>
      <c r="AG25" s="20">
        <f>AG23*'Conversion Factors'!$D$58</f>
        <v>26.222388203638122</v>
      </c>
      <c r="AH25" s="20">
        <f>AH23*'Conversion Factors'!$D$58</f>
        <v>26.195404885873522</v>
      </c>
      <c r="AI25" s="20">
        <f>AI23*'Conversion Factors'!$D$58</f>
        <v>26.173818231661844</v>
      </c>
      <c r="AJ25" s="20">
        <f>AJ23*'Conversion Factors'!$D$58</f>
        <v>26.136041586791407</v>
      </c>
      <c r="AK25" s="14" t="s">
        <v>304</v>
      </c>
      <c r="AL25" s="14">
        <v>1</v>
      </c>
    </row>
    <row r="26" spans="1:38" ht="12.75" customHeight="1" x14ac:dyDescent="0.25">
      <c r="A26" s="100" t="s">
        <v>163</v>
      </c>
      <c r="B26" s="14" t="s">
        <v>199</v>
      </c>
      <c r="C26" s="14" t="s">
        <v>260</v>
      </c>
      <c r="D26" s="14" t="s">
        <v>417</v>
      </c>
      <c r="E26" s="20">
        <v>870.68340711788392</v>
      </c>
      <c r="F26" s="20">
        <f>$E26*'Conversion Factors'!D$6</f>
        <v>887.83391925392152</v>
      </c>
      <c r="G26" s="20">
        <f>$E26*'Conversion Factors'!E$6</f>
        <v>896.27306014625742</v>
      </c>
      <c r="H26" s="20">
        <f>$E26*'Conversion Factors'!F$6</f>
        <v>903.98625343495155</v>
      </c>
      <c r="I26" s="20">
        <f>$E26*'Conversion Factors'!G$6</f>
        <v>910.42903841727241</v>
      </c>
      <c r="J26" s="20">
        <f>$E26*'Conversion Factors'!H$6</f>
        <v>915.51067164276515</v>
      </c>
      <c r="K26" s="20">
        <f>$E26*'Conversion Factors'!I$6</f>
        <v>919.77561381416069</v>
      </c>
      <c r="L26" s="20">
        <f>$E26*'Conversion Factors'!J$6</f>
        <v>923.67758218373524</v>
      </c>
      <c r="M26" s="20">
        <f>$E26*'Conversion Factors'!K$6</f>
        <v>928.03326780558621</v>
      </c>
      <c r="N26" s="20">
        <f>$E26*'Conversion Factors'!L$6</f>
        <v>932.93341413016822</v>
      </c>
      <c r="O26" s="20">
        <f>$E26*'Conversion Factors'!M$6</f>
        <v>937.83356045475034</v>
      </c>
      <c r="P26" s="20">
        <f>$E26*'Conversion Factors'!N$6</f>
        <v>943.00593713069838</v>
      </c>
      <c r="Q26" s="20">
        <f>$E26*'Conversion Factors'!O$6</f>
        <v>947.9968269057357</v>
      </c>
      <c r="R26" s="20">
        <f>$E26*'Conversion Factors'!P$6</f>
        <v>952.44325597804163</v>
      </c>
      <c r="S26" s="20">
        <f>$E26*'Conversion Factors'!Q$6</f>
        <v>956.43596779807149</v>
      </c>
      <c r="T26" s="20">
        <f>$E26*'Conversion Factors'!R$6</f>
        <v>959.79347546491488</v>
      </c>
      <c r="U26" s="20">
        <f>$E26*'Conversion Factors'!S$6</f>
        <v>962.60652242902677</v>
      </c>
      <c r="V26" s="20">
        <f>$E26*'Conversion Factors'!T$6</f>
        <v>964.96585214086281</v>
      </c>
      <c r="W26" s="20">
        <f>$E26*'Conversion Factors'!U$6</f>
        <v>967.05295150133293</v>
      </c>
      <c r="X26" s="20">
        <f>$E26*'Conversion Factors'!V$6</f>
        <v>968.50484670861647</v>
      </c>
      <c r="Y26" s="20">
        <f>$E26*'Conversion Factors'!W$6</f>
        <v>969.59376811407924</v>
      </c>
      <c r="Z26" s="20">
        <f>$E26*'Conversion Factors'!X$6</f>
        <v>970.2289722672657</v>
      </c>
      <c r="AA26" s="20">
        <f>$E26*'Conversion Factors'!Y$6</f>
        <v>970.5012026186314</v>
      </c>
      <c r="AB26" s="20">
        <f>$E26*'Conversion Factors'!Z$6</f>
        <v>970.59194606908659</v>
      </c>
      <c r="AC26" s="20">
        <f>$E26*'Conversion Factors'!AA$6</f>
        <v>971.22715022227317</v>
      </c>
      <c r="AD26" s="20">
        <f>$E26*'Conversion Factors'!AB$6</f>
        <v>971.86235437545986</v>
      </c>
      <c r="AE26" s="20">
        <f>$E26*'Conversion Factors'!AC$6</f>
        <v>972.31607162773582</v>
      </c>
      <c r="AF26" s="20">
        <f>$E26*'Conversion Factors'!AD$6</f>
        <v>972.58830197910152</v>
      </c>
      <c r="AG26" s="20">
        <f>$E26*'Conversion Factors'!AE$6</f>
        <v>972.67904542955694</v>
      </c>
      <c r="AH26" s="20">
        <f>$E26*'Conversion Factors'!AF$6</f>
        <v>972.95127578092263</v>
      </c>
      <c r="AI26" s="20">
        <f>$E26*'Conversion Factors'!AG$6</f>
        <v>973.40499303319859</v>
      </c>
      <c r="AJ26" s="20">
        <f>$E26*'Conversion Factors'!AH$6</f>
        <v>974.0401971863854</v>
      </c>
      <c r="AK26" s="14" t="s">
        <v>304</v>
      </c>
      <c r="AL26" s="14">
        <v>1</v>
      </c>
    </row>
    <row r="27" spans="1:38" ht="12.75" customHeight="1" x14ac:dyDescent="0.25">
      <c r="A27" s="100"/>
      <c r="B27" s="14" t="s">
        <v>195</v>
      </c>
      <c r="C27" s="14" t="s">
        <v>260</v>
      </c>
      <c r="D27" s="14" t="s">
        <v>417</v>
      </c>
      <c r="E27" s="20">
        <v>512.20918393489603</v>
      </c>
      <c r="F27" s="20">
        <f>$E27*'Conversion Factors'!D$6</f>
        <v>522.29855712548442</v>
      </c>
      <c r="G27" s="20">
        <f>$E27*'Conversion Factors'!E$11</f>
        <v>522.10919280845928</v>
      </c>
      <c r="H27" s="20">
        <f>$E27*'Conversion Factors'!F$11</f>
        <v>524.89979933657787</v>
      </c>
      <c r="I27" s="20">
        <f>$E27*'Conversion Factors'!G$11</f>
        <v>528.15550695271611</v>
      </c>
      <c r="J27" s="20">
        <f>$E27*'Conversion Factors'!H$11</f>
        <v>531.74342963172558</v>
      </c>
      <c r="K27" s="20">
        <f>$E27*'Conversion Factors'!I$11</f>
        <v>535.264909298161</v>
      </c>
      <c r="L27" s="20">
        <f>$E27*'Conversion Factors'!J$11</f>
        <v>538.7863889645962</v>
      </c>
      <c r="M27" s="20">
        <f>$E27*'Conversion Factors'!K$11</f>
        <v>542.24142561845724</v>
      </c>
      <c r="N27" s="20">
        <f>$E27*'Conversion Factors'!L$11</f>
        <v>545.69646227231829</v>
      </c>
      <c r="O27" s="20">
        <f>$E27*'Conversion Factors'!M$11</f>
        <v>549.08505591360506</v>
      </c>
      <c r="P27" s="20">
        <f>$E27*'Conversion Factors'!N$11</f>
        <v>552.47364955489172</v>
      </c>
      <c r="Q27" s="20">
        <f>$E27*'Conversion Factors'!O$11</f>
        <v>555.59647114588154</v>
      </c>
      <c r="R27" s="20">
        <f>$E27*'Conversion Factors'!P$11</f>
        <v>558.12130562370305</v>
      </c>
      <c r="S27" s="20">
        <f>$E27*'Conversion Factors'!Q$11</f>
        <v>560.31392503865322</v>
      </c>
      <c r="T27" s="20">
        <f>$E27*'Conversion Factors'!R$11</f>
        <v>562.17432939073228</v>
      </c>
      <c r="U27" s="20">
        <f>$E27*'Conversion Factors'!S$11</f>
        <v>563.76896169251438</v>
      </c>
      <c r="V27" s="20">
        <f>$E27*'Conversion Factors'!T$11</f>
        <v>565.09782194399941</v>
      </c>
      <c r="W27" s="20">
        <f>$E27*'Conversion Factors'!U$11</f>
        <v>566.29379617033578</v>
      </c>
      <c r="X27" s="20">
        <f>$E27*'Conversion Factors'!V$11</f>
        <v>567.29044135894958</v>
      </c>
      <c r="Y27" s="20">
        <f>$E27*'Conversion Factors'!W$11</f>
        <v>568.22064353498911</v>
      </c>
      <c r="Z27" s="20">
        <f>$E27*'Conversion Factors'!X$11</f>
        <v>569.08440269845437</v>
      </c>
      <c r="AA27" s="20">
        <f>$E27*'Conversion Factors'!Y$11</f>
        <v>569.88171884934536</v>
      </c>
      <c r="AB27" s="20">
        <f>$E27*'Conversion Factors'!Z$11</f>
        <v>570.47970596251366</v>
      </c>
      <c r="AC27" s="20">
        <f>$E27*'Conversion Factors'!AA$11</f>
        <v>571.01125006310758</v>
      </c>
      <c r="AD27" s="20">
        <f>$E27*'Conversion Factors'!AB$11</f>
        <v>571.40990813855319</v>
      </c>
      <c r="AE27" s="20">
        <f>$E27*'Conversion Factors'!AC$11</f>
        <v>571.74212320142442</v>
      </c>
      <c r="AF27" s="20">
        <f>$E27*'Conversion Factors'!AD$11</f>
        <v>571.94145223914711</v>
      </c>
      <c r="AG27" s="20">
        <f>$E27*'Conversion Factors'!AE$11</f>
        <v>572.07433826429553</v>
      </c>
      <c r="AH27" s="20">
        <f>$E27*'Conversion Factors'!AF$11</f>
        <v>572.1407812768698</v>
      </c>
      <c r="AI27" s="20">
        <f>$E27*'Conversion Factors'!AG$11</f>
        <v>572.1407812768698</v>
      </c>
      <c r="AJ27" s="20">
        <f>$E27*'Conversion Factors'!AH$11</f>
        <v>572.1407812768698</v>
      </c>
      <c r="AK27" s="14" t="s">
        <v>304</v>
      </c>
      <c r="AL27" s="14">
        <v>1</v>
      </c>
    </row>
    <row r="28" spans="1:38" ht="12.75" customHeight="1" x14ac:dyDescent="0.25">
      <c r="A28" s="100"/>
      <c r="B28" s="14" t="s">
        <v>200</v>
      </c>
      <c r="C28" s="14" t="s">
        <v>260</v>
      </c>
      <c r="D28" s="14" t="s">
        <v>417</v>
      </c>
      <c r="E28" s="20">
        <v>97.944894507599997</v>
      </c>
      <c r="F28" s="20">
        <f>$E28*'Conversion Factors'!D$6</f>
        <v>99.874189459339078</v>
      </c>
      <c r="G28" s="20">
        <f>$E28*'Conversion Factors'!E$16</f>
        <v>103.3650221333461</v>
      </c>
      <c r="H28" s="20">
        <f>$E28*'Conversion Factors'!F$16</f>
        <v>105.02294352475077</v>
      </c>
      <c r="I28" s="20">
        <f>$E28*'Conversion Factors'!G$16</f>
        <v>106.55333250143202</v>
      </c>
      <c r="J28" s="20">
        <f>$E28*'Conversion Factors'!H$16</f>
        <v>107.89242285602812</v>
      </c>
      <c r="K28" s="20">
        <f>$E28*'Conversion Factors'!I$16</f>
        <v>109.35904562534766</v>
      </c>
      <c r="L28" s="20">
        <f>$E28*'Conversion Factors'!J$16</f>
        <v>110.76190218730547</v>
      </c>
      <c r="M28" s="20">
        <f>$E28*'Conversion Factors'!K$16</f>
        <v>112.29229116398672</v>
      </c>
      <c r="N28" s="20">
        <f>$E28*'Conversion Factors'!L$16</f>
        <v>113.88644634802969</v>
      </c>
      <c r="O28" s="20">
        <f>$E28*'Conversion Factors'!M$16</f>
        <v>115.6081339467961</v>
      </c>
      <c r="P28" s="20">
        <f>$E28*'Conversion Factors'!N$16</f>
        <v>117.32982154556251</v>
      </c>
      <c r="Q28" s="20">
        <f>$E28*'Conversion Factors'!O$16</f>
        <v>118.98774293696718</v>
      </c>
      <c r="R28" s="20">
        <f>$E28*'Conversion Factors'!P$16</f>
        <v>120.64566432837186</v>
      </c>
      <c r="S28" s="20">
        <f>$E28*'Conversion Factors'!Q$16</f>
        <v>122.30358571977656</v>
      </c>
      <c r="T28" s="20">
        <f>$E28*'Conversion Factors'!R$16</f>
        <v>123.8339746964578</v>
      </c>
      <c r="U28" s="20">
        <f>$E28*'Conversion Factors'!S$16</f>
        <v>125.23683125841563</v>
      </c>
      <c r="V28" s="20">
        <f>$E28*'Conversion Factors'!T$16</f>
        <v>126.51215540565001</v>
      </c>
      <c r="W28" s="20">
        <f>$E28*'Conversion Factors'!U$16</f>
        <v>127.72371334552267</v>
      </c>
      <c r="X28" s="20">
        <f>$E28*'Conversion Factors'!V$16</f>
        <v>128.87150507803361</v>
      </c>
      <c r="Y28" s="20">
        <f>$E28*'Conversion Factors'!W$16</f>
        <v>130.01929681054455</v>
      </c>
      <c r="Z28" s="20">
        <f>$E28*'Conversion Factors'!X$16</f>
        <v>130.97578992097033</v>
      </c>
      <c r="AA28" s="20">
        <f>$E28*'Conversion Factors'!Y$16</f>
        <v>131.99604923875782</v>
      </c>
      <c r="AB28" s="20">
        <f>$E28*'Conversion Factors'!Z$16</f>
        <v>133.01630855654531</v>
      </c>
      <c r="AC28" s="20">
        <f>$E28*'Conversion Factors'!AA$16</f>
        <v>134.0365678743328</v>
      </c>
      <c r="AD28" s="20">
        <f>$E28*'Conversion Factors'!AB$16</f>
        <v>135.12059339948203</v>
      </c>
      <c r="AE28" s="20">
        <f>$E28*'Conversion Factors'!AC$16</f>
        <v>136.20461892463123</v>
      </c>
      <c r="AF28" s="20">
        <f>$E28*'Conversion Factors'!AD$16</f>
        <v>137.28864444978049</v>
      </c>
      <c r="AG28" s="20">
        <f>$E28*'Conversion Factors'!AE$16</f>
        <v>138.37266997492969</v>
      </c>
      <c r="AH28" s="20">
        <f>$E28*'Conversion Factors'!AF$16</f>
        <v>139.52046170744063</v>
      </c>
      <c r="AI28" s="20">
        <f>$E28*'Conversion Factors'!AG$16</f>
        <v>140.66825343995157</v>
      </c>
      <c r="AJ28" s="20">
        <f>$E28*'Conversion Factors'!AH$16</f>
        <v>141.87981137982422</v>
      </c>
      <c r="AK28" s="14" t="s">
        <v>304</v>
      </c>
      <c r="AL28" s="14">
        <v>1</v>
      </c>
    </row>
    <row r="29" spans="1:38" ht="12.75" customHeight="1" x14ac:dyDescent="0.25">
      <c r="A29" s="100"/>
      <c r="B29" s="14" t="s">
        <v>305</v>
      </c>
      <c r="C29" s="14" t="s">
        <v>260</v>
      </c>
      <c r="D29" s="14" t="s">
        <v>417</v>
      </c>
      <c r="E29" s="20">
        <v>770.60137623364801</v>
      </c>
      <c r="F29" s="20">
        <f>$E29*'Conversion Factors'!D$6</f>
        <v>785.78049662011597</v>
      </c>
      <c r="G29" s="20">
        <f>$E29*'Conversion Factors'!E$21</f>
        <v>760.48503396574063</v>
      </c>
      <c r="H29" s="20">
        <f>$E29*'Conversion Factors'!F$21</f>
        <v>757.69937450066448</v>
      </c>
      <c r="I29" s="20">
        <f>$E29*'Conversion Factors'!G$21</f>
        <v>755.2069423477019</v>
      </c>
      <c r="J29" s="20">
        <f>$E29*'Conversion Factors'!H$21</f>
        <v>753.00773750685244</v>
      </c>
      <c r="K29" s="20">
        <f>$E29*'Conversion Factors'!I$21</f>
        <v>750.07546438571978</v>
      </c>
      <c r="L29" s="20">
        <f>$E29*'Conversion Factors'!J$21</f>
        <v>747.14319126458724</v>
      </c>
      <c r="M29" s="20">
        <f>$E29*'Conversion Factors'!K$21</f>
        <v>743.91769083134125</v>
      </c>
      <c r="N29" s="20">
        <f>$E29*'Conversion Factors'!L$21</f>
        <v>740.69219039809536</v>
      </c>
      <c r="O29" s="20">
        <f>$E29*'Conversion Factors'!M$21</f>
        <v>737.46668996484959</v>
      </c>
      <c r="P29" s="20">
        <f>$E29*'Conversion Factors'!N$21</f>
        <v>734.68103049977356</v>
      </c>
      <c r="Q29" s="20">
        <f>$E29*'Conversion Factors'!O$21</f>
        <v>732.48182565892421</v>
      </c>
      <c r="R29" s="20">
        <f>$E29*'Conversion Factors'!P$21</f>
        <v>730.57584813018798</v>
      </c>
      <c r="S29" s="20">
        <f>$E29*'Conversion Factors'!Q$21</f>
        <v>729.69616619384817</v>
      </c>
      <c r="T29" s="20">
        <f>$E29*'Conversion Factors'!R$21</f>
        <v>729.40293888173494</v>
      </c>
      <c r="U29" s="20">
        <f>$E29*'Conversion Factors'!S$21</f>
        <v>729.1097115696216</v>
      </c>
      <c r="V29" s="20">
        <f>$E29*'Conversion Factors'!T$21</f>
        <v>728.66987060145175</v>
      </c>
      <c r="W29" s="20">
        <f>$E29*'Conversion Factors'!U$21</f>
        <v>728.23002963328179</v>
      </c>
      <c r="X29" s="20">
        <f>$E29*'Conversion Factors'!V$21</f>
        <v>727.64357500905533</v>
      </c>
      <c r="Y29" s="20">
        <f>$E29*'Conversion Factors'!W$21</f>
        <v>726.76389307271552</v>
      </c>
      <c r="Z29" s="20">
        <f>$E29*'Conversion Factors'!X$21</f>
        <v>725.15114285609263</v>
      </c>
      <c r="AA29" s="20">
        <f>$E29*'Conversion Factors'!Y$21</f>
        <v>723.53839263946975</v>
      </c>
      <c r="AB29" s="20">
        <f>$E29*'Conversion Factors'!Z$21</f>
        <v>721.63241511073352</v>
      </c>
      <c r="AC29" s="20">
        <f>$E29*'Conversion Factors'!AA$21</f>
        <v>719.43321026988406</v>
      </c>
      <c r="AD29" s="20">
        <f>$E29*'Conversion Factors'!AB$21</f>
        <v>717.2340054290346</v>
      </c>
      <c r="AE29" s="20">
        <f>$E29*'Conversion Factors'!AC$21</f>
        <v>715.03480058818513</v>
      </c>
      <c r="AF29" s="20">
        <f>$E29*'Conversion Factors'!AD$21</f>
        <v>713.71527768367548</v>
      </c>
      <c r="AG29" s="20">
        <f>$E29*'Conversion Factors'!AE$21</f>
        <v>712.39575477916583</v>
      </c>
      <c r="AH29" s="20">
        <f>$E29*'Conversion Factors'!AF$21</f>
        <v>711.66268649888264</v>
      </c>
      <c r="AI29" s="20">
        <f>$E29*'Conversion Factors'!AG$21</f>
        <v>711.07623187465617</v>
      </c>
      <c r="AJ29" s="20">
        <f>$E29*'Conversion Factors'!AH$21</f>
        <v>710.04993628225975</v>
      </c>
      <c r="AK29" s="14" t="s">
        <v>304</v>
      </c>
      <c r="AL29" s="14"/>
    </row>
    <row r="30" spans="1:38" ht="12.75" customHeight="1" x14ac:dyDescent="0.25">
      <c r="A30" s="100"/>
      <c r="B30" s="14" t="s">
        <v>201</v>
      </c>
      <c r="C30" s="14" t="s">
        <v>260</v>
      </c>
      <c r="D30" s="14" t="s">
        <v>417</v>
      </c>
      <c r="E30" s="20">
        <v>730.36950925978078</v>
      </c>
      <c r="F30" s="20">
        <f>$E30*'Conversion Factors'!D$6</f>
        <v>744.75615201643518</v>
      </c>
      <c r="G30" s="20">
        <f>G29*'Conversion Factors'!$D$59</f>
        <v>720.7813250628775</v>
      </c>
      <c r="H30" s="20">
        <f>H29*'Conversion Factors'!$D$59</f>
        <v>718.14110042894731</v>
      </c>
      <c r="I30" s="20">
        <f>I29*'Conversion Factors'!$D$59</f>
        <v>715.77879417753638</v>
      </c>
      <c r="J30" s="20">
        <f>J29*'Conversion Factors'!$D$59</f>
        <v>713.69440630864437</v>
      </c>
      <c r="K30" s="20">
        <f>K29*'Conversion Factors'!$D$59</f>
        <v>710.91522248345484</v>
      </c>
      <c r="L30" s="20">
        <f>L29*'Conversion Factors'!$D$59</f>
        <v>708.13603865826553</v>
      </c>
      <c r="M30" s="20">
        <f>M29*'Conversion Factors'!$D$59</f>
        <v>705.07893645055708</v>
      </c>
      <c r="N30" s="20">
        <f>N29*'Conversion Factors'!$D$59</f>
        <v>702.02183424284863</v>
      </c>
      <c r="O30" s="20">
        <f>O29*'Conversion Factors'!$D$59</f>
        <v>698.9647320351404</v>
      </c>
      <c r="P30" s="20">
        <f>P29*'Conversion Factors'!$D$59</f>
        <v>696.32450740121033</v>
      </c>
      <c r="Q30" s="20">
        <f>Q29*'Conversion Factors'!$D$59</f>
        <v>694.24011953231843</v>
      </c>
      <c r="R30" s="20">
        <f>R29*'Conversion Factors'!$D$59</f>
        <v>692.43365004594523</v>
      </c>
      <c r="S30" s="20">
        <f>S29*'Conversion Factors'!$D$59</f>
        <v>691.59989489838836</v>
      </c>
      <c r="T30" s="20">
        <f>T29*'Conversion Factors'!$D$59</f>
        <v>691.32197651586944</v>
      </c>
      <c r="U30" s="20">
        <f>U29*'Conversion Factors'!$D$59</f>
        <v>691.0440581333504</v>
      </c>
      <c r="V30" s="20">
        <f>V29*'Conversion Factors'!$D$59</f>
        <v>690.62718055957203</v>
      </c>
      <c r="W30" s="20">
        <f>W29*'Conversion Factors'!$D$59</f>
        <v>690.21030298579353</v>
      </c>
      <c r="X30" s="20">
        <f>X29*'Conversion Factors'!$D$59</f>
        <v>689.65446622075569</v>
      </c>
      <c r="Y30" s="20">
        <f>Y29*'Conversion Factors'!$D$59</f>
        <v>688.82071107319894</v>
      </c>
      <c r="Z30" s="20">
        <f>Z29*'Conversion Factors'!$D$59</f>
        <v>687.29215996934477</v>
      </c>
      <c r="AA30" s="20">
        <f>AA29*'Conversion Factors'!$D$59</f>
        <v>685.7636088654906</v>
      </c>
      <c r="AB30" s="20">
        <f>AB29*'Conversion Factors'!$D$59</f>
        <v>683.95713937911751</v>
      </c>
      <c r="AC30" s="20">
        <f>AC29*'Conversion Factors'!$D$59</f>
        <v>681.87275151022538</v>
      </c>
      <c r="AD30" s="20">
        <f>AD29*'Conversion Factors'!$D$59</f>
        <v>679.78836364133326</v>
      </c>
      <c r="AE30" s="20">
        <f>AE29*'Conversion Factors'!$D$59</f>
        <v>677.70397577244125</v>
      </c>
      <c r="AF30" s="20">
        <f>AF29*'Conversion Factors'!$D$59</f>
        <v>676.453343051106</v>
      </c>
      <c r="AG30" s="20">
        <f>AG29*'Conversion Factors'!$D$59</f>
        <v>675.20271032977075</v>
      </c>
      <c r="AH30" s="20">
        <f>AH29*'Conversion Factors'!$D$59</f>
        <v>674.50791437347334</v>
      </c>
      <c r="AI30" s="20">
        <f>AI29*'Conversion Factors'!$D$59</f>
        <v>673.9520776084355</v>
      </c>
      <c r="AJ30" s="20">
        <f>AJ29*'Conversion Factors'!$D$59</f>
        <v>672.97936326961928</v>
      </c>
      <c r="AK30" s="14" t="s">
        <v>304</v>
      </c>
      <c r="AL30" s="14">
        <v>1</v>
      </c>
    </row>
    <row r="31" spans="1:38" ht="12.75" customHeight="1" x14ac:dyDescent="0.25">
      <c r="A31" s="100"/>
      <c r="B31" s="14" t="s">
        <v>202</v>
      </c>
      <c r="C31" s="14" t="s">
        <v>260</v>
      </c>
      <c r="D31" s="14" t="s">
        <v>417</v>
      </c>
      <c r="E31" s="20">
        <v>40.231866973867177</v>
      </c>
      <c r="F31" s="20">
        <f>$E31*'Conversion Factors'!D$6</f>
        <v>41.024344603680717</v>
      </c>
      <c r="G31" s="20">
        <f>G29*'Conversion Factors'!$D$58</f>
        <v>39.70370890286322</v>
      </c>
      <c r="H31" s="20">
        <f>H29*'Conversion Factors'!$D$58</f>
        <v>39.558274071717186</v>
      </c>
      <c r="I31" s="20">
        <f>I29*'Conversion Factors'!$D$58</f>
        <v>39.428148170165493</v>
      </c>
      <c r="J31" s="20">
        <f>J29*'Conversion Factors'!$D$58</f>
        <v>39.313331198208111</v>
      </c>
      <c r="K31" s="20">
        <f>K29*'Conversion Factors'!$D$58</f>
        <v>39.160241902264929</v>
      </c>
      <c r="L31" s="20">
        <f>L29*'Conversion Factors'!$D$58</f>
        <v>39.007152606321753</v>
      </c>
      <c r="M31" s="20">
        <f>M29*'Conversion Factors'!$D$58</f>
        <v>38.838754380784252</v>
      </c>
      <c r="N31" s="20">
        <f>N29*'Conversion Factors'!$D$58</f>
        <v>38.670356155246758</v>
      </c>
      <c r="O31" s="20">
        <f>O29*'Conversion Factors'!$D$58</f>
        <v>38.501957929709263</v>
      </c>
      <c r="P31" s="20">
        <f>P29*'Conversion Factors'!$D$58</f>
        <v>38.356523098563244</v>
      </c>
      <c r="Q31" s="20">
        <f>Q29*'Conversion Factors'!$D$58</f>
        <v>38.241706126605862</v>
      </c>
      <c r="R31" s="20">
        <f>R29*'Conversion Factors'!$D$58</f>
        <v>38.1421980842428</v>
      </c>
      <c r="S31" s="20">
        <f>S29*'Conversion Factors'!$D$58</f>
        <v>38.096271295459843</v>
      </c>
      <c r="T31" s="20">
        <f>T29*'Conversion Factors'!$D$58</f>
        <v>38.080962365865524</v>
      </c>
      <c r="U31" s="20">
        <f>U29*'Conversion Factors'!$D$58</f>
        <v>38.065653436271205</v>
      </c>
      <c r="V31" s="20">
        <f>V29*'Conversion Factors'!$D$58</f>
        <v>38.04269004187973</v>
      </c>
      <c r="W31" s="20">
        <f>W29*'Conversion Factors'!$D$58</f>
        <v>38.019726647488248</v>
      </c>
      <c r="X31" s="20">
        <f>X29*'Conversion Factors'!$D$58</f>
        <v>37.989108788299617</v>
      </c>
      <c r="Y31" s="20">
        <f>Y29*'Conversion Factors'!$D$58</f>
        <v>37.943181999516661</v>
      </c>
      <c r="Z31" s="20">
        <f>Z29*'Conversion Factors'!$D$58</f>
        <v>37.858982886747917</v>
      </c>
      <c r="AA31" s="20">
        <f>AA29*'Conversion Factors'!$D$58</f>
        <v>37.774783773979173</v>
      </c>
      <c r="AB31" s="20">
        <f>AB29*'Conversion Factors'!$D$58</f>
        <v>37.675275731616104</v>
      </c>
      <c r="AC31" s="20">
        <f>AC29*'Conversion Factors'!$D$58</f>
        <v>37.560458759658722</v>
      </c>
      <c r="AD31" s="20">
        <f>AD29*'Conversion Factors'!$D$58</f>
        <v>37.445641787701334</v>
      </c>
      <c r="AE31" s="20">
        <f>AE29*'Conversion Factors'!$D$58</f>
        <v>37.330824815743952</v>
      </c>
      <c r="AF31" s="20">
        <f>AF29*'Conversion Factors'!$D$58</f>
        <v>37.26193463256952</v>
      </c>
      <c r="AG31" s="20">
        <f>AG29*'Conversion Factors'!$D$58</f>
        <v>37.193044449395096</v>
      </c>
      <c r="AH31" s="20">
        <f>AH29*'Conversion Factors'!$D$58</f>
        <v>37.154772125409295</v>
      </c>
      <c r="AI31" s="20">
        <f>AI29*'Conversion Factors'!$D$58</f>
        <v>37.124154266220664</v>
      </c>
      <c r="AJ31" s="20">
        <f>AJ29*'Conversion Factors'!$D$58</f>
        <v>37.070573012640551</v>
      </c>
      <c r="AK31" s="14" t="s">
        <v>304</v>
      </c>
      <c r="AL31" s="14">
        <v>1</v>
      </c>
    </row>
    <row r="32" spans="1:38" ht="12.75" customHeight="1" x14ac:dyDescent="0.25">
      <c r="A32" s="100" t="s">
        <v>165</v>
      </c>
      <c r="B32" s="14" t="s">
        <v>199</v>
      </c>
      <c r="C32" s="14" t="s">
        <v>260</v>
      </c>
      <c r="D32" s="14" t="s">
        <v>417</v>
      </c>
      <c r="E32" s="20">
        <v>46.94637322506</v>
      </c>
      <c r="F32" s="20">
        <f>$E32*'Conversion Factors'!D$6</f>
        <v>47.871111582489533</v>
      </c>
      <c r="G32" s="20">
        <f>$E32*'Conversion Factors'!E$6</f>
        <v>48.326141567891362</v>
      </c>
      <c r="H32" s="20">
        <f>$E32*'Conversion Factors'!F$6</f>
        <v>48.742029188957559</v>
      </c>
      <c r="I32" s="20">
        <f>$E32*'Conversion Factors'!G$6</f>
        <v>49.089417672436369</v>
      </c>
      <c r="J32" s="20">
        <f>$E32*'Conversion Factors'!H$6</f>
        <v>49.363414222785863</v>
      </c>
      <c r="K32" s="20">
        <f>$E32*'Conversion Factors'!I$6</f>
        <v>49.593375613257763</v>
      </c>
      <c r="L32" s="20">
        <f>$E32*'Conversion Factors'!J$6</f>
        <v>49.803765821561825</v>
      </c>
      <c r="M32" s="20">
        <f>$E32*'Conversion Factors'!K$6</f>
        <v>50.038620007575688</v>
      </c>
      <c r="N32" s="20">
        <f>$E32*'Conversion Factors'!L$6</f>
        <v>50.302830966841256</v>
      </c>
      <c r="O32" s="20">
        <f>$E32*'Conversion Factors'!M$6</f>
        <v>50.567041926106832</v>
      </c>
      <c r="P32" s="20">
        <f>$E32*'Conversion Factors'!N$6</f>
        <v>50.845931271998289</v>
      </c>
      <c r="Q32" s="20">
        <f>$E32*'Conversion Factors'!O$6</f>
        <v>51.11503502680582</v>
      </c>
      <c r="R32" s="20">
        <f>$E32*'Conversion Factors'!P$6</f>
        <v>51.354782008361617</v>
      </c>
      <c r="S32" s="20">
        <f>$E32*'Conversion Factors'!Q$6</f>
        <v>51.57006501220765</v>
      </c>
      <c r="T32" s="20">
        <f>$E32*'Conversion Factors'!R$6</f>
        <v>51.751098447259999</v>
      </c>
      <c r="U32" s="20">
        <f>$E32*'Conversion Factors'!S$6</f>
        <v>51.902775109060599</v>
      </c>
      <c r="V32" s="20">
        <f>$E32*'Conversion Factors'!T$6</f>
        <v>52.029987793151442</v>
      </c>
      <c r="W32" s="20">
        <f>$E32*'Conversion Factors'!U$6</f>
        <v>52.14252209061641</v>
      </c>
      <c r="X32" s="20">
        <f>$E32*'Conversion Factors'!V$6</f>
        <v>52.220806819287688</v>
      </c>
      <c r="Y32" s="20">
        <f>$E32*'Conversion Factors'!W$6</f>
        <v>52.279520365791157</v>
      </c>
      <c r="Z32" s="20">
        <f>$E32*'Conversion Factors'!X$6</f>
        <v>52.31376993458484</v>
      </c>
      <c r="AA32" s="20">
        <f>$E32*'Conversion Factors'!Y$6</f>
        <v>52.328448321210708</v>
      </c>
      <c r="AB32" s="20">
        <f>$E32*'Conversion Factors'!Z$6</f>
        <v>52.333341116752656</v>
      </c>
      <c r="AC32" s="20">
        <f>$E32*'Conversion Factors'!AA$6</f>
        <v>52.36759068554634</v>
      </c>
      <c r="AD32" s="20">
        <f>$E32*'Conversion Factors'!AB$6</f>
        <v>52.401840254340037</v>
      </c>
      <c r="AE32" s="20">
        <f>$E32*'Conversion Factors'!AC$6</f>
        <v>52.426304232049809</v>
      </c>
      <c r="AF32" s="20">
        <f>$E32*'Conversion Factors'!AD$6</f>
        <v>52.440982618675669</v>
      </c>
      <c r="AG32" s="20">
        <f>$E32*'Conversion Factors'!AE$6</f>
        <v>52.445875414217632</v>
      </c>
      <c r="AH32" s="20">
        <f>$E32*'Conversion Factors'!AF$6</f>
        <v>52.460553800843499</v>
      </c>
      <c r="AI32" s="20">
        <f>$E32*'Conversion Factors'!AG$6</f>
        <v>52.485017778553271</v>
      </c>
      <c r="AJ32" s="20">
        <f>$E32*'Conversion Factors'!AH$6</f>
        <v>52.519267347346961</v>
      </c>
      <c r="AK32" s="14" t="s">
        <v>304</v>
      </c>
      <c r="AL32" s="14">
        <v>1</v>
      </c>
    </row>
    <row r="33" spans="1:38" ht="12.75" customHeight="1" x14ac:dyDescent="0.25">
      <c r="A33" s="100"/>
      <c r="B33" s="14" t="s">
        <v>195</v>
      </c>
      <c r="C33" s="14" t="s">
        <v>260</v>
      </c>
      <c r="D33" s="14" t="s">
        <v>417</v>
      </c>
      <c r="E33" s="20">
        <v>67.643929532927999</v>
      </c>
      <c r="F33" s="20">
        <f>$E33*'Conversion Factors'!D$6</f>
        <v>68.976363371565142</v>
      </c>
      <c r="G33" s="20">
        <f>$E33*'Conversion Factors'!E$11</f>
        <v>68.951355333992495</v>
      </c>
      <c r="H33" s="20">
        <f>$E33*'Conversion Factors'!F$11</f>
        <v>69.319891465836193</v>
      </c>
      <c r="I33" s="20">
        <f>$E33*'Conversion Factors'!G$11</f>
        <v>69.749850286320495</v>
      </c>
      <c r="J33" s="20">
        <f>$E33*'Conversion Factors'!H$11</f>
        <v>70.223682455833796</v>
      </c>
      <c r="K33" s="20">
        <f>$E33*'Conversion Factors'!I$11</f>
        <v>70.688739955541323</v>
      </c>
      <c r="L33" s="20">
        <f>$E33*'Conversion Factors'!J$11</f>
        <v>71.153797455248821</v>
      </c>
      <c r="M33" s="20">
        <f>$E33*'Conversion Factors'!K$11</f>
        <v>71.610080285150531</v>
      </c>
      <c r="N33" s="20">
        <f>$E33*'Conversion Factors'!L$11</f>
        <v>72.066363115052241</v>
      </c>
      <c r="O33" s="20">
        <f>$E33*'Conversion Factors'!M$11</f>
        <v>72.513871275148148</v>
      </c>
      <c r="P33" s="20">
        <f>$E33*'Conversion Factors'!N$11</f>
        <v>72.961379435244041</v>
      </c>
      <c r="Q33" s="20">
        <f>$E33*'Conversion Factors'!O$11</f>
        <v>73.373788916116737</v>
      </c>
      <c r="R33" s="20">
        <f>$E33*'Conversion Factors'!P$11</f>
        <v>73.707226368737224</v>
      </c>
      <c r="S33" s="20">
        <f>$E33*'Conversion Factors'!Q$11</f>
        <v>73.996790472328684</v>
      </c>
      <c r="T33" s="20">
        <f>$E33*'Conversion Factors'!R$11</f>
        <v>74.242481226891144</v>
      </c>
      <c r="U33" s="20">
        <f>$E33*'Conversion Factors'!S$11</f>
        <v>74.453073302230393</v>
      </c>
      <c r="V33" s="20">
        <f>$E33*'Conversion Factors'!T$11</f>
        <v>74.628566698346432</v>
      </c>
      <c r="W33" s="20">
        <f>$E33*'Conversion Factors'!U$11</f>
        <v>74.786510754850866</v>
      </c>
      <c r="X33" s="20">
        <f>$E33*'Conversion Factors'!V$11</f>
        <v>74.918130801937892</v>
      </c>
      <c r="Y33" s="20">
        <f>$E33*'Conversion Factors'!W$11</f>
        <v>75.040976179219129</v>
      </c>
      <c r="Z33" s="20">
        <f>$E33*'Conversion Factors'!X$11</f>
        <v>75.155046886694549</v>
      </c>
      <c r="AA33" s="20">
        <f>$E33*'Conversion Factors'!Y$11</f>
        <v>75.260342924364181</v>
      </c>
      <c r="AB33" s="20">
        <f>$E33*'Conversion Factors'!Z$11</f>
        <v>75.339314952616405</v>
      </c>
      <c r="AC33" s="20">
        <f>$E33*'Conversion Factors'!AA$11</f>
        <v>75.409512311062812</v>
      </c>
      <c r="AD33" s="20">
        <f>$E33*'Conversion Factors'!AB$11</f>
        <v>75.462160329897628</v>
      </c>
      <c r="AE33" s="20">
        <f>$E33*'Conversion Factors'!AC$11</f>
        <v>75.506033678926642</v>
      </c>
      <c r="AF33" s="20">
        <f>$E33*'Conversion Factors'!AD$11</f>
        <v>75.53235768834405</v>
      </c>
      <c r="AG33" s="20">
        <f>$E33*'Conversion Factors'!AE$11</f>
        <v>75.549907027955641</v>
      </c>
      <c r="AH33" s="20">
        <f>$E33*'Conversion Factors'!AF$11</f>
        <v>75.558681697761443</v>
      </c>
      <c r="AI33" s="20">
        <f>$E33*'Conversion Factors'!AG$11</f>
        <v>75.558681697761443</v>
      </c>
      <c r="AJ33" s="20">
        <f>$E33*'Conversion Factors'!AH$11</f>
        <v>75.558681697761443</v>
      </c>
      <c r="AK33" s="14" t="s">
        <v>304</v>
      </c>
      <c r="AL33" s="14">
        <v>1</v>
      </c>
    </row>
    <row r="34" spans="1:38" ht="12.75" customHeight="1" x14ac:dyDescent="0.25">
      <c r="A34" s="100"/>
      <c r="B34" s="14" t="s">
        <v>200</v>
      </c>
      <c r="C34" s="14" t="s">
        <v>260</v>
      </c>
      <c r="D34" s="14" t="s">
        <v>417</v>
      </c>
      <c r="E34" s="20">
        <v>2.3685975113760001</v>
      </c>
      <c r="F34" s="20">
        <f>$E34*'Conversion Factors'!D$6</f>
        <v>2.415253574914308</v>
      </c>
      <c r="G34" s="20">
        <f>$E34*'Conversion Factors'!E$16</f>
        <v>2.4996722434508438</v>
      </c>
      <c r="H34" s="20">
        <f>$E34*'Conversion Factors'!F$16</f>
        <v>2.5397656909090314</v>
      </c>
      <c r="I34" s="20">
        <f>$E34*'Conversion Factors'!G$16</f>
        <v>2.5767750270242815</v>
      </c>
      <c r="J34" s="20">
        <f>$E34*'Conversion Factors'!H$16</f>
        <v>2.6091581961251249</v>
      </c>
      <c r="K34" s="20">
        <f>$E34*'Conversion Factors'!I$16</f>
        <v>2.6446254765689066</v>
      </c>
      <c r="L34" s="20">
        <f>$E34*'Conversion Factors'!J$16</f>
        <v>2.6785507013412189</v>
      </c>
      <c r="M34" s="20">
        <f>$E34*'Conversion Factors'!K$16</f>
        <v>2.715560037456469</v>
      </c>
      <c r="N34" s="20">
        <f>$E34*'Conversion Factors'!L$16</f>
        <v>2.7541114292431876</v>
      </c>
      <c r="O34" s="20">
        <f>$E34*'Conversion Factors'!M$16</f>
        <v>2.7957469323728441</v>
      </c>
      <c r="P34" s="20">
        <f>$E34*'Conversion Factors'!N$16</f>
        <v>2.8373824355025001</v>
      </c>
      <c r="Q34" s="20">
        <f>$E34*'Conversion Factors'!O$16</f>
        <v>2.8774758829606877</v>
      </c>
      <c r="R34" s="20">
        <f>$E34*'Conversion Factors'!P$16</f>
        <v>2.9175693304188748</v>
      </c>
      <c r="S34" s="20">
        <f>$E34*'Conversion Factors'!Q$16</f>
        <v>2.9576627778770628</v>
      </c>
      <c r="T34" s="20">
        <f>$E34*'Conversion Factors'!R$16</f>
        <v>2.994672113992312</v>
      </c>
      <c r="U34" s="20">
        <f>$E34*'Conversion Factors'!S$16</f>
        <v>3.0285973387646252</v>
      </c>
      <c r="V34" s="20">
        <f>$E34*'Conversion Factors'!T$16</f>
        <v>3.0594384521940001</v>
      </c>
      <c r="W34" s="20">
        <f>$E34*'Conversion Factors'!U$16</f>
        <v>3.0887375099519065</v>
      </c>
      <c r="X34" s="20">
        <f>$E34*'Conversion Factors'!V$16</f>
        <v>3.116494512038344</v>
      </c>
      <c r="Y34" s="20">
        <f>$E34*'Conversion Factors'!W$16</f>
        <v>3.1442515141247815</v>
      </c>
      <c r="Z34" s="20">
        <f>$E34*'Conversion Factors'!X$16</f>
        <v>3.1673823491968127</v>
      </c>
      <c r="AA34" s="20">
        <f>$E34*'Conversion Factors'!Y$16</f>
        <v>3.1920552399403124</v>
      </c>
      <c r="AB34" s="20">
        <f>$E34*'Conversion Factors'!Z$16</f>
        <v>3.2167281306838129</v>
      </c>
      <c r="AC34" s="20">
        <f>$E34*'Conversion Factors'!AA$16</f>
        <v>3.2414010214273126</v>
      </c>
      <c r="AD34" s="20">
        <f>$E34*'Conversion Factors'!AB$16</f>
        <v>3.2676159678422816</v>
      </c>
      <c r="AE34" s="20">
        <f>$E34*'Conversion Factors'!AC$16</f>
        <v>3.2938309142572502</v>
      </c>
      <c r="AF34" s="20">
        <f>$E34*'Conversion Factors'!AD$16</f>
        <v>3.3200458606722192</v>
      </c>
      <c r="AG34" s="20">
        <f>$E34*'Conversion Factors'!AE$16</f>
        <v>3.3462608070871878</v>
      </c>
      <c r="AH34" s="20">
        <f>$E34*'Conversion Factors'!AF$16</f>
        <v>3.3740178091736253</v>
      </c>
      <c r="AI34" s="20">
        <f>$E34*'Conversion Factors'!AG$16</f>
        <v>3.4017748112600628</v>
      </c>
      <c r="AJ34" s="20">
        <f>$E34*'Conversion Factors'!AH$16</f>
        <v>3.4310738690179692</v>
      </c>
      <c r="AK34" s="14" t="s">
        <v>304</v>
      </c>
      <c r="AL34" s="14">
        <v>1</v>
      </c>
    </row>
    <row r="35" spans="1:38" ht="12.75" customHeight="1" x14ac:dyDescent="0.25">
      <c r="A35" s="100"/>
      <c r="B35" s="14" t="s">
        <v>201</v>
      </c>
      <c r="C35" s="14" t="s">
        <v>260</v>
      </c>
      <c r="D35" s="14" t="s">
        <v>417</v>
      </c>
      <c r="E35" s="20">
        <v>42.972751692669</v>
      </c>
      <c r="F35" s="20">
        <f>$E35*'Conversion Factors'!D$6</f>
        <v>43.81921860980443</v>
      </c>
      <c r="G35" s="20">
        <f>$E35*'Conversion Factors'!E$21</f>
        <v>42.408611687571181</v>
      </c>
      <c r="H35" s="20">
        <f>$E35*'Conversion Factors'!F$21</f>
        <v>42.253268787616697</v>
      </c>
      <c r="I35" s="20">
        <f>$E35*'Conversion Factors'!G$21</f>
        <v>42.114277771867968</v>
      </c>
      <c r="J35" s="20">
        <f>$E35*'Conversion Factors'!H$21</f>
        <v>41.991638640324965</v>
      </c>
      <c r="K35" s="20">
        <f>$E35*'Conversion Factors'!I$21</f>
        <v>41.828119798267622</v>
      </c>
      <c r="L35" s="20">
        <f>$E35*'Conversion Factors'!J$21</f>
        <v>41.664600956210279</v>
      </c>
      <c r="M35" s="20">
        <f>$E35*'Conversion Factors'!K$21</f>
        <v>41.484730229947203</v>
      </c>
      <c r="N35" s="20">
        <f>$E35*'Conversion Factors'!L$21</f>
        <v>41.304859503684128</v>
      </c>
      <c r="O35" s="20">
        <f>$E35*'Conversion Factors'!M$21</f>
        <v>41.124988777421052</v>
      </c>
      <c r="P35" s="20">
        <f>$E35*'Conversion Factors'!N$21</f>
        <v>40.969645877466583</v>
      </c>
      <c r="Q35" s="20">
        <f>$E35*'Conversion Factors'!O$21</f>
        <v>40.847006745923579</v>
      </c>
      <c r="R35" s="20">
        <f>$E35*'Conversion Factors'!P$21</f>
        <v>40.740719498586309</v>
      </c>
      <c r="S35" s="20">
        <f>$E35*'Conversion Factors'!Q$21</f>
        <v>40.691663845969103</v>
      </c>
      <c r="T35" s="20">
        <f>$E35*'Conversion Factors'!R$21</f>
        <v>40.67531196176337</v>
      </c>
      <c r="U35" s="20">
        <f>$E35*'Conversion Factors'!S$21</f>
        <v>40.65896007755763</v>
      </c>
      <c r="V35" s="20">
        <f>$E35*'Conversion Factors'!T$21</f>
        <v>40.634432251249038</v>
      </c>
      <c r="W35" s="20">
        <f>$E35*'Conversion Factors'!U$21</f>
        <v>40.609904424940432</v>
      </c>
      <c r="X35" s="20">
        <f>$E35*'Conversion Factors'!V$21</f>
        <v>40.577200656528966</v>
      </c>
      <c r="Y35" s="20">
        <f>$E35*'Conversion Factors'!W$21</f>
        <v>40.52814500391176</v>
      </c>
      <c r="Z35" s="20">
        <f>$E35*'Conversion Factors'!X$21</f>
        <v>40.438209640780222</v>
      </c>
      <c r="AA35" s="20">
        <f>$E35*'Conversion Factors'!Y$21</f>
        <v>40.348274277648692</v>
      </c>
      <c r="AB35" s="20">
        <f>$E35*'Conversion Factors'!Z$21</f>
        <v>40.241987030311414</v>
      </c>
      <c r="AC35" s="20">
        <f>$E35*'Conversion Factors'!AA$21</f>
        <v>40.11934789876841</v>
      </c>
      <c r="AD35" s="20">
        <f>$E35*'Conversion Factors'!AB$21</f>
        <v>39.996708767225407</v>
      </c>
      <c r="AE35" s="20">
        <f>$E35*'Conversion Factors'!AC$21</f>
        <v>39.874069635682403</v>
      </c>
      <c r="AF35" s="20">
        <f>$E35*'Conversion Factors'!AD$21</f>
        <v>39.800486156756598</v>
      </c>
      <c r="AG35" s="20">
        <f>$E35*'Conversion Factors'!AE$21</f>
        <v>39.726902677830793</v>
      </c>
      <c r="AH35" s="20">
        <f>$E35*'Conversion Factors'!AF$21</f>
        <v>39.686022967316454</v>
      </c>
      <c r="AI35" s="20">
        <f>$E35*'Conversion Factors'!AG$21</f>
        <v>39.653319198904995</v>
      </c>
      <c r="AJ35" s="20">
        <f>$E35*'Conversion Factors'!AH$21</f>
        <v>39.596087604184923</v>
      </c>
      <c r="AK35" s="14" t="s">
        <v>304</v>
      </c>
      <c r="AL35" s="14">
        <v>1</v>
      </c>
    </row>
    <row r="36" spans="1:38" ht="14.65" customHeight="1" x14ac:dyDescent="0.25">
      <c r="A36" s="102" t="s">
        <v>167</v>
      </c>
      <c r="B36" s="112" t="s">
        <v>199</v>
      </c>
      <c r="C36" s="14" t="s">
        <v>260</v>
      </c>
      <c r="D36" s="14" t="s">
        <v>279</v>
      </c>
      <c r="E36" s="47">
        <v>3.944</v>
      </c>
      <c r="F36" s="20">
        <f>$E36*'Conversion Factors'!D$6</f>
        <v>4.0216879624804589</v>
      </c>
      <c r="G36" s="20">
        <f>$E36*'Conversion Factors'!E$6</f>
        <v>4.0599153725898907</v>
      </c>
      <c r="H36" s="20">
        <f>$E36*'Conversion Factors'!F$6</f>
        <v>4.0948544033350709</v>
      </c>
      <c r="I36" s="20">
        <f>$E36*'Conversion Factors'!G$6</f>
        <v>4.1240387701928087</v>
      </c>
      <c r="J36" s="20">
        <f>$E36*'Conversion Factors'!H$6</f>
        <v>4.1470574257425747</v>
      </c>
      <c r="K36" s="20">
        <f>$E36*'Conversion Factors'!I$6</f>
        <v>4.1663766545075562</v>
      </c>
      <c r="L36" s="20">
        <f>$E36*'Conversion Factors'!J$6</f>
        <v>4.1840516935904111</v>
      </c>
      <c r="M36" s="20">
        <f>$E36*'Conversion Factors'!K$6</f>
        <v>4.2037819697759256</v>
      </c>
      <c r="N36" s="20">
        <f>$E36*'Conversion Factors'!L$6</f>
        <v>4.2259785304846273</v>
      </c>
      <c r="O36" s="20">
        <f>$E36*'Conversion Factors'!M$6</f>
        <v>4.2481750911933291</v>
      </c>
      <c r="P36" s="20">
        <f>$E36*'Conversion Factors'!N$6</f>
        <v>4.2716047941636273</v>
      </c>
      <c r="Q36" s="20">
        <f>$E36*'Conversion Factors'!O$6</f>
        <v>4.2942124022928612</v>
      </c>
      <c r="R36" s="20">
        <f>$E36*'Conversion Factors'!P$6</f>
        <v>4.3143537258989051</v>
      </c>
      <c r="S36" s="20">
        <f>$E36*'Conversion Factors'!Q$6</f>
        <v>4.3324398124022929</v>
      </c>
      <c r="T36" s="20">
        <f>$E36*'Conversion Factors'!R$6</f>
        <v>4.3476485669619596</v>
      </c>
      <c r="U36" s="20">
        <f>$E36*'Conversion Factors'!S$6</f>
        <v>4.3603910369984362</v>
      </c>
      <c r="V36" s="20">
        <f>$E36*'Conversion Factors'!T$6</f>
        <v>4.3710782699322568</v>
      </c>
      <c r="W36" s="20">
        <f>$E36*'Conversion Factors'!U$6</f>
        <v>4.3805323606044819</v>
      </c>
      <c r="X36" s="20">
        <f>$E36*'Conversion Factors'!V$6</f>
        <v>4.3871091193329859</v>
      </c>
      <c r="Y36" s="20">
        <f>$E36*'Conversion Factors'!W$6</f>
        <v>4.392041688379364</v>
      </c>
      <c r="Z36" s="20">
        <f>$E36*'Conversion Factors'!X$6</f>
        <v>4.3949190203230852</v>
      </c>
      <c r="AA36" s="20">
        <f>$E36*'Conversion Factors'!Y$6</f>
        <v>4.3961521625846798</v>
      </c>
      <c r="AB36" s="20">
        <f>$E36*'Conversion Factors'!Z$6</f>
        <v>4.396563210005211</v>
      </c>
      <c r="AC36" s="20">
        <f>$E36*'Conversion Factors'!AA$6</f>
        <v>4.3994405419489313</v>
      </c>
      <c r="AD36" s="20">
        <f>$E36*'Conversion Factors'!AB$6</f>
        <v>4.4023178738926525</v>
      </c>
      <c r="AE36" s="20">
        <f>$E36*'Conversion Factors'!AC$6</f>
        <v>4.4043731109953095</v>
      </c>
      <c r="AF36" s="20">
        <f>$E36*'Conversion Factors'!AD$6</f>
        <v>4.405606253256904</v>
      </c>
      <c r="AG36" s="20">
        <f>$E36*'Conversion Factors'!AE$6</f>
        <v>4.4060173006774361</v>
      </c>
      <c r="AH36" s="20">
        <f>$E36*'Conversion Factors'!AF$6</f>
        <v>4.4072504429390316</v>
      </c>
      <c r="AI36" s="20">
        <f>$E36*'Conversion Factors'!AG$6</f>
        <v>4.4093056800416885</v>
      </c>
      <c r="AJ36" s="20">
        <f>$E36*'Conversion Factors'!AH$6</f>
        <v>4.4121830119854097</v>
      </c>
      <c r="AK36" s="14" t="s">
        <v>306</v>
      </c>
      <c r="AL36" s="14"/>
    </row>
    <row r="37" spans="1:38" ht="14.65" customHeight="1" x14ac:dyDescent="0.25">
      <c r="A37" s="103"/>
      <c r="B37" s="113"/>
      <c r="C37" s="14" t="s">
        <v>260</v>
      </c>
      <c r="D37" s="14" t="s">
        <v>307</v>
      </c>
      <c r="E37" s="20">
        <f>E36*'Conversion Factors'!$E$63</f>
        <v>9.2961632516159991</v>
      </c>
      <c r="F37" s="20">
        <f>F36*'Conversion Factors'!$E$63</f>
        <v>9.4792768372913958</v>
      </c>
      <c r="G37" s="20">
        <f>G36*'Conversion Factors'!$E$63</f>
        <v>9.569380347703099</v>
      </c>
      <c r="H37" s="20">
        <f>H36*'Conversion Factors'!$E$63</f>
        <v>9.6517330185094945</v>
      </c>
      <c r="I37" s="20">
        <f>I36*'Conversion Factors'!$E$63</f>
        <v>9.7205217200065999</v>
      </c>
      <c r="J37" s="20">
        <f>J36*'Conversion Factors'!$E$63</f>
        <v>9.7747775972437552</v>
      </c>
      <c r="K37" s="20">
        <f>K36*'Conversion Factors'!$E$63</f>
        <v>9.8203137799249376</v>
      </c>
      <c r="L37" s="20">
        <f>L36*'Conversion Factors'!$E$63</f>
        <v>9.8619745428034644</v>
      </c>
      <c r="M37" s="20">
        <f>M36*'Conversion Factors'!$E$63</f>
        <v>9.9084795804353138</v>
      </c>
      <c r="N37" s="20">
        <f>N36*'Conversion Factors'!$E$63</f>
        <v>9.9607977477711405</v>
      </c>
      <c r="O37" s="20">
        <f>O36*'Conversion Factors'!$E$63</f>
        <v>10.013115915106965</v>
      </c>
      <c r="P37" s="20">
        <f>P36*'Conversion Factors'!$E$63</f>
        <v>10.068340647294786</v>
      </c>
      <c r="Q37" s="20">
        <f>Q36*'Conversion Factors'!$E$63</f>
        <v>10.121627669581276</v>
      </c>
      <c r="R37" s="20">
        <f>R36*'Conversion Factors'!$E$63</f>
        <v>10.169101562163785</v>
      </c>
      <c r="S37" s="20">
        <f>S36*'Conversion Factors'!$E$63</f>
        <v>10.211731179992979</v>
      </c>
      <c r="T37" s="20">
        <f>T36*'Conversion Factors'!$E$63</f>
        <v>10.247578813167527</v>
      </c>
      <c r="U37" s="20">
        <f>U36*'Conversion Factors'!$E$63</f>
        <v>10.277613316638094</v>
      </c>
      <c r="V37" s="20">
        <f>V36*'Conversion Factors'!$E$63</f>
        <v>10.302803545355346</v>
      </c>
      <c r="W37" s="20">
        <f>W36*'Conversion Factors'!$E$63</f>
        <v>10.325087209220605</v>
      </c>
      <c r="X37" s="20">
        <f>X36*'Conversion Factors'!$E$63</f>
        <v>10.34058888843122</v>
      </c>
      <c r="Y37" s="20">
        <f>Y36*'Conversion Factors'!$E$63</f>
        <v>10.352215147839182</v>
      </c>
      <c r="Z37" s="20">
        <f>Z36*'Conversion Factors'!$E$63</f>
        <v>10.358997132493828</v>
      </c>
      <c r="AA37" s="20">
        <f>AA36*'Conversion Factors'!$E$63</f>
        <v>10.361903697345817</v>
      </c>
      <c r="AB37" s="20">
        <f>AB36*'Conversion Factors'!$E$63</f>
        <v>10.36287255229648</v>
      </c>
      <c r="AC37" s="20">
        <f>AC36*'Conversion Factors'!$E$63</f>
        <v>10.369654536951124</v>
      </c>
      <c r="AD37" s="20">
        <f>AD36*'Conversion Factors'!$E$63</f>
        <v>10.376436521605768</v>
      </c>
      <c r="AE37" s="20">
        <f>AE36*'Conversion Factors'!$E$63</f>
        <v>10.381280796359086</v>
      </c>
      <c r="AF37" s="20">
        <f>AF36*'Conversion Factors'!$E$63</f>
        <v>10.384187361211076</v>
      </c>
      <c r="AG37" s="20">
        <f>AG36*'Conversion Factors'!$E$63</f>
        <v>10.385156216161739</v>
      </c>
      <c r="AH37" s="20">
        <f>AH36*'Conversion Factors'!$E$63</f>
        <v>10.388062781013732</v>
      </c>
      <c r="AI37" s="20">
        <f>AI36*'Conversion Factors'!$E$63</f>
        <v>10.392907055767049</v>
      </c>
      <c r="AJ37" s="20">
        <f>AJ36*'Conversion Factors'!$E$63</f>
        <v>10.399689040421693</v>
      </c>
      <c r="AK37" s="14" t="s">
        <v>306</v>
      </c>
      <c r="AL37" s="14">
        <v>1</v>
      </c>
    </row>
    <row r="38" spans="1:38" ht="14.65" customHeight="1" x14ac:dyDescent="0.25">
      <c r="A38" s="103"/>
      <c r="B38" s="114"/>
      <c r="C38" s="14" t="s">
        <v>260</v>
      </c>
      <c r="D38" s="14" t="s">
        <v>417</v>
      </c>
      <c r="E38" s="20">
        <f>1000*E37</f>
        <v>9296.1632516159989</v>
      </c>
      <c r="F38" s="20">
        <f t="shared" ref="F38:AJ38" si="0">1000*F37</f>
        <v>9479.2768372913961</v>
      </c>
      <c r="G38" s="20">
        <f t="shared" si="0"/>
        <v>9569.3803477030997</v>
      </c>
      <c r="H38" s="20">
        <f t="shared" si="0"/>
        <v>9651.7330185094943</v>
      </c>
      <c r="I38" s="20">
        <f t="shared" si="0"/>
        <v>9720.5217200065999</v>
      </c>
      <c r="J38" s="20">
        <f t="shared" si="0"/>
        <v>9774.7775972437557</v>
      </c>
      <c r="K38" s="20">
        <f t="shared" si="0"/>
        <v>9820.313779924938</v>
      </c>
      <c r="L38" s="20">
        <f t="shared" si="0"/>
        <v>9861.9745428034639</v>
      </c>
      <c r="M38" s="20">
        <f t="shared" si="0"/>
        <v>9908.4795804353143</v>
      </c>
      <c r="N38" s="20">
        <f t="shared" si="0"/>
        <v>9960.7977477711411</v>
      </c>
      <c r="O38" s="20">
        <f t="shared" si="0"/>
        <v>10013.115915106966</v>
      </c>
      <c r="P38" s="20">
        <f t="shared" si="0"/>
        <v>10068.340647294786</v>
      </c>
      <c r="Q38" s="20">
        <f t="shared" si="0"/>
        <v>10121.627669581276</v>
      </c>
      <c r="R38" s="20">
        <f t="shared" si="0"/>
        <v>10169.101562163785</v>
      </c>
      <c r="S38" s="20">
        <f t="shared" si="0"/>
        <v>10211.731179992979</v>
      </c>
      <c r="T38" s="20">
        <f t="shared" si="0"/>
        <v>10247.578813167527</v>
      </c>
      <c r="U38" s="20">
        <f t="shared" si="0"/>
        <v>10277.613316638093</v>
      </c>
      <c r="V38" s="20">
        <f t="shared" si="0"/>
        <v>10302.803545355346</v>
      </c>
      <c r="W38" s="20">
        <f t="shared" si="0"/>
        <v>10325.087209220605</v>
      </c>
      <c r="X38" s="20">
        <f t="shared" si="0"/>
        <v>10340.588888431221</v>
      </c>
      <c r="Y38" s="20">
        <f t="shared" si="0"/>
        <v>10352.215147839182</v>
      </c>
      <c r="Z38" s="20">
        <f t="shared" si="0"/>
        <v>10358.997132493829</v>
      </c>
      <c r="AA38" s="20">
        <f t="shared" si="0"/>
        <v>10361.903697345817</v>
      </c>
      <c r="AB38" s="20">
        <f t="shared" si="0"/>
        <v>10362.87255229648</v>
      </c>
      <c r="AC38" s="20">
        <f t="shared" si="0"/>
        <v>10369.654536951124</v>
      </c>
      <c r="AD38" s="20">
        <f t="shared" si="0"/>
        <v>10376.436521605769</v>
      </c>
      <c r="AE38" s="20">
        <f t="shared" si="0"/>
        <v>10381.280796359086</v>
      </c>
      <c r="AF38" s="20">
        <f t="shared" si="0"/>
        <v>10384.187361211076</v>
      </c>
      <c r="AG38" s="20">
        <f t="shared" si="0"/>
        <v>10385.15621616174</v>
      </c>
      <c r="AH38" s="20">
        <f t="shared" si="0"/>
        <v>10388.062781013732</v>
      </c>
      <c r="AI38" s="20">
        <f t="shared" si="0"/>
        <v>10392.907055767049</v>
      </c>
      <c r="AJ38" s="20">
        <f t="shared" si="0"/>
        <v>10399.689040421694</v>
      </c>
      <c r="AK38" s="14"/>
      <c r="AL38" s="14"/>
    </row>
    <row r="39" spans="1:38" ht="14.65" customHeight="1" x14ac:dyDescent="0.25">
      <c r="A39" s="103"/>
      <c r="B39" s="112" t="s">
        <v>195</v>
      </c>
      <c r="C39" s="14" t="s">
        <v>260</v>
      </c>
      <c r="D39" s="14" t="s">
        <v>279</v>
      </c>
      <c r="E39" s="47">
        <v>2.673</v>
      </c>
      <c r="F39" s="20">
        <f>$E39*'Conversion Factors'!D$6</f>
        <v>2.7256521104742055</v>
      </c>
      <c r="G39" s="20">
        <f>$E39*'Conversion Factors'!E$11</f>
        <v>2.7246638993384353</v>
      </c>
      <c r="H39" s="20">
        <f>$E39*'Conversion Factors'!F$11</f>
        <v>2.7392268776754443</v>
      </c>
      <c r="I39" s="20">
        <f>$E39*'Conversion Factors'!G$11</f>
        <v>2.7562170190686213</v>
      </c>
      <c r="J39" s="20">
        <f>$E39*'Conversion Factors'!H$11</f>
        <v>2.7749408483590607</v>
      </c>
      <c r="K39" s="20">
        <f>$E39*'Conversion Factors'!I$11</f>
        <v>2.7933179400700485</v>
      </c>
      <c r="L39" s="20">
        <f>$E39*'Conversion Factors'!J$11</f>
        <v>2.8116950317810354</v>
      </c>
      <c r="M39" s="20">
        <f>$E39*'Conversion Factors'!K$11</f>
        <v>2.8297253859125702</v>
      </c>
      <c r="N39" s="20">
        <f>$E39*'Conversion Factors'!L$11</f>
        <v>2.8477557400441045</v>
      </c>
      <c r="O39" s="20">
        <f>$E39*'Conversion Factors'!M$11</f>
        <v>2.8654393565961866</v>
      </c>
      <c r="P39" s="20">
        <f>$E39*'Conversion Factors'!N$11</f>
        <v>2.8831229731482679</v>
      </c>
      <c r="Q39" s="20">
        <f>$E39*'Conversion Factors'!O$11</f>
        <v>2.8994196393825398</v>
      </c>
      <c r="R39" s="20">
        <f>$E39*'Conversion Factors'!P$11</f>
        <v>2.9125956674017384</v>
      </c>
      <c r="S39" s="20">
        <f>$E39*'Conversion Factors'!Q$11</f>
        <v>2.9240380075236736</v>
      </c>
      <c r="T39" s="20">
        <f>$E39*'Conversion Factors'!R$11</f>
        <v>2.9337466597483459</v>
      </c>
      <c r="U39" s="20">
        <f>$E39*'Conversion Factors'!S$11</f>
        <v>2.9420683616552084</v>
      </c>
      <c r="V39" s="20">
        <f>$E39*'Conversion Factors'!T$11</f>
        <v>2.9490031132442605</v>
      </c>
      <c r="W39" s="20">
        <f>$E39*'Conversion Factors'!U$11</f>
        <v>2.9552443896744065</v>
      </c>
      <c r="X39" s="20">
        <f>$E39*'Conversion Factors'!V$11</f>
        <v>2.9604454533661952</v>
      </c>
      <c r="Y39" s="20">
        <f>$E39*'Conversion Factors'!W$11</f>
        <v>2.9652997794785314</v>
      </c>
      <c r="Z39" s="20">
        <f>$E39*'Conversion Factors'!X$11</f>
        <v>2.969807368011415</v>
      </c>
      <c r="AA39" s="20">
        <f>$E39*'Conversion Factors'!Y$11</f>
        <v>2.9739682189648464</v>
      </c>
      <c r="AB39" s="20">
        <f>$E39*'Conversion Factors'!Z$11</f>
        <v>2.9770888571799197</v>
      </c>
      <c r="AC39" s="20">
        <f>$E39*'Conversion Factors'!AA$11</f>
        <v>2.9798627578155403</v>
      </c>
      <c r="AD39" s="20">
        <f>$E39*'Conversion Factors'!AB$11</f>
        <v>2.9819431832922563</v>
      </c>
      <c r="AE39" s="20">
        <f>$E39*'Conversion Factors'!AC$11</f>
        <v>2.9836768711895192</v>
      </c>
      <c r="AF39" s="20">
        <f>$E39*'Conversion Factors'!AD$11</f>
        <v>2.9847170839278765</v>
      </c>
      <c r="AG39" s="20">
        <f>$E39*'Conversion Factors'!AE$11</f>
        <v>2.9854105590867817</v>
      </c>
      <c r="AH39" s="20">
        <f>$E39*'Conversion Factors'!AF$11</f>
        <v>2.9857572966662342</v>
      </c>
      <c r="AI39" s="20">
        <f>$E39*'Conversion Factors'!AG$11</f>
        <v>2.9857572966662342</v>
      </c>
      <c r="AJ39" s="20">
        <f>$E39*'Conversion Factors'!AH$11</f>
        <v>2.9857572966662342</v>
      </c>
      <c r="AK39" s="14" t="s">
        <v>306</v>
      </c>
      <c r="AL39" s="14"/>
    </row>
    <row r="40" spans="1:38" ht="14.65" customHeight="1" x14ac:dyDescent="0.25">
      <c r="A40" s="103"/>
      <c r="B40" s="113"/>
      <c r="C40" s="14" t="s">
        <v>260</v>
      </c>
      <c r="D40" s="14" t="s">
        <v>307</v>
      </c>
      <c r="E40" s="20">
        <f>E39*'Conversion Factors'!$E$63</f>
        <v>6.3003662199719992</v>
      </c>
      <c r="F40" s="20">
        <f>$E40*'Conversion Factors'!D$6</f>
        <v>6.4244693169573788</v>
      </c>
      <c r="G40" s="20">
        <f>G39*'Conversion Factors'!$E$63</f>
        <v>6.4221400644104252</v>
      </c>
      <c r="H40" s="20">
        <f>H39*'Conversion Factors'!$E$63</f>
        <v>6.4564655776078341</v>
      </c>
      <c r="I40" s="20">
        <f>I39*'Conversion Factors'!$E$63</f>
        <v>6.4965120096714788</v>
      </c>
      <c r="J40" s="20">
        <f>J39*'Conversion Factors'!$E$63</f>
        <v>6.5406448123538601</v>
      </c>
      <c r="K40" s="20">
        <f>K39*'Conversion Factors'!$E$63</f>
        <v>6.5839603409124967</v>
      </c>
      <c r="L40" s="20">
        <f>L39*'Conversion Factors'!$E$63</f>
        <v>6.6272758694711307</v>
      </c>
      <c r="M40" s="20">
        <f>M39*'Conversion Factors'!$E$63</f>
        <v>6.6697741239060182</v>
      </c>
      <c r="N40" s="20">
        <f>N39*'Conversion Factors'!$E$63</f>
        <v>6.7122723783409048</v>
      </c>
      <c r="O40" s="20">
        <f>O39*'Conversion Factors'!$E$63</f>
        <v>6.7539533586520442</v>
      </c>
      <c r="P40" s="20">
        <f>P39*'Conversion Factors'!$E$63</f>
        <v>6.7956343389631817</v>
      </c>
      <c r="Q40" s="20">
        <f>Q39*'Conversion Factors'!$E$63</f>
        <v>6.8340462227793299</v>
      </c>
      <c r="R40" s="20">
        <f>R39*'Conversion Factors'!$E$63</f>
        <v>6.8651026394817487</v>
      </c>
      <c r="S40" s="20">
        <f>S39*'Conversion Factors'!$E$63</f>
        <v>6.8920726855654264</v>
      </c>
      <c r="T40" s="20">
        <f>T39*'Conversion Factors'!$E$63</f>
        <v>6.9149563610303648</v>
      </c>
      <c r="U40" s="20">
        <f>U39*'Conversion Factors'!$E$63</f>
        <v>6.9345709400003139</v>
      </c>
      <c r="V40" s="20">
        <f>V39*'Conversion Factors'!$E$63</f>
        <v>6.9509164224752711</v>
      </c>
      <c r="W40" s="20">
        <f>W39*'Conversion Factors'!$E$63</f>
        <v>6.9656273567027309</v>
      </c>
      <c r="X40" s="20">
        <f>X39*'Conversion Factors'!$E$63</f>
        <v>6.9778864685589479</v>
      </c>
      <c r="Y40" s="20">
        <f>Y39*'Conversion Factors'!$E$63</f>
        <v>6.9893283062914175</v>
      </c>
      <c r="Z40" s="20">
        <f>Z39*'Conversion Factors'!$E$63</f>
        <v>6.999952869900139</v>
      </c>
      <c r="AA40" s="20">
        <f>AA39*'Conversion Factors'!$E$63</f>
        <v>7.009760159385114</v>
      </c>
      <c r="AB40" s="20">
        <f>AB39*'Conversion Factors'!$E$63</f>
        <v>7.0171156264988443</v>
      </c>
      <c r="AC40" s="20">
        <f>AC39*'Conversion Factors'!$E$63</f>
        <v>7.0236538194888265</v>
      </c>
      <c r="AD40" s="20">
        <f>AD39*'Conversion Factors'!$E$63</f>
        <v>7.0285574642313149</v>
      </c>
      <c r="AE40" s="20">
        <f>AE39*'Conversion Factors'!$E$63</f>
        <v>7.0326438348500533</v>
      </c>
      <c r="AF40" s="20">
        <f>AF39*'Conversion Factors'!$E$63</f>
        <v>7.0350956572212962</v>
      </c>
      <c r="AG40" s="20">
        <f>AG39*'Conversion Factors'!$E$63</f>
        <v>7.0367302054687917</v>
      </c>
      <c r="AH40" s="20">
        <f>AH39*'Conversion Factors'!$E$63</f>
        <v>7.0375474795925399</v>
      </c>
      <c r="AI40" s="20">
        <f>AI39*'Conversion Factors'!$E$63</f>
        <v>7.0375474795925399</v>
      </c>
      <c r="AJ40" s="20">
        <f>AJ39*'Conversion Factors'!$E$63</f>
        <v>7.0375474795925399</v>
      </c>
      <c r="AK40" s="14" t="s">
        <v>306</v>
      </c>
      <c r="AL40" s="14">
        <v>1</v>
      </c>
    </row>
    <row r="41" spans="1:38" ht="14.65" customHeight="1" x14ac:dyDescent="0.25">
      <c r="A41" s="103"/>
      <c r="B41" s="114"/>
      <c r="C41" s="14" t="s">
        <v>260</v>
      </c>
      <c r="D41" s="14" t="s">
        <v>417</v>
      </c>
      <c r="E41" s="20">
        <f>1000*E40</f>
        <v>6300.3662199719993</v>
      </c>
      <c r="F41" s="20">
        <f t="shared" ref="F41:AJ41" si="1">1000*F40</f>
        <v>6424.4693169573784</v>
      </c>
      <c r="G41" s="20">
        <f t="shared" si="1"/>
        <v>6422.1400644104251</v>
      </c>
      <c r="H41" s="20">
        <f t="shared" si="1"/>
        <v>6456.4655776078343</v>
      </c>
      <c r="I41" s="20">
        <f t="shared" si="1"/>
        <v>6496.5120096714791</v>
      </c>
      <c r="J41" s="20">
        <f t="shared" si="1"/>
        <v>6540.6448123538603</v>
      </c>
      <c r="K41" s="20">
        <f t="shared" si="1"/>
        <v>6583.9603409124966</v>
      </c>
      <c r="L41" s="20">
        <f t="shared" si="1"/>
        <v>6627.275869471131</v>
      </c>
      <c r="M41" s="20">
        <f t="shared" si="1"/>
        <v>6669.7741239060178</v>
      </c>
      <c r="N41" s="20">
        <f t="shared" si="1"/>
        <v>6712.2723783409047</v>
      </c>
      <c r="O41" s="20">
        <f t="shared" si="1"/>
        <v>6753.9533586520438</v>
      </c>
      <c r="P41" s="20">
        <f t="shared" si="1"/>
        <v>6795.634338963182</v>
      </c>
      <c r="Q41" s="20">
        <f t="shared" si="1"/>
        <v>6834.0462227793296</v>
      </c>
      <c r="R41" s="20">
        <f t="shared" si="1"/>
        <v>6865.1026394817491</v>
      </c>
      <c r="S41" s="20">
        <f t="shared" si="1"/>
        <v>6892.0726855654266</v>
      </c>
      <c r="T41" s="20">
        <f t="shared" si="1"/>
        <v>6914.9563610303649</v>
      </c>
      <c r="U41" s="20">
        <f t="shared" si="1"/>
        <v>6934.5709400003143</v>
      </c>
      <c r="V41" s="20">
        <f t="shared" si="1"/>
        <v>6950.9164224752712</v>
      </c>
      <c r="W41" s="20">
        <f t="shared" si="1"/>
        <v>6965.627356702731</v>
      </c>
      <c r="X41" s="20">
        <f t="shared" si="1"/>
        <v>6977.8864685589479</v>
      </c>
      <c r="Y41" s="20">
        <f t="shared" si="1"/>
        <v>6989.3283062914179</v>
      </c>
      <c r="Z41" s="20">
        <f t="shared" si="1"/>
        <v>6999.9528699001394</v>
      </c>
      <c r="AA41" s="20">
        <f t="shared" si="1"/>
        <v>7009.7601593851141</v>
      </c>
      <c r="AB41" s="20">
        <f t="shared" si="1"/>
        <v>7017.115626498844</v>
      </c>
      <c r="AC41" s="20">
        <f t="shared" si="1"/>
        <v>7023.6538194888262</v>
      </c>
      <c r="AD41" s="20">
        <f t="shared" si="1"/>
        <v>7028.557464231315</v>
      </c>
      <c r="AE41" s="20">
        <f t="shared" si="1"/>
        <v>7032.6438348500533</v>
      </c>
      <c r="AF41" s="20">
        <f t="shared" si="1"/>
        <v>7035.0956572212963</v>
      </c>
      <c r="AG41" s="20">
        <f t="shared" si="1"/>
        <v>7036.7302054687916</v>
      </c>
      <c r="AH41" s="20">
        <f t="shared" si="1"/>
        <v>7037.5474795925402</v>
      </c>
      <c r="AI41" s="20">
        <f t="shared" si="1"/>
        <v>7037.5474795925402</v>
      </c>
      <c r="AJ41" s="20">
        <f t="shared" si="1"/>
        <v>7037.5474795925402</v>
      </c>
      <c r="AK41" s="14"/>
      <c r="AL41" s="14"/>
    </row>
    <row r="42" spans="1:38" ht="14.65" customHeight="1" x14ac:dyDescent="0.25">
      <c r="A42" s="103"/>
      <c r="B42" s="112" t="s">
        <v>200</v>
      </c>
      <c r="C42" s="14" t="s">
        <v>260</v>
      </c>
      <c r="D42" s="14" t="s">
        <v>279</v>
      </c>
      <c r="E42" s="47">
        <v>2.044</v>
      </c>
      <c r="F42" s="20">
        <f>$E42*'Conversion Factors'!D$6</f>
        <v>2.0842622199062015</v>
      </c>
      <c r="G42" s="20">
        <f>$E42*'Conversion Factors'!E$16</f>
        <v>2.1571119791666669</v>
      </c>
      <c r="H42" s="20">
        <f>$E42*'Conversion Factors'!F$16</f>
        <v>2.1917109374999999</v>
      </c>
      <c r="I42" s="20">
        <f>$E42*'Conversion Factors'!G$16</f>
        <v>2.2236484375000001</v>
      </c>
      <c r="J42" s="20">
        <f>$E42*'Conversion Factors'!H$16</f>
        <v>2.2515937500000001</v>
      </c>
      <c r="K42" s="20">
        <f>$E42*'Conversion Factors'!I$16</f>
        <v>2.2822005208333338</v>
      </c>
      <c r="L42" s="20">
        <f>$E42*'Conversion Factors'!J$16</f>
        <v>2.3114765625000002</v>
      </c>
      <c r="M42" s="20">
        <f>$E42*'Conversion Factors'!K$16</f>
        <v>2.3434140625</v>
      </c>
      <c r="N42" s="20">
        <f>$E42*'Conversion Factors'!L$16</f>
        <v>2.376682291666667</v>
      </c>
      <c r="O42" s="20">
        <f>$E42*'Conversion Factors'!M$16</f>
        <v>2.4126119791666669</v>
      </c>
      <c r="P42" s="20">
        <f>$E42*'Conversion Factors'!N$16</f>
        <v>2.4485416666666668</v>
      </c>
      <c r="Q42" s="20">
        <f>$E42*'Conversion Factors'!O$16</f>
        <v>2.4831406249999999</v>
      </c>
      <c r="R42" s="20">
        <f>$E42*'Conversion Factors'!P$16</f>
        <v>2.5177395833333334</v>
      </c>
      <c r="S42" s="20">
        <f>$E42*'Conversion Factors'!Q$16</f>
        <v>2.5523385416666668</v>
      </c>
      <c r="T42" s="20">
        <f>$E42*'Conversion Factors'!R$16</f>
        <v>2.5842760416666666</v>
      </c>
      <c r="U42" s="20">
        <f>$E42*'Conversion Factors'!S$16</f>
        <v>2.6135520833333339</v>
      </c>
      <c r="V42" s="20">
        <f>$E42*'Conversion Factors'!T$16</f>
        <v>2.640166666666667</v>
      </c>
      <c r="W42" s="20">
        <f>$E42*'Conversion Factors'!U$16</f>
        <v>2.6654505208333337</v>
      </c>
      <c r="X42" s="20">
        <f>$E42*'Conversion Factors'!V$16</f>
        <v>2.6894036458333335</v>
      </c>
      <c r="Y42" s="20">
        <f>$E42*'Conversion Factors'!W$16</f>
        <v>2.7133567708333337</v>
      </c>
      <c r="Z42" s="20">
        <f>$E42*'Conversion Factors'!X$16</f>
        <v>2.7333177083333338</v>
      </c>
      <c r="AA42" s="20">
        <f>$E42*'Conversion Factors'!Y$16</f>
        <v>2.7546093750000002</v>
      </c>
      <c r="AB42" s="20">
        <f>$E42*'Conversion Factors'!Z$16</f>
        <v>2.7759010416666667</v>
      </c>
      <c r="AC42" s="20">
        <f>$E42*'Conversion Factors'!AA$16</f>
        <v>2.7971927083333332</v>
      </c>
      <c r="AD42" s="20">
        <f>$E42*'Conversion Factors'!AB$16</f>
        <v>2.819815104166667</v>
      </c>
      <c r="AE42" s="20">
        <f>$E42*'Conversion Factors'!AC$16</f>
        <v>2.8424375</v>
      </c>
      <c r="AF42" s="20">
        <f>$E42*'Conversion Factors'!AD$16</f>
        <v>2.8650598958333338</v>
      </c>
      <c r="AG42" s="20">
        <f>$E42*'Conversion Factors'!AE$16</f>
        <v>2.8876822916666667</v>
      </c>
      <c r="AH42" s="20">
        <f>$E42*'Conversion Factors'!AF$16</f>
        <v>2.9116354166666669</v>
      </c>
      <c r="AI42" s="20">
        <f>$E42*'Conversion Factors'!AG$16</f>
        <v>2.9355885416666667</v>
      </c>
      <c r="AJ42" s="20">
        <f>$E42*'Conversion Factors'!AH$16</f>
        <v>2.9608723958333338</v>
      </c>
      <c r="AK42" s="14" t="s">
        <v>306</v>
      </c>
      <c r="AL42" s="14"/>
    </row>
    <row r="43" spans="1:38" ht="14.65" customHeight="1" x14ac:dyDescent="0.25">
      <c r="A43" s="103"/>
      <c r="B43" s="113"/>
      <c r="C43" s="14" t="s">
        <v>260</v>
      </c>
      <c r="D43" s="14" t="s">
        <v>307</v>
      </c>
      <c r="E43" s="20">
        <f>E42*'Conversion Factors'!$E$63</f>
        <v>4.8177884600159997</v>
      </c>
      <c r="F43" s="20">
        <f>F42*'Conversion Factors'!$E$63</f>
        <v>4.9126880972169413</v>
      </c>
      <c r="G43" s="20">
        <f>G42*'Conversion Factors'!$E$63</f>
        <v>5.0843978474517817</v>
      </c>
      <c r="H43" s="20">
        <f>H42*'Conversion Factors'!$E$63</f>
        <v>5.1659489541968435</v>
      </c>
      <c r="I43" s="20">
        <f>I42*'Conversion Factors'!$E$63</f>
        <v>5.2412268988845936</v>
      </c>
      <c r="J43" s="20">
        <f>J42*'Conversion Factors'!$E$63</f>
        <v>5.3070951004863751</v>
      </c>
      <c r="K43" s="20">
        <f>K42*'Conversion Factors'!$E$63</f>
        <v>5.3792364641454693</v>
      </c>
      <c r="L43" s="20">
        <f>L42*'Conversion Factors'!$E$63</f>
        <v>5.4482412467759067</v>
      </c>
      <c r="M43" s="20">
        <f>M42*'Conversion Factors'!$E$63</f>
        <v>5.5235191914636559</v>
      </c>
      <c r="N43" s="20">
        <f>N42*'Conversion Factors'!$E$63</f>
        <v>5.6019337171800627</v>
      </c>
      <c r="O43" s="20">
        <f>O42*'Conversion Factors'!$E$63</f>
        <v>5.6866214049537813</v>
      </c>
      <c r="P43" s="20">
        <f>P42*'Conversion Factors'!$E$63</f>
        <v>5.7713090927274999</v>
      </c>
      <c r="Q43" s="20">
        <f>Q42*'Conversion Factors'!$E$63</f>
        <v>5.8528601994725618</v>
      </c>
      <c r="R43" s="20">
        <f>R42*'Conversion Factors'!$E$63</f>
        <v>5.9344113062176245</v>
      </c>
      <c r="S43" s="20">
        <f>S42*'Conversion Factors'!$E$63</f>
        <v>6.0159624129626872</v>
      </c>
      <c r="T43" s="20">
        <f>T42*'Conversion Factors'!$E$63</f>
        <v>6.0912403576504364</v>
      </c>
      <c r="U43" s="20">
        <f>U42*'Conversion Factors'!$E$63</f>
        <v>6.1602451402808756</v>
      </c>
      <c r="V43" s="20">
        <f>V42*'Conversion Factors'!$E$63</f>
        <v>6.2229767608540003</v>
      </c>
      <c r="W43" s="20">
        <f>W42*'Conversion Factors'!$E$63</f>
        <v>6.2825718003984692</v>
      </c>
      <c r="X43" s="20">
        <f>X42*'Conversion Factors'!$E$63</f>
        <v>6.3390302589142813</v>
      </c>
      <c r="Y43" s="20">
        <f>Y42*'Conversion Factors'!$E$63</f>
        <v>6.3954887174300943</v>
      </c>
      <c r="Z43" s="20">
        <f>Z42*'Conversion Factors'!$E$63</f>
        <v>6.4425374328599379</v>
      </c>
      <c r="AA43" s="20">
        <f>AA42*'Conversion Factors'!$E$63</f>
        <v>6.4927227293184373</v>
      </c>
      <c r="AB43" s="20">
        <f>AB42*'Conversion Factors'!$E$63</f>
        <v>6.5429080257769368</v>
      </c>
      <c r="AC43" s="20">
        <f>AC42*'Conversion Factors'!$E$63</f>
        <v>6.5930933222354371</v>
      </c>
      <c r="AD43" s="20">
        <f>AD42*'Conversion Factors'!$E$63</f>
        <v>6.6464151997225942</v>
      </c>
      <c r="AE43" s="20">
        <f>AE42*'Conversion Factors'!$E$63</f>
        <v>6.6997370772097495</v>
      </c>
      <c r="AF43" s="20">
        <f>AF42*'Conversion Factors'!$E$63</f>
        <v>6.7530589546969066</v>
      </c>
      <c r="AG43" s="20">
        <f>AG42*'Conversion Factors'!$E$63</f>
        <v>6.806380832184062</v>
      </c>
      <c r="AH43" s="20">
        <f>AH42*'Conversion Factors'!$E$63</f>
        <v>6.862839290699875</v>
      </c>
      <c r="AI43" s="20">
        <f>AI42*'Conversion Factors'!$E$63</f>
        <v>6.9192977492156871</v>
      </c>
      <c r="AJ43" s="20">
        <f>AJ42*'Conversion Factors'!$E$63</f>
        <v>6.9788927887601568</v>
      </c>
      <c r="AK43" s="14" t="s">
        <v>306</v>
      </c>
      <c r="AL43" s="14">
        <v>1</v>
      </c>
    </row>
    <row r="44" spans="1:38" ht="14.65" customHeight="1" x14ac:dyDescent="0.25">
      <c r="A44" s="103"/>
      <c r="B44" s="114"/>
      <c r="C44" s="14" t="s">
        <v>260</v>
      </c>
      <c r="D44" s="14" t="s">
        <v>417</v>
      </c>
      <c r="E44" s="20">
        <f>E43*1000</f>
        <v>4817.7884600159996</v>
      </c>
      <c r="F44" s="20">
        <f t="shared" ref="F44:AJ44" si="2">F43*1000</f>
        <v>4912.6880972169411</v>
      </c>
      <c r="G44" s="20">
        <f t="shared" si="2"/>
        <v>5084.3978474517817</v>
      </c>
      <c r="H44" s="20">
        <f t="shared" si="2"/>
        <v>5165.9489541968433</v>
      </c>
      <c r="I44" s="20">
        <f t="shared" si="2"/>
        <v>5241.2268988845935</v>
      </c>
      <c r="J44" s="20">
        <f t="shared" si="2"/>
        <v>5307.0951004863755</v>
      </c>
      <c r="K44" s="20">
        <f t="shared" si="2"/>
        <v>5379.2364641454697</v>
      </c>
      <c r="L44" s="20">
        <f t="shared" si="2"/>
        <v>5448.2412467759068</v>
      </c>
      <c r="M44" s="20">
        <f t="shared" si="2"/>
        <v>5523.5191914636562</v>
      </c>
      <c r="N44" s="20">
        <f t="shared" si="2"/>
        <v>5601.9337171800626</v>
      </c>
      <c r="O44" s="20">
        <f t="shared" si="2"/>
        <v>5686.6214049537812</v>
      </c>
      <c r="P44" s="20">
        <f t="shared" si="2"/>
        <v>5771.3090927274998</v>
      </c>
      <c r="Q44" s="20">
        <f t="shared" si="2"/>
        <v>5852.8601994725614</v>
      </c>
      <c r="R44" s="20">
        <f t="shared" si="2"/>
        <v>5934.4113062176248</v>
      </c>
      <c r="S44" s="20">
        <f t="shared" si="2"/>
        <v>6015.9624129626873</v>
      </c>
      <c r="T44" s="20">
        <f t="shared" si="2"/>
        <v>6091.2403576504366</v>
      </c>
      <c r="U44" s="20">
        <f t="shared" si="2"/>
        <v>6160.2451402808756</v>
      </c>
      <c r="V44" s="20">
        <f t="shared" si="2"/>
        <v>6222.9767608540005</v>
      </c>
      <c r="W44" s="20">
        <f t="shared" si="2"/>
        <v>6282.5718003984693</v>
      </c>
      <c r="X44" s="20">
        <f t="shared" si="2"/>
        <v>6339.0302589142811</v>
      </c>
      <c r="Y44" s="20">
        <f t="shared" si="2"/>
        <v>6395.4887174300939</v>
      </c>
      <c r="Z44" s="20">
        <f t="shared" si="2"/>
        <v>6442.5374328599382</v>
      </c>
      <c r="AA44" s="20">
        <f t="shared" si="2"/>
        <v>6492.7227293184369</v>
      </c>
      <c r="AB44" s="20">
        <f t="shared" si="2"/>
        <v>6542.9080257769365</v>
      </c>
      <c r="AC44" s="20">
        <f t="shared" si="2"/>
        <v>6593.093322235437</v>
      </c>
      <c r="AD44" s="20">
        <f t="shared" si="2"/>
        <v>6646.4151997225945</v>
      </c>
      <c r="AE44" s="20">
        <f t="shared" si="2"/>
        <v>6699.7370772097493</v>
      </c>
      <c r="AF44" s="20">
        <f t="shared" si="2"/>
        <v>6753.0589546969068</v>
      </c>
      <c r="AG44" s="20">
        <f t="shared" si="2"/>
        <v>6806.3808321840615</v>
      </c>
      <c r="AH44" s="20">
        <f t="shared" si="2"/>
        <v>6862.8392906998752</v>
      </c>
      <c r="AI44" s="20">
        <f t="shared" si="2"/>
        <v>6919.297749215687</v>
      </c>
      <c r="AJ44" s="20">
        <f t="shared" si="2"/>
        <v>6978.8927887601567</v>
      </c>
      <c r="AK44" s="14"/>
      <c r="AL44" s="14"/>
    </row>
    <row r="45" spans="1:38" ht="14.65" customHeight="1" x14ac:dyDescent="0.25">
      <c r="A45" s="103"/>
      <c r="B45" s="112" t="s">
        <v>201</v>
      </c>
      <c r="C45" s="14" t="s">
        <v>260</v>
      </c>
      <c r="D45" s="14" t="s">
        <v>279</v>
      </c>
      <c r="E45" s="47">
        <v>3.4340000000000002</v>
      </c>
      <c r="F45" s="20">
        <f>$E45*'Conversion Factors'!D$6</f>
        <v>3.5016421052631586</v>
      </c>
      <c r="G45" s="20">
        <f>$E45*'Conversion Factors'!E$21</f>
        <v>3.3889189497716901</v>
      </c>
      <c r="H45" s="20">
        <f>$E45*'Conversion Factors'!F$21</f>
        <v>3.3765053272450527</v>
      </c>
      <c r="I45" s="20">
        <f>$E45*'Conversion Factors'!G$21</f>
        <v>3.3653984018264844</v>
      </c>
      <c r="J45" s="20">
        <f>$E45*'Conversion Factors'!H$21</f>
        <v>3.3555981735159821</v>
      </c>
      <c r="K45" s="20">
        <f>$E45*'Conversion Factors'!I$21</f>
        <v>3.3425312024353122</v>
      </c>
      <c r="L45" s="20">
        <f>$E45*'Conversion Factors'!J$21</f>
        <v>3.3294642313546423</v>
      </c>
      <c r="M45" s="20">
        <f>$E45*'Conversion Factors'!K$21</f>
        <v>3.3150905631659056</v>
      </c>
      <c r="N45" s="20">
        <f>$E45*'Conversion Factors'!L$21</f>
        <v>3.3007168949771688</v>
      </c>
      <c r="O45" s="20">
        <f>$E45*'Conversion Factors'!M$21</f>
        <v>3.2863432267884325</v>
      </c>
      <c r="P45" s="20">
        <f>$E45*'Conversion Factors'!N$21</f>
        <v>3.273929604261796</v>
      </c>
      <c r="Q45" s="20">
        <f>$E45*'Conversion Factors'!O$21</f>
        <v>3.2641293759512937</v>
      </c>
      <c r="R45" s="20">
        <f>$E45*'Conversion Factors'!P$21</f>
        <v>3.2556358447488587</v>
      </c>
      <c r="S45" s="20">
        <f>$E45*'Conversion Factors'!Q$21</f>
        <v>3.2517157534246577</v>
      </c>
      <c r="T45" s="20">
        <f>$E45*'Conversion Factors'!R$21</f>
        <v>3.2504090563165904</v>
      </c>
      <c r="U45" s="20">
        <f>$E45*'Conversion Factors'!S$21</f>
        <v>3.2491023592085235</v>
      </c>
      <c r="V45" s="20">
        <f>$E45*'Conversion Factors'!T$21</f>
        <v>3.2471423135464232</v>
      </c>
      <c r="W45" s="20">
        <f>$E45*'Conversion Factors'!U$21</f>
        <v>3.2451822678843225</v>
      </c>
      <c r="X45" s="20">
        <f>$E45*'Conversion Factors'!V$21</f>
        <v>3.2425688736681888</v>
      </c>
      <c r="Y45" s="20">
        <f>$E45*'Conversion Factors'!W$21</f>
        <v>3.2386487823439878</v>
      </c>
      <c r="Z45" s="20">
        <f>$E45*'Conversion Factors'!X$21</f>
        <v>3.2314619482496196</v>
      </c>
      <c r="AA45" s="20">
        <f>$E45*'Conversion Factors'!Y$21</f>
        <v>3.2242751141552515</v>
      </c>
      <c r="AB45" s="20">
        <f>$E45*'Conversion Factors'!Z$21</f>
        <v>3.2157815829528156</v>
      </c>
      <c r="AC45" s="20">
        <f>$E45*'Conversion Factors'!AA$21</f>
        <v>3.2059813546423133</v>
      </c>
      <c r="AD45" s="20">
        <f>$E45*'Conversion Factors'!AB$21</f>
        <v>3.196181126331811</v>
      </c>
      <c r="AE45" s="20">
        <f>$E45*'Conversion Factors'!AC$21</f>
        <v>3.1863808980213091</v>
      </c>
      <c r="AF45" s="20">
        <f>$E45*'Conversion Factors'!AD$21</f>
        <v>3.1805007610350078</v>
      </c>
      <c r="AG45" s="20">
        <f>$E45*'Conversion Factors'!AE$21</f>
        <v>3.174620624048706</v>
      </c>
      <c r="AH45" s="20">
        <f>$E45*'Conversion Factors'!AF$21</f>
        <v>3.1713538812785385</v>
      </c>
      <c r="AI45" s="20">
        <f>$E45*'Conversion Factors'!AG$21</f>
        <v>3.1687404870624047</v>
      </c>
      <c r="AJ45" s="20">
        <f>$E45*'Conversion Factors'!AH$21</f>
        <v>3.1641670471841707</v>
      </c>
      <c r="AK45" s="14" t="s">
        <v>306</v>
      </c>
      <c r="AL45" s="14"/>
    </row>
    <row r="46" spans="1:38" ht="14.65" customHeight="1" x14ac:dyDescent="0.25">
      <c r="A46" s="103"/>
      <c r="B46" s="113"/>
      <c r="C46" s="14" t="s">
        <v>260</v>
      </c>
      <c r="D46" s="14" t="s">
        <v>307</v>
      </c>
      <c r="E46" s="20">
        <f>E45*'Conversion Factors'!$E$63</f>
        <v>8.0940731759759998</v>
      </c>
      <c r="F46" s="20">
        <f>F45*'Conversion Factors'!$E$63</f>
        <v>8.2535082807450948</v>
      </c>
      <c r="G46" s="20">
        <f>G45*'Conversion Factors'!$E$63</f>
        <v>7.9878153660174114</v>
      </c>
      <c r="H46" s="20">
        <f>H45*'Conversion Factors'!$E$63</f>
        <v>7.9585559690722905</v>
      </c>
      <c r="I46" s="20">
        <f>I45*'Conversion Factors'!$E$63</f>
        <v>7.9323765086477129</v>
      </c>
      <c r="J46" s="20">
        <f>J45*'Conversion Factors'!$E$63</f>
        <v>7.9092769847436717</v>
      </c>
      <c r="K46" s="20">
        <f>K45*'Conversion Factors'!$E$63</f>
        <v>7.8784776195382831</v>
      </c>
      <c r="L46" s="20">
        <f>L45*'Conversion Factors'!$E$63</f>
        <v>7.8476782543328945</v>
      </c>
      <c r="M46" s="20">
        <f>M45*'Conversion Factors'!$E$63</f>
        <v>7.8137989526069669</v>
      </c>
      <c r="N46" s="20">
        <f>N45*'Conversion Factors'!$E$63</f>
        <v>7.7799196508810402</v>
      </c>
      <c r="O46" s="20">
        <f>O45*'Conversion Factors'!$E$63</f>
        <v>7.7460403491551144</v>
      </c>
      <c r="P46" s="20">
        <f>P45*'Conversion Factors'!$E$63</f>
        <v>7.7167809522099944</v>
      </c>
      <c r="Q46" s="20">
        <f>Q45*'Conversion Factors'!$E$63</f>
        <v>7.6936814283059531</v>
      </c>
      <c r="R46" s="20">
        <f>R45*'Conversion Factors'!$E$63</f>
        <v>7.6736618409224517</v>
      </c>
      <c r="S46" s="20">
        <f>S45*'Conversion Factors'!$E$63</f>
        <v>7.6644220313608358</v>
      </c>
      <c r="T46" s="20">
        <f>T45*'Conversion Factors'!$E$63</f>
        <v>7.6613420948402959</v>
      </c>
      <c r="U46" s="20">
        <f>U45*'Conversion Factors'!$E$63</f>
        <v>7.658262158319757</v>
      </c>
      <c r="V46" s="20">
        <f>V45*'Conversion Factors'!$E$63</f>
        <v>7.6536422535389494</v>
      </c>
      <c r="W46" s="20">
        <f>W45*'Conversion Factors'!$E$63</f>
        <v>7.6490223487581401</v>
      </c>
      <c r="X46" s="20">
        <f>X45*'Conversion Factors'!$E$63</f>
        <v>7.6428624757170631</v>
      </c>
      <c r="Y46" s="20">
        <f>Y45*'Conversion Factors'!$E$63</f>
        <v>7.6336226661554472</v>
      </c>
      <c r="Z46" s="20">
        <f>Z45*'Conversion Factors'!$E$63</f>
        <v>7.6166830152924838</v>
      </c>
      <c r="AA46" s="20">
        <f>AA45*'Conversion Factors'!$E$63</f>
        <v>7.5997433644295205</v>
      </c>
      <c r="AB46" s="20">
        <f>AB45*'Conversion Factors'!$E$63</f>
        <v>7.5797237770460173</v>
      </c>
      <c r="AC46" s="20">
        <f>AC45*'Conversion Factors'!$E$63</f>
        <v>7.5566242531419761</v>
      </c>
      <c r="AD46" s="20">
        <f>AD45*'Conversion Factors'!$E$63</f>
        <v>7.5335247292379348</v>
      </c>
      <c r="AE46" s="20">
        <f>AE45*'Conversion Factors'!$E$63</f>
        <v>7.5104252053338945</v>
      </c>
      <c r="AF46" s="20">
        <f>AF45*'Conversion Factors'!$E$63</f>
        <v>7.4965654909914701</v>
      </c>
      <c r="AG46" s="20">
        <f>AG45*'Conversion Factors'!$E$63</f>
        <v>7.4827057766490448</v>
      </c>
      <c r="AH46" s="20">
        <f>AH45*'Conversion Factors'!$E$63</f>
        <v>7.4750059353476974</v>
      </c>
      <c r="AI46" s="20">
        <f>AI45*'Conversion Factors'!$E$63</f>
        <v>7.4688460623066204</v>
      </c>
      <c r="AJ46" s="20">
        <f>AJ45*'Conversion Factors'!$E$63</f>
        <v>7.458066284484735</v>
      </c>
      <c r="AK46" s="14" t="s">
        <v>306</v>
      </c>
      <c r="AL46" s="14">
        <v>1</v>
      </c>
    </row>
    <row r="47" spans="1:38" ht="14.65" customHeight="1" x14ac:dyDescent="0.25">
      <c r="A47" s="104"/>
      <c r="B47" s="114"/>
      <c r="C47" s="14" t="s">
        <v>260</v>
      </c>
      <c r="D47" s="14" t="s">
        <v>417</v>
      </c>
      <c r="E47" s="20">
        <f>E46*1000</f>
        <v>8094.0731759760001</v>
      </c>
      <c r="F47" s="20">
        <f t="shared" ref="F47:AJ47" si="3">F46*1000</f>
        <v>8253.5082807450945</v>
      </c>
      <c r="G47" s="20">
        <f t="shared" si="3"/>
        <v>7987.8153660174112</v>
      </c>
      <c r="H47" s="20">
        <f t="shared" si="3"/>
        <v>7958.5559690722903</v>
      </c>
      <c r="I47" s="20">
        <f t="shared" si="3"/>
        <v>7932.3765086477133</v>
      </c>
      <c r="J47" s="20">
        <f t="shared" si="3"/>
        <v>7909.2769847436721</v>
      </c>
      <c r="K47" s="20">
        <f t="shared" si="3"/>
        <v>7878.4776195382829</v>
      </c>
      <c r="L47" s="20">
        <f t="shared" si="3"/>
        <v>7847.6782543328945</v>
      </c>
      <c r="M47" s="20">
        <f t="shared" si="3"/>
        <v>7813.7989526069668</v>
      </c>
      <c r="N47" s="20">
        <f t="shared" si="3"/>
        <v>7779.9196508810401</v>
      </c>
      <c r="O47" s="20">
        <f t="shared" si="3"/>
        <v>7746.0403491551142</v>
      </c>
      <c r="P47" s="20">
        <f t="shared" si="3"/>
        <v>7716.7809522099942</v>
      </c>
      <c r="Q47" s="20">
        <f t="shared" si="3"/>
        <v>7693.681428305953</v>
      </c>
      <c r="R47" s="20">
        <f t="shared" si="3"/>
        <v>7673.661840922452</v>
      </c>
      <c r="S47" s="20">
        <f t="shared" si="3"/>
        <v>7664.4220313608357</v>
      </c>
      <c r="T47" s="20">
        <f t="shared" si="3"/>
        <v>7661.3420948402963</v>
      </c>
      <c r="U47" s="20">
        <f t="shared" si="3"/>
        <v>7658.262158319757</v>
      </c>
      <c r="V47" s="20">
        <f t="shared" si="3"/>
        <v>7653.6422535389493</v>
      </c>
      <c r="W47" s="20">
        <f t="shared" si="3"/>
        <v>7649.0223487581397</v>
      </c>
      <c r="X47" s="20">
        <f t="shared" si="3"/>
        <v>7642.8624757170628</v>
      </c>
      <c r="Y47" s="20">
        <f t="shared" si="3"/>
        <v>7633.6226661554474</v>
      </c>
      <c r="Z47" s="20">
        <f t="shared" si="3"/>
        <v>7616.683015292484</v>
      </c>
      <c r="AA47" s="20">
        <f t="shared" si="3"/>
        <v>7599.7433644295206</v>
      </c>
      <c r="AB47" s="20">
        <f t="shared" si="3"/>
        <v>7579.7237770460169</v>
      </c>
      <c r="AC47" s="20">
        <f t="shared" si="3"/>
        <v>7556.6242531419757</v>
      </c>
      <c r="AD47" s="20">
        <f t="shared" si="3"/>
        <v>7533.5247292379345</v>
      </c>
      <c r="AE47" s="20">
        <f t="shared" si="3"/>
        <v>7510.4252053338942</v>
      </c>
      <c r="AF47" s="20">
        <f t="shared" si="3"/>
        <v>7496.5654909914701</v>
      </c>
      <c r="AG47" s="20">
        <f t="shared" si="3"/>
        <v>7482.7057766490452</v>
      </c>
      <c r="AH47" s="20">
        <f t="shared" si="3"/>
        <v>7475.0059353476972</v>
      </c>
      <c r="AI47" s="20">
        <f t="shared" si="3"/>
        <v>7468.8460623066203</v>
      </c>
      <c r="AJ47" s="20">
        <f t="shared" si="3"/>
        <v>7458.0662844847348</v>
      </c>
      <c r="AK47" s="14"/>
      <c r="AL47" s="14"/>
    </row>
    <row r="48" spans="1:38" ht="14.65" customHeight="1" x14ac:dyDescent="0.25">
      <c r="A48" s="102" t="s">
        <v>169</v>
      </c>
      <c r="B48" s="112" t="s">
        <v>199</v>
      </c>
      <c r="C48" s="14" t="s">
        <v>260</v>
      </c>
      <c r="D48" s="14" t="s">
        <v>279</v>
      </c>
      <c r="E48" s="47">
        <v>6.7</v>
      </c>
      <c r="F48" s="20">
        <f>$E48*'Conversion Factors'!D$6</f>
        <v>6.8319749869723818</v>
      </c>
      <c r="G48" s="20">
        <f>$E48*'Conversion Factors'!E$6</f>
        <v>6.8969150599270455</v>
      </c>
      <c r="H48" s="20">
        <f>$E48*'Conversion Factors'!F$6</f>
        <v>6.9562688900468999</v>
      </c>
      <c r="I48" s="20">
        <f>$E48*'Conversion Factors'!G$6</f>
        <v>7.0058467952058363</v>
      </c>
      <c r="J48" s="20">
        <f>$E48*'Conversion Factors'!H$6</f>
        <v>7.0449504950495054</v>
      </c>
      <c r="K48" s="20">
        <f>$E48*'Conversion Factors'!I$6</f>
        <v>7.0777696717040133</v>
      </c>
      <c r="L48" s="20">
        <f>$E48*'Conversion Factors'!J$6</f>
        <v>7.1077957269411147</v>
      </c>
      <c r="M48" s="20">
        <f>$E48*'Conversion Factors'!K$6</f>
        <v>7.1413131839499755</v>
      </c>
      <c r="N48" s="20">
        <f>$E48*'Conversion Factors'!L$6</f>
        <v>7.1790203230849396</v>
      </c>
      <c r="O48" s="20">
        <f>$E48*'Conversion Factors'!M$6</f>
        <v>7.2167274622199056</v>
      </c>
      <c r="P48" s="20">
        <f>$E48*'Conversion Factors'!N$6</f>
        <v>7.2565294424179267</v>
      </c>
      <c r="Q48" s="20">
        <f>$E48*'Conversion Factors'!O$6</f>
        <v>7.2949348619072438</v>
      </c>
      <c r="R48" s="20">
        <f>$E48*'Conversion Factors'!P$6</f>
        <v>7.3291505992704531</v>
      </c>
      <c r="S48" s="20">
        <f>$E48*'Conversion Factors'!Q$6</f>
        <v>7.3598749348619075</v>
      </c>
      <c r="T48" s="20">
        <f>$E48*'Conversion Factors'!R$6</f>
        <v>7.3857113079729029</v>
      </c>
      <c r="U48" s="20">
        <f>$E48*'Conversion Factors'!S$6</f>
        <v>7.4073579989577896</v>
      </c>
      <c r="V48" s="20">
        <f>$E48*'Conversion Factors'!T$6</f>
        <v>7.4255132881709232</v>
      </c>
      <c r="W48" s="20">
        <f>$E48*'Conversion Factors'!U$6</f>
        <v>7.4415737363210006</v>
      </c>
      <c r="X48" s="20">
        <f>$E48*'Conversion Factors'!V$6</f>
        <v>7.45274622199062</v>
      </c>
      <c r="Y48" s="20">
        <f>$E48*'Conversion Factors'!W$6</f>
        <v>7.4611255862428356</v>
      </c>
      <c r="Z48" s="20">
        <f>$E48*'Conversion Factors'!X$6</f>
        <v>7.4660135487232937</v>
      </c>
      <c r="AA48" s="20">
        <f>$E48*'Conversion Factors'!Y$6</f>
        <v>7.4681083897863472</v>
      </c>
      <c r="AB48" s="20">
        <f>$E48*'Conversion Factors'!Z$6</f>
        <v>7.4688066701406983</v>
      </c>
      <c r="AC48" s="20">
        <f>$E48*'Conversion Factors'!AA$6</f>
        <v>7.4736946326211564</v>
      </c>
      <c r="AD48" s="20">
        <f>$E48*'Conversion Factors'!AB$6</f>
        <v>7.4785825951016163</v>
      </c>
      <c r="AE48" s="20">
        <f>$E48*'Conversion Factors'!AC$6</f>
        <v>7.4820739968733712</v>
      </c>
      <c r="AF48" s="20">
        <f>$E48*'Conversion Factors'!AD$6</f>
        <v>7.4841688379364255</v>
      </c>
      <c r="AG48" s="20">
        <f>$E48*'Conversion Factors'!AE$6</f>
        <v>7.4848671182907776</v>
      </c>
      <c r="AH48" s="20">
        <f>$E48*'Conversion Factors'!AF$6</f>
        <v>7.486961959353831</v>
      </c>
      <c r="AI48" s="20">
        <f>$E48*'Conversion Factors'!AG$6</f>
        <v>7.4904533611255868</v>
      </c>
      <c r="AJ48" s="20">
        <f>$E48*'Conversion Factors'!AH$6</f>
        <v>7.4953413236060458</v>
      </c>
      <c r="AK48" s="14" t="s">
        <v>306</v>
      </c>
      <c r="AL48" s="14"/>
    </row>
    <row r="49" spans="1:38" ht="14.65" customHeight="1" x14ac:dyDescent="0.25">
      <c r="A49" s="103"/>
      <c r="B49" s="113"/>
      <c r="C49" s="14" t="s">
        <v>260</v>
      </c>
      <c r="D49" s="14" t="s">
        <v>308</v>
      </c>
      <c r="E49" s="20">
        <f>E48*'Conversion Factors'!$E$64</f>
        <v>4.6365085400000003</v>
      </c>
      <c r="F49" s="20">
        <f>F48*'Conversion Factors'!$E$64</f>
        <v>4.7278373689796771</v>
      </c>
      <c r="G49" s="20">
        <f>G48*'Conversion Factors'!$E$64</f>
        <v>4.7727769514934861</v>
      </c>
      <c r="H49" s="20">
        <f>H48*'Conversion Factors'!$E$64</f>
        <v>4.8138507634684728</v>
      </c>
      <c r="I49" s="20">
        <f>I48*'Conversion Factors'!$E$64</f>
        <v>4.8481594770005207</v>
      </c>
      <c r="J49" s="20">
        <f>J48*'Conversion Factors'!$E$64</f>
        <v>4.8752198707722769</v>
      </c>
      <c r="K49" s="20">
        <f>K48*'Conversion Factors'!$E$64</f>
        <v>4.8979312726878588</v>
      </c>
      <c r="L49" s="20">
        <f>L48*'Conversion Factors'!$E$64</f>
        <v>4.9187097893340272</v>
      </c>
      <c r="M49" s="20">
        <f>M48*'Conversion Factors'!$E$64</f>
        <v>4.9419044125669629</v>
      </c>
      <c r="N49" s="20">
        <f>N48*'Conversion Factors'!$E$64</f>
        <v>4.9679983637040124</v>
      </c>
      <c r="O49" s="20">
        <f>O48*'Conversion Factors'!$E$64</f>
        <v>4.9940923148410628</v>
      </c>
      <c r="P49" s="20">
        <f>P48*'Conversion Factors'!$E$64</f>
        <v>5.0216359299301718</v>
      </c>
      <c r="Q49" s="20">
        <f>Q48*'Conversion Factors'!$E$64</f>
        <v>5.0482131023845751</v>
      </c>
      <c r="R49" s="20">
        <f>R48*'Conversion Factors'!$E$64</f>
        <v>5.0718909469348619</v>
      </c>
      <c r="S49" s="20">
        <f>S48*'Conversion Factors'!$E$64</f>
        <v>5.0931526848983841</v>
      </c>
      <c r="T49" s="20">
        <f>T48*'Conversion Factors'!$E$64</f>
        <v>5.1110318736404379</v>
      </c>
      <c r="U49" s="20">
        <f>U48*'Conversion Factors'!$E$64</f>
        <v>5.1260117344783733</v>
      </c>
      <c r="V49" s="20">
        <f>V48*'Conversion Factors'!$E$64</f>
        <v>5.1385754887295469</v>
      </c>
      <c r="W49" s="20">
        <f>W48*'Conversion Factors'!$E$64</f>
        <v>5.149689579028661</v>
      </c>
      <c r="X49" s="20">
        <f>X48*'Conversion Factors'!$E$64</f>
        <v>5.1574211201063047</v>
      </c>
      <c r="Y49" s="20">
        <f>Y48*'Conversion Factors'!$E$64</f>
        <v>5.1632197759145395</v>
      </c>
      <c r="Z49" s="20">
        <f>Z48*'Conversion Factors'!$E$64</f>
        <v>5.166602325136008</v>
      </c>
      <c r="AA49" s="20">
        <f>AA48*'Conversion Factors'!$E$64</f>
        <v>5.1680519890880667</v>
      </c>
      <c r="AB49" s="20">
        <f>AB48*'Conversion Factors'!$E$64</f>
        <v>5.1685352104054196</v>
      </c>
      <c r="AC49" s="20">
        <f>AC48*'Conversion Factors'!$E$64</f>
        <v>5.1719177596268882</v>
      </c>
      <c r="AD49" s="20">
        <f>AD48*'Conversion Factors'!$E$64</f>
        <v>5.1753003088483585</v>
      </c>
      <c r="AE49" s="20">
        <f>AE48*'Conversion Factors'!$E$64</f>
        <v>5.1777164154351221</v>
      </c>
      <c r="AF49" s="20">
        <f>AF48*'Conversion Factors'!$E$64</f>
        <v>5.1791660793871808</v>
      </c>
      <c r="AG49" s="20">
        <f>AG48*'Conversion Factors'!$E$64</f>
        <v>5.1796493007045346</v>
      </c>
      <c r="AH49" s="20">
        <f>AH48*'Conversion Factors'!$E$64</f>
        <v>5.1810989646565924</v>
      </c>
      <c r="AI49" s="20">
        <f>AI48*'Conversion Factors'!$E$64</f>
        <v>5.183515071243356</v>
      </c>
      <c r="AJ49" s="20">
        <f>AJ48*'Conversion Factors'!$E$64</f>
        <v>5.1868976204648263</v>
      </c>
      <c r="AK49" s="14" t="s">
        <v>306</v>
      </c>
      <c r="AL49" s="14">
        <v>1</v>
      </c>
    </row>
    <row r="50" spans="1:38" ht="14.65" customHeight="1" x14ac:dyDescent="0.25">
      <c r="A50" s="103"/>
      <c r="B50" s="114"/>
      <c r="C50" s="14" t="s">
        <v>260</v>
      </c>
      <c r="D50" s="14" t="s">
        <v>417</v>
      </c>
      <c r="E50" s="20">
        <f>1000*E49</f>
        <v>4636.5085400000007</v>
      </c>
      <c r="F50" s="20">
        <f t="shared" ref="F50:AJ50" si="4">1000*F49</f>
        <v>4727.8373689796772</v>
      </c>
      <c r="G50" s="20">
        <f t="shared" si="4"/>
        <v>4772.7769514934862</v>
      </c>
      <c r="H50" s="20">
        <f t="shared" si="4"/>
        <v>4813.8507634684729</v>
      </c>
      <c r="I50" s="20">
        <f t="shared" si="4"/>
        <v>4848.1594770005204</v>
      </c>
      <c r="J50" s="20">
        <f t="shared" si="4"/>
        <v>4875.2198707722773</v>
      </c>
      <c r="K50" s="20">
        <f t="shared" si="4"/>
        <v>4897.9312726878588</v>
      </c>
      <c r="L50" s="20">
        <f t="shared" si="4"/>
        <v>4918.7097893340269</v>
      </c>
      <c r="M50" s="20">
        <f t="shared" si="4"/>
        <v>4941.9044125669625</v>
      </c>
      <c r="N50" s="20">
        <f t="shared" si="4"/>
        <v>4967.9983637040123</v>
      </c>
      <c r="O50" s="20">
        <f t="shared" si="4"/>
        <v>4994.0923148410629</v>
      </c>
      <c r="P50" s="20">
        <f t="shared" si="4"/>
        <v>5021.6359299301721</v>
      </c>
      <c r="Q50" s="20">
        <f t="shared" si="4"/>
        <v>5048.213102384575</v>
      </c>
      <c r="R50" s="20">
        <f t="shared" si="4"/>
        <v>5071.8909469348619</v>
      </c>
      <c r="S50" s="20">
        <f t="shared" si="4"/>
        <v>5093.152684898384</v>
      </c>
      <c r="T50" s="20">
        <f t="shared" si="4"/>
        <v>5111.0318736404379</v>
      </c>
      <c r="U50" s="20">
        <f t="shared" si="4"/>
        <v>5126.011734478373</v>
      </c>
      <c r="V50" s="20">
        <f t="shared" si="4"/>
        <v>5138.575488729547</v>
      </c>
      <c r="W50" s="20">
        <f t="shared" si="4"/>
        <v>5149.6895790286608</v>
      </c>
      <c r="X50" s="20">
        <f t="shared" si="4"/>
        <v>5157.4211201063044</v>
      </c>
      <c r="Y50" s="20">
        <f t="shared" si="4"/>
        <v>5163.2197759145392</v>
      </c>
      <c r="Z50" s="20">
        <f t="shared" si="4"/>
        <v>5166.6023251360084</v>
      </c>
      <c r="AA50" s="20">
        <f t="shared" si="4"/>
        <v>5168.0519890880669</v>
      </c>
      <c r="AB50" s="20">
        <f t="shared" si="4"/>
        <v>5168.53521040542</v>
      </c>
      <c r="AC50" s="20">
        <f t="shared" si="4"/>
        <v>5171.9177596268883</v>
      </c>
      <c r="AD50" s="20">
        <f t="shared" si="4"/>
        <v>5175.3003088483583</v>
      </c>
      <c r="AE50" s="20">
        <f t="shared" si="4"/>
        <v>5177.7164154351221</v>
      </c>
      <c r="AF50" s="20">
        <f t="shared" si="4"/>
        <v>5179.1660793871806</v>
      </c>
      <c r="AG50" s="20">
        <f t="shared" si="4"/>
        <v>5179.6493007045347</v>
      </c>
      <c r="AH50" s="20">
        <f t="shared" si="4"/>
        <v>5181.0989646565922</v>
      </c>
      <c r="AI50" s="20">
        <f t="shared" si="4"/>
        <v>5183.515071243356</v>
      </c>
      <c r="AJ50" s="20">
        <f t="shared" si="4"/>
        <v>5186.8976204648261</v>
      </c>
      <c r="AK50" s="14"/>
      <c r="AL50" s="14"/>
    </row>
    <row r="51" spans="1:38" ht="14.65" customHeight="1" x14ac:dyDescent="0.25">
      <c r="A51" s="103"/>
      <c r="B51" s="112" t="s">
        <v>195</v>
      </c>
      <c r="C51" s="14" t="s">
        <v>260</v>
      </c>
      <c r="D51" s="14" t="s">
        <v>279</v>
      </c>
      <c r="E51" s="47">
        <v>1.6</v>
      </c>
      <c r="F51" s="20">
        <f>$E51*'Conversion Factors'!D$6</f>
        <v>1.6315164147993748</v>
      </c>
      <c r="G51" s="20">
        <f>$E51*'Conversion Factors'!E$11</f>
        <v>1.6309248929822286</v>
      </c>
      <c r="H51" s="20">
        <f>$E51*'Conversion Factors'!F$11</f>
        <v>1.6396419769101052</v>
      </c>
      <c r="I51" s="20">
        <f>$E51*'Conversion Factors'!G$11</f>
        <v>1.6498119081592943</v>
      </c>
      <c r="J51" s="20">
        <f>$E51*'Conversion Factors'!H$11</f>
        <v>1.6610195874951357</v>
      </c>
      <c r="K51" s="20">
        <f>$E51*'Conversion Factors'!I$11</f>
        <v>1.6720197172136466</v>
      </c>
      <c r="L51" s="20">
        <f>$E51*'Conversion Factors'!J$11</f>
        <v>1.6830198469321573</v>
      </c>
      <c r="M51" s="20">
        <f>$E51*'Conversion Factors'!K$11</f>
        <v>1.6938124270333379</v>
      </c>
      <c r="N51" s="20">
        <f>$E51*'Conversion Factors'!L$11</f>
        <v>1.7046050071345182</v>
      </c>
      <c r="O51" s="20">
        <f>$E51*'Conversion Factors'!M$11</f>
        <v>1.7151900376183684</v>
      </c>
      <c r="P51" s="20">
        <f>$E51*'Conversion Factors'!N$11</f>
        <v>1.7257750681022181</v>
      </c>
      <c r="Q51" s="20">
        <f>$E51*'Conversion Factors'!O$11</f>
        <v>1.7355299001167468</v>
      </c>
      <c r="R51" s="20">
        <f>$E51*'Conversion Factors'!P$11</f>
        <v>1.7434167855753018</v>
      </c>
      <c r="S51" s="20">
        <f>$E51*'Conversion Factors'!Q$11</f>
        <v>1.7502659229472046</v>
      </c>
      <c r="T51" s="20">
        <f>$E51*'Conversion Factors'!R$11</f>
        <v>1.7560773122324556</v>
      </c>
      <c r="U51" s="20">
        <f>$E51*'Conversion Factors'!S$11</f>
        <v>1.7610585030483852</v>
      </c>
      <c r="V51" s="20">
        <f>$E51*'Conversion Factors'!T$11</f>
        <v>1.7652094953949931</v>
      </c>
      <c r="W51" s="20">
        <f>$E51*'Conversion Factors'!U$11</f>
        <v>1.7689453885069399</v>
      </c>
      <c r="X51" s="20">
        <f>$E51*'Conversion Factors'!V$11</f>
        <v>1.7720586327668959</v>
      </c>
      <c r="Y51" s="20">
        <f>$E51*'Conversion Factors'!W$11</f>
        <v>1.7749643274095215</v>
      </c>
      <c r="Z51" s="20">
        <f>$E51*'Conversion Factors'!X$11</f>
        <v>1.7776624724348165</v>
      </c>
      <c r="AA51" s="20">
        <f>$E51*'Conversion Factors'!Y$11</f>
        <v>1.7801530678427815</v>
      </c>
      <c r="AB51" s="20">
        <f>$E51*'Conversion Factors'!Z$11</f>
        <v>1.7820210143987549</v>
      </c>
      <c r="AC51" s="20">
        <f>$E51*'Conversion Factors'!AA$11</f>
        <v>1.783681411337398</v>
      </c>
      <c r="AD51" s="20">
        <f>$E51*'Conversion Factors'!AB$11</f>
        <v>1.7849267090413805</v>
      </c>
      <c r="AE51" s="20">
        <f>$E51*'Conversion Factors'!AC$11</f>
        <v>1.7859644571280324</v>
      </c>
      <c r="AF51" s="20">
        <f>$E51*'Conversion Factors'!AD$11</f>
        <v>1.7865871059800236</v>
      </c>
      <c r="AG51" s="20">
        <f>$E51*'Conversion Factors'!AE$11</f>
        <v>1.7870022052146841</v>
      </c>
      <c r="AH51" s="20">
        <f>$E51*'Conversion Factors'!AF$11</f>
        <v>1.7872097548320145</v>
      </c>
      <c r="AI51" s="20">
        <f>$E51*'Conversion Factors'!AG$11</f>
        <v>1.7872097548320145</v>
      </c>
      <c r="AJ51" s="20">
        <f>$E51*'Conversion Factors'!AH$11</f>
        <v>1.7872097548320145</v>
      </c>
      <c r="AK51" s="14" t="s">
        <v>306</v>
      </c>
      <c r="AL51" s="14"/>
    </row>
    <row r="52" spans="1:38" ht="14.65" customHeight="1" x14ac:dyDescent="0.25">
      <c r="A52" s="103"/>
      <c r="B52" s="113"/>
      <c r="C52" s="14" t="s">
        <v>260</v>
      </c>
      <c r="D52" s="14" t="s">
        <v>308</v>
      </c>
      <c r="E52" s="20">
        <f>E51*'Conversion Factors'!$E$64</f>
        <v>1.1072259200000001</v>
      </c>
      <c r="F52" s="20">
        <f>F51*'Conversion Factors'!$E$64</f>
        <v>1.1290357896070871</v>
      </c>
      <c r="G52" s="20">
        <f>G51*'Conversion Factors'!$E$64</f>
        <v>1.1286264469269685</v>
      </c>
      <c r="H52" s="20">
        <f>H51*'Conversion Factors'!$E$64</f>
        <v>1.1346588102218187</v>
      </c>
      <c r="I52" s="20">
        <f>I51*'Conversion Factors'!$E$64</f>
        <v>1.1416965673991437</v>
      </c>
      <c r="J52" s="20">
        <f>J51*'Conversion Factors'!$E$64</f>
        <v>1.1494524630639513</v>
      </c>
      <c r="K52" s="20">
        <f>K51*'Conversion Factors'!$E$64</f>
        <v>1.1570647310312623</v>
      </c>
      <c r="L52" s="20">
        <f>L51*'Conversion Factors'!$E$64</f>
        <v>1.164676998998573</v>
      </c>
      <c r="M52" s="20">
        <f>M51*'Conversion Factors'!$E$64</f>
        <v>1.1721456392683878</v>
      </c>
      <c r="N52" s="20">
        <f>N51*'Conversion Factors'!$E$64</f>
        <v>1.1796142795382021</v>
      </c>
      <c r="O52" s="20">
        <f>O51*'Conversion Factors'!$E$64</f>
        <v>1.1869392921105204</v>
      </c>
      <c r="P52" s="20">
        <f>P51*'Conversion Factors'!$E$64</f>
        <v>1.1942643046828381</v>
      </c>
      <c r="Q52" s="20">
        <f>Q51*'Conversion Factors'!$E$64</f>
        <v>1.2010148064651707</v>
      </c>
      <c r="R52" s="20">
        <f>R51*'Conversion Factors'!$E$64</f>
        <v>1.2064726589700352</v>
      </c>
      <c r="S52" s="20">
        <f>S51*'Conversion Factors'!$E$64</f>
        <v>1.2112123729874174</v>
      </c>
      <c r="T52" s="20">
        <f>T51*'Conversion Factors'!$E$64</f>
        <v>1.2152339485173174</v>
      </c>
      <c r="U52" s="20">
        <f>U51*'Conversion Factors'!$E$64</f>
        <v>1.2186810132572319</v>
      </c>
      <c r="V52" s="20">
        <f>V51*'Conversion Factors'!$E$64</f>
        <v>1.2215535672071605</v>
      </c>
      <c r="W52" s="20">
        <f>W51*'Conversion Factors'!$E$64</f>
        <v>1.2241388657620962</v>
      </c>
      <c r="X52" s="20">
        <f>X51*'Conversion Factors'!$E$64</f>
        <v>1.2262932812245428</v>
      </c>
      <c r="Y52" s="20">
        <f>Y51*'Conversion Factors'!$E$64</f>
        <v>1.2283040689894928</v>
      </c>
      <c r="Z52" s="20">
        <f>Z51*'Conversion Factors'!$E$64</f>
        <v>1.2301712290569464</v>
      </c>
      <c r="AA52" s="20">
        <f>AA51*'Conversion Factors'!$E$64</f>
        <v>1.2318947614269038</v>
      </c>
      <c r="AB52" s="20">
        <f>AB51*'Conversion Factors'!$E$64</f>
        <v>1.2331874107043717</v>
      </c>
      <c r="AC52" s="20">
        <f>AC51*'Conversion Factors'!$E$64</f>
        <v>1.2343364322843431</v>
      </c>
      <c r="AD52" s="20">
        <f>AD51*'Conversion Factors'!$E$64</f>
        <v>1.2351981984693217</v>
      </c>
      <c r="AE52" s="20">
        <f>AE51*'Conversion Factors'!$E$64</f>
        <v>1.2359163369568038</v>
      </c>
      <c r="AF52" s="20">
        <f>AF51*'Conversion Factors'!$E$64</f>
        <v>1.2363472200492931</v>
      </c>
      <c r="AG52" s="20">
        <f>AG51*'Conversion Factors'!$E$64</f>
        <v>1.2366344754442857</v>
      </c>
      <c r="AH52" s="20">
        <f>AH51*'Conversion Factors'!$E$64</f>
        <v>1.2367781031417822</v>
      </c>
      <c r="AI52" s="20">
        <f>AI51*'Conversion Factors'!$E$64</f>
        <v>1.2367781031417822</v>
      </c>
      <c r="AJ52" s="20">
        <f>AJ51*'Conversion Factors'!$E$64</f>
        <v>1.2367781031417822</v>
      </c>
      <c r="AK52" s="14" t="s">
        <v>306</v>
      </c>
      <c r="AL52" s="14">
        <v>1</v>
      </c>
    </row>
    <row r="53" spans="1:38" ht="14.65" customHeight="1" x14ac:dyDescent="0.25">
      <c r="A53" s="103"/>
      <c r="B53" s="114"/>
      <c r="C53" s="14" t="s">
        <v>260</v>
      </c>
      <c r="D53" s="14" t="s">
        <v>417</v>
      </c>
      <c r="E53" s="20">
        <f>1000*E52</f>
        <v>1107.2259200000001</v>
      </c>
      <c r="F53" s="20">
        <f t="shared" ref="F53:AJ53" si="5">1000*F52</f>
        <v>1129.0357896070871</v>
      </c>
      <c r="G53" s="20">
        <f t="shared" si="5"/>
        <v>1128.6264469269684</v>
      </c>
      <c r="H53" s="20">
        <f t="shared" si="5"/>
        <v>1134.6588102218186</v>
      </c>
      <c r="I53" s="20">
        <f t="shared" si="5"/>
        <v>1141.6965673991438</v>
      </c>
      <c r="J53" s="20">
        <f t="shared" si="5"/>
        <v>1149.4524630639514</v>
      </c>
      <c r="K53" s="20">
        <f t="shared" si="5"/>
        <v>1157.0647310312622</v>
      </c>
      <c r="L53" s="20">
        <f t="shared" si="5"/>
        <v>1164.676998998573</v>
      </c>
      <c r="M53" s="20">
        <f t="shared" si="5"/>
        <v>1172.1456392683879</v>
      </c>
      <c r="N53" s="20">
        <f t="shared" si="5"/>
        <v>1179.614279538202</v>
      </c>
      <c r="O53" s="20">
        <f t="shared" si="5"/>
        <v>1186.9392921105205</v>
      </c>
      <c r="P53" s="20">
        <f t="shared" si="5"/>
        <v>1194.264304682838</v>
      </c>
      <c r="Q53" s="20">
        <f t="shared" si="5"/>
        <v>1201.0148064651708</v>
      </c>
      <c r="R53" s="20">
        <f t="shared" si="5"/>
        <v>1206.4726589700351</v>
      </c>
      <c r="S53" s="20">
        <f t="shared" si="5"/>
        <v>1211.2123729874174</v>
      </c>
      <c r="T53" s="20">
        <f t="shared" si="5"/>
        <v>1215.2339485173175</v>
      </c>
      <c r="U53" s="20">
        <f t="shared" si="5"/>
        <v>1218.6810132572318</v>
      </c>
      <c r="V53" s="20">
        <f t="shared" si="5"/>
        <v>1221.5535672071605</v>
      </c>
      <c r="W53" s="20">
        <f t="shared" si="5"/>
        <v>1224.1388657620962</v>
      </c>
      <c r="X53" s="20">
        <f t="shared" si="5"/>
        <v>1226.2932812245429</v>
      </c>
      <c r="Y53" s="20">
        <f t="shared" si="5"/>
        <v>1228.3040689894929</v>
      </c>
      <c r="Z53" s="20">
        <f t="shared" si="5"/>
        <v>1230.1712290569465</v>
      </c>
      <c r="AA53" s="20">
        <f t="shared" si="5"/>
        <v>1231.8947614269039</v>
      </c>
      <c r="AB53" s="20">
        <f t="shared" si="5"/>
        <v>1233.1874107043716</v>
      </c>
      <c r="AC53" s="20">
        <f t="shared" si="5"/>
        <v>1234.3364322843431</v>
      </c>
      <c r="AD53" s="20">
        <f t="shared" si="5"/>
        <v>1235.1981984693216</v>
      </c>
      <c r="AE53" s="20">
        <f t="shared" si="5"/>
        <v>1235.9163369568039</v>
      </c>
      <c r="AF53" s="20">
        <f t="shared" si="5"/>
        <v>1236.3472200492931</v>
      </c>
      <c r="AG53" s="20">
        <f t="shared" si="5"/>
        <v>1236.6344754442857</v>
      </c>
      <c r="AH53" s="20">
        <f t="shared" si="5"/>
        <v>1236.7781031417821</v>
      </c>
      <c r="AI53" s="20">
        <f t="shared" si="5"/>
        <v>1236.7781031417821</v>
      </c>
      <c r="AJ53" s="20">
        <f t="shared" si="5"/>
        <v>1236.7781031417821</v>
      </c>
      <c r="AK53" s="14"/>
      <c r="AL53" s="14"/>
    </row>
    <row r="54" spans="1:38" ht="14.65" customHeight="1" x14ac:dyDescent="0.25">
      <c r="A54" s="103"/>
      <c r="B54" s="112" t="s">
        <v>200</v>
      </c>
      <c r="C54" s="14" t="s">
        <v>260</v>
      </c>
      <c r="D54" s="14" t="s">
        <v>279</v>
      </c>
      <c r="E54" s="20">
        <v>0.4</v>
      </c>
      <c r="F54" s="20">
        <f>$E54*'Conversion Factors'!D$6</f>
        <v>0.4078791036998437</v>
      </c>
      <c r="G54" s="20">
        <f>$E54*'Conversion Factors'!E$16</f>
        <v>0.42213541666666671</v>
      </c>
      <c r="H54" s="20">
        <f>$E54*'Conversion Factors'!F$16</f>
        <v>0.42890625000000004</v>
      </c>
      <c r="I54" s="20">
        <f>$E54*'Conversion Factors'!G$16</f>
        <v>0.43515625000000002</v>
      </c>
      <c r="J54" s="20">
        <f>$E54*'Conversion Factors'!H$16</f>
        <v>0.44062500000000004</v>
      </c>
      <c r="K54" s="20">
        <f>$E54*'Conversion Factors'!I$16</f>
        <v>0.44661458333333343</v>
      </c>
      <c r="L54" s="20">
        <f>$E54*'Conversion Factors'!J$16</f>
        <v>0.45234375000000004</v>
      </c>
      <c r="M54" s="20">
        <f>$E54*'Conversion Factors'!K$16</f>
        <v>0.45859375000000002</v>
      </c>
      <c r="N54" s="20">
        <f>$E54*'Conversion Factors'!L$16</f>
        <v>0.46510416666666671</v>
      </c>
      <c r="O54" s="20">
        <f>$E54*'Conversion Factors'!M$16</f>
        <v>0.4721354166666667</v>
      </c>
      <c r="P54" s="20">
        <f>$E54*'Conversion Factors'!N$16</f>
        <v>0.47916666666666674</v>
      </c>
      <c r="Q54" s="20">
        <f>$E54*'Conversion Factors'!O$16</f>
        <v>0.48593750000000002</v>
      </c>
      <c r="R54" s="20">
        <f>$E54*'Conversion Factors'!P$16</f>
        <v>0.4927083333333333</v>
      </c>
      <c r="S54" s="20">
        <f>$E54*'Conversion Factors'!Q$16</f>
        <v>0.4994791666666667</v>
      </c>
      <c r="T54" s="20">
        <f>$E54*'Conversion Factors'!R$16</f>
        <v>0.50572916666666667</v>
      </c>
      <c r="U54" s="20">
        <f>$E54*'Conversion Factors'!S$16</f>
        <v>0.51145833333333346</v>
      </c>
      <c r="V54" s="20">
        <f>$E54*'Conversion Factors'!T$16</f>
        <v>0.51666666666666672</v>
      </c>
      <c r="W54" s="20">
        <f>$E54*'Conversion Factors'!U$16</f>
        <v>0.52161458333333344</v>
      </c>
      <c r="X54" s="20">
        <f>$E54*'Conversion Factors'!V$16</f>
        <v>0.52630208333333339</v>
      </c>
      <c r="Y54" s="20">
        <f>$E54*'Conversion Factors'!W$16</f>
        <v>0.53098958333333346</v>
      </c>
      <c r="Z54" s="20">
        <f>$E54*'Conversion Factors'!X$16</f>
        <v>0.53489583333333346</v>
      </c>
      <c r="AA54" s="20">
        <f>$E54*'Conversion Factors'!Y$16</f>
        <v>0.5390625</v>
      </c>
      <c r="AB54" s="20">
        <f>$E54*'Conversion Factors'!Z$16</f>
        <v>0.54322916666666676</v>
      </c>
      <c r="AC54" s="20">
        <f>$E54*'Conversion Factors'!AA$16</f>
        <v>0.5473958333333333</v>
      </c>
      <c r="AD54" s="20">
        <f>$E54*'Conversion Factors'!AB$16</f>
        <v>0.55182291666666672</v>
      </c>
      <c r="AE54" s="20">
        <f>$E54*'Conversion Factors'!AC$16</f>
        <v>0.55625000000000002</v>
      </c>
      <c r="AF54" s="20">
        <f>$E54*'Conversion Factors'!AD$16</f>
        <v>0.56067708333333344</v>
      </c>
      <c r="AG54" s="20">
        <f>$E54*'Conversion Factors'!AE$16</f>
        <v>0.56510416666666674</v>
      </c>
      <c r="AH54" s="20">
        <f>$E54*'Conversion Factors'!AF$16</f>
        <v>0.5697916666666667</v>
      </c>
      <c r="AI54" s="20">
        <f>$E54*'Conversion Factors'!AG$16</f>
        <v>0.57447916666666676</v>
      </c>
      <c r="AJ54" s="20">
        <f>$E54*'Conversion Factors'!AH$16</f>
        <v>0.57942708333333337</v>
      </c>
      <c r="AK54" s="14" t="s">
        <v>306</v>
      </c>
      <c r="AL54" s="14"/>
    </row>
    <row r="55" spans="1:38" ht="14.65" customHeight="1" x14ac:dyDescent="0.25">
      <c r="A55" s="103"/>
      <c r="B55" s="113"/>
      <c r="C55" s="14" t="s">
        <v>260</v>
      </c>
      <c r="D55" s="14" t="s">
        <v>308</v>
      </c>
      <c r="E55" s="20">
        <f>E54*'Conversion Factors'!$E$64</f>
        <v>0.27680648000000002</v>
      </c>
      <c r="F55" s="20">
        <f>F54*'Conversion Factors'!$E$64</f>
        <v>0.28225894740177176</v>
      </c>
      <c r="G55" s="20">
        <f>G54*'Conversion Factors'!$E$64</f>
        <v>0.29212454692708334</v>
      </c>
      <c r="H55" s="20">
        <f>H54*'Conversion Factors'!$E$64</f>
        <v>0.29681007328125003</v>
      </c>
      <c r="I55" s="20">
        <f>I54*'Conversion Factors'!$E$64</f>
        <v>0.30113517453124999</v>
      </c>
      <c r="J55" s="20">
        <f>J54*'Conversion Factors'!$E$64</f>
        <v>0.304919638125</v>
      </c>
      <c r="K55" s="20">
        <f>K54*'Conversion Factors'!$E$64</f>
        <v>0.30906452682291674</v>
      </c>
      <c r="L55" s="20">
        <f>L54*'Conversion Factors'!$E$64</f>
        <v>0.31302920296875003</v>
      </c>
      <c r="M55" s="20">
        <f>M54*'Conversion Factors'!$E$64</f>
        <v>0.31735430421874999</v>
      </c>
      <c r="N55" s="20">
        <f>N54*'Conversion Factors'!$E$64</f>
        <v>0.32185961802083335</v>
      </c>
      <c r="O55" s="20">
        <f>O54*'Conversion Factors'!$E$64</f>
        <v>0.32672535692708332</v>
      </c>
      <c r="P55" s="20">
        <f>P54*'Conversion Factors'!$E$64</f>
        <v>0.33159109583333335</v>
      </c>
      <c r="Q55" s="20">
        <f>Q54*'Conversion Factors'!$E$64</f>
        <v>0.33627662218749999</v>
      </c>
      <c r="R55" s="20">
        <f>R54*'Conversion Factors'!$E$64</f>
        <v>0.34096214854166662</v>
      </c>
      <c r="S55" s="20">
        <f>S54*'Conversion Factors'!$E$64</f>
        <v>0.34564767489583331</v>
      </c>
      <c r="T55" s="20">
        <f>T54*'Conversion Factors'!$E$64</f>
        <v>0.34997277614583333</v>
      </c>
      <c r="U55" s="20">
        <f>U54*'Conversion Factors'!$E$64</f>
        <v>0.35393745229166673</v>
      </c>
      <c r="V55" s="20">
        <f>V54*'Conversion Factors'!$E$64</f>
        <v>0.35754170333333335</v>
      </c>
      <c r="W55" s="20">
        <f>W54*'Conversion Factors'!$E$64</f>
        <v>0.36096574182291674</v>
      </c>
      <c r="X55" s="20">
        <f>X54*'Conversion Factors'!$E$64</f>
        <v>0.36420956776041669</v>
      </c>
      <c r="Y55" s="20">
        <f>Y54*'Conversion Factors'!$E$64</f>
        <v>0.36745339369791674</v>
      </c>
      <c r="Z55" s="20">
        <f>Z54*'Conversion Factors'!$E$64</f>
        <v>0.37015658197916673</v>
      </c>
      <c r="AA55" s="20">
        <f>AA54*'Conversion Factors'!$E$64</f>
        <v>0.3730399828125</v>
      </c>
      <c r="AB55" s="20">
        <f>AB54*'Conversion Factors'!$E$64</f>
        <v>0.37592338364583339</v>
      </c>
      <c r="AC55" s="20">
        <f>AC54*'Conversion Factors'!$E$64</f>
        <v>0.3788067844791666</v>
      </c>
      <c r="AD55" s="20">
        <f>AD54*'Conversion Factors'!$E$64</f>
        <v>0.38187039786458338</v>
      </c>
      <c r="AE55" s="20">
        <f>AE54*'Conversion Factors'!$E$64</f>
        <v>0.38493401124999999</v>
      </c>
      <c r="AF55" s="20">
        <f>AF54*'Conversion Factors'!$E$64</f>
        <v>0.3879976246354167</v>
      </c>
      <c r="AG55" s="20">
        <f>AG54*'Conversion Factors'!$E$64</f>
        <v>0.39106123802083337</v>
      </c>
      <c r="AH55" s="20">
        <f>AH54*'Conversion Factors'!$E$64</f>
        <v>0.39430506395833331</v>
      </c>
      <c r="AI55" s="20">
        <f>AI54*'Conversion Factors'!$E$64</f>
        <v>0.39754888989583337</v>
      </c>
      <c r="AJ55" s="20">
        <f>AJ54*'Conversion Factors'!$E$64</f>
        <v>0.40097292838541665</v>
      </c>
      <c r="AK55" s="14" t="s">
        <v>306</v>
      </c>
      <c r="AL55" s="14">
        <v>1</v>
      </c>
    </row>
    <row r="56" spans="1:38" ht="14.65" customHeight="1" x14ac:dyDescent="0.25">
      <c r="A56" s="103"/>
      <c r="B56" s="114"/>
      <c r="C56" s="14" t="s">
        <v>260</v>
      </c>
      <c r="D56" s="14" t="s">
        <v>417</v>
      </c>
      <c r="E56" s="20">
        <f>1000*E55</f>
        <v>276.80648000000002</v>
      </c>
      <c r="F56" s="20">
        <f t="shared" ref="F56:AJ56" si="6">1000*F55</f>
        <v>282.25894740177176</v>
      </c>
      <c r="G56" s="20">
        <f t="shared" si="6"/>
        <v>292.12454692708332</v>
      </c>
      <c r="H56" s="20">
        <f t="shared" si="6"/>
        <v>296.81007328125003</v>
      </c>
      <c r="I56" s="20">
        <f t="shared" si="6"/>
        <v>301.13517453125002</v>
      </c>
      <c r="J56" s="20">
        <f t="shared" si="6"/>
        <v>304.91963812500001</v>
      </c>
      <c r="K56" s="20">
        <f t="shared" si="6"/>
        <v>309.06452682291672</v>
      </c>
      <c r="L56" s="20">
        <f t="shared" si="6"/>
        <v>313.02920296875004</v>
      </c>
      <c r="M56" s="20">
        <f t="shared" si="6"/>
        <v>317.35430421874997</v>
      </c>
      <c r="N56" s="20">
        <f t="shared" si="6"/>
        <v>321.85961802083335</v>
      </c>
      <c r="O56" s="20">
        <f t="shared" si="6"/>
        <v>326.72535692708334</v>
      </c>
      <c r="P56" s="20">
        <f t="shared" si="6"/>
        <v>331.59109583333333</v>
      </c>
      <c r="Q56" s="20">
        <f t="shared" si="6"/>
        <v>336.27662218749998</v>
      </c>
      <c r="R56" s="20">
        <f t="shared" si="6"/>
        <v>340.96214854166664</v>
      </c>
      <c r="S56" s="20">
        <f t="shared" si="6"/>
        <v>345.64767489583329</v>
      </c>
      <c r="T56" s="20">
        <f t="shared" si="6"/>
        <v>349.97277614583334</v>
      </c>
      <c r="U56" s="20">
        <f t="shared" si="6"/>
        <v>353.93745229166672</v>
      </c>
      <c r="V56" s="20">
        <f t="shared" si="6"/>
        <v>357.54170333333337</v>
      </c>
      <c r="W56" s="20">
        <f t="shared" si="6"/>
        <v>360.96574182291675</v>
      </c>
      <c r="X56" s="20">
        <f t="shared" si="6"/>
        <v>364.20956776041669</v>
      </c>
      <c r="Y56" s="20">
        <f t="shared" si="6"/>
        <v>367.45339369791674</v>
      </c>
      <c r="Z56" s="20">
        <f t="shared" si="6"/>
        <v>370.15658197916673</v>
      </c>
      <c r="AA56" s="20">
        <f t="shared" si="6"/>
        <v>373.0399828125</v>
      </c>
      <c r="AB56" s="20">
        <f t="shared" si="6"/>
        <v>375.92338364583338</v>
      </c>
      <c r="AC56" s="20">
        <f t="shared" si="6"/>
        <v>378.80678447916659</v>
      </c>
      <c r="AD56" s="20">
        <f t="shared" si="6"/>
        <v>381.87039786458337</v>
      </c>
      <c r="AE56" s="20">
        <f t="shared" si="6"/>
        <v>384.93401124999997</v>
      </c>
      <c r="AF56" s="20">
        <f t="shared" si="6"/>
        <v>387.99762463541668</v>
      </c>
      <c r="AG56" s="20">
        <f t="shared" si="6"/>
        <v>391.06123802083334</v>
      </c>
      <c r="AH56" s="20">
        <f t="shared" si="6"/>
        <v>394.30506395833333</v>
      </c>
      <c r="AI56" s="20">
        <f t="shared" si="6"/>
        <v>397.54888989583338</v>
      </c>
      <c r="AJ56" s="20">
        <f t="shared" si="6"/>
        <v>400.97292838541665</v>
      </c>
      <c r="AK56" s="14"/>
      <c r="AL56" s="14"/>
    </row>
    <row r="57" spans="1:38" ht="14.65" customHeight="1" x14ac:dyDescent="0.25">
      <c r="A57" s="103"/>
      <c r="B57" s="112" t="s">
        <v>201</v>
      </c>
      <c r="C57" s="14" t="s">
        <v>260</v>
      </c>
      <c r="D57" s="14" t="s">
        <v>279</v>
      </c>
      <c r="E57" s="47">
        <v>14.3</v>
      </c>
      <c r="F57" s="20">
        <f>$E57*'Conversion Factors'!D$6</f>
        <v>14.581677957269413</v>
      </c>
      <c r="G57" s="20">
        <f>$E57*'Conversion Factors'!E$21</f>
        <v>14.112271689497719</v>
      </c>
      <c r="H57" s="20">
        <f>$E57*'Conversion Factors'!F$21</f>
        <v>14.060578386605782</v>
      </c>
      <c r="I57" s="20">
        <f>$E57*'Conversion Factors'!G$21</f>
        <v>14.014326484018266</v>
      </c>
      <c r="J57" s="20">
        <f>$E57*'Conversion Factors'!H$21</f>
        <v>13.973515981735162</v>
      </c>
      <c r="K57" s="20">
        <f>$E57*'Conversion Factors'!I$21</f>
        <v>13.919101978691021</v>
      </c>
      <c r="L57" s="20">
        <f>$E57*'Conversion Factors'!J$21</f>
        <v>13.864687975646881</v>
      </c>
      <c r="M57" s="20">
        <f>$E57*'Conversion Factors'!K$21</f>
        <v>13.804832572298325</v>
      </c>
      <c r="N57" s="20">
        <f>$E57*'Conversion Factors'!L$21</f>
        <v>13.744977168949772</v>
      </c>
      <c r="O57" s="20">
        <f>$E57*'Conversion Factors'!M$21</f>
        <v>13.685121765601219</v>
      </c>
      <c r="P57" s="20">
        <f>$E57*'Conversion Factors'!N$21</f>
        <v>13.633428462709285</v>
      </c>
      <c r="Q57" s="20">
        <f>$E57*'Conversion Factors'!O$21</f>
        <v>13.59261796042618</v>
      </c>
      <c r="R57" s="20">
        <f>$E57*'Conversion Factors'!P$21</f>
        <v>13.557248858447489</v>
      </c>
      <c r="S57" s="20">
        <f>$E57*'Conversion Factors'!Q$21</f>
        <v>13.540924657534246</v>
      </c>
      <c r="T57" s="20">
        <f>$E57*'Conversion Factors'!R$21</f>
        <v>13.535483257229833</v>
      </c>
      <c r="U57" s="20">
        <f>$E57*'Conversion Factors'!S$21</f>
        <v>13.530041856925418</v>
      </c>
      <c r="V57" s="20">
        <f>$E57*'Conversion Factors'!T$21</f>
        <v>13.521879756468799</v>
      </c>
      <c r="W57" s="20">
        <f>$E57*'Conversion Factors'!U$21</f>
        <v>13.513717656012176</v>
      </c>
      <c r="X57" s="20">
        <f>$E57*'Conversion Factors'!V$21</f>
        <v>13.502834855403348</v>
      </c>
      <c r="Y57" s="20">
        <f>$E57*'Conversion Factors'!W$21</f>
        <v>13.486510654490106</v>
      </c>
      <c r="Z57" s="20">
        <f>$E57*'Conversion Factors'!X$21</f>
        <v>13.456582952815829</v>
      </c>
      <c r="AA57" s="20">
        <f>$E57*'Conversion Factors'!Y$21</f>
        <v>13.426655251141554</v>
      </c>
      <c r="AB57" s="20">
        <f>$E57*'Conversion Factors'!Z$21</f>
        <v>13.391286149162861</v>
      </c>
      <c r="AC57" s="20">
        <f>$E57*'Conversion Factors'!AA$21</f>
        <v>13.350475646879756</v>
      </c>
      <c r="AD57" s="20">
        <f>$E57*'Conversion Factors'!AB$21</f>
        <v>13.309665144596652</v>
      </c>
      <c r="AE57" s="20">
        <f>$E57*'Conversion Factors'!AC$21</f>
        <v>13.268854642313546</v>
      </c>
      <c r="AF57" s="20">
        <f>$E57*'Conversion Factors'!AD$21</f>
        <v>13.244368340943684</v>
      </c>
      <c r="AG57" s="20">
        <f>$E57*'Conversion Factors'!AE$21</f>
        <v>13.21988203957382</v>
      </c>
      <c r="AH57" s="20">
        <f>$E57*'Conversion Factors'!AF$21</f>
        <v>13.206278538812784</v>
      </c>
      <c r="AI57" s="20">
        <f>$E57*'Conversion Factors'!AG$21</f>
        <v>13.195395738203958</v>
      </c>
      <c r="AJ57" s="20">
        <f>$E57*'Conversion Factors'!AH$21</f>
        <v>13.176350837138509</v>
      </c>
      <c r="AK57" s="14" t="s">
        <v>306</v>
      </c>
      <c r="AL57" s="14"/>
    </row>
    <row r="58" spans="1:38" ht="14.65" customHeight="1" x14ac:dyDescent="0.25">
      <c r="A58" s="103"/>
      <c r="B58" s="113"/>
      <c r="C58" s="14" t="s">
        <v>260</v>
      </c>
      <c r="D58" s="14" t="s">
        <v>308</v>
      </c>
      <c r="E58" s="20">
        <f>E57*'Conversion Factors'!$E$64</f>
        <v>9.8958316600000007</v>
      </c>
      <c r="F58" s="20">
        <f>F57*'Conversion Factors'!$E$64</f>
        <v>10.090757369613341</v>
      </c>
      <c r="G58" s="20">
        <f>G57*'Conversion Factors'!$E$64</f>
        <v>9.7659206279337916</v>
      </c>
      <c r="H58" s="20">
        <f>H57*'Conversion Factors'!$E$64</f>
        <v>9.7301480249010641</v>
      </c>
      <c r="I58" s="20">
        <f>I57*'Conversion Factors'!$E$64</f>
        <v>9.698140959029681</v>
      </c>
      <c r="J58" s="20">
        <f>J57*'Conversion Factors'!$E$64</f>
        <v>9.6698994303196351</v>
      </c>
      <c r="K58" s="20">
        <f>K57*'Conversion Factors'!$E$64</f>
        <v>9.6322440587062417</v>
      </c>
      <c r="L58" s="20">
        <f>L57*'Conversion Factors'!$E$64</f>
        <v>9.5945886870928465</v>
      </c>
      <c r="M58" s="20">
        <f>M57*'Conversion Factors'!$E$64</f>
        <v>9.5531677783181124</v>
      </c>
      <c r="N58" s="20">
        <f>N57*'Conversion Factors'!$E$64</f>
        <v>9.5117468695433782</v>
      </c>
      <c r="O58" s="20">
        <f>O57*'Conversion Factors'!$E$64</f>
        <v>9.4703259607686459</v>
      </c>
      <c r="P58" s="20">
        <f>P57*'Conversion Factors'!$E$64</f>
        <v>9.4345533577359202</v>
      </c>
      <c r="Q58" s="20">
        <f>Q57*'Conversion Factors'!$E$64</f>
        <v>9.4063118290258743</v>
      </c>
      <c r="R58" s="20">
        <f>R57*'Conversion Factors'!$E$64</f>
        <v>9.3818358374771691</v>
      </c>
      <c r="S58" s="20">
        <f>S57*'Conversion Factors'!$E$64</f>
        <v>9.3705392259931504</v>
      </c>
      <c r="T58" s="20">
        <f>T57*'Conversion Factors'!$E$64</f>
        <v>9.3667736888318114</v>
      </c>
      <c r="U58" s="20">
        <f>U57*'Conversion Factors'!$E$64</f>
        <v>9.3630081516704706</v>
      </c>
      <c r="V58" s="20">
        <f>V57*'Conversion Factors'!$E$64</f>
        <v>9.3573598459284639</v>
      </c>
      <c r="W58" s="20">
        <f>W57*'Conversion Factors'!$E$64</f>
        <v>9.3517115401864519</v>
      </c>
      <c r="X58" s="20">
        <f>X57*'Conversion Factors'!$E$64</f>
        <v>9.3441804658637739</v>
      </c>
      <c r="Y58" s="20">
        <f>Y57*'Conversion Factors'!$E$64</f>
        <v>9.3328838543797552</v>
      </c>
      <c r="Z58" s="20">
        <f>Z57*'Conversion Factors'!$E$64</f>
        <v>9.312173399992389</v>
      </c>
      <c r="AA58" s="20">
        <f>AA57*'Conversion Factors'!$E$64</f>
        <v>9.2914629456050228</v>
      </c>
      <c r="AB58" s="20">
        <f>AB57*'Conversion Factors'!$E$64</f>
        <v>9.2669869540563159</v>
      </c>
      <c r="AC58" s="20">
        <f>AC57*'Conversion Factors'!$E$64</f>
        <v>9.23874542534627</v>
      </c>
      <c r="AD58" s="20">
        <f>AD57*'Conversion Factors'!$E$64</f>
        <v>9.2105038966362258</v>
      </c>
      <c r="AE58" s="20">
        <f>AE57*'Conversion Factors'!$E$64</f>
        <v>9.1822623679261781</v>
      </c>
      <c r="AF58" s="20">
        <f>AF57*'Conversion Factors'!$E$64</f>
        <v>9.1653174507001527</v>
      </c>
      <c r="AG58" s="20">
        <f>AG57*'Conversion Factors'!$E$64</f>
        <v>9.1483725334741237</v>
      </c>
      <c r="AH58" s="20">
        <f>AH57*'Conversion Factors'!$E$64</f>
        <v>9.1389586905707745</v>
      </c>
      <c r="AI58" s="20">
        <f>AI57*'Conversion Factors'!$E$64</f>
        <v>9.1314276162480983</v>
      </c>
      <c r="AJ58" s="20">
        <f>AJ57*'Conversion Factors'!$E$64</f>
        <v>9.1182482361834101</v>
      </c>
      <c r="AK58" s="14" t="s">
        <v>306</v>
      </c>
      <c r="AL58" s="14">
        <v>1</v>
      </c>
    </row>
    <row r="59" spans="1:38" ht="14.65" customHeight="1" x14ac:dyDescent="0.25">
      <c r="A59" s="104"/>
      <c r="B59" s="114"/>
      <c r="C59" s="14" t="s">
        <v>260</v>
      </c>
      <c r="D59" s="14" t="s">
        <v>417</v>
      </c>
      <c r="E59" s="20">
        <f>1000*E58</f>
        <v>9895.8316599999998</v>
      </c>
      <c r="F59" s="20">
        <f t="shared" ref="F59:AJ59" si="7">1000*F58</f>
        <v>10090.75736961334</v>
      </c>
      <c r="G59" s="20">
        <f t="shared" si="7"/>
        <v>9765.9206279337923</v>
      </c>
      <c r="H59" s="20">
        <f t="shared" si="7"/>
        <v>9730.1480249010638</v>
      </c>
      <c r="I59" s="20">
        <f t="shared" si="7"/>
        <v>9698.1409590296807</v>
      </c>
      <c r="J59" s="20">
        <f t="shared" si="7"/>
        <v>9669.8994303196359</v>
      </c>
      <c r="K59" s="20">
        <f t="shared" si="7"/>
        <v>9632.244058706241</v>
      </c>
      <c r="L59" s="20">
        <f t="shared" si="7"/>
        <v>9594.5886870928462</v>
      </c>
      <c r="M59" s="20">
        <f t="shared" si="7"/>
        <v>9553.1677783181131</v>
      </c>
      <c r="N59" s="20">
        <f t="shared" si="7"/>
        <v>9511.7468695433781</v>
      </c>
      <c r="O59" s="20">
        <f t="shared" si="7"/>
        <v>9470.325960768645</v>
      </c>
      <c r="P59" s="20">
        <f t="shared" si="7"/>
        <v>9434.5533577359201</v>
      </c>
      <c r="Q59" s="20">
        <f t="shared" si="7"/>
        <v>9406.3118290258735</v>
      </c>
      <c r="R59" s="20">
        <f t="shared" si="7"/>
        <v>9381.8358374771688</v>
      </c>
      <c r="S59" s="20">
        <f t="shared" si="7"/>
        <v>9370.5392259931505</v>
      </c>
      <c r="T59" s="20">
        <f t="shared" si="7"/>
        <v>9366.7736888318123</v>
      </c>
      <c r="U59" s="20">
        <f t="shared" si="7"/>
        <v>9363.0081516704704</v>
      </c>
      <c r="V59" s="20">
        <f t="shared" si="7"/>
        <v>9357.359845928464</v>
      </c>
      <c r="W59" s="20">
        <f t="shared" si="7"/>
        <v>9351.7115401864521</v>
      </c>
      <c r="X59" s="20">
        <f t="shared" si="7"/>
        <v>9344.1804658637739</v>
      </c>
      <c r="Y59" s="20">
        <f t="shared" si="7"/>
        <v>9332.8838543797556</v>
      </c>
      <c r="Z59" s="20">
        <f t="shared" si="7"/>
        <v>9312.173399992389</v>
      </c>
      <c r="AA59" s="20">
        <f t="shared" si="7"/>
        <v>9291.4629456050225</v>
      </c>
      <c r="AB59" s="20">
        <f t="shared" si="7"/>
        <v>9266.9869540563159</v>
      </c>
      <c r="AC59" s="20">
        <f t="shared" si="7"/>
        <v>9238.7454253462693</v>
      </c>
      <c r="AD59" s="20">
        <f t="shared" si="7"/>
        <v>9210.5038966362263</v>
      </c>
      <c r="AE59" s="20">
        <f t="shared" si="7"/>
        <v>9182.2623679261778</v>
      </c>
      <c r="AF59" s="20">
        <f t="shared" si="7"/>
        <v>9165.3174507001531</v>
      </c>
      <c r="AG59" s="20">
        <f t="shared" si="7"/>
        <v>9148.372533474123</v>
      </c>
      <c r="AH59" s="20">
        <f t="shared" si="7"/>
        <v>9138.9586905707747</v>
      </c>
      <c r="AI59" s="20">
        <f t="shared" si="7"/>
        <v>9131.4276162480983</v>
      </c>
      <c r="AJ59" s="20">
        <f t="shared" si="7"/>
        <v>9118.24823618341</v>
      </c>
      <c r="AK59" s="14"/>
      <c r="AL59" s="14"/>
    </row>
    <row r="60" spans="1:38" ht="14.65" customHeight="1" x14ac:dyDescent="0.25">
      <c r="A60" s="100" t="s">
        <v>171</v>
      </c>
      <c r="B60" s="112" t="s">
        <v>199</v>
      </c>
      <c r="C60" s="14" t="s">
        <v>260</v>
      </c>
      <c r="D60" s="14" t="s">
        <v>279</v>
      </c>
      <c r="E60" s="47">
        <v>2.035234</v>
      </c>
      <c r="F60" s="20">
        <f>$E60*'Conversion Factors'!D$6</f>
        <v>2.0753235493486191</v>
      </c>
      <c r="G60" s="20">
        <f>$E60*'Conversion Factors'!E$6</f>
        <v>2.0950501529963521</v>
      </c>
      <c r="H60" s="20">
        <f>$E60*'Conversion Factors'!F$6</f>
        <v>2.1130798445023449</v>
      </c>
      <c r="I60" s="20">
        <f>$E60*'Conversion Factors'!G$6</f>
        <v>2.1281399397602918</v>
      </c>
      <c r="J60" s="20">
        <f>$E60*'Conversion Factors'!H$6</f>
        <v>2.1400183247524751</v>
      </c>
      <c r="K60" s="20">
        <f>$E60*'Conversion Factors'!I$6</f>
        <v>2.1499876835852008</v>
      </c>
      <c r="L60" s="20">
        <f>$E60*'Conversion Factors'!J$6</f>
        <v>2.1591085863470556</v>
      </c>
      <c r="M60" s="20">
        <f>$E60*'Conversion Factors'!K$6</f>
        <v>2.1692900591974991</v>
      </c>
      <c r="N60" s="20">
        <f>$E60*'Conversion Factors'!L$6</f>
        <v>2.1807442161542467</v>
      </c>
      <c r="O60" s="20">
        <f>$E60*'Conversion Factors'!M$6</f>
        <v>2.1921983731109953</v>
      </c>
      <c r="P60" s="20">
        <f>$E60*'Conversion Factors'!N$6</f>
        <v>2.2042888721208964</v>
      </c>
      <c r="Q60" s="20">
        <f>$E60*'Conversion Factors'!O$6</f>
        <v>2.2159551430953623</v>
      </c>
      <c r="R60" s="20">
        <f>$E60*'Conversion Factors'!P$6</f>
        <v>2.2263487299635227</v>
      </c>
      <c r="S60" s="20">
        <f>$E60*'Conversion Factors'!Q$6</f>
        <v>2.2356817467430954</v>
      </c>
      <c r="T60" s="20">
        <f>$E60*'Conversion Factors'!R$6</f>
        <v>2.2435299653986451</v>
      </c>
      <c r="U60" s="20">
        <f>$E60*'Conversion Factors'!S$6</f>
        <v>2.2501054999478893</v>
      </c>
      <c r="V60" s="20">
        <f>$E60*'Conversion Factors'!T$6</f>
        <v>2.2556204644085462</v>
      </c>
      <c r="W60" s="20">
        <f>$E60*'Conversion Factors'!U$6</f>
        <v>2.2604990868160502</v>
      </c>
      <c r="X60" s="20">
        <f>$E60*'Conversion Factors'!V$6</f>
        <v>2.2638929110995312</v>
      </c>
      <c r="Y60" s="20">
        <f>$E60*'Conversion Factors'!W$6</f>
        <v>2.2664382793121418</v>
      </c>
      <c r="Z60" s="20">
        <f>$E60*'Conversion Factors'!X$6</f>
        <v>2.2679230774361647</v>
      </c>
      <c r="AA60" s="20">
        <f>$E60*'Conversion Factors'!Y$6</f>
        <v>2.2685594194893173</v>
      </c>
      <c r="AB60" s="20">
        <f>$E60*'Conversion Factors'!Z$6</f>
        <v>2.2687715335070346</v>
      </c>
      <c r="AC60" s="20">
        <f>$E60*'Conversion Factors'!AA$6</f>
        <v>2.2702563316310576</v>
      </c>
      <c r="AD60" s="20">
        <f>$E60*'Conversion Factors'!AB$6</f>
        <v>2.2717411297550809</v>
      </c>
      <c r="AE60" s="20">
        <f>$E60*'Conversion Factors'!AC$6</f>
        <v>2.2728016998436686</v>
      </c>
      <c r="AF60" s="20">
        <f>$E60*'Conversion Factors'!AD$6</f>
        <v>2.2734380418968212</v>
      </c>
      <c r="AG60" s="20">
        <f>$E60*'Conversion Factors'!AE$6</f>
        <v>2.273650155914539</v>
      </c>
      <c r="AH60" s="20">
        <f>$E60*'Conversion Factors'!AF$6</f>
        <v>2.2742864979676916</v>
      </c>
      <c r="AI60" s="20">
        <f>$E60*'Conversion Factors'!AG$6</f>
        <v>2.2753470680562793</v>
      </c>
      <c r="AJ60" s="20">
        <f>$E60*'Conversion Factors'!AH$6</f>
        <v>2.2768318661803026</v>
      </c>
      <c r="AK60" s="14" t="s">
        <v>306</v>
      </c>
      <c r="AL60" s="14"/>
    </row>
    <row r="61" spans="1:38" ht="14.65" customHeight="1" x14ac:dyDescent="0.25">
      <c r="A61" s="100"/>
      <c r="B61" s="113"/>
      <c r="C61" s="14" t="s">
        <v>260</v>
      </c>
      <c r="D61" s="14" t="s">
        <v>307</v>
      </c>
      <c r="E61" s="20">
        <f>E60*'Conversion Factors'!$E$65</f>
        <v>10.593245268998151</v>
      </c>
      <c r="F61" s="20">
        <f>F60*'Conversion Factors'!$E$65</f>
        <v>10.801908463978938</v>
      </c>
      <c r="G61" s="20">
        <f>G60*'Conversion Factors'!$E$65</f>
        <v>10.904584004366308</v>
      </c>
      <c r="H61" s="20">
        <f>H60*'Conversion Factors'!$E$65</f>
        <v>10.998427240204229</v>
      </c>
      <c r="I61" s="20">
        <f>I60*'Conversion Factors'!$E$65</f>
        <v>11.076813943080609</v>
      </c>
      <c r="J61" s="20">
        <f>J60*'Conversion Factors'!$E$65</f>
        <v>11.138640074926768</v>
      </c>
      <c r="K61" s="20">
        <f>K60*'Conversion Factors'!$E$65</f>
        <v>11.190529864154795</v>
      </c>
      <c r="L61" s="20">
        <f>L60*'Conversion Factors'!$E$65</f>
        <v>11.238003501108095</v>
      </c>
      <c r="M61" s="20">
        <f>M60*'Conversion Factors'!$E$65</f>
        <v>11.290997328404805</v>
      </c>
      <c r="N61" s="20">
        <f>N60*'Conversion Factors'!$E$65</f>
        <v>11.350615384113599</v>
      </c>
      <c r="O61" s="20">
        <f>O60*'Conversion Factors'!$E$65</f>
        <v>11.410233439822395</v>
      </c>
      <c r="P61" s="20">
        <f>P60*'Conversion Factors'!$E$65</f>
        <v>11.473163609737238</v>
      </c>
      <c r="Q61" s="20">
        <f>Q60*'Conversion Factors'!$E$65</f>
        <v>11.533885703514715</v>
      </c>
      <c r="R61" s="20">
        <f>R60*'Conversion Factors'!$E$65</f>
        <v>11.587983568880103</v>
      </c>
      <c r="S61" s="20">
        <f>S60*'Conversion Factors'!$E$65</f>
        <v>11.636561243902086</v>
      </c>
      <c r="T61" s="20">
        <f>T60*'Conversion Factors'!$E$65</f>
        <v>11.677410652443298</v>
      </c>
      <c r="U61" s="20">
        <f>U60*'Conversion Factors'!$E$65</f>
        <v>11.711635832572421</v>
      </c>
      <c r="V61" s="20">
        <f>V60*'Conversion Factors'!$E$65</f>
        <v>11.740340822358139</v>
      </c>
      <c r="W61" s="20">
        <f>W60*'Conversion Factors'!$E$65</f>
        <v>11.765733697937812</v>
      </c>
      <c r="X61" s="20">
        <f>X60*'Conversion Factors'!$E$65</f>
        <v>11.783398307036714</v>
      </c>
      <c r="Y61" s="20">
        <f>Y60*'Conversion Factors'!$E$65</f>
        <v>11.79664676386089</v>
      </c>
      <c r="Z61" s="20">
        <f>Z60*'Conversion Factors'!$E$65</f>
        <v>11.80437503034166</v>
      </c>
      <c r="AA61" s="20">
        <f>AA60*'Conversion Factors'!$E$65</f>
        <v>11.807687144547705</v>
      </c>
      <c r="AB61" s="20">
        <f>AB60*'Conversion Factors'!$E$65</f>
        <v>11.808791182616385</v>
      </c>
      <c r="AC61" s="20">
        <f>AC60*'Conversion Factors'!$E$65</f>
        <v>11.816519449097154</v>
      </c>
      <c r="AD61" s="20">
        <f>AD60*'Conversion Factors'!$E$65</f>
        <v>11.824247715577927</v>
      </c>
      <c r="AE61" s="20">
        <f>AE60*'Conversion Factors'!$E$65</f>
        <v>11.829767905921333</v>
      </c>
      <c r="AF61" s="20">
        <f>AF60*'Conversion Factors'!$E$65</f>
        <v>11.833080020127376</v>
      </c>
      <c r="AG61" s="20">
        <f>AG60*'Conversion Factors'!$E$65</f>
        <v>11.83418405819606</v>
      </c>
      <c r="AH61" s="20">
        <f>AH60*'Conversion Factors'!$E$65</f>
        <v>11.837496172402103</v>
      </c>
      <c r="AI61" s="20">
        <f>AI60*'Conversion Factors'!$E$65</f>
        <v>11.843016362745511</v>
      </c>
      <c r="AJ61" s="20">
        <f>AJ60*'Conversion Factors'!$E$65</f>
        <v>11.850744629226282</v>
      </c>
      <c r="AK61" s="14" t="s">
        <v>306</v>
      </c>
      <c r="AL61" s="14">
        <v>1</v>
      </c>
    </row>
    <row r="62" spans="1:38" ht="14.65" customHeight="1" x14ac:dyDescent="0.25">
      <c r="A62" s="100"/>
      <c r="B62" s="114"/>
      <c r="C62" s="14" t="s">
        <v>260</v>
      </c>
      <c r="D62" s="14" t="s">
        <v>417</v>
      </c>
      <c r="E62" s="41">
        <f>1000*E61</f>
        <v>10593.245268998151</v>
      </c>
      <c r="F62" s="41">
        <f t="shared" ref="F62:AJ62" si="8">1000*F61</f>
        <v>10801.908463978938</v>
      </c>
      <c r="G62" s="41">
        <f t="shared" si="8"/>
        <v>10904.584004366308</v>
      </c>
      <c r="H62" s="41">
        <f t="shared" si="8"/>
        <v>10998.42724020423</v>
      </c>
      <c r="I62" s="41">
        <f t="shared" si="8"/>
        <v>11076.81394308061</v>
      </c>
      <c r="J62" s="41">
        <f t="shared" si="8"/>
        <v>11138.640074926767</v>
      </c>
      <c r="K62" s="41">
        <f t="shared" si="8"/>
        <v>11190.529864154796</v>
      </c>
      <c r="L62" s="41">
        <f t="shared" si="8"/>
        <v>11238.003501108094</v>
      </c>
      <c r="M62" s="41">
        <f t="shared" si="8"/>
        <v>11290.997328404805</v>
      </c>
      <c r="N62" s="41">
        <f t="shared" si="8"/>
        <v>11350.615384113598</v>
      </c>
      <c r="O62" s="41">
        <f t="shared" si="8"/>
        <v>11410.233439822396</v>
      </c>
      <c r="P62" s="41">
        <f t="shared" si="8"/>
        <v>11473.163609737237</v>
      </c>
      <c r="Q62" s="41">
        <f t="shared" si="8"/>
        <v>11533.885703514714</v>
      </c>
      <c r="R62" s="41">
        <f t="shared" si="8"/>
        <v>11587.983568880103</v>
      </c>
      <c r="S62" s="41">
        <f t="shared" si="8"/>
        <v>11636.561243902086</v>
      </c>
      <c r="T62" s="41">
        <f t="shared" si="8"/>
        <v>11677.410652443297</v>
      </c>
      <c r="U62" s="41">
        <f t="shared" si="8"/>
        <v>11711.635832572421</v>
      </c>
      <c r="V62" s="41">
        <f t="shared" si="8"/>
        <v>11740.340822358139</v>
      </c>
      <c r="W62" s="41">
        <f t="shared" si="8"/>
        <v>11765.733697937812</v>
      </c>
      <c r="X62" s="41">
        <f t="shared" si="8"/>
        <v>11783.398307036714</v>
      </c>
      <c r="Y62" s="41">
        <f t="shared" si="8"/>
        <v>11796.64676386089</v>
      </c>
      <c r="Z62" s="41">
        <f t="shared" si="8"/>
        <v>11804.37503034166</v>
      </c>
      <c r="AA62" s="41">
        <f t="shared" si="8"/>
        <v>11807.687144547705</v>
      </c>
      <c r="AB62" s="41">
        <f t="shared" si="8"/>
        <v>11808.791182616385</v>
      </c>
      <c r="AC62" s="41">
        <f t="shared" si="8"/>
        <v>11816.519449097153</v>
      </c>
      <c r="AD62" s="41">
        <f t="shared" si="8"/>
        <v>11824.247715577927</v>
      </c>
      <c r="AE62" s="41">
        <f t="shared" si="8"/>
        <v>11829.767905921333</v>
      </c>
      <c r="AF62" s="41">
        <f t="shared" si="8"/>
        <v>11833.080020127376</v>
      </c>
      <c r="AG62" s="41">
        <f t="shared" si="8"/>
        <v>11834.184058196061</v>
      </c>
      <c r="AH62" s="41">
        <f t="shared" si="8"/>
        <v>11837.496172402103</v>
      </c>
      <c r="AI62" s="41">
        <f t="shared" si="8"/>
        <v>11843.016362745511</v>
      </c>
      <c r="AJ62" s="41">
        <f t="shared" si="8"/>
        <v>11850.744629226283</v>
      </c>
      <c r="AK62" s="14"/>
      <c r="AL62" s="14"/>
    </row>
    <row r="63" spans="1:38" ht="14.65" customHeight="1" x14ac:dyDescent="0.25">
      <c r="A63" s="100"/>
      <c r="B63" s="112" t="s">
        <v>195</v>
      </c>
      <c r="C63" s="14" t="s">
        <v>260</v>
      </c>
      <c r="D63" s="14" t="s">
        <v>279</v>
      </c>
      <c r="E63" s="47">
        <v>2</v>
      </c>
      <c r="F63" s="20">
        <f>$E63*'Conversion Factors'!D$6</f>
        <v>2.0393955184992185</v>
      </c>
      <c r="G63" s="20">
        <f>$E63*'Conversion Factors'!E$11</f>
        <v>2.0386561162277856</v>
      </c>
      <c r="H63" s="20">
        <f>$E63*'Conversion Factors'!F$11</f>
        <v>2.0495524711376314</v>
      </c>
      <c r="I63" s="20">
        <f>$E63*'Conversion Factors'!G$11</f>
        <v>2.0622648851991179</v>
      </c>
      <c r="J63" s="20">
        <f>$E63*'Conversion Factors'!H$11</f>
        <v>2.0762744843689194</v>
      </c>
      <c r="K63" s="20">
        <f>$E63*'Conversion Factors'!I$11</f>
        <v>2.0900246465170582</v>
      </c>
      <c r="L63" s="20">
        <f>$E63*'Conversion Factors'!J$11</f>
        <v>2.1037748086651966</v>
      </c>
      <c r="M63" s="20">
        <f>$E63*'Conversion Factors'!K$11</f>
        <v>2.1172655337916724</v>
      </c>
      <c r="N63" s="20">
        <f>$E63*'Conversion Factors'!L$11</f>
        <v>2.1307562589181477</v>
      </c>
      <c r="O63" s="20">
        <f>$E63*'Conversion Factors'!M$11</f>
        <v>2.1439875470229603</v>
      </c>
      <c r="P63" s="20">
        <f>$E63*'Conversion Factors'!N$11</f>
        <v>2.1572188351277726</v>
      </c>
      <c r="Q63" s="20">
        <f>$E63*'Conversion Factors'!O$11</f>
        <v>2.1694123751459333</v>
      </c>
      <c r="R63" s="20">
        <f>$E63*'Conversion Factors'!P$11</f>
        <v>2.1792709819691272</v>
      </c>
      <c r="S63" s="20">
        <f>$E63*'Conversion Factors'!Q$11</f>
        <v>2.1878324036840056</v>
      </c>
      <c r="T63" s="20">
        <f>$E63*'Conversion Factors'!R$11</f>
        <v>2.1950966402905694</v>
      </c>
      <c r="U63" s="20">
        <f>$E63*'Conversion Factors'!S$11</f>
        <v>2.2013231288104813</v>
      </c>
      <c r="V63" s="20">
        <f>$E63*'Conversion Factors'!T$11</f>
        <v>2.2065118692437413</v>
      </c>
      <c r="W63" s="20">
        <f>$E63*'Conversion Factors'!U$11</f>
        <v>2.2111817356336747</v>
      </c>
      <c r="X63" s="20">
        <f>$E63*'Conversion Factors'!V$11</f>
        <v>2.2150732909586197</v>
      </c>
      <c r="Y63" s="20">
        <f>$E63*'Conversion Factors'!W$11</f>
        <v>2.2187054092619016</v>
      </c>
      <c r="Z63" s="20">
        <f>$E63*'Conversion Factors'!X$11</f>
        <v>2.2220780905435205</v>
      </c>
      <c r="AA63" s="20">
        <f>$E63*'Conversion Factors'!Y$11</f>
        <v>2.2251913348034766</v>
      </c>
      <c r="AB63" s="20">
        <f>$E63*'Conversion Factors'!Z$11</f>
        <v>2.2275262679984436</v>
      </c>
      <c r="AC63" s="20">
        <f>$E63*'Conversion Factors'!AA$11</f>
        <v>2.2296017641717474</v>
      </c>
      <c r="AD63" s="20">
        <f>$E63*'Conversion Factors'!AB$11</f>
        <v>2.2311583863017255</v>
      </c>
      <c r="AE63" s="20">
        <f>$E63*'Conversion Factors'!AC$11</f>
        <v>2.2324555714100405</v>
      </c>
      <c r="AF63" s="20">
        <f>$E63*'Conversion Factors'!AD$11</f>
        <v>2.2332338824750293</v>
      </c>
      <c r="AG63" s="20">
        <f>$E63*'Conversion Factors'!AE$11</f>
        <v>2.233752756518355</v>
      </c>
      <c r="AH63" s="20">
        <f>$E63*'Conversion Factors'!AF$11</f>
        <v>2.2340121935400181</v>
      </c>
      <c r="AI63" s="20">
        <f>$E63*'Conversion Factors'!AG$11</f>
        <v>2.2340121935400181</v>
      </c>
      <c r="AJ63" s="20">
        <f>$E63*'Conversion Factors'!AH$11</f>
        <v>2.2340121935400181</v>
      </c>
      <c r="AK63" s="14" t="s">
        <v>306</v>
      </c>
      <c r="AL63" s="14"/>
    </row>
    <row r="64" spans="1:38" ht="14.65" customHeight="1" x14ac:dyDescent="0.25">
      <c r="A64" s="100"/>
      <c r="B64" s="113"/>
      <c r="C64" s="14" t="s">
        <v>260</v>
      </c>
      <c r="D64" s="14" t="s">
        <v>307</v>
      </c>
      <c r="E64" s="20">
        <f>E63*'Conversion Factors'!$E$65</f>
        <v>10.409854855999999</v>
      </c>
      <c r="F64" s="20">
        <f>F63*'Conversion Factors'!$E$65</f>
        <v>10.614905670776864</v>
      </c>
      <c r="G64" s="20">
        <f>G63*'Conversion Factors'!$E$65</f>
        <v>10.611057135613956</v>
      </c>
      <c r="H64" s="20">
        <f>H63*'Conversion Factors'!$E$65</f>
        <v>10.667771872149435</v>
      </c>
      <c r="I64" s="20">
        <f>I63*'Conversion Factors'!$E$65</f>
        <v>10.733939064774159</v>
      </c>
      <c r="J64" s="20">
        <f>J63*'Conversion Factors'!$E$65</f>
        <v>10.806858011748345</v>
      </c>
      <c r="K64" s="20">
        <f>K63*'Conversion Factors'!$E$65</f>
        <v>10.87842660785264</v>
      </c>
      <c r="L64" s="20">
        <f>L63*'Conversion Factors'!$E$65</f>
        <v>10.949995203956933</v>
      </c>
      <c r="M64" s="20">
        <f>M63*'Conversion Factors'!$E$65</f>
        <v>11.020213449191335</v>
      </c>
      <c r="N64" s="20">
        <f>N63*'Conversion Factors'!$E$65</f>
        <v>11.090431694425735</v>
      </c>
      <c r="O64" s="20">
        <f>O63*'Conversion Factors'!$E$65</f>
        <v>11.159299588790246</v>
      </c>
      <c r="P64" s="20">
        <f>P63*'Conversion Factors'!$E$65</f>
        <v>11.228167483154753</v>
      </c>
      <c r="Q64" s="20">
        <f>Q63*'Conversion Factors'!$E$65</f>
        <v>11.291633974039692</v>
      </c>
      <c r="R64" s="20">
        <f>R63*'Conversion Factors'!$E$65</f>
        <v>11.342947307095603</v>
      </c>
      <c r="S64" s="20">
        <f>S63*'Conversion Factors'!$E$65</f>
        <v>11.387508885802047</v>
      </c>
      <c r="T64" s="20">
        <f>T63*'Conversion Factors'!$E$65</f>
        <v>11.425318710159033</v>
      </c>
      <c r="U64" s="20">
        <f>U63*'Conversion Factors'!$E$65</f>
        <v>11.457727131036449</v>
      </c>
      <c r="V64" s="20">
        <f>V63*'Conversion Factors'!$E$65</f>
        <v>11.484734148434297</v>
      </c>
      <c r="W64" s="20">
        <f>W63*'Conversion Factors'!$E$65</f>
        <v>11.509040464092358</v>
      </c>
      <c r="X64" s="20">
        <f>X63*'Conversion Factors'!$E$65</f>
        <v>11.529295727140743</v>
      </c>
      <c r="Y64" s="20">
        <f>Y63*'Conversion Factors'!$E$65</f>
        <v>11.548200639319235</v>
      </c>
      <c r="Z64" s="20">
        <f>Z63*'Conversion Factors'!$E$65</f>
        <v>11.565755200627835</v>
      </c>
      <c r="AA64" s="20">
        <f>AA63*'Conversion Factors'!$E$65</f>
        <v>11.581959411066546</v>
      </c>
      <c r="AB64" s="20">
        <f>AB63*'Conversion Factors'!$E$65</f>
        <v>11.594112568895577</v>
      </c>
      <c r="AC64" s="20">
        <f>AC63*'Conversion Factors'!$E$65</f>
        <v>11.604915375854715</v>
      </c>
      <c r="AD64" s="20">
        <f>AD63*'Conversion Factors'!$E$65</f>
        <v>11.613017481074069</v>
      </c>
      <c r="AE64" s="20">
        <f>AE63*'Conversion Factors'!$E$65</f>
        <v>11.619769235423531</v>
      </c>
      <c r="AF64" s="20">
        <f>AF63*'Conversion Factors'!$E$65</f>
        <v>11.623820288033208</v>
      </c>
      <c r="AG64" s="20">
        <f>AG63*'Conversion Factors'!$E$65</f>
        <v>11.62652098977299</v>
      </c>
      <c r="AH64" s="20">
        <f>AH63*'Conversion Factors'!$E$65</f>
        <v>11.627871340642884</v>
      </c>
      <c r="AI64" s="20">
        <f>AI63*'Conversion Factors'!$E$65</f>
        <v>11.627871340642884</v>
      </c>
      <c r="AJ64" s="20">
        <f>AJ63*'Conversion Factors'!$E$65</f>
        <v>11.627871340642884</v>
      </c>
      <c r="AK64" s="14" t="s">
        <v>306</v>
      </c>
      <c r="AL64" s="14">
        <v>1</v>
      </c>
    </row>
    <row r="65" spans="1:38" ht="14.65" customHeight="1" x14ac:dyDescent="0.25">
      <c r="A65" s="100"/>
      <c r="B65" s="114"/>
      <c r="C65" s="14" t="s">
        <v>260</v>
      </c>
      <c r="D65" s="14" t="s">
        <v>417</v>
      </c>
      <c r="E65" s="20">
        <f>1000*E64</f>
        <v>10409.854856</v>
      </c>
      <c r="F65" s="20">
        <f t="shared" ref="F65:AJ65" si="9">1000*F64</f>
        <v>10614.905670776863</v>
      </c>
      <c r="G65" s="20">
        <f t="shared" si="9"/>
        <v>10611.057135613957</v>
      </c>
      <c r="H65" s="20">
        <f t="shared" si="9"/>
        <v>10667.771872149435</v>
      </c>
      <c r="I65" s="20">
        <f t="shared" si="9"/>
        <v>10733.939064774158</v>
      </c>
      <c r="J65" s="20">
        <f t="shared" si="9"/>
        <v>10806.858011748345</v>
      </c>
      <c r="K65" s="20">
        <f t="shared" si="9"/>
        <v>10878.42660785264</v>
      </c>
      <c r="L65" s="20">
        <f t="shared" si="9"/>
        <v>10949.995203956933</v>
      </c>
      <c r="M65" s="20">
        <f t="shared" si="9"/>
        <v>11020.213449191335</v>
      </c>
      <c r="N65" s="20">
        <f t="shared" si="9"/>
        <v>11090.431694425735</v>
      </c>
      <c r="O65" s="20">
        <f t="shared" si="9"/>
        <v>11159.299588790245</v>
      </c>
      <c r="P65" s="20">
        <f t="shared" si="9"/>
        <v>11228.167483154753</v>
      </c>
      <c r="Q65" s="20">
        <f t="shared" si="9"/>
        <v>11291.633974039692</v>
      </c>
      <c r="R65" s="20">
        <f t="shared" si="9"/>
        <v>11342.947307095603</v>
      </c>
      <c r="S65" s="20">
        <f t="shared" si="9"/>
        <v>11387.508885802048</v>
      </c>
      <c r="T65" s="20">
        <f t="shared" si="9"/>
        <v>11425.318710159032</v>
      </c>
      <c r="U65" s="20">
        <f t="shared" si="9"/>
        <v>11457.727131036449</v>
      </c>
      <c r="V65" s="20">
        <f t="shared" si="9"/>
        <v>11484.734148434298</v>
      </c>
      <c r="W65" s="20">
        <f t="shared" si="9"/>
        <v>11509.040464092359</v>
      </c>
      <c r="X65" s="20">
        <f t="shared" si="9"/>
        <v>11529.295727140743</v>
      </c>
      <c r="Y65" s="20">
        <f t="shared" si="9"/>
        <v>11548.200639319235</v>
      </c>
      <c r="Z65" s="20">
        <f t="shared" si="9"/>
        <v>11565.755200627835</v>
      </c>
      <c r="AA65" s="20">
        <f t="shared" si="9"/>
        <v>11581.959411066546</v>
      </c>
      <c r="AB65" s="20">
        <f t="shared" si="9"/>
        <v>11594.112568895576</v>
      </c>
      <c r="AC65" s="20">
        <f t="shared" si="9"/>
        <v>11604.915375854715</v>
      </c>
      <c r="AD65" s="20">
        <f t="shared" si="9"/>
        <v>11613.017481074068</v>
      </c>
      <c r="AE65" s="20">
        <f t="shared" si="9"/>
        <v>11619.769235423531</v>
      </c>
      <c r="AF65" s="20">
        <f t="shared" si="9"/>
        <v>11623.820288033208</v>
      </c>
      <c r="AG65" s="20">
        <f t="shared" si="9"/>
        <v>11626.520989772989</v>
      </c>
      <c r="AH65" s="20">
        <f t="shared" si="9"/>
        <v>11627.871340642883</v>
      </c>
      <c r="AI65" s="20">
        <f t="shared" si="9"/>
        <v>11627.871340642883</v>
      </c>
      <c r="AJ65" s="20">
        <f t="shared" si="9"/>
        <v>11627.871340642883</v>
      </c>
      <c r="AK65" s="14"/>
      <c r="AL65" s="14"/>
    </row>
    <row r="66" spans="1:38" ht="14.65" customHeight="1" x14ac:dyDescent="0.25">
      <c r="A66" s="100"/>
      <c r="B66" s="112" t="s">
        <v>200</v>
      </c>
      <c r="C66" s="14" t="s">
        <v>260</v>
      </c>
      <c r="D66" s="14" t="s">
        <v>279</v>
      </c>
      <c r="E66" s="20">
        <v>0</v>
      </c>
      <c r="F66" s="20">
        <f>$E66*'Conversion Factors'!D$6</f>
        <v>0</v>
      </c>
      <c r="G66" s="20">
        <f>$E66*'Conversion Factors'!E$16</f>
        <v>0</v>
      </c>
      <c r="H66" s="20">
        <f>$E66*'Conversion Factors'!F$16</f>
        <v>0</v>
      </c>
      <c r="I66" s="20">
        <f>$E66*'Conversion Factors'!G$16</f>
        <v>0</v>
      </c>
      <c r="J66" s="20">
        <f>$E66*'Conversion Factors'!H$16</f>
        <v>0</v>
      </c>
      <c r="K66" s="20">
        <f>$E66*'Conversion Factors'!I$16</f>
        <v>0</v>
      </c>
      <c r="L66" s="20">
        <f>$E66*'Conversion Factors'!J$16</f>
        <v>0</v>
      </c>
      <c r="M66" s="20">
        <f>$E66*'Conversion Factors'!K$16</f>
        <v>0</v>
      </c>
      <c r="N66" s="20">
        <f>$E66*'Conversion Factors'!L$16</f>
        <v>0</v>
      </c>
      <c r="O66" s="20">
        <f>$E66*'Conversion Factors'!M$16</f>
        <v>0</v>
      </c>
      <c r="P66" s="20">
        <f>$E66*'Conversion Factors'!N$16</f>
        <v>0</v>
      </c>
      <c r="Q66" s="20">
        <f>$E66*'Conversion Factors'!O$16</f>
        <v>0</v>
      </c>
      <c r="R66" s="20">
        <f>$E66*'Conversion Factors'!P$16</f>
        <v>0</v>
      </c>
      <c r="S66" s="20">
        <f>$E66*'Conversion Factors'!Q$16</f>
        <v>0</v>
      </c>
      <c r="T66" s="20">
        <f>$E66*'Conversion Factors'!R$16</f>
        <v>0</v>
      </c>
      <c r="U66" s="20">
        <f>$E66*'Conversion Factors'!S$16</f>
        <v>0</v>
      </c>
      <c r="V66" s="20">
        <f>$E66*'Conversion Factors'!T$16</f>
        <v>0</v>
      </c>
      <c r="W66" s="20">
        <f>$E66*'Conversion Factors'!U$16</f>
        <v>0</v>
      </c>
      <c r="X66" s="20">
        <f>$E66*'Conversion Factors'!V$16</f>
        <v>0</v>
      </c>
      <c r="Y66" s="20">
        <f>$E66*'Conversion Factors'!W$16</f>
        <v>0</v>
      </c>
      <c r="Z66" s="20">
        <f>$E66*'Conversion Factors'!X$16</f>
        <v>0</v>
      </c>
      <c r="AA66" s="20">
        <f>$E66*'Conversion Factors'!Y$16</f>
        <v>0</v>
      </c>
      <c r="AB66" s="20">
        <f>$E66*'Conversion Factors'!Z$16</f>
        <v>0</v>
      </c>
      <c r="AC66" s="20">
        <f>$E66*'Conversion Factors'!AA$16</f>
        <v>0</v>
      </c>
      <c r="AD66" s="20">
        <f>$E66*'Conversion Factors'!AB$16</f>
        <v>0</v>
      </c>
      <c r="AE66" s="20">
        <f>$E66*'Conversion Factors'!AC$16</f>
        <v>0</v>
      </c>
      <c r="AF66" s="20">
        <f>$E66*'Conversion Factors'!AD$16</f>
        <v>0</v>
      </c>
      <c r="AG66" s="20">
        <f>$E66*'Conversion Factors'!AE$16</f>
        <v>0</v>
      </c>
      <c r="AH66" s="20">
        <f>$E66*'Conversion Factors'!AF$16</f>
        <v>0</v>
      </c>
      <c r="AI66" s="20">
        <f>$E66*'Conversion Factors'!AG$16</f>
        <v>0</v>
      </c>
      <c r="AJ66" s="20">
        <f>$E66*'Conversion Factors'!AH$16</f>
        <v>0</v>
      </c>
      <c r="AK66" s="14" t="s">
        <v>306</v>
      </c>
      <c r="AL66" s="14"/>
    </row>
    <row r="67" spans="1:38" ht="14.65" customHeight="1" x14ac:dyDescent="0.25">
      <c r="A67" s="100"/>
      <c r="B67" s="114"/>
      <c r="C67" s="14" t="s">
        <v>260</v>
      </c>
      <c r="D67" s="14" t="s">
        <v>307</v>
      </c>
      <c r="E67" s="20">
        <v>0</v>
      </c>
      <c r="F67" s="20">
        <f>$E67*'Conversion Factors'!D$6</f>
        <v>0</v>
      </c>
      <c r="G67" s="20">
        <f>G66*'Conversion Factors'!$E$65</f>
        <v>0</v>
      </c>
      <c r="H67" s="20">
        <f>H66*'Conversion Factors'!$E$65</f>
        <v>0</v>
      </c>
      <c r="I67" s="20">
        <f>I66*'Conversion Factors'!$E$65</f>
        <v>0</v>
      </c>
      <c r="J67" s="20">
        <f>J66*'Conversion Factors'!$E$65</f>
        <v>0</v>
      </c>
      <c r="K67" s="20">
        <f>K66*'Conversion Factors'!$E$65</f>
        <v>0</v>
      </c>
      <c r="L67" s="20">
        <f>L66*'Conversion Factors'!$E$65</f>
        <v>0</v>
      </c>
      <c r="M67" s="20">
        <f>M66*'Conversion Factors'!$E$65</f>
        <v>0</v>
      </c>
      <c r="N67" s="20">
        <f>N66*'Conversion Factors'!$E$65</f>
        <v>0</v>
      </c>
      <c r="O67" s="20">
        <f>O66*'Conversion Factors'!$E$65</f>
        <v>0</v>
      </c>
      <c r="P67" s="20">
        <f>P66*'Conversion Factors'!$E$65</f>
        <v>0</v>
      </c>
      <c r="Q67" s="20">
        <f>Q66*'Conversion Factors'!$E$65</f>
        <v>0</v>
      </c>
      <c r="R67" s="20">
        <f>R66*'Conversion Factors'!$E$65</f>
        <v>0</v>
      </c>
      <c r="S67" s="20">
        <f>S66*'Conversion Factors'!$E$65</f>
        <v>0</v>
      </c>
      <c r="T67" s="20">
        <f>T66*'Conversion Factors'!$E$65</f>
        <v>0</v>
      </c>
      <c r="U67" s="20">
        <f>U66*'Conversion Factors'!$E$65</f>
        <v>0</v>
      </c>
      <c r="V67" s="20">
        <f>V66*'Conversion Factors'!$E$65</f>
        <v>0</v>
      </c>
      <c r="W67" s="20">
        <f>W66*'Conversion Factors'!$E$65</f>
        <v>0</v>
      </c>
      <c r="X67" s="20">
        <f>X66*'Conversion Factors'!$E$65</f>
        <v>0</v>
      </c>
      <c r="Y67" s="20">
        <f>Y66*'Conversion Factors'!$E$65</f>
        <v>0</v>
      </c>
      <c r="Z67" s="20">
        <f>Z66*'Conversion Factors'!$E$65</f>
        <v>0</v>
      </c>
      <c r="AA67" s="20">
        <f>AA66*'Conversion Factors'!$E$65</f>
        <v>0</v>
      </c>
      <c r="AB67" s="20">
        <f>AB66*'Conversion Factors'!$E$65</f>
        <v>0</v>
      </c>
      <c r="AC67" s="20">
        <f>AC66*'Conversion Factors'!$E$65</f>
        <v>0</v>
      </c>
      <c r="AD67" s="20">
        <f>AD66*'Conversion Factors'!$E$65</f>
        <v>0</v>
      </c>
      <c r="AE67" s="20">
        <f>AE66*'Conversion Factors'!$E$65</f>
        <v>0</v>
      </c>
      <c r="AF67" s="20">
        <f>AF66*'Conversion Factors'!$E$65</f>
        <v>0</v>
      </c>
      <c r="AG67" s="20">
        <f>AG66*'Conversion Factors'!$E$65</f>
        <v>0</v>
      </c>
      <c r="AH67" s="20">
        <f>AH66*'Conversion Factors'!$E$65</f>
        <v>0</v>
      </c>
      <c r="AI67" s="20">
        <f>AI66*'Conversion Factors'!$E$65</f>
        <v>0</v>
      </c>
      <c r="AJ67" s="20">
        <f>AJ66*'Conversion Factors'!$E$65</f>
        <v>0</v>
      </c>
      <c r="AK67" s="14" t="s">
        <v>306</v>
      </c>
      <c r="AL67" s="14"/>
    </row>
    <row r="68" spans="1:38" ht="14.65" customHeight="1" x14ac:dyDescent="0.25">
      <c r="A68" s="100"/>
      <c r="B68" s="112" t="s">
        <v>201</v>
      </c>
      <c r="C68" s="14" t="s">
        <v>260</v>
      </c>
      <c r="D68" s="14" t="s">
        <v>279</v>
      </c>
      <c r="E68" s="20">
        <v>0</v>
      </c>
      <c r="F68" s="20">
        <f>$E68*'Conversion Factors'!D$6</f>
        <v>0</v>
      </c>
      <c r="G68" s="20">
        <f>$E68*'Conversion Factors'!E$21</f>
        <v>0</v>
      </c>
      <c r="H68" s="20">
        <f>$E68*'Conversion Factors'!F$21</f>
        <v>0</v>
      </c>
      <c r="I68" s="20">
        <f>$E68*'Conversion Factors'!G$21</f>
        <v>0</v>
      </c>
      <c r="J68" s="20">
        <f>$E68*'Conversion Factors'!H$21</f>
        <v>0</v>
      </c>
      <c r="K68" s="20">
        <f>$E68*'Conversion Factors'!I$21</f>
        <v>0</v>
      </c>
      <c r="L68" s="20">
        <f>$E68*'Conversion Factors'!J$21</f>
        <v>0</v>
      </c>
      <c r="M68" s="20">
        <f>$E68*'Conversion Factors'!K$21</f>
        <v>0</v>
      </c>
      <c r="N68" s="20">
        <f>$E68*'Conversion Factors'!L$21</f>
        <v>0</v>
      </c>
      <c r="O68" s="20">
        <f>$E68*'Conversion Factors'!M$21</f>
        <v>0</v>
      </c>
      <c r="P68" s="20">
        <f>$E68*'Conversion Factors'!N$21</f>
        <v>0</v>
      </c>
      <c r="Q68" s="20">
        <f>$E68*'Conversion Factors'!O$21</f>
        <v>0</v>
      </c>
      <c r="R68" s="20">
        <f>$E68*'Conversion Factors'!P$21</f>
        <v>0</v>
      </c>
      <c r="S68" s="20">
        <f>$E68*'Conversion Factors'!Q$21</f>
        <v>0</v>
      </c>
      <c r="T68" s="20">
        <f>$E68*'Conversion Factors'!R$21</f>
        <v>0</v>
      </c>
      <c r="U68" s="20">
        <f>$E68*'Conversion Factors'!S$21</f>
        <v>0</v>
      </c>
      <c r="V68" s="20">
        <f>$E68*'Conversion Factors'!T$21</f>
        <v>0</v>
      </c>
      <c r="W68" s="20">
        <f>$E68*'Conversion Factors'!U$21</f>
        <v>0</v>
      </c>
      <c r="X68" s="20">
        <f>$E68*'Conversion Factors'!V$21</f>
        <v>0</v>
      </c>
      <c r="Y68" s="20">
        <f>$E68*'Conversion Factors'!W$21</f>
        <v>0</v>
      </c>
      <c r="Z68" s="20">
        <f>$E68*'Conversion Factors'!X$21</f>
        <v>0</v>
      </c>
      <c r="AA68" s="20">
        <f>$E68*'Conversion Factors'!Y$21</f>
        <v>0</v>
      </c>
      <c r="AB68" s="20">
        <f>$E68*'Conversion Factors'!Z$21</f>
        <v>0</v>
      </c>
      <c r="AC68" s="20">
        <f>$E68*'Conversion Factors'!AA$21</f>
        <v>0</v>
      </c>
      <c r="AD68" s="20">
        <f>$E68*'Conversion Factors'!AB$21</f>
        <v>0</v>
      </c>
      <c r="AE68" s="20">
        <f>$E68*'Conversion Factors'!AC$21</f>
        <v>0</v>
      </c>
      <c r="AF68" s="20">
        <f>$E68*'Conversion Factors'!AD$21</f>
        <v>0</v>
      </c>
      <c r="AG68" s="20">
        <f>$E68*'Conversion Factors'!AE$21</f>
        <v>0</v>
      </c>
      <c r="AH68" s="20">
        <f>$E68*'Conversion Factors'!AF$21</f>
        <v>0</v>
      </c>
      <c r="AI68" s="20">
        <f>$E68*'Conversion Factors'!AG$21</f>
        <v>0</v>
      </c>
      <c r="AJ68" s="20">
        <f>$E68*'Conversion Factors'!AH$21</f>
        <v>0</v>
      </c>
      <c r="AK68" s="14" t="s">
        <v>306</v>
      </c>
      <c r="AL68" s="14"/>
    </row>
    <row r="69" spans="1:38" ht="14.65" customHeight="1" x14ac:dyDescent="0.25">
      <c r="A69" s="100"/>
      <c r="B69" s="114"/>
      <c r="C69" s="14" t="s">
        <v>260</v>
      </c>
      <c r="D69" s="14" t="s">
        <v>307</v>
      </c>
      <c r="E69" s="20">
        <v>0</v>
      </c>
      <c r="F69" s="20">
        <f>$E69*'Conversion Factors'!D$6</f>
        <v>0</v>
      </c>
      <c r="G69" s="20">
        <f>G68*'Conversion Factors'!$E$65</f>
        <v>0</v>
      </c>
      <c r="H69" s="20">
        <f>H68*'Conversion Factors'!$E$65</f>
        <v>0</v>
      </c>
      <c r="I69" s="20">
        <f>I68*'Conversion Factors'!$E$65</f>
        <v>0</v>
      </c>
      <c r="J69" s="20">
        <f>J68*'Conversion Factors'!$E$65</f>
        <v>0</v>
      </c>
      <c r="K69" s="20">
        <f>K68*'Conversion Factors'!$E$65</f>
        <v>0</v>
      </c>
      <c r="L69" s="20">
        <f>L68*'Conversion Factors'!$E$65</f>
        <v>0</v>
      </c>
      <c r="M69" s="20">
        <f>M68*'Conversion Factors'!$E$65</f>
        <v>0</v>
      </c>
      <c r="N69" s="20">
        <f>N68*'Conversion Factors'!$E$65</f>
        <v>0</v>
      </c>
      <c r="O69" s="20">
        <f>O68*'Conversion Factors'!$E$65</f>
        <v>0</v>
      </c>
      <c r="P69" s="20">
        <f>P68*'Conversion Factors'!$E$65</f>
        <v>0</v>
      </c>
      <c r="Q69" s="20">
        <f>Q68*'Conversion Factors'!$E$65</f>
        <v>0</v>
      </c>
      <c r="R69" s="20">
        <f>R68*'Conversion Factors'!$E$65</f>
        <v>0</v>
      </c>
      <c r="S69" s="20">
        <f>S68*'Conversion Factors'!$E$65</f>
        <v>0</v>
      </c>
      <c r="T69" s="20">
        <f>T68*'Conversion Factors'!$E$65</f>
        <v>0</v>
      </c>
      <c r="U69" s="20">
        <f>U68*'Conversion Factors'!$E$65</f>
        <v>0</v>
      </c>
      <c r="V69" s="20">
        <f>V68*'Conversion Factors'!$E$65</f>
        <v>0</v>
      </c>
      <c r="W69" s="20">
        <f>W68*'Conversion Factors'!$E$65</f>
        <v>0</v>
      </c>
      <c r="X69" s="20">
        <f>X68*'Conversion Factors'!$E$65</f>
        <v>0</v>
      </c>
      <c r="Y69" s="20">
        <f>Y68*'Conversion Factors'!$E$65</f>
        <v>0</v>
      </c>
      <c r="Z69" s="20">
        <f>Z68*'Conversion Factors'!$E$65</f>
        <v>0</v>
      </c>
      <c r="AA69" s="20">
        <f>AA68*'Conversion Factors'!$E$65</f>
        <v>0</v>
      </c>
      <c r="AB69" s="20">
        <f>AB68*'Conversion Factors'!$E$65</f>
        <v>0</v>
      </c>
      <c r="AC69" s="20">
        <f>AC68*'Conversion Factors'!$E$65</f>
        <v>0</v>
      </c>
      <c r="AD69" s="20">
        <f>AD68*'Conversion Factors'!$E$65</f>
        <v>0</v>
      </c>
      <c r="AE69" s="20">
        <f>AE68*'Conversion Factors'!$E$65</f>
        <v>0</v>
      </c>
      <c r="AF69" s="20">
        <f>AF68*'Conversion Factors'!$E$65</f>
        <v>0</v>
      </c>
      <c r="AG69" s="20">
        <f>AG68*'Conversion Factors'!$E$65</f>
        <v>0</v>
      </c>
      <c r="AH69" s="20">
        <f>AH68*'Conversion Factors'!$E$65</f>
        <v>0</v>
      </c>
      <c r="AI69" s="20">
        <f>AI68*'Conversion Factors'!$E$65</f>
        <v>0</v>
      </c>
      <c r="AJ69" s="20">
        <f>AJ68*'Conversion Factors'!$E$65</f>
        <v>0</v>
      </c>
      <c r="AK69" s="14" t="s">
        <v>306</v>
      </c>
      <c r="AL69" s="14"/>
    </row>
    <row r="70" spans="1:38" ht="12.75" customHeight="1" x14ac:dyDescent="0.25">
      <c r="A70" s="100" t="s">
        <v>173</v>
      </c>
      <c r="B70" s="42" t="s">
        <v>199</v>
      </c>
      <c r="C70" s="42" t="s">
        <v>260</v>
      </c>
      <c r="D70" s="42" t="s">
        <v>279</v>
      </c>
      <c r="E70" s="69">
        <v>4.5076070000000001</v>
      </c>
      <c r="F70" s="43">
        <f>$E70*'Conversion Factors'!D$6</f>
        <v>4.5963967574778533</v>
      </c>
      <c r="G70" s="43">
        <f>$E70*'Conversion Factors'!E$6</f>
        <v>4.640086955601876</v>
      </c>
      <c r="H70" s="43">
        <f>$E70*'Conversion Factors'!F$6</f>
        <v>4.6800188571130805</v>
      </c>
      <c r="I70" s="43">
        <f>$E70*'Conversion Factors'!G$6</f>
        <v>4.7133737395518498</v>
      </c>
      <c r="J70" s="43">
        <f>$E70*'Conversion Factors'!H$6</f>
        <v>4.7396818158415845</v>
      </c>
      <c r="K70" s="43">
        <f>$E70*'Conversion Factors'!I$6</f>
        <v>4.7617618084418973</v>
      </c>
      <c r="L70" s="43">
        <f>$E70*'Conversion Factors'!J$6</f>
        <v>4.7819626527357997</v>
      </c>
      <c r="M70" s="43">
        <f>$E70*'Conversion Factors'!K$6</f>
        <v>4.8045124324127162</v>
      </c>
      <c r="N70" s="43">
        <f>$E70*'Conversion Factors'!L$6</f>
        <v>4.8298809345492444</v>
      </c>
      <c r="O70" s="43">
        <f>$E70*'Conversion Factors'!M$6</f>
        <v>4.8552494366857735</v>
      </c>
      <c r="P70" s="43">
        <f>$E70*'Conversion Factors'!N$6</f>
        <v>4.8820273000521111</v>
      </c>
      <c r="Q70" s="43">
        <f>$E70*'Conversion Factors'!O$6</f>
        <v>4.907865589265243</v>
      </c>
      <c r="R70" s="43">
        <f>$E70*'Conversion Factors'!P$6</f>
        <v>4.9308851560187597</v>
      </c>
      <c r="S70" s="43">
        <f>$E70*'Conversion Factors'!Q$6</f>
        <v>4.9515557873892657</v>
      </c>
      <c r="T70" s="43">
        <f>$E70*'Conversion Factors'!R$6</f>
        <v>4.9689379092235546</v>
      </c>
      <c r="U70" s="43">
        <f>$E70*'Conversion Factors'!S$6</f>
        <v>4.9835013085982283</v>
      </c>
      <c r="V70" s="43">
        <f>$E70*'Conversion Factors'!T$6</f>
        <v>4.9957157725898913</v>
      </c>
      <c r="W70" s="43">
        <f>$E70*'Conversion Factors'!U$6</f>
        <v>5.0065208753517458</v>
      </c>
      <c r="X70" s="43">
        <f>$E70*'Conversion Factors'!V$6</f>
        <v>5.0140374685773841</v>
      </c>
      <c r="Y70" s="43">
        <f>$E70*'Conversion Factors'!W$6</f>
        <v>5.0196749134966137</v>
      </c>
      <c r="Z70" s="43">
        <f>$E70*'Conversion Factors'!X$6</f>
        <v>5.0229634230328299</v>
      </c>
      <c r="AA70" s="43">
        <f>$E70*'Conversion Factors'!Y$6</f>
        <v>5.0243727842626367</v>
      </c>
      <c r="AB70" s="43">
        <f>$E70*'Conversion Factors'!Z$6</f>
        <v>5.0248425713392395</v>
      </c>
      <c r="AC70" s="43">
        <f>$E70*'Conversion Factors'!AA$6</f>
        <v>5.0281310808754558</v>
      </c>
      <c r="AD70" s="43">
        <f>$E70*'Conversion Factors'!AB$6</f>
        <v>5.031419590411673</v>
      </c>
      <c r="AE70" s="43">
        <f>$E70*'Conversion Factors'!AC$6</f>
        <v>5.0337685257946845</v>
      </c>
      <c r="AF70" s="43">
        <f>$E70*'Conversion Factors'!AD$6</f>
        <v>5.0351778870244921</v>
      </c>
      <c r="AG70" s="43">
        <f>$E70*'Conversion Factors'!AE$6</f>
        <v>5.0356476741010949</v>
      </c>
      <c r="AH70" s="43">
        <f>$E70*'Conversion Factors'!AF$6</f>
        <v>5.0370570353309025</v>
      </c>
      <c r="AI70" s="43">
        <f>$E70*'Conversion Factors'!AG$6</f>
        <v>5.0394059707139141</v>
      </c>
      <c r="AJ70" s="43">
        <f>$E70*'Conversion Factors'!AH$6</f>
        <v>5.0426944802501312</v>
      </c>
      <c r="AK70" s="14" t="s">
        <v>304</v>
      </c>
      <c r="AL70" s="14">
        <v>1</v>
      </c>
    </row>
    <row r="71" spans="1:38" ht="12.75" customHeight="1" x14ac:dyDescent="0.25">
      <c r="A71" s="100"/>
      <c r="B71" s="14" t="s">
        <v>195</v>
      </c>
      <c r="C71" s="14" t="s">
        <v>260</v>
      </c>
      <c r="D71" s="14" t="s">
        <v>279</v>
      </c>
      <c r="E71" s="26">
        <v>4.50542</v>
      </c>
      <c r="F71" s="20">
        <f>$E71*'Conversion Factors'!D$6</f>
        <v>4.5941666784783743</v>
      </c>
      <c r="G71" s="20">
        <f>$E71*'Conversion Factors'!E$11</f>
        <v>4.5925010195874947</v>
      </c>
      <c r="H71" s="20">
        <f>$E71*'Conversion Factors'!F$11</f>
        <v>4.6170473472564533</v>
      </c>
      <c r="I71" s="20">
        <f>$E71*'Conversion Factors'!G$11</f>
        <v>4.6456847295369048</v>
      </c>
      <c r="J71" s="20">
        <f>$E71*'Conversion Factors'!H$11</f>
        <v>4.6772442936827083</v>
      </c>
      <c r="K71" s="20">
        <f>$E71*'Conversion Factors'!I$11</f>
        <v>4.7082194214554418</v>
      </c>
      <c r="L71" s="20">
        <f>$E71*'Conversion Factors'!J$11</f>
        <v>4.7391945492281753</v>
      </c>
      <c r="M71" s="20">
        <f>$E71*'Conversion Factors'!K$11</f>
        <v>4.7695852406278378</v>
      </c>
      <c r="N71" s="20">
        <f>$E71*'Conversion Factors'!L$11</f>
        <v>4.7999759320275004</v>
      </c>
      <c r="O71" s="20">
        <f>$E71*'Conversion Factors'!M$11</f>
        <v>4.8297821870540929</v>
      </c>
      <c r="P71" s="20">
        <f>$E71*'Conversion Factors'!N$11</f>
        <v>4.8595884420806845</v>
      </c>
      <c r="Q71" s="20">
        <f>$E71*'Conversion Factors'!O$11</f>
        <v>4.8870569516149951</v>
      </c>
      <c r="R71" s="20">
        <f>$E71*'Conversion Factors'!P$11</f>
        <v>4.9092655337916726</v>
      </c>
      <c r="S71" s="20">
        <f>$E71*'Conversion Factors'!Q$11</f>
        <v>4.9285519341029964</v>
      </c>
      <c r="T71" s="20">
        <f>$E71*'Conversion Factors'!R$11</f>
        <v>4.9449161525489682</v>
      </c>
      <c r="U71" s="20">
        <f>$E71*'Conversion Factors'!S$11</f>
        <v>4.958942625502659</v>
      </c>
      <c r="V71" s="20">
        <f>$E71*'Conversion Factors'!T$11</f>
        <v>4.9706313529640687</v>
      </c>
      <c r="W71" s="20">
        <f>$E71*'Conversion Factors'!U$11</f>
        <v>4.9811512076793356</v>
      </c>
      <c r="X71" s="20">
        <f>$E71*'Conversion Factors'!V$11</f>
        <v>4.9899177532753924</v>
      </c>
      <c r="Y71" s="20">
        <f>$E71*'Conversion Factors'!W$11</f>
        <v>4.9980998624983783</v>
      </c>
      <c r="Z71" s="20">
        <f>$E71*'Conversion Factors'!X$11</f>
        <v>5.0056975353482942</v>
      </c>
      <c r="AA71" s="20">
        <f>$E71*'Conversion Factors'!Y$11</f>
        <v>5.01271077182514</v>
      </c>
      <c r="AB71" s="20">
        <f>$E71*'Conversion Factors'!Z$11</f>
        <v>5.0179706991827739</v>
      </c>
      <c r="AC71" s="20">
        <f>$E71*'Conversion Factors'!AA$11</f>
        <v>5.0226461901673369</v>
      </c>
      <c r="AD71" s="20">
        <f>$E71*'Conversion Factors'!AB$11</f>
        <v>5.0261528084057598</v>
      </c>
      <c r="AE71" s="20">
        <f>$E71*'Conversion Factors'!AC$11</f>
        <v>5.0290749902711118</v>
      </c>
      <c r="AF71" s="20">
        <f>$E71*'Conversion Factors'!AD$11</f>
        <v>5.0308282993903228</v>
      </c>
      <c r="AG71" s="20">
        <f>$E71*'Conversion Factors'!AE$11</f>
        <v>5.0319971721364638</v>
      </c>
      <c r="AH71" s="20">
        <f>$E71*'Conversion Factors'!AF$11</f>
        <v>5.0325816085095338</v>
      </c>
      <c r="AI71" s="20">
        <f>$E71*'Conversion Factors'!AG$11</f>
        <v>5.0325816085095338</v>
      </c>
      <c r="AJ71" s="20">
        <f>$E71*'Conversion Factors'!AH$11</f>
        <v>5.0325816085095338</v>
      </c>
      <c r="AK71" s="14" t="s">
        <v>304</v>
      </c>
      <c r="AL71" s="14">
        <v>1</v>
      </c>
    </row>
    <row r="72" spans="1:38" ht="12.75" customHeight="1" x14ac:dyDescent="0.25">
      <c r="A72" s="100"/>
      <c r="B72" s="14" t="s">
        <v>200</v>
      </c>
      <c r="C72" s="14" t="s">
        <v>260</v>
      </c>
      <c r="D72" s="14" t="s">
        <v>279</v>
      </c>
      <c r="E72" s="26">
        <v>0.53315500000000005</v>
      </c>
      <c r="F72" s="20">
        <f>$E72*'Conversion Factors'!D$6</f>
        <v>0.54365695883272547</v>
      </c>
      <c r="G72" s="20">
        <f>$E72*'Conversion Factors'!E$16</f>
        <v>0.56265902018229175</v>
      </c>
      <c r="H72" s="20">
        <f>$E72*'Conversion Factors'!F$16</f>
        <v>0.57168377929687508</v>
      </c>
      <c r="I72" s="20">
        <f>$E72*'Conversion Factors'!G$16</f>
        <v>0.58001432617187509</v>
      </c>
      <c r="J72" s="20">
        <f>$E72*'Conversion Factors'!H$16</f>
        <v>0.58730355468750006</v>
      </c>
      <c r="K72" s="20">
        <f>$E72*'Conversion Factors'!I$16</f>
        <v>0.59528699544270847</v>
      </c>
      <c r="L72" s="20">
        <f>$E72*'Conversion Factors'!J$16</f>
        <v>0.60292333007812504</v>
      </c>
      <c r="M72" s="20">
        <f>$E72*'Conversion Factors'!K$16</f>
        <v>0.61125387695312505</v>
      </c>
      <c r="N72" s="20">
        <f>$E72*'Conversion Factors'!L$16</f>
        <v>0.61993152994791678</v>
      </c>
      <c r="O72" s="20">
        <f>$E72*'Conversion Factors'!M$16</f>
        <v>0.62930339518229172</v>
      </c>
      <c r="P72" s="20">
        <f>$E72*'Conversion Factors'!N$16</f>
        <v>0.63867526041666678</v>
      </c>
      <c r="Q72" s="20">
        <f>$E72*'Conversion Factors'!O$16</f>
        <v>0.64770001953125</v>
      </c>
      <c r="R72" s="20">
        <f>$E72*'Conversion Factors'!P$16</f>
        <v>0.65672477864583334</v>
      </c>
      <c r="S72" s="20">
        <f>$E72*'Conversion Factors'!Q$16</f>
        <v>0.66574953776041679</v>
      </c>
      <c r="T72" s="20">
        <f>$E72*'Conversion Factors'!R$16</f>
        <v>0.67408008463541669</v>
      </c>
      <c r="U72" s="20">
        <f>$E72*'Conversion Factors'!S$16</f>
        <v>0.68171641927083348</v>
      </c>
      <c r="V72" s="20">
        <f>$E72*'Conversion Factors'!T$16</f>
        <v>0.68865854166666673</v>
      </c>
      <c r="W72" s="20">
        <f>$E72*'Conversion Factors'!U$16</f>
        <v>0.69525355794270849</v>
      </c>
      <c r="X72" s="20">
        <f>$E72*'Conversion Factors'!V$16</f>
        <v>0.70150146809895852</v>
      </c>
      <c r="Y72" s="20">
        <f>$E72*'Conversion Factors'!W$16</f>
        <v>0.70774937825520845</v>
      </c>
      <c r="Z72" s="20">
        <f>$E72*'Conversion Factors'!X$16</f>
        <v>0.71295597005208344</v>
      </c>
      <c r="AA72" s="20">
        <f>$E72*'Conversion Factors'!Y$16</f>
        <v>0.71850966796875004</v>
      </c>
      <c r="AB72" s="20">
        <f>$E72*'Conversion Factors'!Z$16</f>
        <v>0.72406336588541675</v>
      </c>
      <c r="AC72" s="20">
        <f>$E72*'Conversion Factors'!AA$16</f>
        <v>0.72961706380208335</v>
      </c>
      <c r="AD72" s="20">
        <f>$E72*'Conversion Factors'!AB$16</f>
        <v>0.73551786783854178</v>
      </c>
      <c r="AE72" s="20">
        <f>$E72*'Conversion Factors'!AC$16</f>
        <v>0.7414186718750001</v>
      </c>
      <c r="AF72" s="20">
        <f>$E72*'Conversion Factors'!AD$16</f>
        <v>0.74731947591145853</v>
      </c>
      <c r="AG72" s="20">
        <f>$E72*'Conversion Factors'!AE$16</f>
        <v>0.75322027994791674</v>
      </c>
      <c r="AH72" s="20">
        <f>$E72*'Conversion Factors'!AF$16</f>
        <v>0.75946819010416677</v>
      </c>
      <c r="AI72" s="20">
        <f>$E72*'Conversion Factors'!AG$16</f>
        <v>0.76571610026041681</v>
      </c>
      <c r="AJ72" s="20">
        <f>$E72*'Conversion Factors'!AH$16</f>
        <v>0.77231111653645845</v>
      </c>
      <c r="AK72" s="14" t="s">
        <v>304</v>
      </c>
      <c r="AL72" s="14">
        <v>1</v>
      </c>
    </row>
    <row r="73" spans="1:38" ht="12.75" customHeight="1" x14ac:dyDescent="0.25">
      <c r="A73" s="100"/>
      <c r="B73" s="14" t="s">
        <v>305</v>
      </c>
      <c r="C73" s="14" t="s">
        <v>260</v>
      </c>
      <c r="D73" s="14" t="s">
        <v>279</v>
      </c>
      <c r="E73" s="26">
        <v>4.3590359999999997</v>
      </c>
      <c r="F73" s="20">
        <f>$E73*'Conversion Factors'!D$6</f>
        <v>4.444899241688379</v>
      </c>
      <c r="G73" s="20">
        <f>$E73*'Conversion Factors'!E$21</f>
        <v>4.3018112123287668</v>
      </c>
      <c r="H73" s="20">
        <f>$E73*'Conversion Factors'!F$21</f>
        <v>4.2860536621004552</v>
      </c>
      <c r="I73" s="20">
        <f>$E73*'Conversion Factors'!G$21</f>
        <v>4.2719548013698629</v>
      </c>
      <c r="J73" s="20">
        <f>$E73*'Conversion Factors'!H$21</f>
        <v>4.2595146301369864</v>
      </c>
      <c r="K73" s="20">
        <f>$E73*'Conversion Factors'!I$21</f>
        <v>4.2429277351598174</v>
      </c>
      <c r="L73" s="20">
        <f>$E73*'Conversion Factors'!J$21</f>
        <v>4.2263408401826483</v>
      </c>
      <c r="M73" s="20">
        <f>$E73*'Conversion Factors'!K$21</f>
        <v>4.2080952557077618</v>
      </c>
      <c r="N73" s="20">
        <f>$E73*'Conversion Factors'!L$21</f>
        <v>4.1898496712328761</v>
      </c>
      <c r="O73" s="20">
        <f>$E73*'Conversion Factors'!M$21</f>
        <v>4.1716040867579904</v>
      </c>
      <c r="P73" s="20">
        <f>$E73*'Conversion Factors'!N$21</f>
        <v>4.1558465365296797</v>
      </c>
      <c r="Q73" s="20">
        <f>$E73*'Conversion Factors'!O$21</f>
        <v>4.1434063652968032</v>
      </c>
      <c r="R73" s="20">
        <f>$E73*'Conversion Factors'!P$21</f>
        <v>4.1326248835616433</v>
      </c>
      <c r="S73" s="20">
        <f>$E73*'Conversion Factors'!Q$21</f>
        <v>4.1276488150684925</v>
      </c>
      <c r="T73" s="20">
        <f>$E73*'Conversion Factors'!R$21</f>
        <v>4.1259901255707758</v>
      </c>
      <c r="U73" s="20">
        <f>$E73*'Conversion Factors'!S$21</f>
        <v>4.1243314360730592</v>
      </c>
      <c r="V73" s="20">
        <f>$E73*'Conversion Factors'!T$21</f>
        <v>4.1218434018264842</v>
      </c>
      <c r="W73" s="20">
        <f>$E73*'Conversion Factors'!U$21</f>
        <v>4.1193553675799075</v>
      </c>
      <c r="X73" s="20">
        <f>$E73*'Conversion Factors'!V$21</f>
        <v>4.1160379885844742</v>
      </c>
      <c r="Y73" s="20">
        <f>$E73*'Conversion Factors'!W$21</f>
        <v>4.1110619200913234</v>
      </c>
      <c r="Z73" s="20">
        <f>$E73*'Conversion Factors'!X$21</f>
        <v>4.101939127853881</v>
      </c>
      <c r="AA73" s="20">
        <f>$E73*'Conversion Factors'!Y$21</f>
        <v>4.0928163356164378</v>
      </c>
      <c r="AB73" s="20">
        <f>$E73*'Conversion Factors'!Z$21</f>
        <v>4.0820348538812778</v>
      </c>
      <c r="AC73" s="20">
        <f>$E73*'Conversion Factors'!AA$21</f>
        <v>4.0695946826484013</v>
      </c>
      <c r="AD73" s="20">
        <f>$E73*'Conversion Factors'!AB$21</f>
        <v>4.0571545114155247</v>
      </c>
      <c r="AE73" s="20">
        <f>$E73*'Conversion Factors'!AC$21</f>
        <v>4.0447143401826482</v>
      </c>
      <c r="AF73" s="20">
        <f>$E73*'Conversion Factors'!AD$21</f>
        <v>4.0372502374429216</v>
      </c>
      <c r="AG73" s="20">
        <f>$E73*'Conversion Factors'!AE$21</f>
        <v>4.0297861347031958</v>
      </c>
      <c r="AH73" s="20">
        <f>$E73*'Conversion Factors'!AF$21</f>
        <v>4.0256394109589033</v>
      </c>
      <c r="AI73" s="20">
        <f>$E73*'Conversion Factors'!AG$21</f>
        <v>4.02232203196347</v>
      </c>
      <c r="AJ73" s="20">
        <f>$E73*'Conversion Factors'!AH$21</f>
        <v>4.0165166187214609</v>
      </c>
      <c r="AK73" s="14" t="s">
        <v>304</v>
      </c>
      <c r="AL73" s="14"/>
    </row>
    <row r="74" spans="1:38" ht="12.75" customHeight="1" x14ac:dyDescent="0.25">
      <c r="A74" s="100"/>
      <c r="B74" s="14" t="s">
        <v>201</v>
      </c>
      <c r="C74" s="14" t="s">
        <v>260</v>
      </c>
      <c r="D74" s="14" t="s">
        <v>279</v>
      </c>
      <c r="E74" s="26">
        <f>E73*'[1]Conversion Factors'!$C$59</f>
        <v>4.1309254509847682</v>
      </c>
      <c r="F74" s="20">
        <f>$E74*'Conversion Factors'!D$6</f>
        <v>4.2122954259963494</v>
      </c>
      <c r="G74" s="20">
        <f>G73*'Conversion Factors'!$D$59</f>
        <v>4.0772205202033662</v>
      </c>
      <c r="H74" s="20">
        <f>H73*'Conversion Factors'!$D$59</f>
        <v>4.0622856465029864</v>
      </c>
      <c r="I74" s="20">
        <f>I73*'Conversion Factors'!$D$59</f>
        <v>4.04892286477107</v>
      </c>
      <c r="J74" s="20">
        <f>J73*'Conversion Factors'!$D$59</f>
        <v>4.0371321750076135</v>
      </c>
      <c r="K74" s="20">
        <f>K73*'Conversion Factors'!$D$59</f>
        <v>4.0214112553230041</v>
      </c>
      <c r="L74" s="20">
        <f>L73*'Conversion Factors'!$D$59</f>
        <v>4.0056903356383957</v>
      </c>
      <c r="M74" s="20">
        <f>M73*'Conversion Factors'!$D$59</f>
        <v>3.9883973239853248</v>
      </c>
      <c r="N74" s="20">
        <f>N73*'Conversion Factors'!$D$59</f>
        <v>3.9711043123322547</v>
      </c>
      <c r="O74" s="20">
        <f>O73*'Conversion Factors'!$D$59</f>
        <v>3.9538113006791851</v>
      </c>
      <c r="P74" s="20">
        <f>P73*'Conversion Factors'!$D$59</f>
        <v>3.9388764269788061</v>
      </c>
      <c r="Q74" s="20">
        <f>Q73*'Conversion Factors'!$D$59</f>
        <v>3.9270857372153496</v>
      </c>
      <c r="R74" s="20">
        <f>R73*'Conversion Factors'!$D$59</f>
        <v>3.9168671394203534</v>
      </c>
      <c r="S74" s="20">
        <f>S73*'Conversion Factors'!$D$59</f>
        <v>3.9121508635149707</v>
      </c>
      <c r="T74" s="20">
        <f>T73*'Conversion Factors'!$D$59</f>
        <v>3.9105787715465099</v>
      </c>
      <c r="U74" s="20">
        <f>U73*'Conversion Factors'!$D$59</f>
        <v>3.9090066795780491</v>
      </c>
      <c r="V74" s="20">
        <f>V73*'Conversion Factors'!$D$59</f>
        <v>3.9066485416253585</v>
      </c>
      <c r="W74" s="20">
        <f>W73*'Conversion Factors'!$D$59</f>
        <v>3.9042904036726656</v>
      </c>
      <c r="X74" s="20">
        <f>X73*'Conversion Factors'!$D$59</f>
        <v>3.9011462197357445</v>
      </c>
      <c r="Y74" s="20">
        <f>Y73*'Conversion Factors'!$D$59</f>
        <v>3.8964299438303613</v>
      </c>
      <c r="Z74" s="20">
        <f>Z73*'Conversion Factors'!$D$59</f>
        <v>3.8877834380038272</v>
      </c>
      <c r="AA74" s="20">
        <f>AA73*'Conversion Factors'!$D$59</f>
        <v>3.8791369321772917</v>
      </c>
      <c r="AB74" s="20">
        <f>AB73*'Conversion Factors'!$D$59</f>
        <v>3.8689183343822955</v>
      </c>
      <c r="AC74" s="20">
        <f>AC73*'Conversion Factors'!$D$59</f>
        <v>3.8571276446188389</v>
      </c>
      <c r="AD74" s="20">
        <f>AD73*'Conversion Factors'!$D$59</f>
        <v>3.8453369548553824</v>
      </c>
      <c r="AE74" s="20">
        <f>AE73*'Conversion Factors'!$D$59</f>
        <v>3.8335462650919259</v>
      </c>
      <c r="AF74" s="20">
        <f>AF73*'Conversion Factors'!$D$59</f>
        <v>3.8264718512338511</v>
      </c>
      <c r="AG74" s="20">
        <f>AG73*'Conversion Factors'!$D$59</f>
        <v>3.8193974373757773</v>
      </c>
      <c r="AH74" s="20">
        <f>AH73*'Conversion Factors'!$D$59</f>
        <v>3.8154672074546245</v>
      </c>
      <c r="AI74" s="20">
        <f>AI73*'Conversion Factors'!$D$59</f>
        <v>3.8123230235177035</v>
      </c>
      <c r="AJ74" s="20">
        <f>AJ73*'Conversion Factors'!$D$59</f>
        <v>3.8068207016280904</v>
      </c>
      <c r="AK74" s="14" t="s">
        <v>304</v>
      </c>
      <c r="AL74" s="14">
        <v>1</v>
      </c>
    </row>
    <row r="75" spans="1:38" ht="12.75" customHeight="1" x14ac:dyDescent="0.25">
      <c r="A75" s="100"/>
      <c r="B75" s="14" t="s">
        <v>202</v>
      </c>
      <c r="C75" s="14" t="s">
        <v>260</v>
      </c>
      <c r="D75" s="14" t="s">
        <v>279</v>
      </c>
      <c r="E75" s="26">
        <f>E73*'[1]Conversion Factors'!$C$58</f>
        <v>0.2281105490152314</v>
      </c>
      <c r="F75" s="20">
        <f>$E75*'Conversion Factors'!D$6</f>
        <v>0.23260381569202962</v>
      </c>
      <c r="G75" s="20">
        <f>G73*'Conversion Factors'!$D$58</f>
        <v>0.22459069212540061</v>
      </c>
      <c r="H75" s="20">
        <f>H73*'Conversion Factors'!$D$58</f>
        <v>0.22376801559746867</v>
      </c>
      <c r="I75" s="20">
        <f>I73*'Conversion Factors'!$D$58</f>
        <v>0.22303193659879286</v>
      </c>
      <c r="J75" s="20">
        <f>J73*'Conversion Factors'!$D$58</f>
        <v>0.22238245512937296</v>
      </c>
      <c r="K75" s="20">
        <f>K73*'Conversion Factors'!$D$58</f>
        <v>0.22151647983681311</v>
      </c>
      <c r="L75" s="20">
        <f>L73*'Conversion Factors'!$D$58</f>
        <v>0.22065050454425322</v>
      </c>
      <c r="M75" s="20">
        <f>M73*'Conversion Factors'!$D$58</f>
        <v>0.21969793172243735</v>
      </c>
      <c r="N75" s="20">
        <f>N73*'Conversion Factors'!$D$58</f>
        <v>0.21874535890062149</v>
      </c>
      <c r="O75" s="20">
        <f>O73*'Conversion Factors'!$D$58</f>
        <v>0.21779278607880567</v>
      </c>
      <c r="P75" s="20">
        <f>P73*'Conversion Factors'!$D$58</f>
        <v>0.21697010955087379</v>
      </c>
      <c r="Q75" s="20">
        <f>Q73*'Conversion Factors'!$D$58</f>
        <v>0.21632062808145389</v>
      </c>
      <c r="R75" s="20">
        <f>R73*'Conversion Factors'!$D$58</f>
        <v>0.21575774414128998</v>
      </c>
      <c r="S75" s="20">
        <f>S73*'Conversion Factors'!$D$58</f>
        <v>0.215497951553522</v>
      </c>
      <c r="T75" s="20">
        <f>T73*'Conversion Factors'!$D$58</f>
        <v>0.21541135402426603</v>
      </c>
      <c r="U75" s="20">
        <f>U73*'Conversion Factors'!$D$58</f>
        <v>0.21532475649501007</v>
      </c>
      <c r="V75" s="20">
        <f>V73*'Conversion Factors'!$D$58</f>
        <v>0.2151948602011261</v>
      </c>
      <c r="W75" s="20">
        <f>W73*'Conversion Factors'!$D$58</f>
        <v>0.21506496390724206</v>
      </c>
      <c r="X75" s="20">
        <f>X73*'Conversion Factors'!$D$58</f>
        <v>0.2148917688487301</v>
      </c>
      <c r="Y75" s="20">
        <f>Y73*'Conversion Factors'!$D$58</f>
        <v>0.21463197626096214</v>
      </c>
      <c r="Z75" s="20">
        <f>Z73*'Conversion Factors'!$D$58</f>
        <v>0.21415568985005426</v>
      </c>
      <c r="AA75" s="20">
        <f>AA73*'Conversion Factors'!$D$58</f>
        <v>0.21367940343914629</v>
      </c>
      <c r="AB75" s="20">
        <f>AB73*'Conversion Factors'!$D$58</f>
        <v>0.21311651949898239</v>
      </c>
      <c r="AC75" s="20">
        <f>AC73*'Conversion Factors'!$D$58</f>
        <v>0.21246703802956249</v>
      </c>
      <c r="AD75" s="20">
        <f>AD73*'Conversion Factors'!$D$58</f>
        <v>0.21181755656014262</v>
      </c>
      <c r="AE75" s="20">
        <f>AE73*'Conversion Factors'!$D$58</f>
        <v>0.21116807509072272</v>
      </c>
      <c r="AF75" s="20">
        <f>AF73*'Conversion Factors'!$D$58</f>
        <v>0.21077838620907074</v>
      </c>
      <c r="AG75" s="20">
        <f>AG73*'Conversion Factors'!$D$58</f>
        <v>0.21038869732741883</v>
      </c>
      <c r="AH75" s="20">
        <f>AH73*'Conversion Factors'!$D$58</f>
        <v>0.21017220350427884</v>
      </c>
      <c r="AI75" s="20">
        <f>AI73*'Conversion Factors'!$D$58</f>
        <v>0.20999900844576691</v>
      </c>
      <c r="AJ75" s="20">
        <f>AJ73*'Conversion Factors'!$D$58</f>
        <v>0.20969591709337096</v>
      </c>
      <c r="AK75" s="14" t="s">
        <v>304</v>
      </c>
      <c r="AL75" s="14">
        <v>1</v>
      </c>
    </row>
    <row r="91" spans="5:5" x14ac:dyDescent="0.25">
      <c r="E91" s="46"/>
    </row>
    <row r="92" spans="5:5" x14ac:dyDescent="0.25">
      <c r="E92" s="46"/>
    </row>
    <row r="93" spans="5:5" x14ac:dyDescent="0.25">
      <c r="E93" s="46"/>
    </row>
    <row r="94" spans="5:5" x14ac:dyDescent="0.25">
      <c r="E94" s="46"/>
    </row>
    <row r="95" spans="5:5" x14ac:dyDescent="0.25">
      <c r="E95" s="46"/>
    </row>
    <row r="96" spans="5:5" x14ac:dyDescent="0.25">
      <c r="E96" s="46"/>
    </row>
    <row r="97" spans="5:5" x14ac:dyDescent="0.25">
      <c r="E97" s="46"/>
    </row>
    <row r="98" spans="5:5" x14ac:dyDescent="0.25">
      <c r="E98" s="46"/>
    </row>
    <row r="99" spans="5:5" x14ac:dyDescent="0.25">
      <c r="E99" s="46"/>
    </row>
    <row r="100" spans="5:5" x14ac:dyDescent="0.25">
      <c r="E100" s="46"/>
    </row>
    <row r="101" spans="5:5" x14ac:dyDescent="0.25">
      <c r="E101" s="46"/>
    </row>
    <row r="102" spans="5:5" x14ac:dyDescent="0.25">
      <c r="E102" s="46"/>
    </row>
    <row r="103" spans="5:5" x14ac:dyDescent="0.25">
      <c r="E103" s="46"/>
    </row>
    <row r="104" spans="5:5" x14ac:dyDescent="0.25">
      <c r="E104" s="46"/>
    </row>
    <row r="105" spans="5:5" x14ac:dyDescent="0.25">
      <c r="E105" s="46"/>
    </row>
    <row r="106" spans="5:5" x14ac:dyDescent="0.25">
      <c r="E106" s="46"/>
    </row>
    <row r="107" spans="5:5" x14ac:dyDescent="0.25">
      <c r="E107" s="46"/>
    </row>
    <row r="108" spans="5:5" x14ac:dyDescent="0.25">
      <c r="E108" s="46"/>
    </row>
    <row r="109" spans="5:5" x14ac:dyDescent="0.25">
      <c r="E109" s="46"/>
    </row>
    <row r="110" spans="5:5" x14ac:dyDescent="0.25">
      <c r="E110" s="46"/>
    </row>
    <row r="111" spans="5:5" x14ac:dyDescent="0.25">
      <c r="E111" s="46"/>
    </row>
    <row r="112" spans="5:5" x14ac:dyDescent="0.25">
      <c r="E112" s="46"/>
    </row>
    <row r="113" spans="5:5" x14ac:dyDescent="0.25">
      <c r="E113" s="46"/>
    </row>
    <row r="114" spans="5:5" x14ac:dyDescent="0.25">
      <c r="E114" s="46"/>
    </row>
    <row r="115" spans="5:5" x14ac:dyDescent="0.25">
      <c r="E115" s="46"/>
    </row>
    <row r="116" spans="5:5" x14ac:dyDescent="0.25">
      <c r="E116" s="46"/>
    </row>
    <row r="117" spans="5:5" x14ac:dyDescent="0.25">
      <c r="E117" s="46"/>
    </row>
    <row r="118" spans="5:5" x14ac:dyDescent="0.25">
      <c r="E118" s="46"/>
    </row>
    <row r="119" spans="5:5" x14ac:dyDescent="0.25">
      <c r="E119" s="46"/>
    </row>
    <row r="120" spans="5:5" x14ac:dyDescent="0.25">
      <c r="E120" s="46"/>
    </row>
    <row r="121" spans="5:5" x14ac:dyDescent="0.25">
      <c r="E121" s="46"/>
    </row>
    <row r="122" spans="5:5" x14ac:dyDescent="0.25">
      <c r="E122" s="46"/>
    </row>
    <row r="123" spans="5:5" x14ac:dyDescent="0.25">
      <c r="E123" s="46"/>
    </row>
    <row r="124" spans="5:5" x14ac:dyDescent="0.25">
      <c r="E124" s="46"/>
    </row>
    <row r="125" spans="5:5" x14ac:dyDescent="0.25">
      <c r="E125" s="46"/>
    </row>
    <row r="126" spans="5:5" x14ac:dyDescent="0.25">
      <c r="E126" s="46"/>
    </row>
    <row r="127" spans="5:5" x14ac:dyDescent="0.25">
      <c r="E127" s="46"/>
    </row>
    <row r="128" spans="5:5" x14ac:dyDescent="0.25">
      <c r="E128" s="46"/>
    </row>
    <row r="129" spans="5:5" x14ac:dyDescent="0.25">
      <c r="E129" s="46"/>
    </row>
    <row r="130" spans="5:5" x14ac:dyDescent="0.25">
      <c r="E130" s="46"/>
    </row>
    <row r="131" spans="5:5" x14ac:dyDescent="0.25">
      <c r="E131" s="46"/>
    </row>
    <row r="132" spans="5:5" x14ac:dyDescent="0.25">
      <c r="E132" s="46"/>
    </row>
    <row r="133" spans="5:5" x14ac:dyDescent="0.25">
      <c r="E133" s="46"/>
    </row>
    <row r="134" spans="5:5" x14ac:dyDescent="0.25">
      <c r="E134" s="46"/>
    </row>
    <row r="135" spans="5:5" x14ac:dyDescent="0.25">
      <c r="E135" s="46"/>
    </row>
    <row r="136" spans="5:5" x14ac:dyDescent="0.25">
      <c r="E136" s="46"/>
    </row>
    <row r="137" spans="5:5" x14ac:dyDescent="0.25">
      <c r="E137" s="46"/>
    </row>
    <row r="138" spans="5:5" x14ac:dyDescent="0.25">
      <c r="E138" s="46"/>
    </row>
    <row r="139" spans="5:5" x14ac:dyDescent="0.25">
      <c r="E139" s="46"/>
    </row>
    <row r="140" spans="5:5" x14ac:dyDescent="0.25">
      <c r="E140" s="46"/>
    </row>
    <row r="141" spans="5:5" x14ac:dyDescent="0.25">
      <c r="E141" s="46"/>
    </row>
    <row r="142" spans="5:5" x14ac:dyDescent="0.25">
      <c r="E142" s="46"/>
    </row>
    <row r="143" spans="5:5" x14ac:dyDescent="0.25">
      <c r="E143" s="46"/>
    </row>
    <row r="148" spans="5:5" x14ac:dyDescent="0.25">
      <c r="E148" s="46"/>
    </row>
    <row r="149" spans="5:5" x14ac:dyDescent="0.25">
      <c r="E149" s="46"/>
    </row>
    <row r="150" spans="5:5" x14ac:dyDescent="0.25">
      <c r="E150" s="46"/>
    </row>
    <row r="151" spans="5:5" x14ac:dyDescent="0.25">
      <c r="E151" s="46"/>
    </row>
    <row r="152" spans="5:5" x14ac:dyDescent="0.25">
      <c r="E152" s="46"/>
    </row>
    <row r="153" spans="5:5" x14ac:dyDescent="0.25">
      <c r="E153" s="46"/>
    </row>
    <row r="154" spans="5:5" x14ac:dyDescent="0.25">
      <c r="E154" s="46"/>
    </row>
  </sheetData>
  <customSheetViews>
    <customSheetView guid="{E7FDC7CB-8AD1-4BC6-A75D-C3D97AA675B2}" scale="90" showGridLines="0" topLeftCell="A38">
      <selection activeCell="A60" sqref="A60:A69"/>
      <pageMargins left="0.78749999999999998" right="0.78749999999999998" top="0.78749999999999998" bottom="0.78749999999999998" header="0.511811023622047" footer="0.511811023622047"/>
      <pageSetup orientation="portrait" horizontalDpi="300" verticalDpi="300"/>
    </customSheetView>
  </customSheetViews>
  <mergeCells count="22">
    <mergeCell ref="A2:A7"/>
    <mergeCell ref="A70:A75"/>
    <mergeCell ref="A60:A69"/>
    <mergeCell ref="A32:A35"/>
    <mergeCell ref="A26:A31"/>
    <mergeCell ref="A48:A59"/>
    <mergeCell ref="A20:A25"/>
    <mergeCell ref="A14:A19"/>
    <mergeCell ref="A8:A13"/>
    <mergeCell ref="A36:A47"/>
    <mergeCell ref="B45:B47"/>
    <mergeCell ref="B42:B44"/>
    <mergeCell ref="B39:B41"/>
    <mergeCell ref="B36:B38"/>
    <mergeCell ref="B60:B62"/>
    <mergeCell ref="B63:B65"/>
    <mergeCell ref="B66:B67"/>
    <mergeCell ref="B68:B69"/>
    <mergeCell ref="B48:B50"/>
    <mergeCell ref="B51:B53"/>
    <mergeCell ref="B54:B56"/>
    <mergeCell ref="B57:B59"/>
  </mergeCells>
  <pageMargins left="0.78749999999999998" right="0.78749999999999998" top="0.78749999999999998" bottom="0.78749999999999998" header="0.511811023622047" footer="0.511811023622047"/>
  <pageSetup orientation="portrait" horizontalDpi="300" verticalDpi="300"/>
  <ignoredErrors>
    <ignoredError sqref="K66:K69 K39:K40 K42 K45 K48 K51 K54 K57 K63 K60"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134"/>
  <sheetViews>
    <sheetView showGridLines="0" topLeftCell="A49" zoomScale="90" zoomScaleNormal="90" workbookViewId="0">
      <selection activeCell="AM106" sqref="AM106"/>
    </sheetView>
  </sheetViews>
  <sheetFormatPr defaultColWidth="11.54296875" defaultRowHeight="12.5" x14ac:dyDescent="0.25"/>
  <cols>
    <col min="1" max="1" width="19.26953125" customWidth="1"/>
    <col min="2" max="4" width="11.453125"/>
    <col min="5" max="6" width="13.54296875" customWidth="1"/>
    <col min="7" max="7" width="17.7265625" customWidth="1"/>
    <col min="8" max="8" width="11.453125"/>
    <col min="13" max="13" width="11.453125"/>
    <col min="18" max="18" width="11.453125"/>
    <col min="23" max="23" width="11.453125"/>
    <col min="28" max="28" width="11.453125"/>
    <col min="33" max="33" width="11.453125"/>
    <col min="38" max="281" width="11.453125"/>
  </cols>
  <sheetData>
    <row r="1" spans="1:40" s="3" customFormat="1" ht="29.9" customHeight="1" x14ac:dyDescent="0.35">
      <c r="A1" s="28" t="s">
        <v>1</v>
      </c>
      <c r="B1" s="28" t="s">
        <v>189</v>
      </c>
      <c r="C1" s="28" t="s">
        <v>190</v>
      </c>
      <c r="D1" s="28" t="s">
        <v>191</v>
      </c>
      <c r="E1" s="28" t="s">
        <v>309</v>
      </c>
      <c r="F1" s="28" t="s">
        <v>241</v>
      </c>
      <c r="G1" s="28" t="s">
        <v>242</v>
      </c>
      <c r="H1" s="28">
        <v>2020</v>
      </c>
      <c r="I1" s="28">
        <v>2021</v>
      </c>
      <c r="J1" s="28">
        <v>2022</v>
      </c>
      <c r="K1" s="28">
        <v>2023</v>
      </c>
      <c r="L1" s="28">
        <v>2024</v>
      </c>
      <c r="M1" s="28">
        <v>2025</v>
      </c>
      <c r="N1" s="28">
        <v>2026</v>
      </c>
      <c r="O1" s="28">
        <v>2027</v>
      </c>
      <c r="P1" s="28">
        <v>2028</v>
      </c>
      <c r="Q1" s="28">
        <v>2029</v>
      </c>
      <c r="R1" s="28">
        <v>2030</v>
      </c>
      <c r="S1" s="28">
        <v>2031</v>
      </c>
      <c r="T1" s="28">
        <v>2032</v>
      </c>
      <c r="U1" s="28">
        <v>2033</v>
      </c>
      <c r="V1" s="28">
        <v>2034</v>
      </c>
      <c r="W1" s="28">
        <v>2035</v>
      </c>
      <c r="X1" s="28">
        <v>2036</v>
      </c>
      <c r="Y1" s="28">
        <v>2037</v>
      </c>
      <c r="Z1" s="28">
        <v>2038</v>
      </c>
      <c r="AA1" s="28">
        <v>2039</v>
      </c>
      <c r="AB1" s="28">
        <v>2040</v>
      </c>
      <c r="AC1" s="28">
        <v>2041</v>
      </c>
      <c r="AD1" s="28">
        <v>2042</v>
      </c>
      <c r="AE1" s="28">
        <v>2043</v>
      </c>
      <c r="AF1" s="28">
        <v>2044</v>
      </c>
      <c r="AG1" s="28">
        <v>2045</v>
      </c>
      <c r="AH1" s="28">
        <v>2046</v>
      </c>
      <c r="AI1" s="28">
        <v>2047</v>
      </c>
      <c r="AJ1" s="28">
        <v>2048</v>
      </c>
      <c r="AK1" s="28">
        <v>2049</v>
      </c>
      <c r="AL1" s="28">
        <v>2050</v>
      </c>
      <c r="AM1" s="28" t="s">
        <v>193</v>
      </c>
      <c r="AN1" s="28" t="s">
        <v>194</v>
      </c>
    </row>
    <row r="2" spans="1:40" ht="13" customHeight="1" x14ac:dyDescent="0.25">
      <c r="A2" s="100" t="s">
        <v>4</v>
      </c>
      <c r="B2" s="14" t="s">
        <v>205</v>
      </c>
      <c r="C2" s="14" t="s">
        <v>249</v>
      </c>
      <c r="D2" s="14" t="s">
        <v>310</v>
      </c>
      <c r="E2" s="14" t="s">
        <v>181</v>
      </c>
      <c r="F2" s="14" t="s">
        <v>133</v>
      </c>
      <c r="G2" s="14" t="s">
        <v>155</v>
      </c>
      <c r="H2" s="27">
        <v>2.16113437806803E-2</v>
      </c>
      <c r="I2" s="27">
        <v>2.16113437806803E-2</v>
      </c>
      <c r="J2" s="27">
        <v>2.16113437806803E-2</v>
      </c>
      <c r="K2" s="27">
        <v>2.16113437806803E-2</v>
      </c>
      <c r="L2" s="27">
        <v>2.16113437806803E-2</v>
      </c>
      <c r="M2" s="27">
        <v>1.6031416605565001E-2</v>
      </c>
      <c r="N2" s="27">
        <v>1.6031416605565001E-2</v>
      </c>
      <c r="O2" s="27">
        <v>1.6031416605565001E-2</v>
      </c>
      <c r="P2" s="27">
        <v>1.6031416605565001E-2</v>
      </c>
      <c r="Q2" s="27">
        <v>1.6031416605565001E-2</v>
      </c>
      <c r="R2" s="27">
        <v>1.3912535573589201E-2</v>
      </c>
      <c r="S2" s="27">
        <v>1.3912535573589201E-2</v>
      </c>
      <c r="T2" s="27">
        <v>1.3912535573589201E-2</v>
      </c>
      <c r="U2" s="27">
        <v>1.3912535573589201E-2</v>
      </c>
      <c r="V2" s="27">
        <v>1.3912535573589201E-2</v>
      </c>
      <c r="W2" s="27">
        <v>1.38814669367567E-2</v>
      </c>
      <c r="X2" s="27">
        <v>1.38814669367567E-2</v>
      </c>
      <c r="Y2" s="27">
        <v>1.38814669367567E-2</v>
      </c>
      <c r="Z2" s="27">
        <v>1.38814669367567E-2</v>
      </c>
      <c r="AA2" s="27">
        <v>1.38814669367567E-2</v>
      </c>
      <c r="AB2" s="27">
        <v>1.38379708451912E-2</v>
      </c>
      <c r="AC2" s="27">
        <v>1.38379708451912E-2</v>
      </c>
      <c r="AD2" s="27">
        <v>1.38379708451912E-2</v>
      </c>
      <c r="AE2" s="27">
        <v>1.38379708451912E-2</v>
      </c>
      <c r="AF2" s="27">
        <v>1.38379708451912E-2</v>
      </c>
      <c r="AG2" s="27">
        <v>1.38503982999242E-2</v>
      </c>
      <c r="AH2" s="27">
        <v>1.38503982999242E-2</v>
      </c>
      <c r="AI2" s="27">
        <v>1.38503982999242E-2</v>
      </c>
      <c r="AJ2" s="27">
        <v>1.38503982999242E-2</v>
      </c>
      <c r="AK2" s="27">
        <v>1.38503982999242E-2</v>
      </c>
      <c r="AL2" s="27">
        <v>1.38690394820237E-2</v>
      </c>
      <c r="AM2" s="14"/>
      <c r="AN2" s="14">
        <v>1</v>
      </c>
    </row>
    <row r="3" spans="1:40" ht="12.75" customHeight="1" x14ac:dyDescent="0.25">
      <c r="A3" s="100"/>
      <c r="B3" s="14" t="s">
        <v>205</v>
      </c>
      <c r="C3" s="14" t="s">
        <v>249</v>
      </c>
      <c r="D3" s="14" t="s">
        <v>310</v>
      </c>
      <c r="E3" s="14" t="s">
        <v>183</v>
      </c>
      <c r="F3" s="14" t="s">
        <v>133</v>
      </c>
      <c r="G3" s="14" t="s">
        <v>155</v>
      </c>
      <c r="H3" s="26">
        <v>2.5246374290081599E-3</v>
      </c>
      <c r="I3" s="26">
        <v>2.5246374290081599E-3</v>
      </c>
      <c r="J3" s="26">
        <v>2.5246374290081599E-3</v>
      </c>
      <c r="K3" s="26">
        <v>2.5246374290081599E-3</v>
      </c>
      <c r="L3" s="26">
        <v>2.5246374290081599E-3</v>
      </c>
      <c r="M3" s="26">
        <v>2.17045496911777E-3</v>
      </c>
      <c r="N3" s="26">
        <v>2.17045496911777E-3</v>
      </c>
      <c r="O3" s="26">
        <v>2.17045496911777E-3</v>
      </c>
      <c r="P3" s="26">
        <v>2.17045496911777E-3</v>
      </c>
      <c r="Q3" s="26">
        <v>2.17045496911777E-3</v>
      </c>
      <c r="R3" s="26">
        <v>2.1679694781711798E-3</v>
      </c>
      <c r="S3" s="26">
        <v>2.1679694781711798E-3</v>
      </c>
      <c r="T3" s="26">
        <v>2.1679694781711798E-3</v>
      </c>
      <c r="U3" s="26">
        <v>2.1679694781711798E-3</v>
      </c>
      <c r="V3" s="26">
        <v>2.1679694781711798E-3</v>
      </c>
      <c r="W3" s="26">
        <v>2.16734810543453E-3</v>
      </c>
      <c r="X3" s="26">
        <v>2.16734810543453E-3</v>
      </c>
      <c r="Y3" s="26">
        <v>2.16734810543453E-3</v>
      </c>
      <c r="Z3" s="26">
        <v>2.16734810543453E-3</v>
      </c>
      <c r="AA3" s="26">
        <v>2.16734810543453E-3</v>
      </c>
      <c r="AB3" s="26">
        <v>2.1629984962779798E-3</v>
      </c>
      <c r="AC3" s="26">
        <v>2.1629984962779798E-3</v>
      </c>
      <c r="AD3" s="26">
        <v>2.1629984962779798E-3</v>
      </c>
      <c r="AE3" s="26">
        <v>2.1629984962779798E-3</v>
      </c>
      <c r="AF3" s="26">
        <v>2.1629984962779798E-3</v>
      </c>
      <c r="AG3" s="26">
        <v>2.1642412417512799E-3</v>
      </c>
      <c r="AH3" s="26">
        <v>2.1642412417512799E-3</v>
      </c>
      <c r="AI3" s="26">
        <v>2.1642412417512799E-3</v>
      </c>
      <c r="AJ3" s="26">
        <v>2.1642412417512799E-3</v>
      </c>
      <c r="AK3" s="26">
        <v>2.1642412417512799E-3</v>
      </c>
      <c r="AL3" s="26">
        <v>2.1667267326978801E-3</v>
      </c>
      <c r="AM3" s="14"/>
      <c r="AN3" s="14">
        <v>1</v>
      </c>
    </row>
    <row r="4" spans="1:40" ht="12.75" customHeight="1" x14ac:dyDescent="0.25">
      <c r="A4" s="100"/>
      <c r="B4" s="14" t="s">
        <v>205</v>
      </c>
      <c r="C4" s="14" t="s">
        <v>249</v>
      </c>
      <c r="D4" s="14" t="s">
        <v>310</v>
      </c>
      <c r="E4" s="14" t="s">
        <v>185</v>
      </c>
      <c r="F4" s="14" t="s">
        <v>133</v>
      </c>
      <c r="G4" s="14" t="s">
        <v>155</v>
      </c>
      <c r="H4" s="26">
        <v>6.7046118284514204E-4</v>
      </c>
      <c r="I4" s="26">
        <v>6.7046118284514204E-4</v>
      </c>
      <c r="J4" s="26">
        <v>6.7046118284514204E-4</v>
      </c>
      <c r="K4" s="26">
        <v>6.7046118284514204E-4</v>
      </c>
      <c r="L4" s="26">
        <v>6.7046118284514204E-4</v>
      </c>
      <c r="M4" s="26">
        <v>5.4096710452732196E-4</v>
      </c>
      <c r="N4" s="26">
        <v>5.4096710452732196E-4</v>
      </c>
      <c r="O4" s="26">
        <v>5.4096710452732196E-4</v>
      </c>
      <c r="P4" s="26">
        <v>5.4096710452732196E-4</v>
      </c>
      <c r="Q4" s="26">
        <v>5.4096710452732196E-4</v>
      </c>
      <c r="R4" s="26">
        <v>4.9809238569848498E-4</v>
      </c>
      <c r="S4" s="26">
        <v>4.9809238569848498E-4</v>
      </c>
      <c r="T4" s="26">
        <v>4.9809238569848498E-4</v>
      </c>
      <c r="U4" s="26">
        <v>4.9809238569848498E-4</v>
      </c>
      <c r="V4" s="26">
        <v>4.9809238569848498E-4</v>
      </c>
      <c r="W4" s="26">
        <v>4.9809238569848498E-4</v>
      </c>
      <c r="X4" s="26">
        <v>4.9809238569848498E-4</v>
      </c>
      <c r="Y4" s="26">
        <v>4.9809238569848498E-4</v>
      </c>
      <c r="Z4" s="26">
        <v>4.9809238569848498E-4</v>
      </c>
      <c r="AA4" s="26">
        <v>4.9809238569848498E-4</v>
      </c>
      <c r="AB4" s="26">
        <v>4.9809238569848498E-4</v>
      </c>
      <c r="AC4" s="26">
        <v>4.9809238569848498E-4</v>
      </c>
      <c r="AD4" s="26">
        <v>4.9809238569848498E-4</v>
      </c>
      <c r="AE4" s="26">
        <v>4.9809238569848498E-4</v>
      </c>
      <c r="AF4" s="26">
        <v>4.9809238569848498E-4</v>
      </c>
      <c r="AG4" s="26">
        <v>4.9809238569848498E-4</v>
      </c>
      <c r="AH4" s="26">
        <v>4.9809238569848498E-4</v>
      </c>
      <c r="AI4" s="26">
        <v>4.9809238569848498E-4</v>
      </c>
      <c r="AJ4" s="26">
        <v>4.9809238569848498E-4</v>
      </c>
      <c r="AK4" s="26">
        <v>4.9809238569848498E-4</v>
      </c>
      <c r="AL4" s="26">
        <v>4.9809238569848498E-4</v>
      </c>
      <c r="AM4" s="14"/>
      <c r="AN4" s="14">
        <v>1</v>
      </c>
    </row>
    <row r="5" spans="1:40" ht="13" customHeight="1" x14ac:dyDescent="0.25">
      <c r="A5" s="100" t="s">
        <v>7</v>
      </c>
      <c r="B5" s="14" t="s">
        <v>205</v>
      </c>
      <c r="C5" s="14" t="s">
        <v>249</v>
      </c>
      <c r="D5" s="14" t="s">
        <v>310</v>
      </c>
      <c r="E5" s="14" t="s">
        <v>181</v>
      </c>
      <c r="F5" s="14" t="s">
        <v>131</v>
      </c>
      <c r="G5" s="14" t="s">
        <v>155</v>
      </c>
      <c r="H5" s="27">
        <v>2.16113437806803E-2</v>
      </c>
      <c r="I5" s="27">
        <v>2.16113437806803E-2</v>
      </c>
      <c r="J5" s="27">
        <v>2.16113437806803E-2</v>
      </c>
      <c r="K5" s="27">
        <v>2.16113437806803E-2</v>
      </c>
      <c r="L5" s="27">
        <v>2.16113437806803E-2</v>
      </c>
      <c r="M5" s="27">
        <v>1.6031416605565001E-2</v>
      </c>
      <c r="N5" s="27">
        <v>1.6031416605565001E-2</v>
      </c>
      <c r="O5" s="27">
        <v>1.6031416605565001E-2</v>
      </c>
      <c r="P5" s="27">
        <v>1.6031416605565001E-2</v>
      </c>
      <c r="Q5" s="27">
        <v>1.6031416605565001E-2</v>
      </c>
      <c r="R5" s="27">
        <v>1.3912535573589201E-2</v>
      </c>
      <c r="S5" s="27">
        <v>1.3912535573589201E-2</v>
      </c>
      <c r="T5" s="27">
        <v>1.3912535573589201E-2</v>
      </c>
      <c r="U5" s="27">
        <v>1.3912535573589201E-2</v>
      </c>
      <c r="V5" s="27">
        <v>1.3912535573589201E-2</v>
      </c>
      <c r="W5" s="27">
        <v>1.38814669367567E-2</v>
      </c>
      <c r="X5" s="27">
        <v>1.38814669367567E-2</v>
      </c>
      <c r="Y5" s="27">
        <v>1.38814669367567E-2</v>
      </c>
      <c r="Z5" s="27">
        <v>1.38814669367567E-2</v>
      </c>
      <c r="AA5" s="27">
        <v>1.38814669367567E-2</v>
      </c>
      <c r="AB5" s="27">
        <v>1.38379708451912E-2</v>
      </c>
      <c r="AC5" s="27">
        <v>1.38379708451912E-2</v>
      </c>
      <c r="AD5" s="27">
        <v>1.38379708451912E-2</v>
      </c>
      <c r="AE5" s="27">
        <v>1.38379708451912E-2</v>
      </c>
      <c r="AF5" s="27">
        <v>1.38379708451912E-2</v>
      </c>
      <c r="AG5" s="27">
        <v>1.38503982999242E-2</v>
      </c>
      <c r="AH5" s="27">
        <v>1.38503982999242E-2</v>
      </c>
      <c r="AI5" s="27">
        <v>1.38503982999242E-2</v>
      </c>
      <c r="AJ5" s="27">
        <v>1.38503982999242E-2</v>
      </c>
      <c r="AK5" s="27">
        <v>1.38503982999242E-2</v>
      </c>
      <c r="AL5" s="27">
        <v>1.38690394820237E-2</v>
      </c>
      <c r="AM5" s="14"/>
      <c r="AN5" s="14">
        <v>1</v>
      </c>
    </row>
    <row r="6" spans="1:40" ht="12.75" customHeight="1" x14ac:dyDescent="0.25">
      <c r="A6" s="100"/>
      <c r="B6" s="14" t="s">
        <v>205</v>
      </c>
      <c r="C6" s="14" t="s">
        <v>249</v>
      </c>
      <c r="D6" s="14" t="s">
        <v>310</v>
      </c>
      <c r="E6" s="14" t="s">
        <v>183</v>
      </c>
      <c r="F6" s="14" t="s">
        <v>131</v>
      </c>
      <c r="G6" s="14" t="s">
        <v>155</v>
      </c>
      <c r="H6" s="26">
        <v>2.5246374290081599E-3</v>
      </c>
      <c r="I6" s="26">
        <v>2.5246374290081599E-3</v>
      </c>
      <c r="J6" s="26">
        <v>2.5246374290081599E-3</v>
      </c>
      <c r="K6" s="26">
        <v>2.5246374290081599E-3</v>
      </c>
      <c r="L6" s="26">
        <v>2.5246374290081599E-3</v>
      </c>
      <c r="M6" s="26">
        <v>2.17045496911777E-3</v>
      </c>
      <c r="N6" s="26">
        <v>2.17045496911777E-3</v>
      </c>
      <c r="O6" s="26">
        <v>2.17045496911777E-3</v>
      </c>
      <c r="P6" s="26">
        <v>2.17045496911777E-3</v>
      </c>
      <c r="Q6" s="26">
        <v>2.17045496911777E-3</v>
      </c>
      <c r="R6" s="26">
        <v>2.1679694781711798E-3</v>
      </c>
      <c r="S6" s="26">
        <v>2.1679694781711798E-3</v>
      </c>
      <c r="T6" s="26">
        <v>2.1679694781711798E-3</v>
      </c>
      <c r="U6" s="26">
        <v>2.1679694781711798E-3</v>
      </c>
      <c r="V6" s="26">
        <v>2.1679694781711798E-3</v>
      </c>
      <c r="W6" s="26">
        <v>2.16734810543453E-3</v>
      </c>
      <c r="X6" s="26">
        <v>2.16734810543453E-3</v>
      </c>
      <c r="Y6" s="26">
        <v>2.16734810543453E-3</v>
      </c>
      <c r="Z6" s="26">
        <v>2.16734810543453E-3</v>
      </c>
      <c r="AA6" s="26">
        <v>2.16734810543453E-3</v>
      </c>
      <c r="AB6" s="26">
        <v>2.1629984962779798E-3</v>
      </c>
      <c r="AC6" s="26">
        <v>2.1629984962779798E-3</v>
      </c>
      <c r="AD6" s="26">
        <v>2.1629984962779798E-3</v>
      </c>
      <c r="AE6" s="26">
        <v>2.1629984962779798E-3</v>
      </c>
      <c r="AF6" s="26">
        <v>2.1629984962779798E-3</v>
      </c>
      <c r="AG6" s="26">
        <v>2.1642412417512799E-3</v>
      </c>
      <c r="AH6" s="26">
        <v>2.1642412417512799E-3</v>
      </c>
      <c r="AI6" s="26">
        <v>2.1642412417512799E-3</v>
      </c>
      <c r="AJ6" s="26">
        <v>2.1642412417512799E-3</v>
      </c>
      <c r="AK6" s="26">
        <v>2.1642412417512799E-3</v>
      </c>
      <c r="AL6" s="26">
        <v>2.1667267326978801E-3</v>
      </c>
      <c r="AM6" s="14"/>
      <c r="AN6" s="14">
        <v>1</v>
      </c>
    </row>
    <row r="7" spans="1:40" ht="12.75" customHeight="1" x14ac:dyDescent="0.25">
      <c r="A7" s="100"/>
      <c r="B7" s="14" t="s">
        <v>205</v>
      </c>
      <c r="C7" s="14" t="s">
        <v>249</v>
      </c>
      <c r="D7" s="14" t="s">
        <v>310</v>
      </c>
      <c r="E7" s="14" t="s">
        <v>185</v>
      </c>
      <c r="F7" s="14" t="s">
        <v>131</v>
      </c>
      <c r="G7" s="14" t="s">
        <v>155</v>
      </c>
      <c r="H7" s="26">
        <v>6.7046118284514204E-4</v>
      </c>
      <c r="I7" s="26">
        <v>6.7046118284514204E-4</v>
      </c>
      <c r="J7" s="26">
        <v>6.7046118284514204E-4</v>
      </c>
      <c r="K7" s="26">
        <v>6.7046118284514204E-4</v>
      </c>
      <c r="L7" s="26">
        <v>6.7046118284514204E-4</v>
      </c>
      <c r="M7" s="26">
        <v>5.4096710452732196E-4</v>
      </c>
      <c r="N7" s="26">
        <v>5.4096710452732196E-4</v>
      </c>
      <c r="O7" s="26">
        <v>5.4096710452732196E-4</v>
      </c>
      <c r="P7" s="26">
        <v>5.4096710452732196E-4</v>
      </c>
      <c r="Q7" s="26">
        <v>5.4096710452732196E-4</v>
      </c>
      <c r="R7" s="26">
        <v>4.9809238569848498E-4</v>
      </c>
      <c r="S7" s="26">
        <v>4.9809238569848498E-4</v>
      </c>
      <c r="T7" s="26">
        <v>4.9809238569848498E-4</v>
      </c>
      <c r="U7" s="26">
        <v>4.9809238569848498E-4</v>
      </c>
      <c r="V7" s="26">
        <v>4.9809238569848498E-4</v>
      </c>
      <c r="W7" s="26">
        <v>4.9809238569848498E-4</v>
      </c>
      <c r="X7" s="26">
        <v>4.9809238569848498E-4</v>
      </c>
      <c r="Y7" s="26">
        <v>4.9809238569848498E-4</v>
      </c>
      <c r="Z7" s="26">
        <v>4.9809238569848498E-4</v>
      </c>
      <c r="AA7" s="26">
        <v>4.9809238569848498E-4</v>
      </c>
      <c r="AB7" s="26">
        <v>4.9809238569848498E-4</v>
      </c>
      <c r="AC7" s="26">
        <v>4.9809238569848498E-4</v>
      </c>
      <c r="AD7" s="26">
        <v>4.9809238569848498E-4</v>
      </c>
      <c r="AE7" s="26">
        <v>4.9809238569848498E-4</v>
      </c>
      <c r="AF7" s="26">
        <v>4.9809238569848498E-4</v>
      </c>
      <c r="AG7" s="26">
        <v>4.9809238569848498E-4</v>
      </c>
      <c r="AH7" s="26">
        <v>4.9809238569848498E-4</v>
      </c>
      <c r="AI7" s="26">
        <v>4.9809238569848498E-4</v>
      </c>
      <c r="AJ7" s="26">
        <v>4.9809238569848498E-4</v>
      </c>
      <c r="AK7" s="26">
        <v>4.9809238569848498E-4</v>
      </c>
      <c r="AL7" s="26">
        <v>4.9809238569848498E-4</v>
      </c>
      <c r="AM7" s="14"/>
      <c r="AN7" s="14">
        <v>1</v>
      </c>
    </row>
    <row r="8" spans="1:40" ht="13" customHeight="1" x14ac:dyDescent="0.25">
      <c r="A8" s="100" t="s">
        <v>11</v>
      </c>
      <c r="B8" s="14" t="s">
        <v>205</v>
      </c>
      <c r="C8" s="14" t="s">
        <v>249</v>
      </c>
      <c r="D8" s="14" t="s">
        <v>310</v>
      </c>
      <c r="E8" s="14" t="s">
        <v>181</v>
      </c>
      <c r="F8" s="14" t="s">
        <v>135</v>
      </c>
      <c r="G8" s="14" t="s">
        <v>155</v>
      </c>
      <c r="H8" s="27">
        <v>6.4187803695925E-2</v>
      </c>
      <c r="I8" s="27">
        <v>6.4187803695925E-2</v>
      </c>
      <c r="J8" s="27">
        <v>6.4187803695925E-2</v>
      </c>
      <c r="K8" s="27">
        <v>6.4187803695925E-2</v>
      </c>
      <c r="L8" s="27">
        <v>6.4187803695925E-2</v>
      </c>
      <c r="M8" s="27">
        <v>4.7901624268333602E-2</v>
      </c>
      <c r="N8" s="27">
        <v>4.7901624268333602E-2</v>
      </c>
      <c r="O8" s="27">
        <v>4.7901624268333602E-2</v>
      </c>
      <c r="P8" s="27">
        <v>4.7901624268333602E-2</v>
      </c>
      <c r="Q8" s="27">
        <v>4.7901624268333602E-2</v>
      </c>
      <c r="R8" s="27">
        <v>3.4442690792498801E-2</v>
      </c>
      <c r="S8" s="27">
        <v>3.4442690792498801E-2</v>
      </c>
      <c r="T8" s="27">
        <v>3.4442690792498801E-2</v>
      </c>
      <c r="U8" s="27">
        <v>3.4442690792498801E-2</v>
      </c>
      <c r="V8" s="27">
        <v>3.4442690792498801E-2</v>
      </c>
      <c r="W8" s="27">
        <v>2.6743882585407702E-2</v>
      </c>
      <c r="X8" s="27">
        <v>2.6743882585407702E-2</v>
      </c>
      <c r="Y8" s="27">
        <v>2.6743882585407702E-2</v>
      </c>
      <c r="Z8" s="27">
        <v>2.6743882585407702E-2</v>
      </c>
      <c r="AA8" s="27">
        <v>2.6743882585407702E-2</v>
      </c>
      <c r="AB8" s="27">
        <v>2.4419948550337401E-2</v>
      </c>
      <c r="AC8" s="27">
        <v>2.4419948550337401E-2</v>
      </c>
      <c r="AD8" s="27">
        <v>2.4419948550337401E-2</v>
      </c>
      <c r="AE8" s="27">
        <v>2.4419948550337401E-2</v>
      </c>
      <c r="AF8" s="27">
        <v>2.4419948550337401E-2</v>
      </c>
      <c r="AG8" s="27">
        <v>2.4190040637777001E-2</v>
      </c>
      <c r="AH8" s="27">
        <v>2.4190040637777001E-2</v>
      </c>
      <c r="AI8" s="27">
        <v>2.4190040637777001E-2</v>
      </c>
      <c r="AJ8" s="27">
        <v>2.4190040637777001E-2</v>
      </c>
      <c r="AK8" s="27">
        <v>2.4190040637777001E-2</v>
      </c>
      <c r="AL8" s="27">
        <v>2.4177613183044001E-2</v>
      </c>
      <c r="AM8" s="14"/>
      <c r="AN8" s="14">
        <v>1</v>
      </c>
    </row>
    <row r="9" spans="1:40" ht="12.75" customHeight="1" x14ac:dyDescent="0.25">
      <c r="A9" s="100"/>
      <c r="B9" s="14" t="s">
        <v>205</v>
      </c>
      <c r="C9" s="14" t="s">
        <v>249</v>
      </c>
      <c r="D9" s="14" t="s">
        <v>310</v>
      </c>
      <c r="E9" s="14" t="s">
        <v>183</v>
      </c>
      <c r="F9" s="14" t="s">
        <v>135</v>
      </c>
      <c r="G9" s="14" t="s">
        <v>155</v>
      </c>
      <c r="H9" s="26">
        <v>4.2284414729019297E-3</v>
      </c>
      <c r="I9" s="26">
        <v>4.2284414729019297E-3</v>
      </c>
      <c r="J9" s="26">
        <v>4.2284414729019297E-3</v>
      </c>
      <c r="K9" s="26">
        <v>4.2284414729019297E-3</v>
      </c>
      <c r="L9" s="26">
        <v>4.2284414729019297E-3</v>
      </c>
      <c r="M9" s="26">
        <v>3.7593050567313298E-3</v>
      </c>
      <c r="N9" s="26">
        <v>3.7593050567313298E-3</v>
      </c>
      <c r="O9" s="26">
        <v>3.7593050567313298E-3</v>
      </c>
      <c r="P9" s="26">
        <v>3.7593050567313298E-3</v>
      </c>
      <c r="Q9" s="26">
        <v>3.7593050567313298E-3</v>
      </c>
      <c r="R9" s="26">
        <v>3.2479152944685399E-3</v>
      </c>
      <c r="S9" s="26">
        <v>3.2479152944685399E-3</v>
      </c>
      <c r="T9" s="26">
        <v>3.2479152944685399E-3</v>
      </c>
      <c r="U9" s="26">
        <v>3.2479152944685399E-3</v>
      </c>
      <c r="V9" s="26">
        <v>3.2479152944685399E-3</v>
      </c>
      <c r="W9" s="26">
        <v>2.9260442168839401E-3</v>
      </c>
      <c r="X9" s="26">
        <v>2.9260442168839401E-3</v>
      </c>
      <c r="Y9" s="26">
        <v>2.9260442168839401E-3</v>
      </c>
      <c r="Z9" s="26">
        <v>2.9260442168839401E-3</v>
      </c>
      <c r="AA9" s="26">
        <v>2.9260442168839401E-3</v>
      </c>
      <c r="AB9" s="26">
        <v>2.8775771434252501E-3</v>
      </c>
      <c r="AC9" s="26">
        <v>2.8775771434252501E-3</v>
      </c>
      <c r="AD9" s="26">
        <v>2.8775771434252501E-3</v>
      </c>
      <c r="AE9" s="26">
        <v>2.8775771434252501E-3</v>
      </c>
      <c r="AF9" s="26">
        <v>2.8775771434252501E-3</v>
      </c>
      <c r="AG9" s="26">
        <v>2.86949929784881E-3</v>
      </c>
      <c r="AH9" s="26">
        <v>2.86949929784881E-3</v>
      </c>
      <c r="AI9" s="26">
        <v>2.86949929784881E-3</v>
      </c>
      <c r="AJ9" s="26">
        <v>2.86949929784881E-3</v>
      </c>
      <c r="AK9" s="26">
        <v>2.86949929784881E-3</v>
      </c>
      <c r="AL9" s="26">
        <v>2.8719847887954098E-3</v>
      </c>
      <c r="AM9" s="14"/>
      <c r="AN9" s="14">
        <v>1</v>
      </c>
    </row>
    <row r="10" spans="1:40" ht="12.75" customHeight="1" x14ac:dyDescent="0.25">
      <c r="A10" s="100"/>
      <c r="B10" s="14" t="s">
        <v>205</v>
      </c>
      <c r="C10" s="14" t="s">
        <v>249</v>
      </c>
      <c r="D10" s="14" t="s">
        <v>310</v>
      </c>
      <c r="E10" s="14" t="s">
        <v>185</v>
      </c>
      <c r="F10" s="14" t="s">
        <v>135</v>
      </c>
      <c r="G10" s="14" t="s">
        <v>155</v>
      </c>
      <c r="H10" s="26">
        <v>9.3143773223806003E-4</v>
      </c>
      <c r="I10" s="26">
        <v>9.3143773223806003E-4</v>
      </c>
      <c r="J10" s="26">
        <v>9.3143773223806003E-4</v>
      </c>
      <c r="K10" s="26">
        <v>9.3143773223806003E-4</v>
      </c>
      <c r="L10" s="26">
        <v>9.3143773223806003E-4</v>
      </c>
      <c r="M10" s="26">
        <v>7.8541513912535601E-4</v>
      </c>
      <c r="N10" s="26">
        <v>7.8541513912535601E-4</v>
      </c>
      <c r="O10" s="26">
        <v>7.8541513912535601E-4</v>
      </c>
      <c r="P10" s="26">
        <v>7.8541513912535601E-4</v>
      </c>
      <c r="Q10" s="26">
        <v>7.8541513912535601E-4</v>
      </c>
      <c r="R10" s="26">
        <v>6.5679098263884603E-4</v>
      </c>
      <c r="S10" s="26">
        <v>6.5679098263884603E-4</v>
      </c>
      <c r="T10" s="26">
        <v>6.5679098263884603E-4</v>
      </c>
      <c r="U10" s="26">
        <v>6.5679098263884603E-4</v>
      </c>
      <c r="V10" s="26">
        <v>6.5679098263884603E-4</v>
      </c>
      <c r="W10" s="26">
        <v>5.8825356978637201E-4</v>
      </c>
      <c r="X10" s="26">
        <v>5.8825356978637201E-4</v>
      </c>
      <c r="Y10" s="26">
        <v>5.8825356978637201E-4</v>
      </c>
      <c r="Z10" s="26">
        <v>5.8825356978637201E-4</v>
      </c>
      <c r="AA10" s="26">
        <v>5.8825356978637201E-4</v>
      </c>
      <c r="AB10" s="26">
        <v>5.6923956404488797E-4</v>
      </c>
      <c r="AC10" s="26">
        <v>5.6923956404488797E-4</v>
      </c>
      <c r="AD10" s="26">
        <v>5.6923956404488797E-4</v>
      </c>
      <c r="AE10" s="26">
        <v>5.6923956404488797E-4</v>
      </c>
      <c r="AF10" s="26">
        <v>5.6923956404488797E-4</v>
      </c>
      <c r="AG10" s="26">
        <v>5.6756185765593299E-4</v>
      </c>
      <c r="AH10" s="26">
        <v>5.6756185765593299E-4</v>
      </c>
      <c r="AI10" s="26">
        <v>5.6756185765593299E-4</v>
      </c>
      <c r="AJ10" s="26">
        <v>5.6756185765593299E-4</v>
      </c>
      <c r="AK10" s="26">
        <v>5.6756185765593299E-4</v>
      </c>
      <c r="AL10" s="26">
        <v>5.6725117128760905E-4</v>
      </c>
      <c r="AM10" s="14"/>
      <c r="AN10" s="14">
        <v>1</v>
      </c>
    </row>
    <row r="11" spans="1:40" ht="12.75" customHeight="1" x14ac:dyDescent="0.25">
      <c r="A11" s="100" t="s">
        <v>15</v>
      </c>
      <c r="B11" s="14" t="s">
        <v>205</v>
      </c>
      <c r="C11" s="14" t="s">
        <v>249</v>
      </c>
      <c r="D11" s="14" t="s">
        <v>310</v>
      </c>
      <c r="E11" s="14" t="s">
        <v>181</v>
      </c>
      <c r="F11" s="14" t="s">
        <v>133</v>
      </c>
      <c r="G11" s="14" t="s">
        <v>157</v>
      </c>
      <c r="H11" s="26">
        <v>3.2124970484794999E-2</v>
      </c>
      <c r="I11" s="26">
        <v>3.2124970484794999E-2</v>
      </c>
      <c r="J11" s="26">
        <v>3.2124970484794999E-2</v>
      </c>
      <c r="K11" s="26">
        <v>3.2124970484794999E-2</v>
      </c>
      <c r="L11" s="26">
        <v>3.2124970484794999E-2</v>
      </c>
      <c r="M11" s="26">
        <v>1.8889731194154099E-2</v>
      </c>
      <c r="N11" s="26">
        <v>1.8889731194154099E-2</v>
      </c>
      <c r="O11" s="26">
        <v>1.8889731194154099E-2</v>
      </c>
      <c r="P11" s="26">
        <v>1.8889731194154099E-2</v>
      </c>
      <c r="Q11" s="26">
        <v>1.8889731194154099E-2</v>
      </c>
      <c r="R11" s="26">
        <v>1.48508084059304E-2</v>
      </c>
      <c r="S11" s="26">
        <v>1.48508084059304E-2</v>
      </c>
      <c r="T11" s="26">
        <v>1.48508084059304E-2</v>
      </c>
      <c r="U11" s="26">
        <v>1.48508084059304E-2</v>
      </c>
      <c r="V11" s="26">
        <v>1.48508084059304E-2</v>
      </c>
      <c r="W11" s="26">
        <v>1.47886711322654E-2</v>
      </c>
      <c r="X11" s="26">
        <v>1.47886711322654E-2</v>
      </c>
      <c r="Y11" s="26">
        <v>1.47886711322654E-2</v>
      </c>
      <c r="Z11" s="26">
        <v>1.47886711322654E-2</v>
      </c>
      <c r="AA11" s="26">
        <v>1.47886711322654E-2</v>
      </c>
      <c r="AB11" s="26">
        <v>1.47886711322654E-2</v>
      </c>
      <c r="AC11" s="26">
        <v>1.47886711322654E-2</v>
      </c>
      <c r="AD11" s="26">
        <v>1.47886711322654E-2</v>
      </c>
      <c r="AE11" s="26">
        <v>1.47886711322654E-2</v>
      </c>
      <c r="AF11" s="26">
        <v>1.47886711322654E-2</v>
      </c>
      <c r="AG11" s="26">
        <v>1.47886711322654E-2</v>
      </c>
      <c r="AH11" s="26">
        <v>1.47886711322654E-2</v>
      </c>
      <c r="AI11" s="26">
        <v>1.47886711322654E-2</v>
      </c>
      <c r="AJ11" s="26">
        <v>1.47886711322654E-2</v>
      </c>
      <c r="AK11" s="26">
        <v>1.47886711322654E-2</v>
      </c>
      <c r="AL11" s="26">
        <v>1.47886711322654E-2</v>
      </c>
      <c r="AM11" s="14"/>
      <c r="AN11" s="14">
        <v>1</v>
      </c>
    </row>
    <row r="12" spans="1:40" ht="13" customHeight="1" x14ac:dyDescent="0.25">
      <c r="A12" s="100"/>
      <c r="B12" s="14" t="s">
        <v>205</v>
      </c>
      <c r="C12" s="14" t="s">
        <v>249</v>
      </c>
      <c r="D12" s="14" t="s">
        <v>310</v>
      </c>
      <c r="E12" s="14" t="s">
        <v>183</v>
      </c>
      <c r="F12" s="14" t="s">
        <v>133</v>
      </c>
      <c r="G12" s="14" t="s">
        <v>157</v>
      </c>
      <c r="H12" s="27">
        <v>3.5418245989038998E-3</v>
      </c>
      <c r="I12" s="27">
        <v>3.5418245989038998E-3</v>
      </c>
      <c r="J12" s="27">
        <v>3.5418245989038998E-3</v>
      </c>
      <c r="K12" s="27">
        <v>3.5418245989038998E-3</v>
      </c>
      <c r="L12" s="27">
        <v>3.5418245989038998E-3</v>
      </c>
      <c r="M12" s="27">
        <v>3.04472640958405E-3</v>
      </c>
      <c r="N12" s="27">
        <v>3.04472640958405E-3</v>
      </c>
      <c r="O12" s="27">
        <v>3.04472640958405E-3</v>
      </c>
      <c r="P12" s="27">
        <v>3.04472640958405E-3</v>
      </c>
      <c r="Q12" s="27">
        <v>3.04472640958405E-3</v>
      </c>
      <c r="R12" s="27">
        <v>3.04472640958405E-3</v>
      </c>
      <c r="S12" s="27">
        <v>3.04472640958405E-3</v>
      </c>
      <c r="T12" s="27">
        <v>3.04472640958405E-3</v>
      </c>
      <c r="U12" s="27">
        <v>3.04472640958405E-3</v>
      </c>
      <c r="V12" s="27">
        <v>3.04472640958405E-3</v>
      </c>
      <c r="W12" s="27">
        <v>3.04472640958405E-3</v>
      </c>
      <c r="X12" s="27">
        <v>3.04472640958405E-3</v>
      </c>
      <c r="Y12" s="27">
        <v>3.04472640958405E-3</v>
      </c>
      <c r="Z12" s="27">
        <v>3.04472640958405E-3</v>
      </c>
      <c r="AA12" s="27">
        <v>3.04472640958405E-3</v>
      </c>
      <c r="AB12" s="27">
        <v>3.04472640958405E-3</v>
      </c>
      <c r="AC12" s="27">
        <v>3.04472640958405E-3</v>
      </c>
      <c r="AD12" s="27">
        <v>3.04472640958405E-3</v>
      </c>
      <c r="AE12" s="27">
        <v>3.04472640958405E-3</v>
      </c>
      <c r="AF12" s="27">
        <v>3.04472640958405E-3</v>
      </c>
      <c r="AG12" s="27">
        <v>3.04472640958405E-3</v>
      </c>
      <c r="AH12" s="27">
        <v>3.04472640958405E-3</v>
      </c>
      <c r="AI12" s="27">
        <v>3.04472640958405E-3</v>
      </c>
      <c r="AJ12" s="27">
        <v>3.04472640958405E-3</v>
      </c>
      <c r="AK12" s="27">
        <v>3.04472640958405E-3</v>
      </c>
      <c r="AL12" s="27">
        <v>3.04472640958405E-3</v>
      </c>
      <c r="AM12" s="14"/>
      <c r="AN12" s="14">
        <v>1</v>
      </c>
    </row>
    <row r="13" spans="1:40" ht="12.75" customHeight="1" x14ac:dyDescent="0.25">
      <c r="A13" s="100"/>
      <c r="B13" s="14" t="s">
        <v>205</v>
      </c>
      <c r="C13" s="14" t="s">
        <v>249</v>
      </c>
      <c r="D13" s="14" t="s">
        <v>310</v>
      </c>
      <c r="E13" s="14" t="s">
        <v>185</v>
      </c>
      <c r="F13" s="14" t="s">
        <v>133</v>
      </c>
      <c r="G13" s="14" t="s">
        <v>157</v>
      </c>
      <c r="H13" s="26">
        <v>8.6992183130972902E-4</v>
      </c>
      <c r="I13" s="26">
        <v>8.6992183130972902E-4</v>
      </c>
      <c r="J13" s="26">
        <v>8.6992183130972902E-4</v>
      </c>
      <c r="K13" s="26">
        <v>8.6992183130972902E-4</v>
      </c>
      <c r="L13" s="26">
        <v>8.6992183130972902E-4</v>
      </c>
      <c r="M13" s="26">
        <v>7.4564728397976798E-4</v>
      </c>
      <c r="N13" s="26">
        <v>7.4564728397976798E-4</v>
      </c>
      <c r="O13" s="26">
        <v>7.4564728397976798E-4</v>
      </c>
      <c r="P13" s="26">
        <v>7.4564728397976798E-4</v>
      </c>
      <c r="Q13" s="26">
        <v>7.4564728397976798E-4</v>
      </c>
      <c r="R13" s="26">
        <v>6.8351001031478702E-4</v>
      </c>
      <c r="S13" s="26">
        <v>6.8351001031478702E-4</v>
      </c>
      <c r="T13" s="26">
        <v>6.8351001031478702E-4</v>
      </c>
      <c r="U13" s="26">
        <v>6.8351001031478702E-4</v>
      </c>
      <c r="V13" s="26">
        <v>6.8351001031478702E-4</v>
      </c>
      <c r="W13" s="26">
        <v>6.8351001031478702E-4</v>
      </c>
      <c r="X13" s="26">
        <v>6.8351001031478702E-4</v>
      </c>
      <c r="Y13" s="26">
        <v>6.8351001031478702E-4</v>
      </c>
      <c r="Z13" s="26">
        <v>6.8351001031478702E-4</v>
      </c>
      <c r="AA13" s="26">
        <v>6.8351001031478702E-4</v>
      </c>
      <c r="AB13" s="26">
        <v>6.8351001031478702E-4</v>
      </c>
      <c r="AC13" s="26">
        <v>6.8351001031478702E-4</v>
      </c>
      <c r="AD13" s="26">
        <v>6.8351001031478702E-4</v>
      </c>
      <c r="AE13" s="26">
        <v>6.8351001031478702E-4</v>
      </c>
      <c r="AF13" s="26">
        <v>6.8351001031478702E-4</v>
      </c>
      <c r="AG13" s="26">
        <v>6.8351001031478702E-4</v>
      </c>
      <c r="AH13" s="26">
        <v>6.8351001031478702E-4</v>
      </c>
      <c r="AI13" s="26">
        <v>6.8351001031478702E-4</v>
      </c>
      <c r="AJ13" s="26">
        <v>6.8351001031478702E-4</v>
      </c>
      <c r="AK13" s="26">
        <v>6.8351001031478702E-4</v>
      </c>
      <c r="AL13" s="26">
        <v>6.8351001031478702E-4</v>
      </c>
      <c r="AM13" s="14"/>
      <c r="AN13" s="14">
        <v>1</v>
      </c>
    </row>
    <row r="14" spans="1:40" ht="13" customHeight="1" x14ac:dyDescent="0.25">
      <c r="A14" s="100" t="s">
        <v>18</v>
      </c>
      <c r="B14" s="14" t="s">
        <v>205</v>
      </c>
      <c r="C14" s="14" t="s">
        <v>249</v>
      </c>
      <c r="D14" s="14" t="s">
        <v>310</v>
      </c>
      <c r="E14" s="14" t="s">
        <v>181</v>
      </c>
      <c r="F14" s="14" t="s">
        <v>131</v>
      </c>
      <c r="G14" s="14" t="s">
        <v>157</v>
      </c>
      <c r="H14" s="27">
        <v>0.17423291535660601</v>
      </c>
      <c r="I14" s="27">
        <v>0.17423291535660601</v>
      </c>
      <c r="J14" s="27">
        <v>0.17423291535660601</v>
      </c>
      <c r="K14" s="27">
        <v>0.17423291535660601</v>
      </c>
      <c r="L14" s="27">
        <v>0.17423291535660601</v>
      </c>
      <c r="M14" s="27">
        <v>9.8114755117004501E-2</v>
      </c>
      <c r="N14" s="27">
        <v>9.8114755117004501E-2</v>
      </c>
      <c r="O14" s="27">
        <v>9.8114755117004501E-2</v>
      </c>
      <c r="P14" s="27">
        <v>9.8114755117004501E-2</v>
      </c>
      <c r="Q14" s="27">
        <v>9.8114755117004501E-2</v>
      </c>
      <c r="R14" s="27">
        <v>9.2273851392496303E-2</v>
      </c>
      <c r="S14" s="27">
        <v>9.2273851392496303E-2</v>
      </c>
      <c r="T14" s="27">
        <v>9.2273851392496303E-2</v>
      </c>
      <c r="U14" s="27">
        <v>9.2273851392496303E-2</v>
      </c>
      <c r="V14" s="27">
        <v>9.2273851392496303E-2</v>
      </c>
      <c r="W14" s="27">
        <v>9.2149576845166295E-2</v>
      </c>
      <c r="X14" s="27">
        <v>9.2149576845166295E-2</v>
      </c>
      <c r="Y14" s="27">
        <v>9.2149576845166295E-2</v>
      </c>
      <c r="Z14" s="27">
        <v>9.2149576845166295E-2</v>
      </c>
      <c r="AA14" s="27">
        <v>9.2149576845166295E-2</v>
      </c>
      <c r="AB14" s="27">
        <v>9.2149576845166295E-2</v>
      </c>
      <c r="AC14" s="27">
        <v>9.2149576845166295E-2</v>
      </c>
      <c r="AD14" s="27">
        <v>9.2149576845166295E-2</v>
      </c>
      <c r="AE14" s="27">
        <v>9.2149576845166295E-2</v>
      </c>
      <c r="AF14" s="27">
        <v>9.2149576845166295E-2</v>
      </c>
      <c r="AG14" s="27">
        <v>9.2087439571501395E-2</v>
      </c>
      <c r="AH14" s="27">
        <v>9.2087439571501395E-2</v>
      </c>
      <c r="AI14" s="27">
        <v>9.2087439571501395E-2</v>
      </c>
      <c r="AJ14" s="27">
        <v>9.2087439571501395E-2</v>
      </c>
      <c r="AK14" s="27">
        <v>9.2087439571501395E-2</v>
      </c>
      <c r="AL14" s="27">
        <v>9.2087439571501395E-2</v>
      </c>
      <c r="AM14" s="14"/>
      <c r="AN14" s="14">
        <v>1</v>
      </c>
    </row>
    <row r="15" spans="1:40" ht="12.75" customHeight="1" x14ac:dyDescent="0.25">
      <c r="A15" s="100"/>
      <c r="B15" s="14" t="s">
        <v>205</v>
      </c>
      <c r="C15" s="14" t="s">
        <v>249</v>
      </c>
      <c r="D15" s="14" t="s">
        <v>310</v>
      </c>
      <c r="E15" s="14" t="s">
        <v>183</v>
      </c>
      <c r="F15" s="14" t="s">
        <v>131</v>
      </c>
      <c r="G15" s="14" t="s">
        <v>157</v>
      </c>
      <c r="H15" s="26">
        <v>4.7845700722035098E-3</v>
      </c>
      <c r="I15" s="26">
        <v>4.7845700722035098E-3</v>
      </c>
      <c r="J15" s="26">
        <v>4.7845700722035098E-3</v>
      </c>
      <c r="K15" s="26">
        <v>4.7845700722035098E-3</v>
      </c>
      <c r="L15" s="26">
        <v>4.7845700722035098E-3</v>
      </c>
      <c r="M15" s="26">
        <v>4.5981582512085702E-3</v>
      </c>
      <c r="N15" s="26">
        <v>4.5981582512085702E-3</v>
      </c>
      <c r="O15" s="26">
        <v>4.5981582512085702E-3</v>
      </c>
      <c r="P15" s="26">
        <v>4.5981582512085702E-3</v>
      </c>
      <c r="Q15" s="26">
        <v>4.5981582512085702E-3</v>
      </c>
      <c r="R15" s="26">
        <v>4.5981582512085702E-3</v>
      </c>
      <c r="S15" s="26">
        <v>4.5981582512085702E-3</v>
      </c>
      <c r="T15" s="26">
        <v>4.5981582512085702E-3</v>
      </c>
      <c r="U15" s="26">
        <v>4.5981582512085702E-3</v>
      </c>
      <c r="V15" s="26">
        <v>4.5981582512085702E-3</v>
      </c>
      <c r="W15" s="26">
        <v>4.5981582512085702E-3</v>
      </c>
      <c r="X15" s="26">
        <v>4.5981582512085702E-3</v>
      </c>
      <c r="Y15" s="26">
        <v>4.5981582512085702E-3</v>
      </c>
      <c r="Z15" s="26">
        <v>4.5981582512085702E-3</v>
      </c>
      <c r="AA15" s="26">
        <v>4.5981582512085702E-3</v>
      </c>
      <c r="AB15" s="26">
        <v>4.5981582512085702E-3</v>
      </c>
      <c r="AC15" s="26">
        <v>4.5981582512085702E-3</v>
      </c>
      <c r="AD15" s="26">
        <v>4.5981582512085702E-3</v>
      </c>
      <c r="AE15" s="26">
        <v>4.5981582512085702E-3</v>
      </c>
      <c r="AF15" s="26">
        <v>4.5981582512085702E-3</v>
      </c>
      <c r="AG15" s="26">
        <v>4.5981582512085702E-3</v>
      </c>
      <c r="AH15" s="26">
        <v>4.5981582512085702E-3</v>
      </c>
      <c r="AI15" s="26">
        <v>4.5981582512085702E-3</v>
      </c>
      <c r="AJ15" s="26">
        <v>4.5981582512085702E-3</v>
      </c>
      <c r="AK15" s="26">
        <v>4.5981582512085702E-3</v>
      </c>
      <c r="AL15" s="26">
        <v>4.5981582512085702E-3</v>
      </c>
      <c r="AM15" s="14"/>
      <c r="AN15" s="14">
        <v>1</v>
      </c>
    </row>
    <row r="16" spans="1:40" ht="12.75" customHeight="1" x14ac:dyDescent="0.25">
      <c r="A16" s="100"/>
      <c r="B16" s="14" t="s">
        <v>205</v>
      </c>
      <c r="C16" s="14" t="s">
        <v>249</v>
      </c>
      <c r="D16" s="14" t="s">
        <v>310</v>
      </c>
      <c r="E16" s="14" t="s">
        <v>185</v>
      </c>
      <c r="F16" s="14" t="s">
        <v>131</v>
      </c>
      <c r="G16" s="14" t="s">
        <v>157</v>
      </c>
      <c r="H16" s="26">
        <v>1.8019809362844401E-3</v>
      </c>
      <c r="I16" s="26">
        <v>1.8019809362844401E-3</v>
      </c>
      <c r="J16" s="26">
        <v>1.8019809362844401E-3</v>
      </c>
      <c r="K16" s="26">
        <v>1.8019809362844401E-3</v>
      </c>
      <c r="L16" s="26">
        <v>1.8019809362844401E-3</v>
      </c>
      <c r="M16" s="26">
        <v>1.6777063889544799E-3</v>
      </c>
      <c r="N16" s="26">
        <v>1.6777063889544799E-3</v>
      </c>
      <c r="O16" s="26">
        <v>1.6777063889544799E-3</v>
      </c>
      <c r="P16" s="26">
        <v>1.6777063889544799E-3</v>
      </c>
      <c r="Q16" s="26">
        <v>1.6777063889544799E-3</v>
      </c>
      <c r="R16" s="26">
        <v>1.6155691152895E-3</v>
      </c>
      <c r="S16" s="26">
        <v>1.6155691152895E-3</v>
      </c>
      <c r="T16" s="26">
        <v>1.6155691152895E-3</v>
      </c>
      <c r="U16" s="26">
        <v>1.6155691152895E-3</v>
      </c>
      <c r="V16" s="26">
        <v>1.6155691152895E-3</v>
      </c>
      <c r="W16" s="26">
        <v>1.6155691152895E-3</v>
      </c>
      <c r="X16" s="26">
        <v>1.6155691152895E-3</v>
      </c>
      <c r="Y16" s="26">
        <v>1.6155691152895E-3</v>
      </c>
      <c r="Z16" s="26">
        <v>1.6155691152895E-3</v>
      </c>
      <c r="AA16" s="26">
        <v>1.6155691152895E-3</v>
      </c>
      <c r="AB16" s="26">
        <v>1.6155691152895E-3</v>
      </c>
      <c r="AC16" s="26">
        <v>1.6155691152895E-3</v>
      </c>
      <c r="AD16" s="26">
        <v>1.6155691152895E-3</v>
      </c>
      <c r="AE16" s="26">
        <v>1.6155691152895E-3</v>
      </c>
      <c r="AF16" s="26">
        <v>1.6155691152895E-3</v>
      </c>
      <c r="AG16" s="26">
        <v>1.6155691152895E-3</v>
      </c>
      <c r="AH16" s="26">
        <v>1.6155691152895E-3</v>
      </c>
      <c r="AI16" s="26">
        <v>1.6155691152895E-3</v>
      </c>
      <c r="AJ16" s="26">
        <v>1.6155691152895E-3</v>
      </c>
      <c r="AK16" s="26">
        <v>1.6155691152895E-3</v>
      </c>
      <c r="AL16" s="26">
        <v>1.6155691152895E-3</v>
      </c>
      <c r="AM16" s="14"/>
      <c r="AN16" s="14">
        <v>1</v>
      </c>
    </row>
    <row r="17" spans="1:40" ht="13" customHeight="1" x14ac:dyDescent="0.25">
      <c r="A17" s="100" t="s">
        <v>22</v>
      </c>
      <c r="B17" s="14" t="s">
        <v>205</v>
      </c>
      <c r="C17" s="14" t="s">
        <v>249</v>
      </c>
      <c r="D17" s="14" t="s">
        <v>310</v>
      </c>
      <c r="E17" s="14" t="s">
        <v>181</v>
      </c>
      <c r="F17" s="14" t="s">
        <v>135</v>
      </c>
      <c r="G17" s="14" t="s">
        <v>157</v>
      </c>
      <c r="H17" s="27">
        <v>7.3756943840332101E-2</v>
      </c>
      <c r="I17" s="27">
        <v>7.3756943840332101E-2</v>
      </c>
      <c r="J17" s="27">
        <v>7.3756943840332101E-2</v>
      </c>
      <c r="K17" s="27">
        <v>7.3756943840332101E-2</v>
      </c>
      <c r="L17" s="27">
        <v>7.3756943840332101E-2</v>
      </c>
      <c r="M17" s="27">
        <v>5.3251643530888397E-2</v>
      </c>
      <c r="N17" s="27">
        <v>5.3251643530888397E-2</v>
      </c>
      <c r="O17" s="27">
        <v>5.3251643530888397E-2</v>
      </c>
      <c r="P17" s="27">
        <v>5.3251643530888397E-2</v>
      </c>
      <c r="Q17" s="27">
        <v>5.3251643530888397E-2</v>
      </c>
      <c r="R17" s="27">
        <v>3.5604657810033899E-2</v>
      </c>
      <c r="S17" s="27">
        <v>3.5604657810033899E-2</v>
      </c>
      <c r="T17" s="27">
        <v>3.5604657810033899E-2</v>
      </c>
      <c r="U17" s="27">
        <v>3.5604657810033899E-2</v>
      </c>
      <c r="V17" s="27">
        <v>3.5604657810033899E-2</v>
      </c>
      <c r="W17" s="27">
        <v>2.2928653982377901E-2</v>
      </c>
      <c r="X17" s="27">
        <v>2.2928653982377901E-2</v>
      </c>
      <c r="Y17" s="27">
        <v>2.2928653982377901E-2</v>
      </c>
      <c r="Z17" s="27">
        <v>2.2928653982377901E-2</v>
      </c>
      <c r="AA17" s="27">
        <v>2.2928653982377901E-2</v>
      </c>
      <c r="AB17" s="27">
        <v>1.9883927572793801E-2</v>
      </c>
      <c r="AC17" s="27">
        <v>1.9883927572793801E-2</v>
      </c>
      <c r="AD17" s="27">
        <v>1.9883927572793801E-2</v>
      </c>
      <c r="AE17" s="27">
        <v>1.9883927572793801E-2</v>
      </c>
      <c r="AF17" s="27">
        <v>1.9883927572793801E-2</v>
      </c>
      <c r="AG17" s="27">
        <v>1.9448966657139001E-2</v>
      </c>
      <c r="AH17" s="27">
        <v>1.9448966657139001E-2</v>
      </c>
      <c r="AI17" s="27">
        <v>1.9448966657139001E-2</v>
      </c>
      <c r="AJ17" s="27">
        <v>1.9448966657139001E-2</v>
      </c>
      <c r="AK17" s="27">
        <v>1.9448966657139001E-2</v>
      </c>
      <c r="AL17" s="27">
        <v>1.9262554836143999E-2</v>
      </c>
      <c r="AM17" s="14"/>
      <c r="AN17" s="14">
        <v>1</v>
      </c>
    </row>
    <row r="18" spans="1:40" ht="12.75" customHeight="1" x14ac:dyDescent="0.25">
      <c r="A18" s="100"/>
      <c r="B18" s="14" t="s">
        <v>205</v>
      </c>
      <c r="C18" s="14" t="s">
        <v>249</v>
      </c>
      <c r="D18" s="14" t="s">
        <v>310</v>
      </c>
      <c r="E18" s="14" t="s">
        <v>183</v>
      </c>
      <c r="F18" s="14" t="s">
        <v>135</v>
      </c>
      <c r="G18" s="14" t="s">
        <v>157</v>
      </c>
      <c r="H18" s="26">
        <v>3.3554127779089598E-3</v>
      </c>
      <c r="I18" s="26">
        <v>3.3554127779089598E-3</v>
      </c>
      <c r="J18" s="26">
        <v>3.3554127779089598E-3</v>
      </c>
      <c r="K18" s="26">
        <v>3.3554127779089598E-3</v>
      </c>
      <c r="L18" s="26">
        <v>3.3554127779089598E-3</v>
      </c>
      <c r="M18" s="26">
        <v>3.3554127779089598E-3</v>
      </c>
      <c r="N18" s="26">
        <v>3.3554127779089598E-3</v>
      </c>
      <c r="O18" s="26">
        <v>3.3554127779089598E-3</v>
      </c>
      <c r="P18" s="26">
        <v>3.3554127779089598E-3</v>
      </c>
      <c r="Q18" s="26">
        <v>3.3554127779089598E-3</v>
      </c>
      <c r="R18" s="26">
        <v>3.3554127779089598E-3</v>
      </c>
      <c r="S18" s="26">
        <v>3.3554127779089598E-3</v>
      </c>
      <c r="T18" s="26">
        <v>3.3554127779089598E-3</v>
      </c>
      <c r="U18" s="26">
        <v>3.3554127779089598E-3</v>
      </c>
      <c r="V18" s="26">
        <v>3.3554127779089598E-3</v>
      </c>
      <c r="W18" s="26">
        <v>2.9825891359190702E-3</v>
      </c>
      <c r="X18" s="26">
        <v>2.9825891359190702E-3</v>
      </c>
      <c r="Y18" s="26">
        <v>2.9825891359190702E-3</v>
      </c>
      <c r="Z18" s="26">
        <v>2.9825891359190702E-3</v>
      </c>
      <c r="AA18" s="26">
        <v>2.9825891359190702E-3</v>
      </c>
      <c r="AB18" s="26">
        <v>2.9825891359190702E-3</v>
      </c>
      <c r="AC18" s="26">
        <v>2.9825891359190702E-3</v>
      </c>
      <c r="AD18" s="26">
        <v>2.9825891359190702E-3</v>
      </c>
      <c r="AE18" s="26">
        <v>2.9825891359190702E-3</v>
      </c>
      <c r="AF18" s="26">
        <v>2.9825891359190702E-3</v>
      </c>
      <c r="AG18" s="26">
        <v>2.9204518622540899E-3</v>
      </c>
      <c r="AH18" s="26">
        <v>2.9204518622540899E-3</v>
      </c>
      <c r="AI18" s="26">
        <v>2.9204518622540899E-3</v>
      </c>
      <c r="AJ18" s="26">
        <v>2.9204518622540899E-3</v>
      </c>
      <c r="AK18" s="26">
        <v>2.9204518622540899E-3</v>
      </c>
      <c r="AL18" s="26">
        <v>2.9204518622540899E-3</v>
      </c>
      <c r="AM18" s="14"/>
      <c r="AN18" s="14">
        <v>1</v>
      </c>
    </row>
    <row r="19" spans="1:40" ht="12.75" customHeight="1" x14ac:dyDescent="0.25">
      <c r="A19" s="100"/>
      <c r="B19" s="14" t="s">
        <v>205</v>
      </c>
      <c r="C19" s="14" t="s">
        <v>249</v>
      </c>
      <c r="D19" s="14" t="s">
        <v>310</v>
      </c>
      <c r="E19" s="14" t="s">
        <v>185</v>
      </c>
      <c r="F19" s="14" t="s">
        <v>135</v>
      </c>
      <c r="G19" s="14" t="s">
        <v>157</v>
      </c>
      <c r="H19" s="26">
        <v>6.2137273664980704E-4</v>
      </c>
      <c r="I19" s="26">
        <v>6.2137273664980704E-4</v>
      </c>
      <c r="J19" s="26">
        <v>6.2137273664980704E-4</v>
      </c>
      <c r="K19" s="26">
        <v>6.2137273664980704E-4</v>
      </c>
      <c r="L19" s="26">
        <v>6.2137273664980704E-4</v>
      </c>
      <c r="M19" s="26">
        <v>6.2137273664980704E-4</v>
      </c>
      <c r="N19" s="26">
        <v>6.2137273664980704E-4</v>
      </c>
      <c r="O19" s="26">
        <v>6.2137273664980704E-4</v>
      </c>
      <c r="P19" s="26">
        <v>6.2137273664980704E-4</v>
      </c>
      <c r="Q19" s="26">
        <v>6.2137273664980704E-4</v>
      </c>
      <c r="R19" s="26">
        <v>6.2137273664980704E-4</v>
      </c>
      <c r="S19" s="26">
        <v>6.2137273664980704E-4</v>
      </c>
      <c r="T19" s="26">
        <v>6.2137273664980704E-4</v>
      </c>
      <c r="U19" s="26">
        <v>6.2137273664980704E-4</v>
      </c>
      <c r="V19" s="26">
        <v>6.2137273664980704E-4</v>
      </c>
      <c r="W19" s="26">
        <v>5.5923546298482598E-4</v>
      </c>
      <c r="X19" s="26">
        <v>5.5923546298482598E-4</v>
      </c>
      <c r="Y19" s="26">
        <v>5.5923546298482598E-4</v>
      </c>
      <c r="Z19" s="26">
        <v>5.5923546298482598E-4</v>
      </c>
      <c r="AA19" s="26">
        <v>5.5923546298482598E-4</v>
      </c>
      <c r="AB19" s="26">
        <v>5.5923546298482598E-4</v>
      </c>
      <c r="AC19" s="26">
        <v>5.5923546298482598E-4</v>
      </c>
      <c r="AD19" s="26">
        <v>5.5923546298482598E-4</v>
      </c>
      <c r="AE19" s="26">
        <v>5.5923546298482598E-4</v>
      </c>
      <c r="AF19" s="26">
        <v>5.5923546298482598E-4</v>
      </c>
      <c r="AG19" s="26">
        <v>5.5923546298482598E-4</v>
      </c>
      <c r="AH19" s="26">
        <v>5.5923546298482598E-4</v>
      </c>
      <c r="AI19" s="26">
        <v>5.5923546298482598E-4</v>
      </c>
      <c r="AJ19" s="26">
        <v>5.5923546298482598E-4</v>
      </c>
      <c r="AK19" s="26">
        <v>5.5923546298482598E-4</v>
      </c>
      <c r="AL19" s="26">
        <v>5.5923546298482598E-4</v>
      </c>
      <c r="AM19" s="14"/>
      <c r="AN19" s="14">
        <v>1</v>
      </c>
    </row>
    <row r="20" spans="1:40" ht="14.9" customHeight="1" x14ac:dyDescent="0.25">
      <c r="A20" s="100" t="s">
        <v>24</v>
      </c>
      <c r="B20" s="14" t="s">
        <v>205</v>
      </c>
      <c r="C20" s="14" t="s">
        <v>249</v>
      </c>
      <c r="D20" s="14" t="s">
        <v>310</v>
      </c>
      <c r="E20" s="14" t="s">
        <v>181</v>
      </c>
      <c r="F20" s="14" t="s">
        <v>139</v>
      </c>
      <c r="G20" s="14" t="s">
        <v>157</v>
      </c>
      <c r="H20" s="27">
        <v>6.7667491021163997E-2</v>
      </c>
      <c r="I20" s="27">
        <v>6.7667491021163997E-2</v>
      </c>
      <c r="J20" s="27">
        <v>6.7667491021163997E-2</v>
      </c>
      <c r="K20" s="27">
        <v>6.7667491021163997E-2</v>
      </c>
      <c r="L20" s="27">
        <v>6.7667491021163997E-2</v>
      </c>
      <c r="M20" s="27">
        <v>5.7787664508432E-2</v>
      </c>
      <c r="N20" s="27">
        <v>5.7787664508432E-2</v>
      </c>
      <c r="O20" s="27">
        <v>5.7787664508432E-2</v>
      </c>
      <c r="P20" s="27">
        <v>5.7787664508432E-2</v>
      </c>
      <c r="Q20" s="27">
        <v>5.7787664508432E-2</v>
      </c>
      <c r="R20" s="27">
        <v>5.7104154498117198E-2</v>
      </c>
      <c r="S20" s="27">
        <v>5.7104154498117198E-2</v>
      </c>
      <c r="T20" s="27">
        <v>5.7104154498117198E-2</v>
      </c>
      <c r="U20" s="27">
        <v>5.7104154498117198E-2</v>
      </c>
      <c r="V20" s="27">
        <v>5.7104154498117198E-2</v>
      </c>
      <c r="W20" s="27">
        <v>5.6669193582462397E-2</v>
      </c>
      <c r="X20" s="27">
        <v>5.6669193582462397E-2</v>
      </c>
      <c r="Y20" s="27">
        <v>5.6669193582462397E-2</v>
      </c>
      <c r="Z20" s="27">
        <v>5.6669193582462397E-2</v>
      </c>
      <c r="AA20" s="27">
        <v>5.6669193582462397E-2</v>
      </c>
      <c r="AB20" s="27">
        <v>5.6731330856127402E-2</v>
      </c>
      <c r="AC20" s="27">
        <v>5.6731330856127402E-2</v>
      </c>
      <c r="AD20" s="27">
        <v>5.6731330856127402E-2</v>
      </c>
      <c r="AE20" s="27">
        <v>5.6731330856127402E-2</v>
      </c>
      <c r="AF20" s="27">
        <v>5.6731330856127402E-2</v>
      </c>
      <c r="AG20" s="27">
        <v>5.6731330856127402E-2</v>
      </c>
      <c r="AH20" s="27">
        <v>5.6731330856127402E-2</v>
      </c>
      <c r="AI20" s="27">
        <v>5.6731330856127402E-2</v>
      </c>
      <c r="AJ20" s="27">
        <v>5.6731330856127402E-2</v>
      </c>
      <c r="AK20" s="27">
        <v>5.6731330856127402E-2</v>
      </c>
      <c r="AL20" s="27">
        <v>5.6731330856127402E-2</v>
      </c>
      <c r="AM20" s="14"/>
      <c r="AN20" s="14">
        <v>1</v>
      </c>
    </row>
    <row r="21" spans="1:40" ht="14.65" customHeight="1" x14ac:dyDescent="0.25">
      <c r="A21" s="100"/>
      <c r="B21" s="14" t="s">
        <v>205</v>
      </c>
      <c r="C21" s="14" t="s">
        <v>249</v>
      </c>
      <c r="D21" s="14" t="s">
        <v>310</v>
      </c>
      <c r="E21" s="14" t="s">
        <v>183</v>
      </c>
      <c r="F21" s="14" t="s">
        <v>139</v>
      </c>
      <c r="G21" s="14" t="s">
        <v>157</v>
      </c>
      <c r="H21" s="26">
        <v>3.9767855145587602E-3</v>
      </c>
      <c r="I21" s="26">
        <v>3.9767855145587602E-3</v>
      </c>
      <c r="J21" s="26">
        <v>3.9767855145587602E-3</v>
      </c>
      <c r="K21" s="26">
        <v>3.9767855145587602E-3</v>
      </c>
      <c r="L21" s="26">
        <v>3.9767855145587602E-3</v>
      </c>
      <c r="M21" s="26">
        <v>3.4175500515739401E-3</v>
      </c>
      <c r="N21" s="26">
        <v>3.4175500515739401E-3</v>
      </c>
      <c r="O21" s="26">
        <v>3.4175500515739401E-3</v>
      </c>
      <c r="P21" s="26">
        <v>3.4175500515739401E-3</v>
      </c>
      <c r="Q21" s="26">
        <v>3.4175500515739401E-3</v>
      </c>
      <c r="R21" s="26">
        <v>3.3554127779089598E-3</v>
      </c>
      <c r="S21" s="26">
        <v>3.3554127779089598E-3</v>
      </c>
      <c r="T21" s="26">
        <v>3.3554127779089598E-3</v>
      </c>
      <c r="U21" s="26">
        <v>3.3554127779089598E-3</v>
      </c>
      <c r="V21" s="26">
        <v>3.3554127779089598E-3</v>
      </c>
      <c r="W21" s="26">
        <v>3.3554127779089598E-3</v>
      </c>
      <c r="X21" s="26">
        <v>3.3554127779089598E-3</v>
      </c>
      <c r="Y21" s="26">
        <v>3.3554127779089598E-3</v>
      </c>
      <c r="Z21" s="26">
        <v>3.3554127779089598E-3</v>
      </c>
      <c r="AA21" s="26">
        <v>3.3554127779089598E-3</v>
      </c>
      <c r="AB21" s="26">
        <v>3.3554127779089598E-3</v>
      </c>
      <c r="AC21" s="26">
        <v>3.3554127779089598E-3</v>
      </c>
      <c r="AD21" s="26">
        <v>3.3554127779089598E-3</v>
      </c>
      <c r="AE21" s="26">
        <v>3.3554127779089598E-3</v>
      </c>
      <c r="AF21" s="26">
        <v>3.3554127779089598E-3</v>
      </c>
      <c r="AG21" s="26">
        <v>3.3554127779089598E-3</v>
      </c>
      <c r="AH21" s="26">
        <v>3.3554127779089598E-3</v>
      </c>
      <c r="AI21" s="26">
        <v>3.3554127779089598E-3</v>
      </c>
      <c r="AJ21" s="26">
        <v>3.3554127779089598E-3</v>
      </c>
      <c r="AK21" s="26">
        <v>3.3554127779089598E-3</v>
      </c>
      <c r="AL21" s="26">
        <v>3.3554127779089598E-3</v>
      </c>
      <c r="AM21" s="14"/>
      <c r="AN21" s="14">
        <v>1</v>
      </c>
    </row>
    <row r="22" spans="1:40" ht="14.65" customHeight="1" x14ac:dyDescent="0.25">
      <c r="A22" s="100"/>
      <c r="B22" s="14" t="s">
        <v>205</v>
      </c>
      <c r="C22" s="14" t="s">
        <v>249</v>
      </c>
      <c r="D22" s="14" t="s">
        <v>310</v>
      </c>
      <c r="E22" s="14" t="s">
        <v>185</v>
      </c>
      <c r="F22" s="14" t="s">
        <v>139</v>
      </c>
      <c r="G22" s="14" t="s">
        <v>157</v>
      </c>
      <c r="H22" s="26">
        <v>4.34960915654865E-4</v>
      </c>
      <c r="I22" s="26">
        <v>4.34960915654865E-4</v>
      </c>
      <c r="J22" s="26">
        <v>4.34960915654865E-4</v>
      </c>
      <c r="K22" s="26">
        <v>4.34960915654865E-4</v>
      </c>
      <c r="L22" s="26">
        <v>4.34960915654865E-4</v>
      </c>
      <c r="M22" s="26">
        <v>3.7282364198988399E-4</v>
      </c>
      <c r="N22" s="26">
        <v>3.7282364198988399E-4</v>
      </c>
      <c r="O22" s="26">
        <v>3.7282364198988399E-4</v>
      </c>
      <c r="P22" s="26">
        <v>3.7282364198988399E-4</v>
      </c>
      <c r="Q22" s="26">
        <v>3.7282364198988399E-4</v>
      </c>
      <c r="R22" s="26">
        <v>3.7282364198988399E-4</v>
      </c>
      <c r="S22" s="26">
        <v>3.7282364198988399E-4</v>
      </c>
      <c r="T22" s="26">
        <v>3.7282364198988399E-4</v>
      </c>
      <c r="U22" s="26">
        <v>3.7282364198988399E-4</v>
      </c>
      <c r="V22" s="26">
        <v>3.7282364198988399E-4</v>
      </c>
      <c r="W22" s="26">
        <v>3.7282364198988399E-4</v>
      </c>
      <c r="X22" s="26">
        <v>3.7282364198988399E-4</v>
      </c>
      <c r="Y22" s="26">
        <v>3.7282364198988399E-4</v>
      </c>
      <c r="Z22" s="26">
        <v>3.7282364198988399E-4</v>
      </c>
      <c r="AA22" s="26">
        <v>3.7282364198988399E-4</v>
      </c>
      <c r="AB22" s="26">
        <v>3.7282364198988399E-4</v>
      </c>
      <c r="AC22" s="26">
        <v>3.7282364198988399E-4</v>
      </c>
      <c r="AD22" s="26">
        <v>3.7282364198988399E-4</v>
      </c>
      <c r="AE22" s="26">
        <v>3.7282364198988399E-4</v>
      </c>
      <c r="AF22" s="26">
        <v>3.7282364198988399E-4</v>
      </c>
      <c r="AG22" s="26">
        <v>3.7282364198988399E-4</v>
      </c>
      <c r="AH22" s="26">
        <v>3.7282364198988399E-4</v>
      </c>
      <c r="AI22" s="26">
        <v>3.7282364198988399E-4</v>
      </c>
      <c r="AJ22" s="26">
        <v>3.7282364198988399E-4</v>
      </c>
      <c r="AK22" s="26">
        <v>3.7282364198988399E-4</v>
      </c>
      <c r="AL22" s="26">
        <v>3.7282364198988399E-4</v>
      </c>
      <c r="AM22" s="14"/>
      <c r="AN22" s="14">
        <v>1</v>
      </c>
    </row>
    <row r="23" spans="1:40" ht="13" customHeight="1" x14ac:dyDescent="0.25">
      <c r="A23" s="100" t="s">
        <v>26</v>
      </c>
      <c r="B23" s="14" t="s">
        <v>205</v>
      </c>
      <c r="C23" s="14" t="s">
        <v>249</v>
      </c>
      <c r="D23" s="14" t="s">
        <v>310</v>
      </c>
      <c r="E23" s="14" t="s">
        <v>181</v>
      </c>
      <c r="F23" s="14" t="s">
        <v>133</v>
      </c>
      <c r="G23" s="14" t="s">
        <v>159</v>
      </c>
      <c r="H23" s="27">
        <v>3.2124970484794999E-2</v>
      </c>
      <c r="I23" s="27">
        <v>3.2124970484794999E-2</v>
      </c>
      <c r="J23" s="27">
        <v>3.2124970484794999E-2</v>
      </c>
      <c r="K23" s="27">
        <v>3.2124970484794999E-2</v>
      </c>
      <c r="L23" s="27">
        <v>3.2124970484794999E-2</v>
      </c>
      <c r="M23" s="27">
        <v>1.8889731194154099E-2</v>
      </c>
      <c r="N23" s="27">
        <v>1.8889731194154099E-2</v>
      </c>
      <c r="O23" s="27">
        <v>1.8889731194154099E-2</v>
      </c>
      <c r="P23" s="27">
        <v>1.8889731194154099E-2</v>
      </c>
      <c r="Q23" s="27">
        <v>1.8889731194154099E-2</v>
      </c>
      <c r="R23" s="27">
        <v>1.48508084059304E-2</v>
      </c>
      <c r="S23" s="27">
        <v>1.48508084059304E-2</v>
      </c>
      <c r="T23" s="27">
        <v>1.48508084059304E-2</v>
      </c>
      <c r="U23" s="27">
        <v>1.48508084059304E-2</v>
      </c>
      <c r="V23" s="27">
        <v>1.48508084059304E-2</v>
      </c>
      <c r="W23" s="27">
        <v>1.47886711322654E-2</v>
      </c>
      <c r="X23" s="27">
        <v>1.47886711322654E-2</v>
      </c>
      <c r="Y23" s="27">
        <v>1.47886711322654E-2</v>
      </c>
      <c r="Z23" s="27">
        <v>1.47886711322654E-2</v>
      </c>
      <c r="AA23" s="27">
        <v>1.47886711322654E-2</v>
      </c>
      <c r="AB23" s="27">
        <v>1.47886711322654E-2</v>
      </c>
      <c r="AC23" s="27">
        <v>1.47886711322654E-2</v>
      </c>
      <c r="AD23" s="27">
        <v>1.47886711322654E-2</v>
      </c>
      <c r="AE23" s="27">
        <v>1.47886711322654E-2</v>
      </c>
      <c r="AF23" s="27">
        <v>1.47886711322654E-2</v>
      </c>
      <c r="AG23" s="27">
        <v>1.47886711322654E-2</v>
      </c>
      <c r="AH23" s="27">
        <v>1.47886711322654E-2</v>
      </c>
      <c r="AI23" s="27">
        <v>1.47886711322654E-2</v>
      </c>
      <c r="AJ23" s="27">
        <v>1.47886711322654E-2</v>
      </c>
      <c r="AK23" s="27">
        <v>1.47886711322654E-2</v>
      </c>
      <c r="AL23" s="27">
        <v>1.47886711322654E-2</v>
      </c>
      <c r="AM23" s="14"/>
      <c r="AN23" s="14">
        <v>1</v>
      </c>
    </row>
    <row r="24" spans="1:40" ht="12.75" customHeight="1" x14ac:dyDescent="0.25">
      <c r="A24" s="100"/>
      <c r="B24" s="14" t="s">
        <v>205</v>
      </c>
      <c r="C24" s="14" t="s">
        <v>249</v>
      </c>
      <c r="D24" s="14" t="s">
        <v>310</v>
      </c>
      <c r="E24" s="14" t="s">
        <v>183</v>
      </c>
      <c r="F24" s="14" t="s">
        <v>133</v>
      </c>
      <c r="G24" s="14" t="s">
        <v>159</v>
      </c>
      <c r="H24" s="26">
        <v>3.5418245989038998E-3</v>
      </c>
      <c r="I24" s="26">
        <v>3.5418245989038998E-3</v>
      </c>
      <c r="J24" s="26">
        <v>3.5418245989038998E-3</v>
      </c>
      <c r="K24" s="26">
        <v>3.5418245989038998E-3</v>
      </c>
      <c r="L24" s="26">
        <v>3.5418245989038998E-3</v>
      </c>
      <c r="M24" s="26">
        <v>3.04472640958405E-3</v>
      </c>
      <c r="N24" s="26">
        <v>3.04472640958405E-3</v>
      </c>
      <c r="O24" s="26">
        <v>3.04472640958405E-3</v>
      </c>
      <c r="P24" s="26">
        <v>3.04472640958405E-3</v>
      </c>
      <c r="Q24" s="26">
        <v>3.04472640958405E-3</v>
      </c>
      <c r="R24" s="26">
        <v>3.04472640958405E-3</v>
      </c>
      <c r="S24" s="26">
        <v>3.04472640958405E-3</v>
      </c>
      <c r="T24" s="26">
        <v>3.04472640958405E-3</v>
      </c>
      <c r="U24" s="26">
        <v>3.04472640958405E-3</v>
      </c>
      <c r="V24" s="26">
        <v>3.04472640958405E-3</v>
      </c>
      <c r="W24" s="26">
        <v>3.04472640958405E-3</v>
      </c>
      <c r="X24" s="26">
        <v>3.04472640958405E-3</v>
      </c>
      <c r="Y24" s="26">
        <v>3.04472640958405E-3</v>
      </c>
      <c r="Z24" s="26">
        <v>3.04472640958405E-3</v>
      </c>
      <c r="AA24" s="26">
        <v>3.04472640958405E-3</v>
      </c>
      <c r="AB24" s="26">
        <v>3.04472640958405E-3</v>
      </c>
      <c r="AC24" s="26">
        <v>3.04472640958405E-3</v>
      </c>
      <c r="AD24" s="26">
        <v>3.04472640958405E-3</v>
      </c>
      <c r="AE24" s="26">
        <v>3.04472640958405E-3</v>
      </c>
      <c r="AF24" s="26">
        <v>3.04472640958405E-3</v>
      </c>
      <c r="AG24" s="26">
        <v>3.04472640958405E-3</v>
      </c>
      <c r="AH24" s="26">
        <v>3.04472640958405E-3</v>
      </c>
      <c r="AI24" s="26">
        <v>3.04472640958405E-3</v>
      </c>
      <c r="AJ24" s="26">
        <v>3.04472640958405E-3</v>
      </c>
      <c r="AK24" s="26">
        <v>3.04472640958405E-3</v>
      </c>
      <c r="AL24" s="26">
        <v>3.04472640958405E-3</v>
      </c>
      <c r="AM24" s="14"/>
      <c r="AN24" s="14">
        <v>1</v>
      </c>
    </row>
    <row r="25" spans="1:40" ht="12.75" customHeight="1" x14ac:dyDescent="0.25">
      <c r="A25" s="100"/>
      <c r="B25" s="14" t="s">
        <v>205</v>
      </c>
      <c r="C25" s="14" t="s">
        <v>249</v>
      </c>
      <c r="D25" s="14" t="s">
        <v>310</v>
      </c>
      <c r="E25" s="14" t="s">
        <v>185</v>
      </c>
      <c r="F25" s="14" t="s">
        <v>133</v>
      </c>
      <c r="G25" s="14" t="s">
        <v>159</v>
      </c>
      <c r="H25" s="26">
        <v>8.6992183130972902E-4</v>
      </c>
      <c r="I25" s="26">
        <v>8.6992183130972902E-4</v>
      </c>
      <c r="J25" s="26">
        <v>8.6992183130972902E-4</v>
      </c>
      <c r="K25" s="26">
        <v>8.6992183130972902E-4</v>
      </c>
      <c r="L25" s="26">
        <v>8.6992183130972902E-4</v>
      </c>
      <c r="M25" s="26">
        <v>7.4564728397976798E-4</v>
      </c>
      <c r="N25" s="26">
        <v>7.4564728397976798E-4</v>
      </c>
      <c r="O25" s="26">
        <v>7.4564728397976798E-4</v>
      </c>
      <c r="P25" s="26">
        <v>7.4564728397976798E-4</v>
      </c>
      <c r="Q25" s="26">
        <v>7.4564728397976798E-4</v>
      </c>
      <c r="R25" s="26">
        <v>6.8351001031478702E-4</v>
      </c>
      <c r="S25" s="26">
        <v>6.8351001031478702E-4</v>
      </c>
      <c r="T25" s="26">
        <v>6.8351001031478702E-4</v>
      </c>
      <c r="U25" s="26">
        <v>6.8351001031478702E-4</v>
      </c>
      <c r="V25" s="26">
        <v>6.8351001031478702E-4</v>
      </c>
      <c r="W25" s="26">
        <v>6.8351001031478702E-4</v>
      </c>
      <c r="X25" s="26">
        <v>6.8351001031478702E-4</v>
      </c>
      <c r="Y25" s="26">
        <v>6.8351001031478702E-4</v>
      </c>
      <c r="Z25" s="26">
        <v>6.8351001031478702E-4</v>
      </c>
      <c r="AA25" s="26">
        <v>6.8351001031478702E-4</v>
      </c>
      <c r="AB25" s="26">
        <v>6.8351001031478702E-4</v>
      </c>
      <c r="AC25" s="26">
        <v>6.8351001031478702E-4</v>
      </c>
      <c r="AD25" s="26">
        <v>6.8351001031478702E-4</v>
      </c>
      <c r="AE25" s="26">
        <v>6.8351001031478702E-4</v>
      </c>
      <c r="AF25" s="26">
        <v>6.8351001031478702E-4</v>
      </c>
      <c r="AG25" s="26">
        <v>6.8351001031478702E-4</v>
      </c>
      <c r="AH25" s="26">
        <v>6.8351001031478702E-4</v>
      </c>
      <c r="AI25" s="26">
        <v>6.8351001031478702E-4</v>
      </c>
      <c r="AJ25" s="26">
        <v>6.8351001031478702E-4</v>
      </c>
      <c r="AK25" s="26">
        <v>6.8351001031478702E-4</v>
      </c>
      <c r="AL25" s="26">
        <v>6.8351001031478702E-4</v>
      </c>
      <c r="AM25" s="14"/>
      <c r="AN25" s="14">
        <v>1</v>
      </c>
    </row>
    <row r="26" spans="1:40" ht="13" customHeight="1" x14ac:dyDescent="0.25">
      <c r="A26" s="100" t="s">
        <v>29</v>
      </c>
      <c r="B26" s="14" t="s">
        <v>205</v>
      </c>
      <c r="C26" s="14" t="s">
        <v>249</v>
      </c>
      <c r="D26" s="14" t="s">
        <v>310</v>
      </c>
      <c r="E26" s="14" t="s">
        <v>181</v>
      </c>
      <c r="F26" s="14" t="s">
        <v>131</v>
      </c>
      <c r="G26" s="14" t="s">
        <v>159</v>
      </c>
      <c r="H26" s="27">
        <v>0.17423291535660601</v>
      </c>
      <c r="I26" s="27">
        <v>0.17423291535660601</v>
      </c>
      <c r="J26" s="27">
        <v>0.17423291535660601</v>
      </c>
      <c r="K26" s="27">
        <v>0.17423291535660601</v>
      </c>
      <c r="L26" s="27">
        <v>0.17423291535660601</v>
      </c>
      <c r="M26" s="27">
        <v>9.8114755117004501E-2</v>
      </c>
      <c r="N26" s="27">
        <v>9.8114755117004501E-2</v>
      </c>
      <c r="O26" s="27">
        <v>9.8114755117004501E-2</v>
      </c>
      <c r="P26" s="27">
        <v>9.8114755117004501E-2</v>
      </c>
      <c r="Q26" s="27">
        <v>9.8114755117004501E-2</v>
      </c>
      <c r="R26" s="27">
        <v>9.2273851392496303E-2</v>
      </c>
      <c r="S26" s="27">
        <v>9.2273851392496303E-2</v>
      </c>
      <c r="T26" s="27">
        <v>9.2273851392496303E-2</v>
      </c>
      <c r="U26" s="27">
        <v>9.2273851392496303E-2</v>
      </c>
      <c r="V26" s="27">
        <v>9.2273851392496303E-2</v>
      </c>
      <c r="W26" s="27">
        <v>9.2149576845166295E-2</v>
      </c>
      <c r="X26" s="27">
        <v>9.2149576845166295E-2</v>
      </c>
      <c r="Y26" s="27">
        <v>9.2149576845166295E-2</v>
      </c>
      <c r="Z26" s="27">
        <v>9.2149576845166295E-2</v>
      </c>
      <c r="AA26" s="27">
        <v>9.2149576845166295E-2</v>
      </c>
      <c r="AB26" s="27">
        <v>9.2149576845166295E-2</v>
      </c>
      <c r="AC26" s="27">
        <v>9.2149576845166295E-2</v>
      </c>
      <c r="AD26" s="27">
        <v>9.2149576845166295E-2</v>
      </c>
      <c r="AE26" s="27">
        <v>9.2149576845166295E-2</v>
      </c>
      <c r="AF26" s="27">
        <v>9.2149576845166295E-2</v>
      </c>
      <c r="AG26" s="27">
        <v>9.2087439571501395E-2</v>
      </c>
      <c r="AH26" s="27">
        <v>9.2087439571501395E-2</v>
      </c>
      <c r="AI26" s="27">
        <v>9.2087439571501395E-2</v>
      </c>
      <c r="AJ26" s="27">
        <v>9.2087439571501395E-2</v>
      </c>
      <c r="AK26" s="27">
        <v>9.2087439571501395E-2</v>
      </c>
      <c r="AL26" s="27">
        <v>9.2087439571501395E-2</v>
      </c>
      <c r="AM26" s="14"/>
      <c r="AN26" s="14">
        <v>1</v>
      </c>
    </row>
    <row r="27" spans="1:40" ht="12.75" customHeight="1" x14ac:dyDescent="0.25">
      <c r="A27" s="100"/>
      <c r="B27" s="14" t="s">
        <v>205</v>
      </c>
      <c r="C27" s="14" t="s">
        <v>249</v>
      </c>
      <c r="D27" s="14" t="s">
        <v>310</v>
      </c>
      <c r="E27" s="14" t="s">
        <v>183</v>
      </c>
      <c r="F27" s="14" t="s">
        <v>131</v>
      </c>
      <c r="G27" s="14" t="s">
        <v>159</v>
      </c>
      <c r="H27" s="26">
        <v>4.7845700722035098E-3</v>
      </c>
      <c r="I27" s="26">
        <v>4.7845700722035098E-3</v>
      </c>
      <c r="J27" s="26">
        <v>4.7845700722035098E-3</v>
      </c>
      <c r="K27" s="26">
        <v>4.7845700722035098E-3</v>
      </c>
      <c r="L27" s="26">
        <v>4.7845700722035098E-3</v>
      </c>
      <c r="M27" s="26">
        <v>4.5981582512085702E-3</v>
      </c>
      <c r="N27" s="26">
        <v>4.5981582512085702E-3</v>
      </c>
      <c r="O27" s="26">
        <v>4.5981582512085702E-3</v>
      </c>
      <c r="P27" s="26">
        <v>4.5981582512085702E-3</v>
      </c>
      <c r="Q27" s="26">
        <v>4.5981582512085702E-3</v>
      </c>
      <c r="R27" s="26">
        <v>4.5981582512085702E-3</v>
      </c>
      <c r="S27" s="26">
        <v>4.5981582512085702E-3</v>
      </c>
      <c r="T27" s="26">
        <v>4.5981582512085702E-3</v>
      </c>
      <c r="U27" s="26">
        <v>4.5981582512085702E-3</v>
      </c>
      <c r="V27" s="26">
        <v>4.5981582512085702E-3</v>
      </c>
      <c r="W27" s="26">
        <v>4.5981582512085702E-3</v>
      </c>
      <c r="X27" s="26">
        <v>4.5981582512085702E-3</v>
      </c>
      <c r="Y27" s="26">
        <v>4.5981582512085702E-3</v>
      </c>
      <c r="Z27" s="26">
        <v>4.5981582512085702E-3</v>
      </c>
      <c r="AA27" s="26">
        <v>4.5981582512085702E-3</v>
      </c>
      <c r="AB27" s="26">
        <v>4.5981582512085702E-3</v>
      </c>
      <c r="AC27" s="26">
        <v>4.5981582512085702E-3</v>
      </c>
      <c r="AD27" s="26">
        <v>4.5981582512085702E-3</v>
      </c>
      <c r="AE27" s="26">
        <v>4.5981582512085702E-3</v>
      </c>
      <c r="AF27" s="26">
        <v>4.5981582512085702E-3</v>
      </c>
      <c r="AG27" s="26">
        <v>4.5981582512085702E-3</v>
      </c>
      <c r="AH27" s="26">
        <v>4.5981582512085702E-3</v>
      </c>
      <c r="AI27" s="26">
        <v>4.5981582512085702E-3</v>
      </c>
      <c r="AJ27" s="26">
        <v>4.5981582512085702E-3</v>
      </c>
      <c r="AK27" s="26">
        <v>4.5981582512085702E-3</v>
      </c>
      <c r="AL27" s="26">
        <v>4.5981582512085702E-3</v>
      </c>
      <c r="AM27" s="14"/>
      <c r="AN27" s="14">
        <v>1</v>
      </c>
    </row>
    <row r="28" spans="1:40" ht="12.75" customHeight="1" x14ac:dyDescent="0.25">
      <c r="A28" s="100"/>
      <c r="B28" s="14" t="s">
        <v>205</v>
      </c>
      <c r="C28" s="14" t="s">
        <v>249</v>
      </c>
      <c r="D28" s="14" t="s">
        <v>310</v>
      </c>
      <c r="E28" s="14" t="s">
        <v>185</v>
      </c>
      <c r="F28" s="14" t="s">
        <v>131</v>
      </c>
      <c r="G28" s="14" t="s">
        <v>159</v>
      </c>
      <c r="H28" s="26">
        <v>1.8019809362844401E-3</v>
      </c>
      <c r="I28" s="26">
        <v>1.8019809362844401E-3</v>
      </c>
      <c r="J28" s="26">
        <v>1.8019809362844401E-3</v>
      </c>
      <c r="K28" s="26">
        <v>1.8019809362844401E-3</v>
      </c>
      <c r="L28" s="26">
        <v>1.8019809362844401E-3</v>
      </c>
      <c r="M28" s="26">
        <v>1.6777063889544799E-3</v>
      </c>
      <c r="N28" s="26">
        <v>1.6777063889544799E-3</v>
      </c>
      <c r="O28" s="26">
        <v>1.6777063889544799E-3</v>
      </c>
      <c r="P28" s="26">
        <v>1.6777063889544799E-3</v>
      </c>
      <c r="Q28" s="26">
        <v>1.6777063889544799E-3</v>
      </c>
      <c r="R28" s="26">
        <v>1.6155691152895E-3</v>
      </c>
      <c r="S28" s="26">
        <v>1.6155691152895E-3</v>
      </c>
      <c r="T28" s="26">
        <v>1.6155691152895E-3</v>
      </c>
      <c r="U28" s="26">
        <v>1.6155691152895E-3</v>
      </c>
      <c r="V28" s="26">
        <v>1.6155691152895E-3</v>
      </c>
      <c r="W28" s="26">
        <v>1.6155691152895E-3</v>
      </c>
      <c r="X28" s="26">
        <v>1.6155691152895E-3</v>
      </c>
      <c r="Y28" s="26">
        <v>1.6155691152895E-3</v>
      </c>
      <c r="Z28" s="26">
        <v>1.6155691152895E-3</v>
      </c>
      <c r="AA28" s="26">
        <v>1.6155691152895E-3</v>
      </c>
      <c r="AB28" s="26">
        <v>1.6155691152895E-3</v>
      </c>
      <c r="AC28" s="26">
        <v>1.6155691152895E-3</v>
      </c>
      <c r="AD28" s="26">
        <v>1.6155691152895E-3</v>
      </c>
      <c r="AE28" s="26">
        <v>1.6155691152895E-3</v>
      </c>
      <c r="AF28" s="26">
        <v>1.6155691152895E-3</v>
      </c>
      <c r="AG28" s="26">
        <v>1.6155691152895E-3</v>
      </c>
      <c r="AH28" s="26">
        <v>1.6155691152895E-3</v>
      </c>
      <c r="AI28" s="26">
        <v>1.6155691152895E-3</v>
      </c>
      <c r="AJ28" s="26">
        <v>1.6155691152895E-3</v>
      </c>
      <c r="AK28" s="26">
        <v>1.6155691152895E-3</v>
      </c>
      <c r="AL28" s="26">
        <v>1.6155691152895E-3</v>
      </c>
      <c r="AM28" s="14"/>
      <c r="AN28" s="14">
        <v>1</v>
      </c>
    </row>
    <row r="29" spans="1:40" ht="13" customHeight="1" x14ac:dyDescent="0.25">
      <c r="A29" s="100" t="s">
        <v>33</v>
      </c>
      <c r="B29" s="14" t="s">
        <v>205</v>
      </c>
      <c r="C29" s="14" t="s">
        <v>249</v>
      </c>
      <c r="D29" s="14" t="s">
        <v>310</v>
      </c>
      <c r="E29" s="14" t="s">
        <v>181</v>
      </c>
      <c r="F29" s="14" t="s">
        <v>139</v>
      </c>
      <c r="G29" s="14" t="s">
        <v>159</v>
      </c>
      <c r="H29" s="27">
        <v>6.7667491021163997E-2</v>
      </c>
      <c r="I29" s="27">
        <v>6.7667491021163997E-2</v>
      </c>
      <c r="J29" s="27">
        <v>6.7667491021163997E-2</v>
      </c>
      <c r="K29" s="27">
        <v>6.7667491021163997E-2</v>
      </c>
      <c r="L29" s="27">
        <v>6.7667491021163997E-2</v>
      </c>
      <c r="M29" s="27">
        <v>5.7787664508432E-2</v>
      </c>
      <c r="N29" s="27">
        <v>5.7787664508432E-2</v>
      </c>
      <c r="O29" s="27">
        <v>5.7787664508432E-2</v>
      </c>
      <c r="P29" s="27">
        <v>5.7787664508432E-2</v>
      </c>
      <c r="Q29" s="27">
        <v>5.7787664508432E-2</v>
      </c>
      <c r="R29" s="27">
        <v>5.7104154498117198E-2</v>
      </c>
      <c r="S29" s="27">
        <v>5.7104154498117198E-2</v>
      </c>
      <c r="T29" s="27">
        <v>5.7104154498117198E-2</v>
      </c>
      <c r="U29" s="27">
        <v>5.7104154498117198E-2</v>
      </c>
      <c r="V29" s="27">
        <v>5.7104154498117198E-2</v>
      </c>
      <c r="W29" s="27">
        <v>5.6669193582462397E-2</v>
      </c>
      <c r="X29" s="27">
        <v>5.6669193582462397E-2</v>
      </c>
      <c r="Y29" s="27">
        <v>5.6669193582462397E-2</v>
      </c>
      <c r="Z29" s="27">
        <v>5.6669193582462397E-2</v>
      </c>
      <c r="AA29" s="27">
        <v>5.6669193582462397E-2</v>
      </c>
      <c r="AB29" s="27">
        <v>5.6731330856127402E-2</v>
      </c>
      <c r="AC29" s="27">
        <v>5.6731330856127402E-2</v>
      </c>
      <c r="AD29" s="27">
        <v>5.6731330856127402E-2</v>
      </c>
      <c r="AE29" s="27">
        <v>5.6731330856127402E-2</v>
      </c>
      <c r="AF29" s="27">
        <v>5.6731330856127402E-2</v>
      </c>
      <c r="AG29" s="27">
        <v>5.6731330856127402E-2</v>
      </c>
      <c r="AH29" s="27">
        <v>5.6731330856127402E-2</v>
      </c>
      <c r="AI29" s="27">
        <v>5.6731330856127402E-2</v>
      </c>
      <c r="AJ29" s="27">
        <v>5.6731330856127402E-2</v>
      </c>
      <c r="AK29" s="27">
        <v>5.6731330856127402E-2</v>
      </c>
      <c r="AL29" s="27">
        <v>5.6731330856127402E-2</v>
      </c>
      <c r="AM29" s="14"/>
      <c r="AN29" s="14">
        <v>1</v>
      </c>
    </row>
    <row r="30" spans="1:40" ht="12.75" customHeight="1" x14ac:dyDescent="0.25">
      <c r="A30" s="100"/>
      <c r="B30" s="14" t="s">
        <v>205</v>
      </c>
      <c r="C30" s="14" t="s">
        <v>249</v>
      </c>
      <c r="D30" s="14" t="s">
        <v>310</v>
      </c>
      <c r="E30" s="14" t="s">
        <v>183</v>
      </c>
      <c r="F30" s="14" t="s">
        <v>139</v>
      </c>
      <c r="G30" s="14" t="s">
        <v>159</v>
      </c>
      <c r="H30" s="26">
        <v>3.9767855145587602E-3</v>
      </c>
      <c r="I30" s="26">
        <v>3.9767855145587602E-3</v>
      </c>
      <c r="J30" s="26">
        <v>3.9767855145587602E-3</v>
      </c>
      <c r="K30" s="26">
        <v>3.9767855145587602E-3</v>
      </c>
      <c r="L30" s="26">
        <v>3.9767855145587602E-3</v>
      </c>
      <c r="M30" s="26">
        <v>3.4175500515739401E-3</v>
      </c>
      <c r="N30" s="26">
        <v>3.4175500515739401E-3</v>
      </c>
      <c r="O30" s="26">
        <v>3.4175500515739401E-3</v>
      </c>
      <c r="P30" s="26">
        <v>3.4175500515739401E-3</v>
      </c>
      <c r="Q30" s="26">
        <v>3.4175500515739401E-3</v>
      </c>
      <c r="R30" s="26">
        <v>3.3554127779089598E-3</v>
      </c>
      <c r="S30" s="26">
        <v>3.3554127779089598E-3</v>
      </c>
      <c r="T30" s="26">
        <v>3.3554127779089598E-3</v>
      </c>
      <c r="U30" s="26">
        <v>3.3554127779089598E-3</v>
      </c>
      <c r="V30" s="26">
        <v>3.3554127779089598E-3</v>
      </c>
      <c r="W30" s="26">
        <v>3.3554127779089598E-3</v>
      </c>
      <c r="X30" s="26">
        <v>3.3554127779089598E-3</v>
      </c>
      <c r="Y30" s="26">
        <v>3.3554127779089598E-3</v>
      </c>
      <c r="Z30" s="26">
        <v>3.3554127779089598E-3</v>
      </c>
      <c r="AA30" s="26">
        <v>3.3554127779089598E-3</v>
      </c>
      <c r="AB30" s="26">
        <v>3.3554127779089598E-3</v>
      </c>
      <c r="AC30" s="26">
        <v>3.3554127779089598E-3</v>
      </c>
      <c r="AD30" s="26">
        <v>3.3554127779089598E-3</v>
      </c>
      <c r="AE30" s="26">
        <v>3.3554127779089598E-3</v>
      </c>
      <c r="AF30" s="26">
        <v>3.3554127779089598E-3</v>
      </c>
      <c r="AG30" s="26">
        <v>3.3554127779089598E-3</v>
      </c>
      <c r="AH30" s="26">
        <v>3.3554127779089598E-3</v>
      </c>
      <c r="AI30" s="26">
        <v>3.3554127779089598E-3</v>
      </c>
      <c r="AJ30" s="26">
        <v>3.3554127779089598E-3</v>
      </c>
      <c r="AK30" s="26">
        <v>3.3554127779089598E-3</v>
      </c>
      <c r="AL30" s="26">
        <v>3.3554127779089598E-3</v>
      </c>
      <c r="AM30" s="14"/>
      <c r="AN30" s="14">
        <v>1</v>
      </c>
    </row>
    <row r="31" spans="1:40" ht="12.75" customHeight="1" x14ac:dyDescent="0.25">
      <c r="A31" s="100"/>
      <c r="B31" s="14" t="s">
        <v>205</v>
      </c>
      <c r="C31" s="14" t="s">
        <v>249</v>
      </c>
      <c r="D31" s="14" t="s">
        <v>310</v>
      </c>
      <c r="E31" s="14" t="s">
        <v>185</v>
      </c>
      <c r="F31" s="14" t="s">
        <v>139</v>
      </c>
      <c r="G31" s="14" t="s">
        <v>159</v>
      </c>
      <c r="H31" s="26">
        <v>4.34960915654865E-4</v>
      </c>
      <c r="I31" s="26">
        <v>4.34960915654865E-4</v>
      </c>
      <c r="J31" s="26">
        <v>4.34960915654865E-4</v>
      </c>
      <c r="K31" s="26">
        <v>4.34960915654865E-4</v>
      </c>
      <c r="L31" s="26">
        <v>4.34960915654865E-4</v>
      </c>
      <c r="M31" s="26">
        <v>3.7282364198988399E-4</v>
      </c>
      <c r="N31" s="26">
        <v>3.7282364198988399E-4</v>
      </c>
      <c r="O31" s="26">
        <v>3.7282364198988399E-4</v>
      </c>
      <c r="P31" s="26">
        <v>3.7282364198988399E-4</v>
      </c>
      <c r="Q31" s="26">
        <v>3.7282364198988399E-4</v>
      </c>
      <c r="R31" s="26">
        <v>3.7282364198988399E-4</v>
      </c>
      <c r="S31" s="26">
        <v>3.7282364198988399E-4</v>
      </c>
      <c r="T31" s="26">
        <v>3.7282364198988399E-4</v>
      </c>
      <c r="U31" s="26">
        <v>3.7282364198988399E-4</v>
      </c>
      <c r="V31" s="26">
        <v>3.7282364198988399E-4</v>
      </c>
      <c r="W31" s="26">
        <v>3.7282364198988399E-4</v>
      </c>
      <c r="X31" s="26">
        <v>3.7282364198988399E-4</v>
      </c>
      <c r="Y31" s="26">
        <v>3.7282364198988399E-4</v>
      </c>
      <c r="Z31" s="26">
        <v>3.7282364198988399E-4</v>
      </c>
      <c r="AA31" s="26">
        <v>3.7282364198988399E-4</v>
      </c>
      <c r="AB31" s="26">
        <v>3.7282364198988399E-4</v>
      </c>
      <c r="AC31" s="26">
        <v>3.7282364198988399E-4</v>
      </c>
      <c r="AD31" s="26">
        <v>3.7282364198988399E-4</v>
      </c>
      <c r="AE31" s="26">
        <v>3.7282364198988399E-4</v>
      </c>
      <c r="AF31" s="26">
        <v>3.7282364198988399E-4</v>
      </c>
      <c r="AG31" s="26">
        <v>3.7282364198988399E-4</v>
      </c>
      <c r="AH31" s="26">
        <v>3.7282364198988399E-4</v>
      </c>
      <c r="AI31" s="26">
        <v>3.7282364198988399E-4</v>
      </c>
      <c r="AJ31" s="26">
        <v>3.7282364198988399E-4</v>
      </c>
      <c r="AK31" s="26">
        <v>3.7282364198988399E-4</v>
      </c>
      <c r="AL31" s="26">
        <v>3.7282364198988399E-4</v>
      </c>
      <c r="AM31" s="14"/>
      <c r="AN31" s="14">
        <v>1</v>
      </c>
    </row>
    <row r="32" spans="1:40" ht="13" customHeight="1" x14ac:dyDescent="0.25">
      <c r="A32" s="100" t="s">
        <v>35</v>
      </c>
      <c r="B32" s="14" t="s">
        <v>205</v>
      </c>
      <c r="C32" s="14" t="s">
        <v>249</v>
      </c>
      <c r="D32" s="14" t="s">
        <v>310</v>
      </c>
      <c r="E32" s="14" t="s">
        <v>181</v>
      </c>
      <c r="F32" s="14" t="s">
        <v>133</v>
      </c>
      <c r="G32" s="14" t="s">
        <v>161</v>
      </c>
      <c r="H32" s="27">
        <v>0.38842009767979402</v>
      </c>
      <c r="I32" s="27">
        <v>0.38842009767979402</v>
      </c>
      <c r="J32" s="27">
        <v>0.38842009767979402</v>
      </c>
      <c r="K32" s="27">
        <v>0.38842009767979402</v>
      </c>
      <c r="L32" s="27">
        <v>0.38842009767979402</v>
      </c>
      <c r="M32" s="27">
        <v>0.25103458560652198</v>
      </c>
      <c r="N32" s="27">
        <v>0.25103458560652198</v>
      </c>
      <c r="O32" s="27">
        <v>0.25103458560652198</v>
      </c>
      <c r="P32" s="27">
        <v>0.25103458560652198</v>
      </c>
      <c r="Q32" s="27">
        <v>0.25103458560652198</v>
      </c>
      <c r="R32" s="27">
        <v>0.216175575080468</v>
      </c>
      <c r="S32" s="27">
        <v>0.216175575080468</v>
      </c>
      <c r="T32" s="27">
        <v>0.216175575080468</v>
      </c>
      <c r="U32" s="27">
        <v>0.216175575080468</v>
      </c>
      <c r="V32" s="27">
        <v>0.216175575080468</v>
      </c>
      <c r="W32" s="27">
        <v>0.19921209936992801</v>
      </c>
      <c r="X32" s="27">
        <v>0.19921209936992801</v>
      </c>
      <c r="Y32" s="27">
        <v>0.19921209936992801</v>
      </c>
      <c r="Z32" s="27">
        <v>0.19921209936992801</v>
      </c>
      <c r="AA32" s="27">
        <v>0.19921209936992801</v>
      </c>
      <c r="AB32" s="27">
        <v>0.19921209936992801</v>
      </c>
      <c r="AC32" s="27">
        <v>0.19921209936992801</v>
      </c>
      <c r="AD32" s="27">
        <v>0.19921209936992801</v>
      </c>
      <c r="AE32" s="27">
        <v>0.19921209936992801</v>
      </c>
      <c r="AF32" s="27">
        <v>0.19921209936992801</v>
      </c>
      <c r="AG32" s="27">
        <v>0.19921209936992801</v>
      </c>
      <c r="AH32" s="27">
        <v>0.19921209936992801</v>
      </c>
      <c r="AI32" s="27">
        <v>0.19921209936992801</v>
      </c>
      <c r="AJ32" s="27">
        <v>0.19921209936992801</v>
      </c>
      <c r="AK32" s="27">
        <v>0.19921209936992801</v>
      </c>
      <c r="AL32" s="27">
        <v>0.19921209936992801</v>
      </c>
      <c r="AM32" s="14"/>
      <c r="AN32" s="14">
        <v>1</v>
      </c>
    </row>
    <row r="33" spans="1:40" ht="12.75" customHeight="1" x14ac:dyDescent="0.25">
      <c r="A33" s="100"/>
      <c r="B33" s="14" t="s">
        <v>205</v>
      </c>
      <c r="C33" s="14" t="s">
        <v>249</v>
      </c>
      <c r="D33" s="14" t="s">
        <v>310</v>
      </c>
      <c r="E33" s="14" t="s">
        <v>183</v>
      </c>
      <c r="F33" s="14" t="s">
        <v>133</v>
      </c>
      <c r="G33" s="14" t="s">
        <v>161</v>
      </c>
      <c r="H33" s="26">
        <v>1.42107944871811E-2</v>
      </c>
      <c r="I33" s="26">
        <v>1.42107944871811E-2</v>
      </c>
      <c r="J33" s="26">
        <v>1.42107944871811E-2</v>
      </c>
      <c r="K33" s="26">
        <v>1.42107944871811E-2</v>
      </c>
      <c r="L33" s="26">
        <v>1.42107944871811E-2</v>
      </c>
      <c r="M33" s="26">
        <v>1.40927336672176E-2</v>
      </c>
      <c r="N33" s="26">
        <v>1.40927336672176E-2</v>
      </c>
      <c r="O33" s="26">
        <v>1.40927336672176E-2</v>
      </c>
      <c r="P33" s="26">
        <v>1.40927336672176E-2</v>
      </c>
      <c r="Q33" s="26">
        <v>1.40927336672176E-2</v>
      </c>
      <c r="R33" s="26">
        <v>1.40927336672176E-2</v>
      </c>
      <c r="S33" s="26">
        <v>1.40927336672176E-2</v>
      </c>
      <c r="T33" s="26">
        <v>1.40927336672176E-2</v>
      </c>
      <c r="U33" s="26">
        <v>1.40927336672176E-2</v>
      </c>
      <c r="V33" s="26">
        <v>1.40927336672176E-2</v>
      </c>
      <c r="W33" s="26">
        <v>1.40927336672176E-2</v>
      </c>
      <c r="X33" s="26">
        <v>1.40927336672176E-2</v>
      </c>
      <c r="Y33" s="26">
        <v>1.40927336672176E-2</v>
      </c>
      <c r="Z33" s="26">
        <v>1.40927336672176E-2</v>
      </c>
      <c r="AA33" s="26">
        <v>1.40927336672176E-2</v>
      </c>
      <c r="AB33" s="26">
        <v>1.40927336672176E-2</v>
      </c>
      <c r="AC33" s="26">
        <v>1.40927336672176E-2</v>
      </c>
      <c r="AD33" s="26">
        <v>1.40927336672176E-2</v>
      </c>
      <c r="AE33" s="26">
        <v>1.40927336672176E-2</v>
      </c>
      <c r="AF33" s="26">
        <v>1.40927336672176E-2</v>
      </c>
      <c r="AG33" s="26">
        <v>1.40927336672176E-2</v>
      </c>
      <c r="AH33" s="26">
        <v>1.40927336672176E-2</v>
      </c>
      <c r="AI33" s="26">
        <v>1.40927336672176E-2</v>
      </c>
      <c r="AJ33" s="26">
        <v>1.40927336672176E-2</v>
      </c>
      <c r="AK33" s="26">
        <v>1.40927336672176E-2</v>
      </c>
      <c r="AL33" s="26">
        <v>1.40927336672176E-2</v>
      </c>
      <c r="AM33" s="14"/>
      <c r="AN33" s="14">
        <v>1</v>
      </c>
    </row>
    <row r="34" spans="1:40" ht="12.75" customHeight="1" x14ac:dyDescent="0.25">
      <c r="A34" s="100"/>
      <c r="B34" s="14" t="s">
        <v>205</v>
      </c>
      <c r="C34" s="14" t="s">
        <v>249</v>
      </c>
      <c r="D34" s="14" t="s">
        <v>310</v>
      </c>
      <c r="E34" s="14" t="s">
        <v>185</v>
      </c>
      <c r="F34" s="14" t="s">
        <v>133</v>
      </c>
      <c r="G34" s="14" t="s">
        <v>161</v>
      </c>
      <c r="H34" s="26">
        <v>3.9581443324592704E-3</v>
      </c>
      <c r="I34" s="26">
        <v>3.9581443324592704E-3</v>
      </c>
      <c r="J34" s="26">
        <v>3.9581443324592704E-3</v>
      </c>
      <c r="K34" s="26">
        <v>3.9581443324592704E-3</v>
      </c>
      <c r="L34" s="26">
        <v>3.9581443324592704E-3</v>
      </c>
      <c r="M34" s="26">
        <v>3.9581443324592704E-3</v>
      </c>
      <c r="N34" s="26">
        <v>3.9581443324592704E-3</v>
      </c>
      <c r="O34" s="26">
        <v>3.9581443324592704E-3</v>
      </c>
      <c r="P34" s="26">
        <v>3.9581443324592704E-3</v>
      </c>
      <c r="Q34" s="26">
        <v>3.9581443324592704E-3</v>
      </c>
      <c r="R34" s="26">
        <v>3.9581443324592704E-3</v>
      </c>
      <c r="S34" s="26">
        <v>3.9581443324592704E-3</v>
      </c>
      <c r="T34" s="26">
        <v>3.9581443324592704E-3</v>
      </c>
      <c r="U34" s="26">
        <v>3.9581443324592704E-3</v>
      </c>
      <c r="V34" s="26">
        <v>3.9581443324592704E-3</v>
      </c>
      <c r="W34" s="26">
        <v>3.9581443324592704E-3</v>
      </c>
      <c r="X34" s="26">
        <v>3.9581443324592704E-3</v>
      </c>
      <c r="Y34" s="26">
        <v>3.9581443324592704E-3</v>
      </c>
      <c r="Z34" s="26">
        <v>3.9581443324592704E-3</v>
      </c>
      <c r="AA34" s="26">
        <v>3.9581443324592704E-3</v>
      </c>
      <c r="AB34" s="26">
        <v>3.9581443324592704E-3</v>
      </c>
      <c r="AC34" s="26">
        <v>3.9581443324592704E-3</v>
      </c>
      <c r="AD34" s="26">
        <v>3.9581443324592704E-3</v>
      </c>
      <c r="AE34" s="26">
        <v>3.9581443324592704E-3</v>
      </c>
      <c r="AF34" s="26">
        <v>3.9581443324592704E-3</v>
      </c>
      <c r="AG34" s="26">
        <v>3.9581443324592704E-3</v>
      </c>
      <c r="AH34" s="26">
        <v>3.9581443324592704E-3</v>
      </c>
      <c r="AI34" s="26">
        <v>3.9581443324592704E-3</v>
      </c>
      <c r="AJ34" s="26">
        <v>3.9581443324592704E-3</v>
      </c>
      <c r="AK34" s="26">
        <v>3.9581443324592704E-3</v>
      </c>
      <c r="AL34" s="26">
        <v>3.9581443324592704E-3</v>
      </c>
      <c r="AM34" s="14"/>
      <c r="AN34" s="14">
        <v>1</v>
      </c>
    </row>
    <row r="35" spans="1:40" ht="13" customHeight="1" x14ac:dyDescent="0.25">
      <c r="A35" s="100" t="s">
        <v>38</v>
      </c>
      <c r="B35" s="14" t="s">
        <v>205</v>
      </c>
      <c r="C35" s="14" t="s">
        <v>284</v>
      </c>
      <c r="D35" s="14" t="s">
        <v>310</v>
      </c>
      <c r="E35" s="14" t="s">
        <v>181</v>
      </c>
      <c r="F35" s="14" t="s">
        <v>131</v>
      </c>
      <c r="G35" s="14" t="s">
        <v>161</v>
      </c>
      <c r="H35" s="27">
        <v>1.0830526799806099</v>
      </c>
      <c r="I35" s="27">
        <v>1.0830526799806099</v>
      </c>
      <c r="J35" s="27">
        <v>1.0830526799806099</v>
      </c>
      <c r="K35" s="27">
        <v>1.0830526799806099</v>
      </c>
      <c r="L35" s="27">
        <v>1.0830526799806099</v>
      </c>
      <c r="M35" s="27">
        <v>0.59682851355213895</v>
      </c>
      <c r="N35" s="27">
        <v>0.59682851355213895</v>
      </c>
      <c r="O35" s="27">
        <v>0.59682851355213895</v>
      </c>
      <c r="P35" s="27">
        <v>0.59682851355213895</v>
      </c>
      <c r="Q35" s="27">
        <v>0.59682851355213895</v>
      </c>
      <c r="R35" s="27">
        <v>0.56383362123603498</v>
      </c>
      <c r="S35" s="27">
        <v>0.56383362123603498</v>
      </c>
      <c r="T35" s="27">
        <v>0.56383362123603498</v>
      </c>
      <c r="U35" s="27">
        <v>0.56383362123603498</v>
      </c>
      <c r="V35" s="27">
        <v>0.56383362123603498</v>
      </c>
      <c r="W35" s="27">
        <v>0.55320814743932301</v>
      </c>
      <c r="X35" s="27">
        <v>0.55320814743932301</v>
      </c>
      <c r="Y35" s="27">
        <v>0.55320814743932301</v>
      </c>
      <c r="Z35" s="27">
        <v>0.55320814743932301</v>
      </c>
      <c r="AA35" s="27">
        <v>0.55320814743932301</v>
      </c>
      <c r="AB35" s="27">
        <v>0.555755775659587</v>
      </c>
      <c r="AC35" s="27">
        <v>0.555755775659587</v>
      </c>
      <c r="AD35" s="27">
        <v>0.555755775659587</v>
      </c>
      <c r="AE35" s="27">
        <v>0.555755775659587</v>
      </c>
      <c r="AF35" s="27">
        <v>0.555755775659587</v>
      </c>
      <c r="AG35" s="27">
        <v>0.558365541153516</v>
      </c>
      <c r="AH35" s="27">
        <v>0.558365541153516</v>
      </c>
      <c r="AI35" s="27">
        <v>0.558365541153516</v>
      </c>
      <c r="AJ35" s="27">
        <v>0.558365541153516</v>
      </c>
      <c r="AK35" s="27">
        <v>0.558365541153516</v>
      </c>
      <c r="AL35" s="27">
        <v>0.56041607118446102</v>
      </c>
      <c r="AM35" s="14"/>
      <c r="AN35" s="14">
        <v>1</v>
      </c>
    </row>
    <row r="36" spans="1:40" ht="12.75" customHeight="1" x14ac:dyDescent="0.25">
      <c r="A36" s="100"/>
      <c r="B36" s="14" t="s">
        <v>205</v>
      </c>
      <c r="C36" s="14" t="s">
        <v>284</v>
      </c>
      <c r="D36" s="14" t="s">
        <v>310</v>
      </c>
      <c r="E36" s="14" t="s">
        <v>185</v>
      </c>
      <c r="F36" s="14" t="s">
        <v>131</v>
      </c>
      <c r="G36" s="14" t="s">
        <v>161</v>
      </c>
      <c r="H36" s="26">
        <v>3.4983285073384102E-3</v>
      </c>
      <c r="I36" s="26">
        <v>3.4983285073384102E-3</v>
      </c>
      <c r="J36" s="26">
        <v>3.4983285073384102E-3</v>
      </c>
      <c r="K36" s="26">
        <v>3.4983285073384102E-3</v>
      </c>
      <c r="L36" s="26">
        <v>3.4983285073384102E-3</v>
      </c>
      <c r="M36" s="26">
        <v>3.4983285073384102E-3</v>
      </c>
      <c r="N36" s="26">
        <v>3.4983285073384102E-3</v>
      </c>
      <c r="O36" s="26">
        <v>3.4983285073384102E-3</v>
      </c>
      <c r="P36" s="26">
        <v>3.4983285073384102E-3</v>
      </c>
      <c r="Q36" s="26">
        <v>3.4983285073384102E-3</v>
      </c>
      <c r="R36" s="26">
        <v>3.4983285073384102E-3</v>
      </c>
      <c r="S36" s="26">
        <v>3.4983285073384102E-3</v>
      </c>
      <c r="T36" s="26">
        <v>3.4983285073384102E-3</v>
      </c>
      <c r="U36" s="26">
        <v>3.4983285073384102E-3</v>
      </c>
      <c r="V36" s="26">
        <v>3.4983285073384102E-3</v>
      </c>
      <c r="W36" s="26">
        <v>3.4983285073384102E-3</v>
      </c>
      <c r="X36" s="26">
        <v>3.4983285073384102E-3</v>
      </c>
      <c r="Y36" s="26">
        <v>3.4983285073384102E-3</v>
      </c>
      <c r="Z36" s="26">
        <v>3.4983285073384102E-3</v>
      </c>
      <c r="AA36" s="26">
        <v>3.4983285073384102E-3</v>
      </c>
      <c r="AB36" s="26">
        <v>3.4983285073384102E-3</v>
      </c>
      <c r="AC36" s="26">
        <v>3.4983285073384102E-3</v>
      </c>
      <c r="AD36" s="26">
        <v>3.4983285073384102E-3</v>
      </c>
      <c r="AE36" s="26">
        <v>3.4983285073384102E-3</v>
      </c>
      <c r="AF36" s="26">
        <v>3.4983285073384102E-3</v>
      </c>
      <c r="AG36" s="26">
        <v>3.4983285073384102E-3</v>
      </c>
      <c r="AH36" s="26">
        <v>3.4983285073384102E-3</v>
      </c>
      <c r="AI36" s="26">
        <v>3.4983285073384102E-3</v>
      </c>
      <c r="AJ36" s="26">
        <v>3.4983285073384102E-3</v>
      </c>
      <c r="AK36" s="26">
        <v>3.4983285073384102E-3</v>
      </c>
      <c r="AL36" s="26">
        <v>3.4983285073384102E-3</v>
      </c>
      <c r="AM36" s="14"/>
      <c r="AN36" s="14">
        <v>1</v>
      </c>
    </row>
    <row r="37" spans="1:40" ht="13" customHeight="1" x14ac:dyDescent="0.25">
      <c r="A37" s="100" t="s">
        <v>44</v>
      </c>
      <c r="B37" s="14" t="s">
        <v>205</v>
      </c>
      <c r="C37" s="14" t="s">
        <v>284</v>
      </c>
      <c r="D37" s="14" t="s">
        <v>310</v>
      </c>
      <c r="E37" s="14" t="s">
        <v>181</v>
      </c>
      <c r="F37" s="14" t="s">
        <v>131</v>
      </c>
      <c r="G37" s="14" t="s">
        <v>163</v>
      </c>
      <c r="H37" s="27">
        <v>3.0944362285160398</v>
      </c>
      <c r="I37" s="27">
        <v>3.0944362285160398</v>
      </c>
      <c r="J37" s="27">
        <v>3.0944362285160398</v>
      </c>
      <c r="K37" s="27">
        <v>3.0944362285160398</v>
      </c>
      <c r="L37" s="27">
        <v>3.0944362285160398</v>
      </c>
      <c r="M37" s="27">
        <v>2.1561633961748301</v>
      </c>
      <c r="N37" s="27">
        <v>2.1561633961748301</v>
      </c>
      <c r="O37" s="27">
        <v>2.1561633961748301</v>
      </c>
      <c r="P37" s="27">
        <v>2.1561633961748301</v>
      </c>
      <c r="Q37" s="27">
        <v>2.1561633961748301</v>
      </c>
      <c r="R37" s="27">
        <v>2.1437359414418302</v>
      </c>
      <c r="S37" s="27">
        <v>2.1437359414418302</v>
      </c>
      <c r="T37" s="27">
        <v>2.1437359414418302</v>
      </c>
      <c r="U37" s="27">
        <v>2.1437359414418302</v>
      </c>
      <c r="V37" s="27">
        <v>2.1437359414418302</v>
      </c>
      <c r="W37" s="27">
        <v>2.1499496688083299</v>
      </c>
      <c r="X37" s="27">
        <v>2.1499496688083299</v>
      </c>
      <c r="Y37" s="27">
        <v>2.1499496688083299</v>
      </c>
      <c r="Z37" s="27">
        <v>2.1499496688083299</v>
      </c>
      <c r="AA37" s="27">
        <v>2.1499496688083299</v>
      </c>
      <c r="AB37" s="27">
        <v>2.1499496688083299</v>
      </c>
      <c r="AC37" s="27">
        <v>2.1499496688083299</v>
      </c>
      <c r="AD37" s="27">
        <v>2.1499496688083299</v>
      </c>
      <c r="AE37" s="27">
        <v>2.1499496688083299</v>
      </c>
      <c r="AF37" s="27">
        <v>2.1499496688083299</v>
      </c>
      <c r="AG37" s="27">
        <v>2.1499496688083299</v>
      </c>
      <c r="AH37" s="27">
        <v>2.1499496688083299</v>
      </c>
      <c r="AI37" s="27">
        <v>2.1499496688083299</v>
      </c>
      <c r="AJ37" s="27">
        <v>2.1499496688083299</v>
      </c>
      <c r="AK37" s="27">
        <v>2.1499496688083299</v>
      </c>
      <c r="AL37" s="27">
        <v>2.1499496688083299</v>
      </c>
      <c r="AM37" s="14"/>
      <c r="AN37" s="14">
        <v>1</v>
      </c>
    </row>
    <row r="38" spans="1:40" ht="12.75" customHeight="1" x14ac:dyDescent="0.25">
      <c r="A38" s="100"/>
      <c r="B38" s="14" t="s">
        <v>205</v>
      </c>
      <c r="C38" s="14" t="s">
        <v>284</v>
      </c>
      <c r="D38" s="14" t="s">
        <v>310</v>
      </c>
      <c r="E38" s="14" t="s">
        <v>183</v>
      </c>
      <c r="F38" s="14" t="s">
        <v>131</v>
      </c>
      <c r="G38" s="14" t="s">
        <v>163</v>
      </c>
      <c r="H38" s="26">
        <v>4.6602955248735501E-3</v>
      </c>
      <c r="I38" s="26">
        <v>4.6602955248735501E-3</v>
      </c>
      <c r="J38" s="26">
        <v>4.6602955248735501E-3</v>
      </c>
      <c r="K38" s="26">
        <v>4.6602955248735501E-3</v>
      </c>
      <c r="L38" s="26">
        <v>4.6602955248735501E-3</v>
      </c>
      <c r="M38" s="26">
        <v>4.6602955248735501E-3</v>
      </c>
      <c r="N38" s="26">
        <v>4.6602955248735501E-3</v>
      </c>
      <c r="O38" s="26">
        <v>4.6602955248735501E-3</v>
      </c>
      <c r="P38" s="26">
        <v>4.6602955248735501E-3</v>
      </c>
      <c r="Q38" s="26">
        <v>4.6602955248735501E-3</v>
      </c>
      <c r="R38" s="26">
        <v>4.6602955248735501E-3</v>
      </c>
      <c r="S38" s="26">
        <v>4.6602955248735501E-3</v>
      </c>
      <c r="T38" s="26">
        <v>4.6602955248735501E-3</v>
      </c>
      <c r="U38" s="26">
        <v>4.6602955248735501E-3</v>
      </c>
      <c r="V38" s="26">
        <v>4.6602955248735501E-3</v>
      </c>
      <c r="W38" s="26">
        <v>4.6602955248735501E-3</v>
      </c>
      <c r="X38" s="26">
        <v>4.6602955248735501E-3</v>
      </c>
      <c r="Y38" s="26">
        <v>4.6602955248735501E-3</v>
      </c>
      <c r="Z38" s="26">
        <v>4.6602955248735501E-3</v>
      </c>
      <c r="AA38" s="26">
        <v>4.6602955248735501E-3</v>
      </c>
      <c r="AB38" s="26">
        <v>4.6602955248735501E-3</v>
      </c>
      <c r="AC38" s="26">
        <v>4.6602955248735501E-3</v>
      </c>
      <c r="AD38" s="26">
        <v>4.6602955248735501E-3</v>
      </c>
      <c r="AE38" s="26">
        <v>4.6602955248735501E-3</v>
      </c>
      <c r="AF38" s="26">
        <v>4.6602955248735501E-3</v>
      </c>
      <c r="AG38" s="26">
        <v>4.6602955248735501E-3</v>
      </c>
      <c r="AH38" s="26">
        <v>4.6602955248735501E-3</v>
      </c>
      <c r="AI38" s="26">
        <v>4.6602955248735501E-3</v>
      </c>
      <c r="AJ38" s="26">
        <v>4.6602955248735501E-3</v>
      </c>
      <c r="AK38" s="26">
        <v>4.6602955248735501E-3</v>
      </c>
      <c r="AL38" s="26">
        <v>4.6602955248735501E-3</v>
      </c>
      <c r="AM38" s="14"/>
      <c r="AN38" s="14">
        <v>1</v>
      </c>
    </row>
    <row r="39" spans="1:40" ht="12.75" customHeight="1" x14ac:dyDescent="0.25">
      <c r="A39" s="100"/>
      <c r="B39" s="14" t="s">
        <v>205</v>
      </c>
      <c r="C39" s="14" t="s">
        <v>284</v>
      </c>
      <c r="D39" s="14" t="s">
        <v>310</v>
      </c>
      <c r="E39" s="14" t="s">
        <v>185</v>
      </c>
      <c r="F39" s="14" t="s">
        <v>131</v>
      </c>
      <c r="G39" s="14" t="s">
        <v>163</v>
      </c>
      <c r="H39" s="26">
        <v>1.3110964743310899E-3</v>
      </c>
      <c r="I39" s="26">
        <v>1.3110964743310899E-3</v>
      </c>
      <c r="J39" s="26">
        <v>1.3110964743310899E-3</v>
      </c>
      <c r="K39" s="26">
        <v>1.3110964743310899E-3</v>
      </c>
      <c r="L39" s="26">
        <v>1.3110964743310899E-3</v>
      </c>
      <c r="M39" s="26">
        <v>1.3110964743310899E-3</v>
      </c>
      <c r="N39" s="26">
        <v>1.3110964743310899E-3</v>
      </c>
      <c r="O39" s="26">
        <v>1.3110964743310899E-3</v>
      </c>
      <c r="P39" s="26">
        <v>1.3110964743310899E-3</v>
      </c>
      <c r="Q39" s="26">
        <v>1.3110964743310899E-3</v>
      </c>
      <c r="R39" s="26">
        <v>1.3110964743310899E-3</v>
      </c>
      <c r="S39" s="26">
        <v>1.3110964743310899E-3</v>
      </c>
      <c r="T39" s="26">
        <v>1.3110964743310899E-3</v>
      </c>
      <c r="U39" s="26">
        <v>1.3110964743310899E-3</v>
      </c>
      <c r="V39" s="26">
        <v>1.3110964743310899E-3</v>
      </c>
      <c r="W39" s="26">
        <v>1.3110964743310899E-3</v>
      </c>
      <c r="X39" s="26">
        <v>1.3110964743310899E-3</v>
      </c>
      <c r="Y39" s="26">
        <v>1.3110964743310899E-3</v>
      </c>
      <c r="Z39" s="26">
        <v>1.3110964743310899E-3</v>
      </c>
      <c r="AA39" s="26">
        <v>1.3110964743310899E-3</v>
      </c>
      <c r="AB39" s="26">
        <v>1.3110964743310899E-3</v>
      </c>
      <c r="AC39" s="26">
        <v>1.3110964743310899E-3</v>
      </c>
      <c r="AD39" s="26">
        <v>1.3110964743310899E-3</v>
      </c>
      <c r="AE39" s="26">
        <v>1.3110964743310899E-3</v>
      </c>
      <c r="AF39" s="26">
        <v>1.3110964743310899E-3</v>
      </c>
      <c r="AG39" s="26">
        <v>1.3110964743310899E-3</v>
      </c>
      <c r="AH39" s="26">
        <v>1.3110964743310899E-3</v>
      </c>
      <c r="AI39" s="26">
        <v>1.3110964743310899E-3</v>
      </c>
      <c r="AJ39" s="26">
        <v>1.3110964743310899E-3</v>
      </c>
      <c r="AK39" s="26">
        <v>1.3110964743310899E-3</v>
      </c>
      <c r="AL39" s="26">
        <v>1.3110964743310899E-3</v>
      </c>
      <c r="AM39" s="14"/>
      <c r="AN39" s="14">
        <v>1</v>
      </c>
    </row>
    <row r="40" spans="1:40" ht="13" customHeight="1" x14ac:dyDescent="0.25">
      <c r="A40" s="100" t="s">
        <v>285</v>
      </c>
      <c r="B40" s="14" t="s">
        <v>205</v>
      </c>
      <c r="C40" s="14" t="s">
        <v>284</v>
      </c>
      <c r="D40" s="14" t="s">
        <v>310</v>
      </c>
      <c r="E40" s="14" t="s">
        <v>181</v>
      </c>
      <c r="F40" s="14" t="s">
        <v>133</v>
      </c>
      <c r="G40" s="14" t="s">
        <v>311</v>
      </c>
      <c r="H40" s="27">
        <v>0.37282364198988399</v>
      </c>
      <c r="I40" s="27">
        <v>0.37282364198988399</v>
      </c>
      <c r="J40" s="27">
        <v>0.37282364198988399</v>
      </c>
      <c r="K40" s="27">
        <v>0.37282364198988399</v>
      </c>
      <c r="L40" s="27">
        <v>0.37282364198988399</v>
      </c>
      <c r="M40" s="27">
        <v>0.29223159804640397</v>
      </c>
      <c r="N40" s="27">
        <v>0.29223159804640397</v>
      </c>
      <c r="O40" s="27">
        <v>0.29223159804640397</v>
      </c>
      <c r="P40" s="27">
        <v>0.29223159804640397</v>
      </c>
      <c r="Q40" s="27">
        <v>0.29223159804640397</v>
      </c>
      <c r="R40" s="27">
        <v>0.29117526439409902</v>
      </c>
      <c r="S40" s="27">
        <v>0.29117526439409902</v>
      </c>
      <c r="T40" s="27">
        <v>0.29117526439409902</v>
      </c>
      <c r="U40" s="27">
        <v>0.29117526439409902</v>
      </c>
      <c r="V40" s="27">
        <v>0.29117526439409902</v>
      </c>
      <c r="W40" s="27">
        <v>0.29098885257310397</v>
      </c>
      <c r="X40" s="27">
        <v>0.29098885257310397</v>
      </c>
      <c r="Y40" s="27">
        <v>0.29098885257310397</v>
      </c>
      <c r="Z40" s="27">
        <v>0.29098885257310397</v>
      </c>
      <c r="AA40" s="27">
        <v>0.29098885257310397</v>
      </c>
      <c r="AB40" s="27">
        <v>0.29080244075210998</v>
      </c>
      <c r="AC40" s="27">
        <v>0.29080244075210998</v>
      </c>
      <c r="AD40" s="27">
        <v>0.29080244075210998</v>
      </c>
      <c r="AE40" s="27">
        <v>0.29080244075210998</v>
      </c>
      <c r="AF40" s="27">
        <v>0.29080244075210998</v>
      </c>
      <c r="AG40" s="27">
        <v>0.29092671529943998</v>
      </c>
      <c r="AH40" s="27">
        <v>0.29092671529943998</v>
      </c>
      <c r="AI40" s="27">
        <v>0.29092671529943998</v>
      </c>
      <c r="AJ40" s="27">
        <v>0.29092671529943998</v>
      </c>
      <c r="AK40" s="27">
        <v>0.29092671529943998</v>
      </c>
      <c r="AL40" s="27">
        <v>0.29105098984676903</v>
      </c>
      <c r="AM40" s="14"/>
      <c r="AN40" s="14">
        <v>1</v>
      </c>
    </row>
    <row r="41" spans="1:40" ht="12.75" customHeight="1" x14ac:dyDescent="0.25">
      <c r="A41" s="100"/>
      <c r="B41" s="14" t="s">
        <v>205</v>
      </c>
      <c r="C41" s="14" t="s">
        <v>284</v>
      </c>
      <c r="D41" s="14" t="s">
        <v>310</v>
      </c>
      <c r="E41" s="14" t="s">
        <v>183</v>
      </c>
      <c r="F41" s="14" t="s">
        <v>133</v>
      </c>
      <c r="G41" s="14" t="s">
        <v>311</v>
      </c>
      <c r="H41" s="26">
        <v>1.90264331962171E-2</v>
      </c>
      <c r="I41" s="26">
        <v>1.90264331962171E-2</v>
      </c>
      <c r="J41" s="26">
        <v>1.90264331962171E-2</v>
      </c>
      <c r="K41" s="26">
        <v>1.90264331962171E-2</v>
      </c>
      <c r="L41" s="26">
        <v>1.90264331962171E-2</v>
      </c>
      <c r="M41" s="26">
        <v>1.91817763803795E-2</v>
      </c>
      <c r="N41" s="26">
        <v>1.91817763803795E-2</v>
      </c>
      <c r="O41" s="26">
        <v>1.91817763803795E-2</v>
      </c>
      <c r="P41" s="26">
        <v>1.91817763803795E-2</v>
      </c>
      <c r="Q41" s="26">
        <v>1.91817763803795E-2</v>
      </c>
      <c r="R41" s="26">
        <v>1.91072116519816E-2</v>
      </c>
      <c r="S41" s="26">
        <v>1.91072116519816E-2</v>
      </c>
      <c r="T41" s="26">
        <v>1.91072116519816E-2</v>
      </c>
      <c r="U41" s="26">
        <v>1.91072116519816E-2</v>
      </c>
      <c r="V41" s="26">
        <v>1.91072116519816E-2</v>
      </c>
      <c r="W41" s="26">
        <v>1.91072116519816E-2</v>
      </c>
      <c r="X41" s="26">
        <v>1.91072116519816E-2</v>
      </c>
      <c r="Y41" s="26">
        <v>1.91072116519816E-2</v>
      </c>
      <c r="Z41" s="26">
        <v>1.91072116519816E-2</v>
      </c>
      <c r="AA41" s="26">
        <v>1.91072116519816E-2</v>
      </c>
      <c r="AB41" s="26">
        <v>1.9076143015149101E-2</v>
      </c>
      <c r="AC41" s="26">
        <v>1.9076143015149101E-2</v>
      </c>
      <c r="AD41" s="26">
        <v>1.9076143015149101E-2</v>
      </c>
      <c r="AE41" s="26">
        <v>1.9076143015149101E-2</v>
      </c>
      <c r="AF41" s="26">
        <v>1.9076143015149101E-2</v>
      </c>
      <c r="AG41" s="26">
        <v>1.9094784197248599E-2</v>
      </c>
      <c r="AH41" s="26">
        <v>1.9094784197248599E-2</v>
      </c>
      <c r="AI41" s="26">
        <v>1.9094784197248599E-2</v>
      </c>
      <c r="AJ41" s="26">
        <v>1.9094784197248599E-2</v>
      </c>
      <c r="AK41" s="26">
        <v>1.9094784197248599E-2</v>
      </c>
      <c r="AL41" s="26">
        <v>1.9113425379348101E-2</v>
      </c>
      <c r="AM41" s="14"/>
      <c r="AN41" s="14">
        <v>1</v>
      </c>
    </row>
    <row r="42" spans="1:40" ht="12.75" customHeight="1" x14ac:dyDescent="0.25">
      <c r="A42" s="100"/>
      <c r="B42" s="14" t="s">
        <v>205</v>
      </c>
      <c r="C42" s="14" t="s">
        <v>284</v>
      </c>
      <c r="D42" s="14" t="s">
        <v>310</v>
      </c>
      <c r="E42" s="14" t="s">
        <v>185</v>
      </c>
      <c r="F42" s="14" t="s">
        <v>133</v>
      </c>
      <c r="G42" s="14" t="s">
        <v>311</v>
      </c>
      <c r="H42" s="26">
        <v>4.5012241042911997E-3</v>
      </c>
      <c r="I42" s="26">
        <v>4.5012241042911997E-3</v>
      </c>
      <c r="J42" s="26">
        <v>4.5012241042911997E-3</v>
      </c>
      <c r="K42" s="26">
        <v>4.5012241042911997E-3</v>
      </c>
      <c r="L42" s="26">
        <v>4.5012241042911997E-3</v>
      </c>
      <c r="M42" s="26">
        <v>4.4589707581990101E-3</v>
      </c>
      <c r="N42" s="26">
        <v>4.4589707581990101E-3</v>
      </c>
      <c r="O42" s="26">
        <v>4.4589707581990101E-3</v>
      </c>
      <c r="P42" s="26">
        <v>4.4589707581990101E-3</v>
      </c>
      <c r="Q42" s="26">
        <v>4.4589707581990101E-3</v>
      </c>
      <c r="R42" s="26">
        <v>4.39124112990418E-3</v>
      </c>
      <c r="S42" s="26">
        <v>4.39124112990418E-3</v>
      </c>
      <c r="T42" s="26">
        <v>4.39124112990418E-3</v>
      </c>
      <c r="U42" s="26">
        <v>4.39124112990418E-3</v>
      </c>
      <c r="V42" s="26">
        <v>4.39124112990418E-3</v>
      </c>
      <c r="W42" s="26">
        <v>4.39124112990418E-3</v>
      </c>
      <c r="X42" s="26">
        <v>4.39124112990418E-3</v>
      </c>
      <c r="Y42" s="26">
        <v>4.39124112990418E-3</v>
      </c>
      <c r="Z42" s="26">
        <v>4.39124112990418E-3</v>
      </c>
      <c r="AA42" s="26">
        <v>4.39124112990418E-3</v>
      </c>
      <c r="AB42" s="26">
        <v>4.3918625026408298E-3</v>
      </c>
      <c r="AC42" s="26">
        <v>4.3918625026408298E-3</v>
      </c>
      <c r="AD42" s="26">
        <v>4.3918625026408298E-3</v>
      </c>
      <c r="AE42" s="26">
        <v>4.3918625026408298E-3</v>
      </c>
      <c r="AF42" s="26">
        <v>4.3918625026408298E-3</v>
      </c>
      <c r="AG42" s="26">
        <v>4.3918625026408298E-3</v>
      </c>
      <c r="AH42" s="26">
        <v>4.3918625026408298E-3</v>
      </c>
      <c r="AI42" s="26">
        <v>4.3918625026408298E-3</v>
      </c>
      <c r="AJ42" s="26">
        <v>4.3918625026408298E-3</v>
      </c>
      <c r="AK42" s="26">
        <v>4.3918625026408298E-3</v>
      </c>
      <c r="AL42" s="26">
        <v>4.3918625026408298E-3</v>
      </c>
      <c r="AM42" s="14"/>
      <c r="AN42" s="14">
        <v>1</v>
      </c>
    </row>
    <row r="43" spans="1:40" ht="13" customHeight="1" x14ac:dyDescent="0.25">
      <c r="A43" s="100" t="s">
        <v>286</v>
      </c>
      <c r="B43" s="14" t="s">
        <v>205</v>
      </c>
      <c r="C43" s="14" t="s">
        <v>284</v>
      </c>
      <c r="D43" s="14" t="s">
        <v>310</v>
      </c>
      <c r="E43" s="14" t="s">
        <v>181</v>
      </c>
      <c r="F43" s="14" t="s">
        <v>131</v>
      </c>
      <c r="G43" s="14" t="s">
        <v>311</v>
      </c>
      <c r="H43" s="27">
        <v>1.0097306970559401</v>
      </c>
      <c r="I43" s="27">
        <v>1.0097306970559401</v>
      </c>
      <c r="J43" s="27">
        <v>1.0097306970559401</v>
      </c>
      <c r="K43" s="27">
        <v>1.0097306970559401</v>
      </c>
      <c r="L43" s="27">
        <v>1.0097306970559401</v>
      </c>
      <c r="M43" s="27">
        <v>0.57551542868505101</v>
      </c>
      <c r="N43" s="27">
        <v>0.57551542868505101</v>
      </c>
      <c r="O43" s="27">
        <v>0.57551542868505101</v>
      </c>
      <c r="P43" s="27">
        <v>0.57551542868505101</v>
      </c>
      <c r="Q43" s="27">
        <v>0.57551542868505101</v>
      </c>
      <c r="R43" s="27">
        <v>0.56277728758373002</v>
      </c>
      <c r="S43" s="27">
        <v>0.56277728758373002</v>
      </c>
      <c r="T43" s="27">
        <v>0.56277728758373002</v>
      </c>
      <c r="U43" s="27">
        <v>0.56277728758373002</v>
      </c>
      <c r="V43" s="27">
        <v>0.56277728758373002</v>
      </c>
      <c r="W43" s="27">
        <v>0.56060248300545601</v>
      </c>
      <c r="X43" s="27">
        <v>0.56060248300545601</v>
      </c>
      <c r="Y43" s="27">
        <v>0.56060248300545601</v>
      </c>
      <c r="Z43" s="27">
        <v>0.56060248300545601</v>
      </c>
      <c r="AA43" s="27">
        <v>0.56060248300545601</v>
      </c>
      <c r="AB43" s="27">
        <v>0.56047820845812601</v>
      </c>
      <c r="AC43" s="27">
        <v>0.56047820845812601</v>
      </c>
      <c r="AD43" s="27">
        <v>0.56047820845812601</v>
      </c>
      <c r="AE43" s="27">
        <v>0.56047820845812601</v>
      </c>
      <c r="AF43" s="27">
        <v>0.56047820845812601</v>
      </c>
      <c r="AG43" s="27">
        <v>0.56060248300545601</v>
      </c>
      <c r="AH43" s="27">
        <v>0.56060248300545601</v>
      </c>
      <c r="AI43" s="27">
        <v>0.56060248300545601</v>
      </c>
      <c r="AJ43" s="27">
        <v>0.56060248300545601</v>
      </c>
      <c r="AK43" s="27">
        <v>0.56060248300545601</v>
      </c>
      <c r="AL43" s="27">
        <v>0.56066462027912101</v>
      </c>
      <c r="AM43" s="14"/>
      <c r="AN43" s="14">
        <v>1</v>
      </c>
    </row>
    <row r="44" spans="1:40" ht="12.75" customHeight="1" x14ac:dyDescent="0.25">
      <c r="A44" s="100"/>
      <c r="B44" s="14" t="s">
        <v>205</v>
      </c>
      <c r="C44" s="14" t="s">
        <v>284</v>
      </c>
      <c r="D44" s="14" t="s">
        <v>310</v>
      </c>
      <c r="E44" s="14" t="s">
        <v>183</v>
      </c>
      <c r="F44" s="14" t="s">
        <v>131</v>
      </c>
      <c r="G44" s="14" t="s">
        <v>311</v>
      </c>
      <c r="H44" s="26">
        <v>3.4635316340860201E-2</v>
      </c>
      <c r="I44" s="26">
        <v>3.4635316340860201E-2</v>
      </c>
      <c r="J44" s="26">
        <v>3.4635316340860201E-2</v>
      </c>
      <c r="K44" s="26">
        <v>3.4635316340860201E-2</v>
      </c>
      <c r="L44" s="26">
        <v>3.4635316340860201E-2</v>
      </c>
      <c r="M44" s="26">
        <v>1.74481464451266E-2</v>
      </c>
      <c r="N44" s="26">
        <v>1.74481464451266E-2</v>
      </c>
      <c r="O44" s="26">
        <v>1.74481464451266E-2</v>
      </c>
      <c r="P44" s="26">
        <v>1.74481464451266E-2</v>
      </c>
      <c r="Q44" s="26">
        <v>1.74481464451266E-2</v>
      </c>
      <c r="R44" s="26">
        <v>1.73052307156971E-2</v>
      </c>
      <c r="S44" s="26">
        <v>1.73052307156971E-2</v>
      </c>
      <c r="T44" s="26">
        <v>1.73052307156971E-2</v>
      </c>
      <c r="U44" s="26">
        <v>1.73052307156971E-2</v>
      </c>
      <c r="V44" s="26">
        <v>1.73052307156971E-2</v>
      </c>
      <c r="W44" s="26">
        <v>1.73052307156971E-2</v>
      </c>
      <c r="X44" s="26">
        <v>1.73052307156971E-2</v>
      </c>
      <c r="Y44" s="26">
        <v>1.73052307156971E-2</v>
      </c>
      <c r="Z44" s="26">
        <v>1.73052307156971E-2</v>
      </c>
      <c r="AA44" s="26">
        <v>1.73052307156971E-2</v>
      </c>
      <c r="AB44" s="26">
        <v>1.73052307156971E-2</v>
      </c>
      <c r="AC44" s="26">
        <v>1.73052307156971E-2</v>
      </c>
      <c r="AD44" s="26">
        <v>1.73052307156971E-2</v>
      </c>
      <c r="AE44" s="26">
        <v>1.73052307156971E-2</v>
      </c>
      <c r="AF44" s="26">
        <v>1.73052307156971E-2</v>
      </c>
      <c r="AG44" s="26">
        <v>1.7311444443063598E-2</v>
      </c>
      <c r="AH44" s="26">
        <v>1.7311444443063598E-2</v>
      </c>
      <c r="AI44" s="26">
        <v>1.7311444443063598E-2</v>
      </c>
      <c r="AJ44" s="26">
        <v>1.7311444443063598E-2</v>
      </c>
      <c r="AK44" s="26">
        <v>1.7311444443063598E-2</v>
      </c>
      <c r="AL44" s="26">
        <v>1.7311444443063598E-2</v>
      </c>
      <c r="AM44" s="14"/>
      <c r="AN44" s="14">
        <v>1</v>
      </c>
    </row>
    <row r="45" spans="1:40" ht="12.75" customHeight="1" x14ac:dyDescent="0.25">
      <c r="A45" s="100"/>
      <c r="B45" s="14" t="s">
        <v>205</v>
      </c>
      <c r="C45" s="14" t="s">
        <v>284</v>
      </c>
      <c r="D45" s="14" t="s">
        <v>310</v>
      </c>
      <c r="E45" s="14" t="s">
        <v>185</v>
      </c>
      <c r="F45" s="14" t="s">
        <v>131</v>
      </c>
      <c r="G45" s="14" t="s">
        <v>311</v>
      </c>
      <c r="H45" s="26">
        <v>5.9769843538344898E-3</v>
      </c>
      <c r="I45" s="26">
        <v>5.9769843538344898E-3</v>
      </c>
      <c r="J45" s="26">
        <v>5.9769843538344898E-3</v>
      </c>
      <c r="K45" s="26">
        <v>5.9769843538344898E-3</v>
      </c>
      <c r="L45" s="26">
        <v>5.9769843538344898E-3</v>
      </c>
      <c r="M45" s="26">
        <v>5.7731740962133496E-3</v>
      </c>
      <c r="N45" s="26">
        <v>5.7731740962133496E-3</v>
      </c>
      <c r="O45" s="26">
        <v>5.7731740962133496E-3</v>
      </c>
      <c r="P45" s="26">
        <v>5.7731740962133496E-3</v>
      </c>
      <c r="Q45" s="26">
        <v>5.7731740962133496E-3</v>
      </c>
      <c r="R45" s="26">
        <v>5.6594628854064397E-3</v>
      </c>
      <c r="S45" s="26">
        <v>5.6594628854064397E-3</v>
      </c>
      <c r="T45" s="26">
        <v>5.6594628854064397E-3</v>
      </c>
      <c r="U45" s="26">
        <v>5.6594628854064397E-3</v>
      </c>
      <c r="V45" s="26">
        <v>5.6594628854064397E-3</v>
      </c>
      <c r="W45" s="26">
        <v>5.6501422943566904E-3</v>
      </c>
      <c r="X45" s="26">
        <v>5.6501422943566904E-3</v>
      </c>
      <c r="Y45" s="26">
        <v>5.6501422943566904E-3</v>
      </c>
      <c r="Z45" s="26">
        <v>5.6501422943566904E-3</v>
      </c>
      <c r="AA45" s="26">
        <v>5.6501422943566904E-3</v>
      </c>
      <c r="AB45" s="26">
        <v>5.6507636670933403E-3</v>
      </c>
      <c r="AC45" s="26">
        <v>5.6507636670933403E-3</v>
      </c>
      <c r="AD45" s="26">
        <v>5.6507636670933403E-3</v>
      </c>
      <c r="AE45" s="26">
        <v>5.6507636670933403E-3</v>
      </c>
      <c r="AF45" s="26">
        <v>5.6507636670933403E-3</v>
      </c>
      <c r="AG45" s="26">
        <v>5.6507636670933403E-3</v>
      </c>
      <c r="AH45" s="26">
        <v>5.6507636670933403E-3</v>
      </c>
      <c r="AI45" s="26">
        <v>5.6507636670933403E-3</v>
      </c>
      <c r="AJ45" s="26">
        <v>5.6507636670933403E-3</v>
      </c>
      <c r="AK45" s="26">
        <v>5.6507636670933403E-3</v>
      </c>
      <c r="AL45" s="26">
        <v>5.6507636670933403E-3</v>
      </c>
      <c r="AM45" s="14"/>
      <c r="AN45" s="14">
        <v>1</v>
      </c>
    </row>
    <row r="46" spans="1:40" ht="12.75" customHeight="1" x14ac:dyDescent="0.25">
      <c r="A46" s="100" t="s">
        <v>288</v>
      </c>
      <c r="B46" s="14" t="s">
        <v>205</v>
      </c>
      <c r="C46" s="14" t="s">
        <v>284</v>
      </c>
      <c r="D46" s="14" t="s">
        <v>310</v>
      </c>
      <c r="E46" s="14" t="s">
        <v>181</v>
      </c>
      <c r="F46" s="14" t="s">
        <v>139</v>
      </c>
      <c r="G46" s="14" t="s">
        <v>311</v>
      </c>
      <c r="H46" s="26">
        <v>0.99481775137633999</v>
      </c>
      <c r="I46" s="26">
        <v>0.99481775137633999</v>
      </c>
      <c r="J46" s="26">
        <v>0.99481775137633999</v>
      </c>
      <c r="K46" s="26">
        <v>0.99481775137633999</v>
      </c>
      <c r="L46" s="26">
        <v>0.99481775137633999</v>
      </c>
      <c r="M46" s="26">
        <v>0.88545614972597497</v>
      </c>
      <c r="N46" s="26">
        <v>0.88545614972597497</v>
      </c>
      <c r="O46" s="26">
        <v>0.88545614972597497</v>
      </c>
      <c r="P46" s="26">
        <v>0.88545614972597497</v>
      </c>
      <c r="Q46" s="26">
        <v>0.88545614972597497</v>
      </c>
      <c r="R46" s="26">
        <v>0.88421340425267503</v>
      </c>
      <c r="S46" s="26">
        <v>0.88421340425267503</v>
      </c>
      <c r="T46" s="26">
        <v>0.88421340425267503</v>
      </c>
      <c r="U46" s="26">
        <v>0.88421340425267503</v>
      </c>
      <c r="V46" s="26">
        <v>0.88421340425267503</v>
      </c>
      <c r="W46" s="26">
        <v>0.88421340425267503</v>
      </c>
      <c r="X46" s="26">
        <v>0.88421340425267503</v>
      </c>
      <c r="Y46" s="26">
        <v>0.88421340425267503</v>
      </c>
      <c r="Z46" s="26">
        <v>0.88421340425267503</v>
      </c>
      <c r="AA46" s="26">
        <v>0.88421340425267503</v>
      </c>
      <c r="AB46" s="26">
        <v>0.88421340425267503</v>
      </c>
      <c r="AC46" s="26">
        <v>0.88421340425267503</v>
      </c>
      <c r="AD46" s="26">
        <v>0.88421340425267503</v>
      </c>
      <c r="AE46" s="26">
        <v>0.88421340425267503</v>
      </c>
      <c r="AF46" s="26">
        <v>0.88421340425267503</v>
      </c>
      <c r="AG46" s="26">
        <v>0.88421340425267503</v>
      </c>
      <c r="AH46" s="26">
        <v>0.88421340425267503</v>
      </c>
      <c r="AI46" s="26">
        <v>0.88421340425267503</v>
      </c>
      <c r="AJ46" s="26">
        <v>0.88421340425267503</v>
      </c>
      <c r="AK46" s="26">
        <v>0.88421340425267503</v>
      </c>
      <c r="AL46" s="26">
        <v>0.884834776989325</v>
      </c>
      <c r="AM46" s="14"/>
      <c r="AN46" s="14">
        <v>1</v>
      </c>
    </row>
    <row r="47" spans="1:40" ht="12.75" customHeight="1" x14ac:dyDescent="0.25">
      <c r="A47" s="100"/>
      <c r="B47" s="14" t="s">
        <v>205</v>
      </c>
      <c r="C47" s="14" t="s">
        <v>284</v>
      </c>
      <c r="D47" s="14" t="s">
        <v>310</v>
      </c>
      <c r="E47" s="14" t="s">
        <v>183</v>
      </c>
      <c r="F47" s="14" t="s">
        <v>139</v>
      </c>
      <c r="G47" s="14" t="s">
        <v>311</v>
      </c>
      <c r="H47" s="26">
        <v>8.0840593038139907E-3</v>
      </c>
      <c r="I47" s="26">
        <v>8.0840593038139907E-3</v>
      </c>
      <c r="J47" s="26">
        <v>8.0840593038139907E-3</v>
      </c>
      <c r="K47" s="26">
        <v>8.0840593038139907E-3</v>
      </c>
      <c r="L47" s="26">
        <v>8.0840593038139907E-3</v>
      </c>
      <c r="M47" s="26">
        <v>7.9659984838505206E-3</v>
      </c>
      <c r="N47" s="26">
        <v>7.9659984838505206E-3</v>
      </c>
      <c r="O47" s="26">
        <v>7.9659984838505206E-3</v>
      </c>
      <c r="P47" s="26">
        <v>7.9659984838505206E-3</v>
      </c>
      <c r="Q47" s="26">
        <v>7.9659984838505206E-3</v>
      </c>
      <c r="R47" s="26">
        <v>7.9659984838505206E-3</v>
      </c>
      <c r="S47" s="26">
        <v>7.9659984838505206E-3</v>
      </c>
      <c r="T47" s="26">
        <v>7.9659984838505206E-3</v>
      </c>
      <c r="U47" s="26">
        <v>7.9659984838505206E-3</v>
      </c>
      <c r="V47" s="26">
        <v>7.9659984838505206E-3</v>
      </c>
      <c r="W47" s="26">
        <v>7.9659984838505206E-3</v>
      </c>
      <c r="X47" s="26">
        <v>7.9659984838505206E-3</v>
      </c>
      <c r="Y47" s="26">
        <v>7.9659984838505206E-3</v>
      </c>
      <c r="Z47" s="26">
        <v>7.9659984838505206E-3</v>
      </c>
      <c r="AA47" s="26">
        <v>7.9659984838505206E-3</v>
      </c>
      <c r="AB47" s="26">
        <v>7.9659984838505206E-3</v>
      </c>
      <c r="AC47" s="26">
        <v>7.9659984838505206E-3</v>
      </c>
      <c r="AD47" s="26">
        <v>7.9659984838505206E-3</v>
      </c>
      <c r="AE47" s="26">
        <v>7.9659984838505206E-3</v>
      </c>
      <c r="AF47" s="26">
        <v>7.9659984838505206E-3</v>
      </c>
      <c r="AG47" s="26">
        <v>7.9659984838505206E-3</v>
      </c>
      <c r="AH47" s="26">
        <v>7.9659984838505206E-3</v>
      </c>
      <c r="AI47" s="26">
        <v>7.9659984838505206E-3</v>
      </c>
      <c r="AJ47" s="26">
        <v>7.9659984838505206E-3</v>
      </c>
      <c r="AK47" s="26">
        <v>7.9659984838505206E-3</v>
      </c>
      <c r="AL47" s="26">
        <v>7.9659984838505206E-3</v>
      </c>
      <c r="AM47" s="14"/>
      <c r="AN47" s="14">
        <v>1</v>
      </c>
    </row>
    <row r="48" spans="1:40" ht="12.75" customHeight="1" x14ac:dyDescent="0.25">
      <c r="A48" s="100"/>
      <c r="B48" s="14" t="s">
        <v>205</v>
      </c>
      <c r="C48" s="14" t="s">
        <v>284</v>
      </c>
      <c r="D48" s="14" t="s">
        <v>310</v>
      </c>
      <c r="E48" s="14" t="s">
        <v>185</v>
      </c>
      <c r="F48" s="14" t="s">
        <v>139</v>
      </c>
      <c r="G48" s="14" t="s">
        <v>311</v>
      </c>
      <c r="H48" s="26">
        <v>4.2066934271191899E-3</v>
      </c>
      <c r="I48" s="26">
        <v>4.2066934271191899E-3</v>
      </c>
      <c r="J48" s="26">
        <v>4.2066934271191899E-3</v>
      </c>
      <c r="K48" s="26">
        <v>4.2066934271191899E-3</v>
      </c>
      <c r="L48" s="26">
        <v>4.2066934271191899E-3</v>
      </c>
      <c r="M48" s="26">
        <v>4.2004796997526898E-3</v>
      </c>
      <c r="N48" s="26">
        <v>4.2004796997526898E-3</v>
      </c>
      <c r="O48" s="26">
        <v>4.2004796997526898E-3</v>
      </c>
      <c r="P48" s="26">
        <v>4.2004796997526898E-3</v>
      </c>
      <c r="Q48" s="26">
        <v>4.2004796997526898E-3</v>
      </c>
      <c r="R48" s="26">
        <v>4.1973728360694398E-3</v>
      </c>
      <c r="S48" s="26">
        <v>4.1973728360694398E-3</v>
      </c>
      <c r="T48" s="26">
        <v>4.1973728360694398E-3</v>
      </c>
      <c r="U48" s="26">
        <v>4.1973728360694398E-3</v>
      </c>
      <c r="V48" s="26">
        <v>4.1973728360694398E-3</v>
      </c>
      <c r="W48" s="26">
        <v>4.1973728360694398E-3</v>
      </c>
      <c r="X48" s="26">
        <v>4.1973728360694398E-3</v>
      </c>
      <c r="Y48" s="26">
        <v>4.1973728360694398E-3</v>
      </c>
      <c r="Z48" s="26">
        <v>4.1973728360694398E-3</v>
      </c>
      <c r="AA48" s="26">
        <v>4.1973728360694398E-3</v>
      </c>
      <c r="AB48" s="26">
        <v>4.1979942088060896E-3</v>
      </c>
      <c r="AC48" s="26">
        <v>4.1979942088060896E-3</v>
      </c>
      <c r="AD48" s="26">
        <v>4.1979942088060896E-3</v>
      </c>
      <c r="AE48" s="26">
        <v>4.1979942088060896E-3</v>
      </c>
      <c r="AF48" s="26">
        <v>4.1979942088060896E-3</v>
      </c>
      <c r="AG48" s="26">
        <v>4.1979942088060896E-3</v>
      </c>
      <c r="AH48" s="26">
        <v>4.1979942088060896E-3</v>
      </c>
      <c r="AI48" s="26">
        <v>4.1979942088060896E-3</v>
      </c>
      <c r="AJ48" s="26">
        <v>4.1979942088060896E-3</v>
      </c>
      <c r="AK48" s="26">
        <v>4.1979942088060896E-3</v>
      </c>
      <c r="AL48" s="26">
        <v>4.1979942088060896E-3</v>
      </c>
      <c r="AM48" s="14"/>
      <c r="AN48" s="14">
        <v>1</v>
      </c>
    </row>
    <row r="49" spans="1:40" ht="13" customHeight="1" x14ac:dyDescent="0.25">
      <c r="A49" s="100" t="s">
        <v>51</v>
      </c>
      <c r="B49" s="14" t="s">
        <v>205</v>
      </c>
      <c r="C49" s="14" t="s">
        <v>284</v>
      </c>
      <c r="D49" s="14" t="s">
        <v>310</v>
      </c>
      <c r="E49" s="14" t="s">
        <v>181</v>
      </c>
      <c r="F49" s="14" t="s">
        <v>133</v>
      </c>
      <c r="G49" s="14" t="s">
        <v>165</v>
      </c>
      <c r="H49" s="27">
        <v>0.37282364198988399</v>
      </c>
      <c r="I49" s="27">
        <v>0.37282364198988399</v>
      </c>
      <c r="J49" s="27">
        <v>0.37282364198988399</v>
      </c>
      <c r="K49" s="27">
        <v>0.37282364198988399</v>
      </c>
      <c r="L49" s="27">
        <v>0.37282364198988399</v>
      </c>
      <c r="M49" s="27">
        <v>0.29223159804640397</v>
      </c>
      <c r="N49" s="27">
        <v>0.29223159804640397</v>
      </c>
      <c r="O49" s="27">
        <v>0.29223159804640397</v>
      </c>
      <c r="P49" s="27">
        <v>0.29223159804640397</v>
      </c>
      <c r="Q49" s="27">
        <v>0.29223159804640397</v>
      </c>
      <c r="R49" s="27">
        <v>0.29117526439409902</v>
      </c>
      <c r="S49" s="27">
        <v>0.29117526439409902</v>
      </c>
      <c r="T49" s="27">
        <v>0.29117526439409902</v>
      </c>
      <c r="U49" s="27">
        <v>0.29117526439409902</v>
      </c>
      <c r="V49" s="27">
        <v>0.29117526439409902</v>
      </c>
      <c r="W49" s="27">
        <v>0.29098885257310397</v>
      </c>
      <c r="X49" s="27">
        <v>0.29098885257310397</v>
      </c>
      <c r="Y49" s="27">
        <v>0.29098885257310397</v>
      </c>
      <c r="Z49" s="27">
        <v>0.29098885257310397</v>
      </c>
      <c r="AA49" s="27">
        <v>0.29098885257310397</v>
      </c>
      <c r="AB49" s="27">
        <v>0.29080244075210998</v>
      </c>
      <c r="AC49" s="27">
        <v>0.29080244075210998</v>
      </c>
      <c r="AD49" s="27">
        <v>0.29080244075210998</v>
      </c>
      <c r="AE49" s="27">
        <v>0.29080244075210998</v>
      </c>
      <c r="AF49" s="27">
        <v>0.29080244075210998</v>
      </c>
      <c r="AG49" s="27">
        <v>0.29092671529943998</v>
      </c>
      <c r="AH49" s="27">
        <v>0.29092671529943998</v>
      </c>
      <c r="AI49" s="27">
        <v>0.29092671529943998</v>
      </c>
      <c r="AJ49" s="27">
        <v>0.29092671529943998</v>
      </c>
      <c r="AK49" s="27">
        <v>0.29092671529943998</v>
      </c>
      <c r="AL49" s="27">
        <v>0.29105098984676903</v>
      </c>
      <c r="AM49" s="14"/>
      <c r="AN49" s="14">
        <v>1</v>
      </c>
    </row>
    <row r="50" spans="1:40" ht="12.75" customHeight="1" x14ac:dyDescent="0.25">
      <c r="A50" s="100"/>
      <c r="B50" s="14" t="s">
        <v>205</v>
      </c>
      <c r="C50" s="14" t="s">
        <v>284</v>
      </c>
      <c r="D50" s="14" t="s">
        <v>310</v>
      </c>
      <c r="E50" s="14" t="s">
        <v>183</v>
      </c>
      <c r="F50" s="14" t="s">
        <v>133</v>
      </c>
      <c r="G50" s="14" t="s">
        <v>165</v>
      </c>
      <c r="H50" s="26">
        <v>1.90264331962171E-2</v>
      </c>
      <c r="I50" s="26">
        <v>1.90264331962171E-2</v>
      </c>
      <c r="J50" s="26">
        <v>1.90264331962171E-2</v>
      </c>
      <c r="K50" s="26">
        <v>1.90264331962171E-2</v>
      </c>
      <c r="L50" s="26">
        <v>1.90264331962171E-2</v>
      </c>
      <c r="M50" s="26">
        <v>1.91817763803795E-2</v>
      </c>
      <c r="N50" s="26">
        <v>1.91817763803795E-2</v>
      </c>
      <c r="O50" s="26">
        <v>1.91817763803795E-2</v>
      </c>
      <c r="P50" s="26">
        <v>1.91817763803795E-2</v>
      </c>
      <c r="Q50" s="26">
        <v>1.91817763803795E-2</v>
      </c>
      <c r="R50" s="26">
        <v>1.91072116519816E-2</v>
      </c>
      <c r="S50" s="26">
        <v>1.91072116519816E-2</v>
      </c>
      <c r="T50" s="26">
        <v>1.91072116519816E-2</v>
      </c>
      <c r="U50" s="26">
        <v>1.91072116519816E-2</v>
      </c>
      <c r="V50" s="26">
        <v>1.91072116519816E-2</v>
      </c>
      <c r="W50" s="26">
        <v>1.91072116519816E-2</v>
      </c>
      <c r="X50" s="26">
        <v>1.91072116519816E-2</v>
      </c>
      <c r="Y50" s="26">
        <v>1.91072116519816E-2</v>
      </c>
      <c r="Z50" s="26">
        <v>1.91072116519816E-2</v>
      </c>
      <c r="AA50" s="26">
        <v>1.91072116519816E-2</v>
      </c>
      <c r="AB50" s="26">
        <v>1.9076143015149101E-2</v>
      </c>
      <c r="AC50" s="26">
        <v>1.9076143015149101E-2</v>
      </c>
      <c r="AD50" s="26">
        <v>1.9076143015149101E-2</v>
      </c>
      <c r="AE50" s="26">
        <v>1.9076143015149101E-2</v>
      </c>
      <c r="AF50" s="26">
        <v>1.9076143015149101E-2</v>
      </c>
      <c r="AG50" s="26">
        <v>1.9094784197248599E-2</v>
      </c>
      <c r="AH50" s="26">
        <v>1.9094784197248599E-2</v>
      </c>
      <c r="AI50" s="26">
        <v>1.9094784197248599E-2</v>
      </c>
      <c r="AJ50" s="26">
        <v>1.9094784197248599E-2</v>
      </c>
      <c r="AK50" s="26">
        <v>1.9094784197248599E-2</v>
      </c>
      <c r="AL50" s="26">
        <v>1.9113425379348101E-2</v>
      </c>
      <c r="AM50" s="14"/>
      <c r="AN50" s="14">
        <v>1</v>
      </c>
    </row>
    <row r="51" spans="1:40" ht="12.75" customHeight="1" x14ac:dyDescent="0.25">
      <c r="A51" s="100"/>
      <c r="B51" s="14" t="s">
        <v>205</v>
      </c>
      <c r="C51" s="14" t="s">
        <v>284</v>
      </c>
      <c r="D51" s="14" t="s">
        <v>310</v>
      </c>
      <c r="E51" s="14" t="s">
        <v>185</v>
      </c>
      <c r="F51" s="14" t="s">
        <v>133</v>
      </c>
      <c r="G51" s="14" t="s">
        <v>165</v>
      </c>
      <c r="H51" s="26">
        <v>4.5012241042911997E-3</v>
      </c>
      <c r="I51" s="26">
        <v>4.5012241042911997E-3</v>
      </c>
      <c r="J51" s="26">
        <v>4.5012241042911997E-3</v>
      </c>
      <c r="K51" s="26">
        <v>4.5012241042911997E-3</v>
      </c>
      <c r="L51" s="26">
        <v>4.5012241042911997E-3</v>
      </c>
      <c r="M51" s="26">
        <v>4.4589707581990101E-3</v>
      </c>
      <c r="N51" s="26">
        <v>4.4589707581990101E-3</v>
      </c>
      <c r="O51" s="26">
        <v>4.4589707581990101E-3</v>
      </c>
      <c r="P51" s="26">
        <v>4.4589707581990101E-3</v>
      </c>
      <c r="Q51" s="26">
        <v>4.4589707581990101E-3</v>
      </c>
      <c r="R51" s="26">
        <v>4.39124112990418E-3</v>
      </c>
      <c r="S51" s="26">
        <v>4.39124112990418E-3</v>
      </c>
      <c r="T51" s="26">
        <v>4.39124112990418E-3</v>
      </c>
      <c r="U51" s="26">
        <v>4.39124112990418E-3</v>
      </c>
      <c r="V51" s="26">
        <v>4.39124112990418E-3</v>
      </c>
      <c r="W51" s="26">
        <v>4.39124112990418E-3</v>
      </c>
      <c r="X51" s="26">
        <v>4.39124112990418E-3</v>
      </c>
      <c r="Y51" s="26">
        <v>4.39124112990418E-3</v>
      </c>
      <c r="Z51" s="26">
        <v>4.39124112990418E-3</v>
      </c>
      <c r="AA51" s="26">
        <v>4.39124112990418E-3</v>
      </c>
      <c r="AB51" s="26">
        <v>4.3918625026408298E-3</v>
      </c>
      <c r="AC51" s="26">
        <v>4.3918625026408298E-3</v>
      </c>
      <c r="AD51" s="26">
        <v>4.3918625026408298E-3</v>
      </c>
      <c r="AE51" s="26">
        <v>4.3918625026408298E-3</v>
      </c>
      <c r="AF51" s="26">
        <v>4.3918625026408298E-3</v>
      </c>
      <c r="AG51" s="26">
        <v>4.3918625026408298E-3</v>
      </c>
      <c r="AH51" s="26">
        <v>4.3918625026408298E-3</v>
      </c>
      <c r="AI51" s="26">
        <v>4.3918625026408298E-3</v>
      </c>
      <c r="AJ51" s="26">
        <v>4.3918625026408298E-3</v>
      </c>
      <c r="AK51" s="26">
        <v>4.3918625026408298E-3</v>
      </c>
      <c r="AL51" s="26">
        <v>4.3918625026408298E-3</v>
      </c>
      <c r="AM51" s="14"/>
      <c r="AN51" s="14">
        <v>1</v>
      </c>
    </row>
    <row r="52" spans="1:40" ht="13" customHeight="1" x14ac:dyDescent="0.25">
      <c r="A52" s="100" t="s">
        <v>54</v>
      </c>
      <c r="B52" s="14" t="s">
        <v>205</v>
      </c>
      <c r="C52" s="14" t="s">
        <v>284</v>
      </c>
      <c r="D52" s="14" t="s">
        <v>310</v>
      </c>
      <c r="E52" s="14" t="s">
        <v>181</v>
      </c>
      <c r="F52" s="14" t="s">
        <v>131</v>
      </c>
      <c r="G52" s="14" t="s">
        <v>165</v>
      </c>
      <c r="H52" s="27">
        <v>1.0097306970559401</v>
      </c>
      <c r="I52" s="27">
        <v>1.0097306970559401</v>
      </c>
      <c r="J52" s="27">
        <v>1.0097306970559401</v>
      </c>
      <c r="K52" s="27">
        <v>1.0097306970559401</v>
      </c>
      <c r="L52" s="27">
        <v>1.0097306970559401</v>
      </c>
      <c r="M52" s="27">
        <v>0.57551542868505101</v>
      </c>
      <c r="N52" s="27">
        <v>0.57551542868505101</v>
      </c>
      <c r="O52" s="27">
        <v>0.57551542868505101</v>
      </c>
      <c r="P52" s="27">
        <v>0.57551542868505101</v>
      </c>
      <c r="Q52" s="27">
        <v>0.57551542868505101</v>
      </c>
      <c r="R52" s="27">
        <v>0.56277728758373002</v>
      </c>
      <c r="S52" s="27">
        <v>0.56277728758373002</v>
      </c>
      <c r="T52" s="27">
        <v>0.56277728758373002</v>
      </c>
      <c r="U52" s="27">
        <v>0.56277728758373002</v>
      </c>
      <c r="V52" s="27">
        <v>0.56277728758373002</v>
      </c>
      <c r="W52" s="27">
        <v>0.56060248300545601</v>
      </c>
      <c r="X52" s="27">
        <v>0.56060248300545601</v>
      </c>
      <c r="Y52" s="27">
        <v>0.56060248300545601</v>
      </c>
      <c r="Z52" s="27">
        <v>0.56060248300545601</v>
      </c>
      <c r="AA52" s="27">
        <v>0.56060248300545601</v>
      </c>
      <c r="AB52" s="27">
        <v>0.56047820845812601</v>
      </c>
      <c r="AC52" s="27">
        <v>0.56047820845812601</v>
      </c>
      <c r="AD52" s="27">
        <v>0.56047820845812601</v>
      </c>
      <c r="AE52" s="27">
        <v>0.56047820845812601</v>
      </c>
      <c r="AF52" s="27">
        <v>0.56047820845812601</v>
      </c>
      <c r="AG52" s="27">
        <v>0.56060248300545601</v>
      </c>
      <c r="AH52" s="27">
        <v>0.56060248300545601</v>
      </c>
      <c r="AI52" s="27">
        <v>0.56060248300545601</v>
      </c>
      <c r="AJ52" s="27">
        <v>0.56060248300545601</v>
      </c>
      <c r="AK52" s="27">
        <v>0.56060248300545601</v>
      </c>
      <c r="AL52" s="27">
        <v>0.56066462027912101</v>
      </c>
      <c r="AM52" s="14"/>
      <c r="AN52" s="14">
        <v>1</v>
      </c>
    </row>
    <row r="53" spans="1:40" ht="12.75" customHeight="1" x14ac:dyDescent="0.25">
      <c r="A53" s="100"/>
      <c r="B53" s="14" t="s">
        <v>205</v>
      </c>
      <c r="C53" s="14" t="s">
        <v>284</v>
      </c>
      <c r="D53" s="14" t="s">
        <v>310</v>
      </c>
      <c r="E53" s="14" t="s">
        <v>183</v>
      </c>
      <c r="F53" s="14" t="s">
        <v>131</v>
      </c>
      <c r="G53" s="14" t="s">
        <v>165</v>
      </c>
      <c r="H53" s="26">
        <v>3.4635316340860201E-2</v>
      </c>
      <c r="I53" s="26">
        <v>3.4635316340860201E-2</v>
      </c>
      <c r="J53" s="26">
        <v>3.4635316340860201E-2</v>
      </c>
      <c r="K53" s="26">
        <v>3.4635316340860201E-2</v>
      </c>
      <c r="L53" s="26">
        <v>3.4635316340860201E-2</v>
      </c>
      <c r="M53" s="26">
        <v>1.74481464451266E-2</v>
      </c>
      <c r="N53" s="26">
        <v>1.74481464451266E-2</v>
      </c>
      <c r="O53" s="26">
        <v>1.74481464451266E-2</v>
      </c>
      <c r="P53" s="26">
        <v>1.74481464451266E-2</v>
      </c>
      <c r="Q53" s="26">
        <v>1.74481464451266E-2</v>
      </c>
      <c r="R53" s="26">
        <v>1.73052307156971E-2</v>
      </c>
      <c r="S53" s="26">
        <v>1.73052307156971E-2</v>
      </c>
      <c r="T53" s="26">
        <v>1.73052307156971E-2</v>
      </c>
      <c r="U53" s="26">
        <v>1.73052307156971E-2</v>
      </c>
      <c r="V53" s="26">
        <v>1.73052307156971E-2</v>
      </c>
      <c r="W53" s="26">
        <v>1.73052307156971E-2</v>
      </c>
      <c r="X53" s="26">
        <v>1.73052307156971E-2</v>
      </c>
      <c r="Y53" s="26">
        <v>1.73052307156971E-2</v>
      </c>
      <c r="Z53" s="26">
        <v>1.73052307156971E-2</v>
      </c>
      <c r="AA53" s="26">
        <v>1.73052307156971E-2</v>
      </c>
      <c r="AB53" s="26">
        <v>1.73052307156971E-2</v>
      </c>
      <c r="AC53" s="26">
        <v>1.73052307156971E-2</v>
      </c>
      <c r="AD53" s="26">
        <v>1.73052307156971E-2</v>
      </c>
      <c r="AE53" s="26">
        <v>1.73052307156971E-2</v>
      </c>
      <c r="AF53" s="26">
        <v>1.73052307156971E-2</v>
      </c>
      <c r="AG53" s="26">
        <v>1.7311444443063598E-2</v>
      </c>
      <c r="AH53" s="26">
        <v>1.7311444443063598E-2</v>
      </c>
      <c r="AI53" s="26">
        <v>1.7311444443063598E-2</v>
      </c>
      <c r="AJ53" s="26">
        <v>1.7311444443063598E-2</v>
      </c>
      <c r="AK53" s="26">
        <v>1.7311444443063598E-2</v>
      </c>
      <c r="AL53" s="26">
        <v>1.7311444443063598E-2</v>
      </c>
      <c r="AM53" s="14"/>
      <c r="AN53" s="14">
        <v>1</v>
      </c>
    </row>
    <row r="54" spans="1:40" ht="12.75" customHeight="1" x14ac:dyDescent="0.25">
      <c r="A54" s="100"/>
      <c r="B54" s="14" t="s">
        <v>205</v>
      </c>
      <c r="C54" s="14" t="s">
        <v>284</v>
      </c>
      <c r="D54" s="14" t="s">
        <v>310</v>
      </c>
      <c r="E54" s="14" t="s">
        <v>185</v>
      </c>
      <c r="F54" s="14" t="s">
        <v>131</v>
      </c>
      <c r="G54" s="14" t="s">
        <v>165</v>
      </c>
      <c r="H54" s="26">
        <v>5.9769843538344898E-3</v>
      </c>
      <c r="I54" s="26">
        <v>5.9769843538344898E-3</v>
      </c>
      <c r="J54" s="26">
        <v>5.9769843538344898E-3</v>
      </c>
      <c r="K54" s="26">
        <v>5.9769843538344898E-3</v>
      </c>
      <c r="L54" s="26">
        <v>5.9769843538344898E-3</v>
      </c>
      <c r="M54" s="26">
        <v>5.7731740962133496E-3</v>
      </c>
      <c r="N54" s="26">
        <v>5.7731740962133496E-3</v>
      </c>
      <c r="O54" s="26">
        <v>5.7731740962133496E-3</v>
      </c>
      <c r="P54" s="26">
        <v>5.7731740962133496E-3</v>
      </c>
      <c r="Q54" s="26">
        <v>5.7731740962133496E-3</v>
      </c>
      <c r="R54" s="26">
        <v>5.6594628854064397E-3</v>
      </c>
      <c r="S54" s="26">
        <v>5.6594628854064397E-3</v>
      </c>
      <c r="T54" s="26">
        <v>5.6594628854064397E-3</v>
      </c>
      <c r="U54" s="26">
        <v>5.6594628854064397E-3</v>
      </c>
      <c r="V54" s="26">
        <v>5.6594628854064397E-3</v>
      </c>
      <c r="W54" s="26">
        <v>5.6501422943566904E-3</v>
      </c>
      <c r="X54" s="26">
        <v>5.6501422943566904E-3</v>
      </c>
      <c r="Y54" s="26">
        <v>5.6501422943566904E-3</v>
      </c>
      <c r="Z54" s="26">
        <v>5.6501422943566904E-3</v>
      </c>
      <c r="AA54" s="26">
        <v>5.6501422943566904E-3</v>
      </c>
      <c r="AB54" s="26">
        <v>5.6507636670933403E-3</v>
      </c>
      <c r="AC54" s="26">
        <v>5.6507636670933403E-3</v>
      </c>
      <c r="AD54" s="26">
        <v>5.6507636670933403E-3</v>
      </c>
      <c r="AE54" s="26">
        <v>5.6507636670933403E-3</v>
      </c>
      <c r="AF54" s="26">
        <v>5.6507636670933403E-3</v>
      </c>
      <c r="AG54" s="26">
        <v>5.6507636670933403E-3</v>
      </c>
      <c r="AH54" s="26">
        <v>5.6507636670933403E-3</v>
      </c>
      <c r="AI54" s="26">
        <v>5.6507636670933403E-3</v>
      </c>
      <c r="AJ54" s="26">
        <v>5.6507636670933403E-3</v>
      </c>
      <c r="AK54" s="26">
        <v>5.6507636670933403E-3</v>
      </c>
      <c r="AL54" s="26">
        <v>5.6507636670933403E-3</v>
      </c>
      <c r="AM54" s="14"/>
      <c r="AN54" s="14">
        <v>1</v>
      </c>
    </row>
    <row r="55" spans="1:40" ht="13" customHeight="1" x14ac:dyDescent="0.25">
      <c r="A55" s="100" t="s">
        <v>58</v>
      </c>
      <c r="B55" s="14" t="s">
        <v>205</v>
      </c>
      <c r="C55" s="14" t="s">
        <v>284</v>
      </c>
      <c r="D55" s="14" t="s">
        <v>310</v>
      </c>
      <c r="E55" s="14" t="s">
        <v>181</v>
      </c>
      <c r="F55" s="14" t="s">
        <v>137</v>
      </c>
      <c r="G55" s="14" t="s">
        <v>165</v>
      </c>
      <c r="H55" s="27">
        <v>1.0097306970559401</v>
      </c>
      <c r="I55" s="27">
        <v>1.0097306970559401</v>
      </c>
      <c r="J55" s="27">
        <v>1.0097306970559401</v>
      </c>
      <c r="K55" s="27">
        <v>1.0097306970559401</v>
      </c>
      <c r="L55" s="27">
        <v>1.0097306970559401</v>
      </c>
      <c r="M55" s="27">
        <v>0.57551542868505101</v>
      </c>
      <c r="N55" s="27">
        <v>0.57551542868505101</v>
      </c>
      <c r="O55" s="27">
        <v>0.57551542868505101</v>
      </c>
      <c r="P55" s="27">
        <v>0.57551542868505101</v>
      </c>
      <c r="Q55" s="27">
        <v>0.57551542868505101</v>
      </c>
      <c r="R55" s="27">
        <v>0.56277728758373002</v>
      </c>
      <c r="S55" s="27">
        <v>0.56277728758373002</v>
      </c>
      <c r="T55" s="27">
        <v>0.56277728758373002</v>
      </c>
      <c r="U55" s="27">
        <v>0.56277728758373002</v>
      </c>
      <c r="V55" s="27">
        <v>0.56277728758373002</v>
      </c>
      <c r="W55" s="27">
        <v>0.56060248300545601</v>
      </c>
      <c r="X55" s="27">
        <v>0.56060248300545601</v>
      </c>
      <c r="Y55" s="27">
        <v>0.56060248300545601</v>
      </c>
      <c r="Z55" s="27">
        <v>0.56060248300545601</v>
      </c>
      <c r="AA55" s="27">
        <v>0.56060248300545601</v>
      </c>
      <c r="AB55" s="27">
        <v>0.56047820845812601</v>
      </c>
      <c r="AC55" s="27">
        <v>0.56047820845812601</v>
      </c>
      <c r="AD55" s="27">
        <v>0.56047820845812601</v>
      </c>
      <c r="AE55" s="27">
        <v>0.56047820845812601</v>
      </c>
      <c r="AF55" s="27">
        <v>0.56047820845812601</v>
      </c>
      <c r="AG55" s="27">
        <v>0.56060248300545601</v>
      </c>
      <c r="AH55" s="27">
        <v>0.56060248300545601</v>
      </c>
      <c r="AI55" s="27">
        <v>0.56060248300545601</v>
      </c>
      <c r="AJ55" s="27">
        <v>0.56060248300545601</v>
      </c>
      <c r="AK55" s="27">
        <v>0.56060248300545601</v>
      </c>
      <c r="AL55" s="27">
        <v>0.56066462027912101</v>
      </c>
      <c r="AM55" s="14"/>
      <c r="AN55" s="14">
        <v>1</v>
      </c>
    </row>
    <row r="56" spans="1:40" ht="12.75" customHeight="1" x14ac:dyDescent="0.25">
      <c r="A56" s="100"/>
      <c r="B56" s="14" t="s">
        <v>205</v>
      </c>
      <c r="C56" s="14" t="s">
        <v>284</v>
      </c>
      <c r="D56" s="14" t="s">
        <v>310</v>
      </c>
      <c r="E56" s="14" t="s">
        <v>183</v>
      </c>
      <c r="F56" s="14" t="s">
        <v>137</v>
      </c>
      <c r="G56" s="14" t="s">
        <v>165</v>
      </c>
      <c r="H56" s="26">
        <v>3.4635316340860201E-2</v>
      </c>
      <c r="I56" s="26">
        <v>3.4635316340860201E-2</v>
      </c>
      <c r="J56" s="26">
        <v>3.4635316340860201E-2</v>
      </c>
      <c r="K56" s="26">
        <v>3.4635316340860201E-2</v>
      </c>
      <c r="L56" s="26">
        <v>3.4635316340860201E-2</v>
      </c>
      <c r="M56" s="26">
        <v>1.74481464451266E-2</v>
      </c>
      <c r="N56" s="26">
        <v>1.74481464451266E-2</v>
      </c>
      <c r="O56" s="26">
        <v>1.74481464451266E-2</v>
      </c>
      <c r="P56" s="26">
        <v>1.74481464451266E-2</v>
      </c>
      <c r="Q56" s="26">
        <v>1.74481464451266E-2</v>
      </c>
      <c r="R56" s="26">
        <v>1.73052307156971E-2</v>
      </c>
      <c r="S56" s="26">
        <v>1.73052307156971E-2</v>
      </c>
      <c r="T56" s="26">
        <v>1.73052307156971E-2</v>
      </c>
      <c r="U56" s="26">
        <v>1.73052307156971E-2</v>
      </c>
      <c r="V56" s="26">
        <v>1.73052307156971E-2</v>
      </c>
      <c r="W56" s="26">
        <v>1.73052307156971E-2</v>
      </c>
      <c r="X56" s="26">
        <v>1.73052307156971E-2</v>
      </c>
      <c r="Y56" s="26">
        <v>1.73052307156971E-2</v>
      </c>
      <c r="Z56" s="26">
        <v>1.73052307156971E-2</v>
      </c>
      <c r="AA56" s="26">
        <v>1.73052307156971E-2</v>
      </c>
      <c r="AB56" s="26">
        <v>1.73052307156971E-2</v>
      </c>
      <c r="AC56" s="26">
        <v>1.73052307156971E-2</v>
      </c>
      <c r="AD56" s="26">
        <v>1.73052307156971E-2</v>
      </c>
      <c r="AE56" s="26">
        <v>1.73052307156971E-2</v>
      </c>
      <c r="AF56" s="26">
        <v>1.73052307156971E-2</v>
      </c>
      <c r="AG56" s="26">
        <v>1.7311444443063598E-2</v>
      </c>
      <c r="AH56" s="26">
        <v>1.7311444443063598E-2</v>
      </c>
      <c r="AI56" s="26">
        <v>1.7311444443063598E-2</v>
      </c>
      <c r="AJ56" s="26">
        <v>1.7311444443063598E-2</v>
      </c>
      <c r="AK56" s="26">
        <v>1.7311444443063598E-2</v>
      </c>
      <c r="AL56" s="26">
        <v>1.7311444443063598E-2</v>
      </c>
      <c r="AM56" s="14"/>
      <c r="AN56" s="14">
        <v>1</v>
      </c>
    </row>
    <row r="57" spans="1:40" ht="12.75" customHeight="1" x14ac:dyDescent="0.25">
      <c r="A57" s="100"/>
      <c r="B57" s="14" t="s">
        <v>205</v>
      </c>
      <c r="C57" s="14" t="s">
        <v>284</v>
      </c>
      <c r="D57" s="14" t="s">
        <v>310</v>
      </c>
      <c r="E57" s="14" t="s">
        <v>185</v>
      </c>
      <c r="F57" s="14" t="s">
        <v>137</v>
      </c>
      <c r="G57" s="14" t="s">
        <v>165</v>
      </c>
      <c r="H57" s="26">
        <v>5.9769843538344898E-3</v>
      </c>
      <c r="I57" s="26">
        <v>5.9769843538344898E-3</v>
      </c>
      <c r="J57" s="26">
        <v>5.9769843538344898E-3</v>
      </c>
      <c r="K57" s="26">
        <v>5.9769843538344898E-3</v>
      </c>
      <c r="L57" s="26">
        <v>5.9769843538344898E-3</v>
      </c>
      <c r="M57" s="26">
        <v>5.7731740962133496E-3</v>
      </c>
      <c r="N57" s="26">
        <v>5.7731740962133496E-3</v>
      </c>
      <c r="O57" s="26">
        <v>5.7731740962133496E-3</v>
      </c>
      <c r="P57" s="26">
        <v>5.7731740962133496E-3</v>
      </c>
      <c r="Q57" s="26">
        <v>5.7731740962133496E-3</v>
      </c>
      <c r="R57" s="26">
        <v>5.6594628854064397E-3</v>
      </c>
      <c r="S57" s="26">
        <v>5.6594628854064397E-3</v>
      </c>
      <c r="T57" s="26">
        <v>5.6594628854064397E-3</v>
      </c>
      <c r="U57" s="26">
        <v>5.6594628854064397E-3</v>
      </c>
      <c r="V57" s="26">
        <v>5.6594628854064397E-3</v>
      </c>
      <c r="W57" s="26">
        <v>5.6501422943566904E-3</v>
      </c>
      <c r="X57" s="26">
        <v>5.6501422943566904E-3</v>
      </c>
      <c r="Y57" s="26">
        <v>5.6501422943566904E-3</v>
      </c>
      <c r="Z57" s="26">
        <v>5.6501422943566904E-3</v>
      </c>
      <c r="AA57" s="26">
        <v>5.6501422943566904E-3</v>
      </c>
      <c r="AB57" s="26">
        <v>5.6507636670933403E-3</v>
      </c>
      <c r="AC57" s="26">
        <v>5.6507636670933403E-3</v>
      </c>
      <c r="AD57" s="26">
        <v>5.6507636670933403E-3</v>
      </c>
      <c r="AE57" s="26">
        <v>5.6507636670933403E-3</v>
      </c>
      <c r="AF57" s="26">
        <v>5.6507636670933403E-3</v>
      </c>
      <c r="AG57" s="26">
        <v>5.6507636670933403E-3</v>
      </c>
      <c r="AH57" s="26">
        <v>5.6507636670933403E-3</v>
      </c>
      <c r="AI57" s="26">
        <v>5.6507636670933403E-3</v>
      </c>
      <c r="AJ57" s="26">
        <v>5.6507636670933403E-3</v>
      </c>
      <c r="AK57" s="26">
        <v>5.6507636670933403E-3</v>
      </c>
      <c r="AL57" s="26">
        <v>5.6507636670933403E-3</v>
      </c>
      <c r="AM57" s="14"/>
      <c r="AN57" s="14">
        <v>1</v>
      </c>
    </row>
    <row r="58" spans="1:40" ht="13" customHeight="1" x14ac:dyDescent="0.25">
      <c r="A58" s="100" t="s">
        <v>60</v>
      </c>
      <c r="B58" s="14" t="s">
        <v>205</v>
      </c>
      <c r="C58" s="14" t="s">
        <v>284</v>
      </c>
      <c r="D58" s="14" t="s">
        <v>310</v>
      </c>
      <c r="E58" s="14" t="s">
        <v>181</v>
      </c>
      <c r="F58" s="14" t="s">
        <v>139</v>
      </c>
      <c r="G58" s="14" t="s">
        <v>165</v>
      </c>
      <c r="H58" s="27">
        <v>0.99481775137633999</v>
      </c>
      <c r="I58" s="27">
        <v>0.99481775137633999</v>
      </c>
      <c r="J58" s="27">
        <v>0.99481775137633999</v>
      </c>
      <c r="K58" s="27">
        <v>0.99481775137633999</v>
      </c>
      <c r="L58" s="27">
        <v>0.99481775137633999</v>
      </c>
      <c r="M58" s="27">
        <v>0.88545614972597497</v>
      </c>
      <c r="N58" s="27">
        <v>0.88545614972597497</v>
      </c>
      <c r="O58" s="27">
        <v>0.88545614972597497</v>
      </c>
      <c r="P58" s="27">
        <v>0.88545614972597497</v>
      </c>
      <c r="Q58" s="27">
        <v>0.88545614972597497</v>
      </c>
      <c r="R58" s="27">
        <v>0.88421340425267503</v>
      </c>
      <c r="S58" s="27">
        <v>0.88421340425267503</v>
      </c>
      <c r="T58" s="27">
        <v>0.88421340425267503</v>
      </c>
      <c r="U58" s="27">
        <v>0.88421340425267503</v>
      </c>
      <c r="V58" s="27">
        <v>0.88421340425267503</v>
      </c>
      <c r="W58" s="27">
        <v>0.88421340425267503</v>
      </c>
      <c r="X58" s="27">
        <v>0.88421340425267503</v>
      </c>
      <c r="Y58" s="27">
        <v>0.88421340425267503</v>
      </c>
      <c r="Z58" s="27">
        <v>0.88421340425267503</v>
      </c>
      <c r="AA58" s="27">
        <v>0.88421340425267503</v>
      </c>
      <c r="AB58" s="27">
        <v>0.88421340425267503</v>
      </c>
      <c r="AC58" s="27">
        <v>0.88421340425267503</v>
      </c>
      <c r="AD58" s="27">
        <v>0.88421340425267503</v>
      </c>
      <c r="AE58" s="27">
        <v>0.88421340425267503</v>
      </c>
      <c r="AF58" s="27">
        <v>0.88421340425267503</v>
      </c>
      <c r="AG58" s="27">
        <v>0.88421340425267503</v>
      </c>
      <c r="AH58" s="27">
        <v>0.88421340425267503</v>
      </c>
      <c r="AI58" s="27">
        <v>0.88421340425267503</v>
      </c>
      <c r="AJ58" s="27">
        <v>0.88421340425267503</v>
      </c>
      <c r="AK58" s="27">
        <v>0.88421340425267503</v>
      </c>
      <c r="AL58" s="27">
        <v>0.884834776989325</v>
      </c>
      <c r="AM58" s="14"/>
      <c r="AN58" s="14">
        <v>1</v>
      </c>
    </row>
    <row r="59" spans="1:40" ht="12.75" customHeight="1" x14ac:dyDescent="0.25">
      <c r="A59" s="100"/>
      <c r="B59" s="14" t="s">
        <v>205</v>
      </c>
      <c r="C59" s="14" t="s">
        <v>284</v>
      </c>
      <c r="D59" s="14" t="s">
        <v>310</v>
      </c>
      <c r="E59" s="14" t="s">
        <v>183</v>
      </c>
      <c r="F59" s="14" t="s">
        <v>139</v>
      </c>
      <c r="G59" s="14" t="s">
        <v>165</v>
      </c>
      <c r="H59" s="26">
        <v>8.0840593038139907E-3</v>
      </c>
      <c r="I59" s="26">
        <v>8.0840593038139907E-3</v>
      </c>
      <c r="J59" s="26">
        <v>8.0840593038139907E-3</v>
      </c>
      <c r="K59" s="26">
        <v>8.0840593038139907E-3</v>
      </c>
      <c r="L59" s="26">
        <v>8.0840593038139907E-3</v>
      </c>
      <c r="M59" s="26">
        <v>7.9659984838505206E-3</v>
      </c>
      <c r="N59" s="26">
        <v>7.9659984838505206E-3</v>
      </c>
      <c r="O59" s="26">
        <v>7.9659984838505206E-3</v>
      </c>
      <c r="P59" s="26">
        <v>7.9659984838505206E-3</v>
      </c>
      <c r="Q59" s="26">
        <v>7.9659984838505206E-3</v>
      </c>
      <c r="R59" s="26">
        <v>7.9659984838505206E-3</v>
      </c>
      <c r="S59" s="26">
        <v>7.9659984838505206E-3</v>
      </c>
      <c r="T59" s="26">
        <v>7.9659984838505206E-3</v>
      </c>
      <c r="U59" s="26">
        <v>7.9659984838505206E-3</v>
      </c>
      <c r="V59" s="26">
        <v>7.9659984838505206E-3</v>
      </c>
      <c r="W59" s="26">
        <v>7.9659984838505206E-3</v>
      </c>
      <c r="X59" s="26">
        <v>7.9659984838505206E-3</v>
      </c>
      <c r="Y59" s="26">
        <v>7.9659984838505206E-3</v>
      </c>
      <c r="Z59" s="26">
        <v>7.9659984838505206E-3</v>
      </c>
      <c r="AA59" s="26">
        <v>7.9659984838505206E-3</v>
      </c>
      <c r="AB59" s="26">
        <v>7.9659984838505206E-3</v>
      </c>
      <c r="AC59" s="26">
        <v>7.9659984838505206E-3</v>
      </c>
      <c r="AD59" s="26">
        <v>7.9659984838505206E-3</v>
      </c>
      <c r="AE59" s="26">
        <v>7.9659984838505206E-3</v>
      </c>
      <c r="AF59" s="26">
        <v>7.9659984838505206E-3</v>
      </c>
      <c r="AG59" s="26">
        <v>7.9659984838505206E-3</v>
      </c>
      <c r="AH59" s="26">
        <v>7.9659984838505206E-3</v>
      </c>
      <c r="AI59" s="26">
        <v>7.9659984838505206E-3</v>
      </c>
      <c r="AJ59" s="26">
        <v>7.9659984838505206E-3</v>
      </c>
      <c r="AK59" s="26">
        <v>7.9659984838505206E-3</v>
      </c>
      <c r="AL59" s="26">
        <v>7.9659984838505206E-3</v>
      </c>
      <c r="AM59" s="14"/>
      <c r="AN59" s="14">
        <v>1</v>
      </c>
    </row>
    <row r="60" spans="1:40" ht="12.75" customHeight="1" x14ac:dyDescent="0.25">
      <c r="A60" s="100"/>
      <c r="B60" s="14" t="s">
        <v>205</v>
      </c>
      <c r="C60" s="14" t="s">
        <v>284</v>
      </c>
      <c r="D60" s="14" t="s">
        <v>310</v>
      </c>
      <c r="E60" s="14" t="s">
        <v>185</v>
      </c>
      <c r="F60" s="14" t="s">
        <v>139</v>
      </c>
      <c r="G60" s="14" t="s">
        <v>165</v>
      </c>
      <c r="H60" s="26">
        <v>4.2066934271191899E-3</v>
      </c>
      <c r="I60" s="26">
        <v>4.2066934271191899E-3</v>
      </c>
      <c r="J60" s="26">
        <v>4.2066934271191899E-3</v>
      </c>
      <c r="K60" s="26">
        <v>4.2066934271191899E-3</v>
      </c>
      <c r="L60" s="26">
        <v>4.2066934271191899E-3</v>
      </c>
      <c r="M60" s="26">
        <v>4.2004796997526898E-3</v>
      </c>
      <c r="N60" s="26">
        <v>4.2004796997526898E-3</v>
      </c>
      <c r="O60" s="26">
        <v>4.2004796997526898E-3</v>
      </c>
      <c r="P60" s="26">
        <v>4.2004796997526898E-3</v>
      </c>
      <c r="Q60" s="26">
        <v>4.2004796997526898E-3</v>
      </c>
      <c r="R60" s="26">
        <v>4.1973728360694398E-3</v>
      </c>
      <c r="S60" s="26">
        <v>4.1973728360694398E-3</v>
      </c>
      <c r="T60" s="26">
        <v>4.1973728360694398E-3</v>
      </c>
      <c r="U60" s="26">
        <v>4.1973728360694398E-3</v>
      </c>
      <c r="V60" s="26">
        <v>4.1973728360694398E-3</v>
      </c>
      <c r="W60" s="26">
        <v>4.1973728360694398E-3</v>
      </c>
      <c r="X60" s="26">
        <v>4.1973728360694398E-3</v>
      </c>
      <c r="Y60" s="26">
        <v>4.1973728360694398E-3</v>
      </c>
      <c r="Z60" s="26">
        <v>4.1973728360694398E-3</v>
      </c>
      <c r="AA60" s="26">
        <v>4.1973728360694398E-3</v>
      </c>
      <c r="AB60" s="26">
        <v>4.1979942088060896E-3</v>
      </c>
      <c r="AC60" s="26">
        <v>4.1979942088060896E-3</v>
      </c>
      <c r="AD60" s="26">
        <v>4.1979942088060896E-3</v>
      </c>
      <c r="AE60" s="26">
        <v>4.1979942088060896E-3</v>
      </c>
      <c r="AF60" s="26">
        <v>4.1979942088060896E-3</v>
      </c>
      <c r="AG60" s="26">
        <v>4.1979942088060896E-3</v>
      </c>
      <c r="AH60" s="26">
        <v>4.1979942088060896E-3</v>
      </c>
      <c r="AI60" s="26">
        <v>4.1979942088060896E-3</v>
      </c>
      <c r="AJ60" s="26">
        <v>4.1979942088060896E-3</v>
      </c>
      <c r="AK60" s="26">
        <v>4.1979942088060896E-3</v>
      </c>
      <c r="AL60" s="26">
        <v>4.1979942088060896E-3</v>
      </c>
      <c r="AM60" s="14"/>
      <c r="AN60" s="14">
        <v>1</v>
      </c>
    </row>
    <row r="61" spans="1:40" ht="14.65" customHeight="1" x14ac:dyDescent="0.25">
      <c r="A61" s="100" t="s">
        <v>62</v>
      </c>
      <c r="B61" s="14" t="s">
        <v>205</v>
      </c>
      <c r="C61" s="14" t="s">
        <v>219</v>
      </c>
      <c r="D61" s="14" t="s">
        <v>312</v>
      </c>
      <c r="E61" s="14" t="s">
        <v>181</v>
      </c>
      <c r="F61" s="14" t="s">
        <v>141</v>
      </c>
      <c r="G61" s="14" t="s">
        <v>167</v>
      </c>
      <c r="H61" s="26">
        <v>7.8292964817875996E-2</v>
      </c>
      <c r="I61" s="26">
        <v>7.8292964817875996E-2</v>
      </c>
      <c r="J61" s="26">
        <v>7.8292964817875996E-2</v>
      </c>
      <c r="K61" s="26">
        <v>7.8292964817875996E-2</v>
      </c>
      <c r="L61" s="26">
        <v>7.8292964817875996E-2</v>
      </c>
      <c r="M61" s="26">
        <v>7.8292964817875996E-2</v>
      </c>
      <c r="N61" s="26">
        <v>7.8292964817875996E-2</v>
      </c>
      <c r="O61" s="26">
        <v>7.8292964817875996E-2</v>
      </c>
      <c r="P61" s="26">
        <v>7.8292964817875996E-2</v>
      </c>
      <c r="Q61" s="26">
        <v>7.8292964817875996E-2</v>
      </c>
      <c r="R61" s="26">
        <v>7.8292964817875996E-2</v>
      </c>
      <c r="S61" s="26">
        <v>7.8292964817875996E-2</v>
      </c>
      <c r="T61" s="26">
        <v>7.8292964817875996E-2</v>
      </c>
      <c r="U61" s="26">
        <v>7.8292964817875996E-2</v>
      </c>
      <c r="V61" s="26">
        <v>7.8292964817875996E-2</v>
      </c>
      <c r="W61" s="26">
        <v>7.8292964817875996E-2</v>
      </c>
      <c r="X61" s="26">
        <v>7.8292964817875996E-2</v>
      </c>
      <c r="Y61" s="26">
        <v>7.8292964817875996E-2</v>
      </c>
      <c r="Z61" s="26">
        <v>7.8292964817875996E-2</v>
      </c>
      <c r="AA61" s="26">
        <v>7.8292964817875996E-2</v>
      </c>
      <c r="AB61" s="26">
        <v>7.8292964817875996E-2</v>
      </c>
      <c r="AC61" s="26">
        <v>7.8292964817875996E-2</v>
      </c>
      <c r="AD61" s="26">
        <v>7.8292964817875996E-2</v>
      </c>
      <c r="AE61" s="26">
        <v>7.8292964817875996E-2</v>
      </c>
      <c r="AF61" s="26">
        <v>7.8292964817875996E-2</v>
      </c>
      <c r="AG61" s="26">
        <v>7.8292964817875996E-2</v>
      </c>
      <c r="AH61" s="26">
        <v>7.8292964817875996E-2</v>
      </c>
      <c r="AI61" s="26">
        <v>7.8292964817875996E-2</v>
      </c>
      <c r="AJ61" s="26">
        <v>7.8292964817875996E-2</v>
      </c>
      <c r="AK61" s="26">
        <v>7.8292964817875996E-2</v>
      </c>
      <c r="AL61" s="26">
        <v>7.8292964817875996E-2</v>
      </c>
      <c r="AM61" s="14"/>
      <c r="AN61" s="14">
        <v>1</v>
      </c>
    </row>
    <row r="62" spans="1:40" ht="14.65" customHeight="1" x14ac:dyDescent="0.25">
      <c r="A62" s="100"/>
      <c r="B62" s="14" t="s">
        <v>205</v>
      </c>
      <c r="C62" s="14" t="s">
        <v>219</v>
      </c>
      <c r="D62" s="14" t="s">
        <v>312</v>
      </c>
      <c r="E62" s="14" t="s">
        <v>183</v>
      </c>
      <c r="F62" s="14" t="s">
        <v>141</v>
      </c>
      <c r="G62" s="14" t="s">
        <v>167</v>
      </c>
      <c r="H62" s="26">
        <v>4.6211490424646E-2</v>
      </c>
      <c r="I62" s="26">
        <v>4.6211490424646E-2</v>
      </c>
      <c r="J62" s="26">
        <v>4.6211490424646E-2</v>
      </c>
      <c r="K62" s="26">
        <v>4.6211490424646E-2</v>
      </c>
      <c r="L62" s="26">
        <v>4.6211490424646E-2</v>
      </c>
      <c r="M62" s="26">
        <v>4.6211490424646E-2</v>
      </c>
      <c r="N62" s="26">
        <v>4.6211490424646E-2</v>
      </c>
      <c r="O62" s="26">
        <v>4.6211490424646E-2</v>
      </c>
      <c r="P62" s="26">
        <v>4.6211490424646E-2</v>
      </c>
      <c r="Q62" s="26">
        <v>4.6211490424646E-2</v>
      </c>
      <c r="R62" s="26">
        <v>4.6211490424646E-2</v>
      </c>
      <c r="S62" s="26">
        <v>4.6211490424646E-2</v>
      </c>
      <c r="T62" s="26">
        <v>4.6211490424646E-2</v>
      </c>
      <c r="U62" s="26">
        <v>4.6211490424646E-2</v>
      </c>
      <c r="V62" s="26">
        <v>4.6211490424646E-2</v>
      </c>
      <c r="W62" s="26">
        <v>4.6211490424646E-2</v>
      </c>
      <c r="X62" s="26">
        <v>4.6211490424646E-2</v>
      </c>
      <c r="Y62" s="26">
        <v>4.6211490424646E-2</v>
      </c>
      <c r="Z62" s="26">
        <v>4.6211490424646E-2</v>
      </c>
      <c r="AA62" s="26">
        <v>4.6211490424646E-2</v>
      </c>
      <c r="AB62" s="26">
        <v>4.6211490424646E-2</v>
      </c>
      <c r="AC62" s="26">
        <v>4.6211490424646E-2</v>
      </c>
      <c r="AD62" s="26">
        <v>4.6211490424646E-2</v>
      </c>
      <c r="AE62" s="26">
        <v>4.6211490424646E-2</v>
      </c>
      <c r="AF62" s="26">
        <v>4.6211490424646E-2</v>
      </c>
      <c r="AG62" s="26">
        <v>4.6211490424646E-2</v>
      </c>
      <c r="AH62" s="26">
        <v>4.6211490424646E-2</v>
      </c>
      <c r="AI62" s="26">
        <v>4.6211490424646E-2</v>
      </c>
      <c r="AJ62" s="26">
        <v>4.6211490424646E-2</v>
      </c>
      <c r="AK62" s="26">
        <v>4.6211490424646E-2</v>
      </c>
      <c r="AL62" s="26">
        <v>4.6211490424646E-2</v>
      </c>
      <c r="AM62" s="14"/>
      <c r="AN62" s="14">
        <v>1</v>
      </c>
    </row>
    <row r="63" spans="1:40" ht="14.65" customHeight="1" x14ac:dyDescent="0.25">
      <c r="A63" s="100"/>
      <c r="B63" s="14" t="s">
        <v>205</v>
      </c>
      <c r="C63" s="14" t="s">
        <v>219</v>
      </c>
      <c r="D63" s="14" t="s">
        <v>312</v>
      </c>
      <c r="E63" s="14" t="s">
        <v>185</v>
      </c>
      <c r="F63" s="14" t="s">
        <v>141</v>
      </c>
      <c r="G63" s="14" t="s">
        <v>167</v>
      </c>
      <c r="H63" s="26">
        <v>2.0505300309443999E-2</v>
      </c>
      <c r="I63" s="26">
        <v>2.0505300309443999E-2</v>
      </c>
      <c r="J63" s="26">
        <v>2.0505300309443999E-2</v>
      </c>
      <c r="K63" s="26">
        <v>2.0505300309443999E-2</v>
      </c>
      <c r="L63" s="26">
        <v>2.0505300309443999E-2</v>
      </c>
      <c r="M63" s="26">
        <v>2.0505300309443999E-2</v>
      </c>
      <c r="N63" s="26">
        <v>2.0505300309443999E-2</v>
      </c>
      <c r="O63" s="26">
        <v>2.0505300309443999E-2</v>
      </c>
      <c r="P63" s="26">
        <v>2.0505300309443999E-2</v>
      </c>
      <c r="Q63" s="26">
        <v>2.0505300309443999E-2</v>
      </c>
      <c r="R63" s="26">
        <v>2.0505300309443999E-2</v>
      </c>
      <c r="S63" s="26">
        <v>2.0505300309443999E-2</v>
      </c>
      <c r="T63" s="26">
        <v>2.0505300309443999E-2</v>
      </c>
      <c r="U63" s="26">
        <v>2.0505300309443999E-2</v>
      </c>
      <c r="V63" s="26">
        <v>2.0505300309443999E-2</v>
      </c>
      <c r="W63" s="26">
        <v>2.0505300309443999E-2</v>
      </c>
      <c r="X63" s="26">
        <v>2.0505300309443999E-2</v>
      </c>
      <c r="Y63" s="26">
        <v>2.0505300309443999E-2</v>
      </c>
      <c r="Z63" s="26">
        <v>2.0505300309443999E-2</v>
      </c>
      <c r="AA63" s="26">
        <v>2.0505300309443999E-2</v>
      </c>
      <c r="AB63" s="26">
        <v>2.0505300309443999E-2</v>
      </c>
      <c r="AC63" s="26">
        <v>2.0505300309443999E-2</v>
      </c>
      <c r="AD63" s="26">
        <v>2.0505300309443999E-2</v>
      </c>
      <c r="AE63" s="26">
        <v>2.0505300309443999E-2</v>
      </c>
      <c r="AF63" s="26">
        <v>2.0505300309443999E-2</v>
      </c>
      <c r="AG63" s="26">
        <v>2.0505300309443999E-2</v>
      </c>
      <c r="AH63" s="26">
        <v>2.0505300309443999E-2</v>
      </c>
      <c r="AI63" s="26">
        <v>2.0505300309443999E-2</v>
      </c>
      <c r="AJ63" s="26">
        <v>2.0505300309443999E-2</v>
      </c>
      <c r="AK63" s="26">
        <v>2.0505300309443999E-2</v>
      </c>
      <c r="AL63" s="26">
        <v>2.0505300309443999E-2</v>
      </c>
      <c r="AM63" s="14"/>
      <c r="AN63" s="14">
        <v>1</v>
      </c>
    </row>
    <row r="64" spans="1:40" ht="14.65" customHeight="1" x14ac:dyDescent="0.25">
      <c r="A64" s="100" t="s">
        <v>65</v>
      </c>
      <c r="B64" s="14" t="s">
        <v>205</v>
      </c>
      <c r="C64" s="14" t="s">
        <v>219</v>
      </c>
      <c r="D64" s="14" t="s">
        <v>312</v>
      </c>
      <c r="E64" s="14" t="s">
        <v>181</v>
      </c>
      <c r="F64" s="14" t="s">
        <v>143</v>
      </c>
      <c r="G64" s="14" t="s">
        <v>167</v>
      </c>
      <c r="H64" s="26">
        <v>6.1515900928330897E-2</v>
      </c>
      <c r="I64" s="26">
        <v>6.1515900928330897E-2</v>
      </c>
      <c r="J64" s="26">
        <v>6.1515900928330897E-2</v>
      </c>
      <c r="K64" s="26">
        <v>6.1515900928330897E-2</v>
      </c>
      <c r="L64" s="26">
        <v>6.1515900928330897E-2</v>
      </c>
      <c r="M64" s="26">
        <v>6.1515900928330897E-2</v>
      </c>
      <c r="N64" s="26">
        <v>6.1515900928330897E-2</v>
      </c>
      <c r="O64" s="26">
        <v>6.1515900928330897E-2</v>
      </c>
      <c r="P64" s="26">
        <v>6.1515900928330897E-2</v>
      </c>
      <c r="Q64" s="26">
        <v>6.1515900928330897E-2</v>
      </c>
      <c r="R64" s="26">
        <v>6.1515900928330897E-2</v>
      </c>
      <c r="S64" s="26">
        <v>6.1515900928330897E-2</v>
      </c>
      <c r="T64" s="26">
        <v>6.1515900928330897E-2</v>
      </c>
      <c r="U64" s="26">
        <v>6.1515900928330897E-2</v>
      </c>
      <c r="V64" s="26">
        <v>6.1515900928330897E-2</v>
      </c>
      <c r="W64" s="26">
        <v>6.1515900928330897E-2</v>
      </c>
      <c r="X64" s="26">
        <v>6.1515900928330897E-2</v>
      </c>
      <c r="Y64" s="26">
        <v>6.1515900928330897E-2</v>
      </c>
      <c r="Z64" s="26">
        <v>6.1515900928330897E-2</v>
      </c>
      <c r="AA64" s="26">
        <v>6.1515900928330897E-2</v>
      </c>
      <c r="AB64" s="26">
        <v>6.1515900928330897E-2</v>
      </c>
      <c r="AC64" s="26">
        <v>6.1515900928330897E-2</v>
      </c>
      <c r="AD64" s="26">
        <v>6.1515900928330897E-2</v>
      </c>
      <c r="AE64" s="26">
        <v>6.1515900928330897E-2</v>
      </c>
      <c r="AF64" s="26">
        <v>6.1515900928330897E-2</v>
      </c>
      <c r="AG64" s="26">
        <v>6.1515900928330897E-2</v>
      </c>
      <c r="AH64" s="26">
        <v>6.1515900928330897E-2</v>
      </c>
      <c r="AI64" s="26">
        <v>6.1515900928330897E-2</v>
      </c>
      <c r="AJ64" s="26">
        <v>6.1515900928330897E-2</v>
      </c>
      <c r="AK64" s="26">
        <v>6.1515900928330897E-2</v>
      </c>
      <c r="AL64" s="26">
        <v>6.1515900928330897E-2</v>
      </c>
      <c r="AM64" s="14"/>
      <c r="AN64" s="14">
        <v>1</v>
      </c>
    </row>
    <row r="65" spans="1:40" ht="14.65" customHeight="1" x14ac:dyDescent="0.25">
      <c r="A65" s="100"/>
      <c r="B65" s="14" t="s">
        <v>205</v>
      </c>
      <c r="C65" s="14" t="s">
        <v>219</v>
      </c>
      <c r="D65" s="14" t="s">
        <v>312</v>
      </c>
      <c r="E65" s="14" t="s">
        <v>183</v>
      </c>
      <c r="F65" s="14" t="s">
        <v>143</v>
      </c>
      <c r="G65" s="14" t="s">
        <v>167</v>
      </c>
      <c r="H65" s="26">
        <v>1.01470167894913E-2</v>
      </c>
      <c r="I65" s="26">
        <v>1.01470167894913E-2</v>
      </c>
      <c r="J65" s="26">
        <v>1.01470167894913E-2</v>
      </c>
      <c r="K65" s="26">
        <v>1.01470167894913E-2</v>
      </c>
      <c r="L65" s="26">
        <v>1.01470167894913E-2</v>
      </c>
      <c r="M65" s="26">
        <v>1.01470167894913E-2</v>
      </c>
      <c r="N65" s="26">
        <v>1.01470167894913E-2</v>
      </c>
      <c r="O65" s="26">
        <v>1.01470167894913E-2</v>
      </c>
      <c r="P65" s="26">
        <v>1.01470167894913E-2</v>
      </c>
      <c r="Q65" s="26">
        <v>1.01470167894913E-2</v>
      </c>
      <c r="R65" s="26">
        <v>1.01470167894913E-2</v>
      </c>
      <c r="S65" s="26">
        <v>1.01470167894913E-2</v>
      </c>
      <c r="T65" s="26">
        <v>1.01470167894913E-2</v>
      </c>
      <c r="U65" s="26">
        <v>1.01470167894913E-2</v>
      </c>
      <c r="V65" s="26">
        <v>1.01470167894913E-2</v>
      </c>
      <c r="W65" s="26">
        <v>1.01470167894913E-2</v>
      </c>
      <c r="X65" s="26">
        <v>1.01470167894913E-2</v>
      </c>
      <c r="Y65" s="26">
        <v>1.01470167894913E-2</v>
      </c>
      <c r="Z65" s="26">
        <v>1.01470167894913E-2</v>
      </c>
      <c r="AA65" s="26">
        <v>1.01470167894913E-2</v>
      </c>
      <c r="AB65" s="26">
        <v>1.01470167894913E-2</v>
      </c>
      <c r="AC65" s="26">
        <v>1.01470167894913E-2</v>
      </c>
      <c r="AD65" s="26">
        <v>1.01470167894913E-2</v>
      </c>
      <c r="AE65" s="26">
        <v>1.01470167894913E-2</v>
      </c>
      <c r="AF65" s="26">
        <v>1.01470167894913E-2</v>
      </c>
      <c r="AG65" s="26">
        <v>1.01470167894913E-2</v>
      </c>
      <c r="AH65" s="26">
        <v>1.01470167894913E-2</v>
      </c>
      <c r="AI65" s="26">
        <v>1.01470167894913E-2</v>
      </c>
      <c r="AJ65" s="26">
        <v>1.01470167894913E-2</v>
      </c>
      <c r="AK65" s="26">
        <v>1.01470167894913E-2</v>
      </c>
      <c r="AL65" s="26">
        <v>1.01470167894913E-2</v>
      </c>
      <c r="AM65" s="14"/>
      <c r="AN65" s="14">
        <v>1</v>
      </c>
    </row>
    <row r="66" spans="1:40" ht="14.65" customHeight="1" x14ac:dyDescent="0.25">
      <c r="A66" s="100"/>
      <c r="B66" s="14" t="s">
        <v>205</v>
      </c>
      <c r="C66" s="14" t="s">
        <v>219</v>
      </c>
      <c r="D66" s="14" t="s">
        <v>312</v>
      </c>
      <c r="E66" s="14" t="s">
        <v>185</v>
      </c>
      <c r="F66" s="14" t="s">
        <v>143</v>
      </c>
      <c r="G66" s="14" t="s">
        <v>167</v>
      </c>
      <c r="H66" s="26">
        <v>2.05053003094436E-2</v>
      </c>
      <c r="I66" s="26">
        <v>2.05053003094436E-2</v>
      </c>
      <c r="J66" s="26">
        <v>2.05053003094436E-2</v>
      </c>
      <c r="K66" s="26">
        <v>2.05053003094436E-2</v>
      </c>
      <c r="L66" s="26">
        <v>2.05053003094436E-2</v>
      </c>
      <c r="M66" s="26">
        <v>2.05053003094436E-2</v>
      </c>
      <c r="N66" s="26">
        <v>2.05053003094436E-2</v>
      </c>
      <c r="O66" s="26">
        <v>2.05053003094436E-2</v>
      </c>
      <c r="P66" s="26">
        <v>2.05053003094436E-2</v>
      </c>
      <c r="Q66" s="26">
        <v>2.05053003094436E-2</v>
      </c>
      <c r="R66" s="26">
        <v>2.05053003094436E-2</v>
      </c>
      <c r="S66" s="26">
        <v>2.05053003094436E-2</v>
      </c>
      <c r="T66" s="26">
        <v>2.05053003094436E-2</v>
      </c>
      <c r="U66" s="26">
        <v>2.05053003094436E-2</v>
      </c>
      <c r="V66" s="26">
        <v>2.05053003094436E-2</v>
      </c>
      <c r="W66" s="26">
        <v>2.05053003094436E-2</v>
      </c>
      <c r="X66" s="26">
        <v>2.05053003094436E-2</v>
      </c>
      <c r="Y66" s="26">
        <v>2.05053003094436E-2</v>
      </c>
      <c r="Z66" s="26">
        <v>2.05053003094436E-2</v>
      </c>
      <c r="AA66" s="26">
        <v>2.05053003094436E-2</v>
      </c>
      <c r="AB66" s="26">
        <v>2.05053003094436E-2</v>
      </c>
      <c r="AC66" s="26">
        <v>2.05053003094436E-2</v>
      </c>
      <c r="AD66" s="26">
        <v>2.05053003094436E-2</v>
      </c>
      <c r="AE66" s="26">
        <v>2.05053003094436E-2</v>
      </c>
      <c r="AF66" s="26">
        <v>2.05053003094436E-2</v>
      </c>
      <c r="AG66" s="26">
        <v>2.05053003094436E-2</v>
      </c>
      <c r="AH66" s="26">
        <v>2.05053003094436E-2</v>
      </c>
      <c r="AI66" s="26">
        <v>2.05053003094436E-2</v>
      </c>
      <c r="AJ66" s="26">
        <v>2.05053003094436E-2</v>
      </c>
      <c r="AK66" s="26">
        <v>2.05053003094436E-2</v>
      </c>
      <c r="AL66" s="26">
        <v>2.05053003094436E-2</v>
      </c>
      <c r="AM66" s="14"/>
      <c r="AN66" s="14">
        <v>1</v>
      </c>
    </row>
    <row r="67" spans="1:40" ht="14.65" customHeight="1" x14ac:dyDescent="0.25">
      <c r="A67" s="100" t="s">
        <v>69</v>
      </c>
      <c r="B67" s="14" t="s">
        <v>205</v>
      </c>
      <c r="C67" s="14" t="s">
        <v>219</v>
      </c>
      <c r="D67" s="14" t="s">
        <v>313</v>
      </c>
      <c r="E67" s="14" t="s">
        <v>181</v>
      </c>
      <c r="F67" s="14" t="s">
        <v>147</v>
      </c>
      <c r="G67" s="14" t="s">
        <v>169</v>
      </c>
      <c r="H67" s="26">
        <v>4.0389227882237401E-2</v>
      </c>
      <c r="I67" s="26">
        <v>4.0389227882237401E-2</v>
      </c>
      <c r="J67" s="26">
        <v>4.0389227882237401E-2</v>
      </c>
      <c r="K67" s="26">
        <v>4.0389227882237401E-2</v>
      </c>
      <c r="L67" s="26">
        <v>4.0389227882237401E-2</v>
      </c>
      <c r="M67" s="26">
        <v>4.0389227882237401E-2</v>
      </c>
      <c r="N67" s="26">
        <v>4.0389227882237401E-2</v>
      </c>
      <c r="O67" s="26">
        <v>4.0389227882237401E-2</v>
      </c>
      <c r="P67" s="26">
        <v>4.0389227882237401E-2</v>
      </c>
      <c r="Q67" s="26">
        <v>4.0389227882237401E-2</v>
      </c>
      <c r="R67" s="26">
        <v>4.0389227882237401E-2</v>
      </c>
      <c r="S67" s="26">
        <v>4.0389227882237401E-2</v>
      </c>
      <c r="T67" s="26">
        <v>4.0389227882237401E-2</v>
      </c>
      <c r="U67" s="26">
        <v>4.0389227882237401E-2</v>
      </c>
      <c r="V67" s="26">
        <v>4.0389227882237401E-2</v>
      </c>
      <c r="W67" s="26">
        <v>4.0389227882237401E-2</v>
      </c>
      <c r="X67" s="26">
        <v>4.0389227882237401E-2</v>
      </c>
      <c r="Y67" s="26">
        <v>4.0389227882237401E-2</v>
      </c>
      <c r="Z67" s="26">
        <v>4.0389227882237401E-2</v>
      </c>
      <c r="AA67" s="26">
        <v>4.0389227882237401E-2</v>
      </c>
      <c r="AB67" s="26">
        <v>4.0389227882237401E-2</v>
      </c>
      <c r="AC67" s="26">
        <v>4.0389227882237401E-2</v>
      </c>
      <c r="AD67" s="26">
        <v>4.0389227882237401E-2</v>
      </c>
      <c r="AE67" s="26">
        <v>4.0389227882237401E-2</v>
      </c>
      <c r="AF67" s="26">
        <v>4.0389227882237401E-2</v>
      </c>
      <c r="AG67" s="26">
        <v>4.0389227882237401E-2</v>
      </c>
      <c r="AH67" s="26">
        <v>4.0389227882237401E-2</v>
      </c>
      <c r="AI67" s="26">
        <v>4.0389227882237401E-2</v>
      </c>
      <c r="AJ67" s="26">
        <v>4.0389227882237401E-2</v>
      </c>
      <c r="AK67" s="26">
        <v>4.0389227882237401E-2</v>
      </c>
      <c r="AL67" s="26">
        <v>4.0389227882237401E-2</v>
      </c>
      <c r="AM67" s="14"/>
      <c r="AN67" s="14">
        <v>1</v>
      </c>
    </row>
    <row r="68" spans="1:40" ht="14.65" customHeight="1" x14ac:dyDescent="0.25">
      <c r="A68" s="100"/>
      <c r="B68" s="14" t="s">
        <v>205</v>
      </c>
      <c r="C68" s="14" t="s">
        <v>219</v>
      </c>
      <c r="D68" s="14" t="s">
        <v>313</v>
      </c>
      <c r="E68" s="14" t="s">
        <v>183</v>
      </c>
      <c r="F68" s="14" t="s">
        <v>147</v>
      </c>
      <c r="G68" s="14" t="s">
        <v>169</v>
      </c>
      <c r="H68" s="26">
        <v>5.8502243155579298E-3</v>
      </c>
      <c r="I68" s="26">
        <v>5.8502243155579298E-3</v>
      </c>
      <c r="J68" s="26">
        <v>5.8502243155579298E-3</v>
      </c>
      <c r="K68" s="26">
        <v>5.8502243155579298E-3</v>
      </c>
      <c r="L68" s="26">
        <v>5.8502243155579298E-3</v>
      </c>
      <c r="M68" s="26">
        <v>5.8502243155579298E-3</v>
      </c>
      <c r="N68" s="26">
        <v>5.8502243155579298E-3</v>
      </c>
      <c r="O68" s="26">
        <v>5.8502243155579298E-3</v>
      </c>
      <c r="P68" s="26">
        <v>5.8502243155579298E-3</v>
      </c>
      <c r="Q68" s="26">
        <v>5.8502243155579298E-3</v>
      </c>
      <c r="R68" s="26">
        <v>5.8502243155579298E-3</v>
      </c>
      <c r="S68" s="26">
        <v>5.8502243155579298E-3</v>
      </c>
      <c r="T68" s="26">
        <v>5.8502243155579298E-3</v>
      </c>
      <c r="U68" s="26">
        <v>5.8502243155579298E-3</v>
      </c>
      <c r="V68" s="26">
        <v>5.8502243155579298E-3</v>
      </c>
      <c r="W68" s="26">
        <v>5.8502243155579298E-3</v>
      </c>
      <c r="X68" s="26">
        <v>5.8502243155579298E-3</v>
      </c>
      <c r="Y68" s="26">
        <v>5.8502243155579298E-3</v>
      </c>
      <c r="Z68" s="26">
        <v>5.8502243155579298E-3</v>
      </c>
      <c r="AA68" s="26">
        <v>5.8502243155579298E-3</v>
      </c>
      <c r="AB68" s="26">
        <v>5.8502243155579298E-3</v>
      </c>
      <c r="AC68" s="26">
        <v>5.8502243155579298E-3</v>
      </c>
      <c r="AD68" s="26">
        <v>5.8502243155579298E-3</v>
      </c>
      <c r="AE68" s="26">
        <v>5.8502243155579298E-3</v>
      </c>
      <c r="AF68" s="26">
        <v>5.8502243155579298E-3</v>
      </c>
      <c r="AG68" s="26">
        <v>5.8502243155579298E-3</v>
      </c>
      <c r="AH68" s="26">
        <v>5.8502243155579298E-3</v>
      </c>
      <c r="AI68" s="26">
        <v>5.8502243155579298E-3</v>
      </c>
      <c r="AJ68" s="26">
        <v>5.8502243155579298E-3</v>
      </c>
      <c r="AK68" s="26">
        <v>5.8502243155579298E-3</v>
      </c>
      <c r="AL68" s="26">
        <v>5.8502243155579298E-3</v>
      </c>
      <c r="AM68" s="14"/>
      <c r="AN68" s="14">
        <v>1</v>
      </c>
    </row>
    <row r="69" spans="1:40" ht="14.65" customHeight="1" x14ac:dyDescent="0.25">
      <c r="A69" s="100"/>
      <c r="B69" s="14" t="s">
        <v>205</v>
      </c>
      <c r="C69" s="14" t="s">
        <v>219</v>
      </c>
      <c r="D69" s="14" t="s">
        <v>313</v>
      </c>
      <c r="E69" s="14" t="s">
        <v>185</v>
      </c>
      <c r="F69" s="14" t="s">
        <v>147</v>
      </c>
      <c r="G69" s="14" t="s">
        <v>169</v>
      </c>
      <c r="H69" s="26">
        <v>1.33595138379708E-2</v>
      </c>
      <c r="I69" s="26">
        <v>1.33595138379708E-2</v>
      </c>
      <c r="J69" s="26">
        <v>1.33595138379708E-2</v>
      </c>
      <c r="K69" s="26">
        <v>1.33595138379708E-2</v>
      </c>
      <c r="L69" s="26">
        <v>1.33595138379708E-2</v>
      </c>
      <c r="M69" s="26">
        <v>1.33595138379708E-2</v>
      </c>
      <c r="N69" s="26">
        <v>1.33595138379708E-2</v>
      </c>
      <c r="O69" s="26">
        <v>1.33595138379708E-2</v>
      </c>
      <c r="P69" s="26">
        <v>1.33595138379708E-2</v>
      </c>
      <c r="Q69" s="26">
        <v>1.33595138379708E-2</v>
      </c>
      <c r="R69" s="26">
        <v>1.33595138379708E-2</v>
      </c>
      <c r="S69" s="26">
        <v>1.33595138379708E-2</v>
      </c>
      <c r="T69" s="26">
        <v>1.33595138379708E-2</v>
      </c>
      <c r="U69" s="26">
        <v>1.33595138379708E-2</v>
      </c>
      <c r="V69" s="26">
        <v>1.33595138379708E-2</v>
      </c>
      <c r="W69" s="26">
        <v>1.33595138379708E-2</v>
      </c>
      <c r="X69" s="26">
        <v>1.33595138379708E-2</v>
      </c>
      <c r="Y69" s="26">
        <v>1.33595138379708E-2</v>
      </c>
      <c r="Z69" s="26">
        <v>1.33595138379708E-2</v>
      </c>
      <c r="AA69" s="26">
        <v>1.33595138379708E-2</v>
      </c>
      <c r="AB69" s="26">
        <v>1.33595138379708E-2</v>
      </c>
      <c r="AC69" s="26">
        <v>1.33595138379708E-2</v>
      </c>
      <c r="AD69" s="26">
        <v>1.33595138379708E-2</v>
      </c>
      <c r="AE69" s="26">
        <v>1.33595138379708E-2</v>
      </c>
      <c r="AF69" s="26">
        <v>1.33595138379708E-2</v>
      </c>
      <c r="AG69" s="26">
        <v>1.33595138379708E-2</v>
      </c>
      <c r="AH69" s="26">
        <v>1.33595138379708E-2</v>
      </c>
      <c r="AI69" s="26">
        <v>1.33595138379708E-2</v>
      </c>
      <c r="AJ69" s="26">
        <v>1.33595138379708E-2</v>
      </c>
      <c r="AK69" s="26">
        <v>1.33595138379708E-2</v>
      </c>
      <c r="AL69" s="26">
        <v>1.33595138379708E-2</v>
      </c>
      <c r="AM69" s="14"/>
      <c r="AN69" s="14">
        <v>1</v>
      </c>
    </row>
    <row r="70" spans="1:40" ht="14.65" customHeight="1" x14ac:dyDescent="0.25">
      <c r="A70" s="100" t="s">
        <v>72</v>
      </c>
      <c r="B70" s="14" t="s">
        <v>268</v>
      </c>
      <c r="C70" s="14" t="s">
        <v>219</v>
      </c>
      <c r="D70" s="14" t="s">
        <v>312</v>
      </c>
      <c r="E70" s="14" t="s">
        <v>181</v>
      </c>
      <c r="F70" s="14" t="s">
        <v>131</v>
      </c>
      <c r="G70" s="14" t="s">
        <v>171</v>
      </c>
      <c r="H70" s="26">
        <v>0.16590652068549799</v>
      </c>
      <c r="I70" s="26">
        <v>0.16590652068549799</v>
      </c>
      <c r="J70" s="26">
        <v>0.16590652068549799</v>
      </c>
      <c r="K70" s="26">
        <v>0.16590652068549799</v>
      </c>
      <c r="L70" s="26">
        <v>0.16590652068549799</v>
      </c>
      <c r="M70" s="26">
        <v>0.16590652068549799</v>
      </c>
      <c r="N70" s="26">
        <v>0.16590652068549799</v>
      </c>
      <c r="O70" s="26">
        <v>0.16590652068549799</v>
      </c>
      <c r="P70" s="26">
        <v>0.16590652068549799</v>
      </c>
      <c r="Q70" s="26">
        <v>0.16590652068549799</v>
      </c>
      <c r="R70" s="26">
        <v>0.16590652068549799</v>
      </c>
      <c r="S70" s="26">
        <v>0.16590652068549799</v>
      </c>
      <c r="T70" s="26">
        <v>0.16590652068549799</v>
      </c>
      <c r="U70" s="26">
        <v>0.16590652068549799</v>
      </c>
      <c r="V70" s="26">
        <v>0.16590652068549799</v>
      </c>
      <c r="W70" s="26">
        <v>0.16590652068549799</v>
      </c>
      <c r="X70" s="26">
        <v>0.16590652068549799</v>
      </c>
      <c r="Y70" s="26">
        <v>0.16590652068549799</v>
      </c>
      <c r="Z70" s="26">
        <v>0.16590652068549799</v>
      </c>
      <c r="AA70" s="26">
        <v>0.16590652068549799</v>
      </c>
      <c r="AB70" s="26">
        <v>0.16590652068549799</v>
      </c>
      <c r="AC70" s="26">
        <v>0.16590652068549799</v>
      </c>
      <c r="AD70" s="26">
        <v>0.16590652068549799</v>
      </c>
      <c r="AE70" s="26">
        <v>0.16590652068549799</v>
      </c>
      <c r="AF70" s="26">
        <v>0.16590652068549799</v>
      </c>
      <c r="AG70" s="26">
        <v>0.16590652068549799</v>
      </c>
      <c r="AH70" s="26">
        <v>0.16590652068549799</v>
      </c>
      <c r="AI70" s="26">
        <v>0.16590652068549799</v>
      </c>
      <c r="AJ70" s="26">
        <v>0.16590652068549799</v>
      </c>
      <c r="AK70" s="26">
        <v>0.16590652068549799</v>
      </c>
      <c r="AL70" s="26">
        <v>0.16590652068549799</v>
      </c>
      <c r="AM70" s="14"/>
      <c r="AN70" s="14">
        <v>1</v>
      </c>
    </row>
    <row r="71" spans="1:40" ht="14.65" customHeight="1" x14ac:dyDescent="0.25">
      <c r="A71" s="100"/>
      <c r="B71" s="14" t="s">
        <v>268</v>
      </c>
      <c r="C71" s="14" t="s">
        <v>219</v>
      </c>
      <c r="D71" s="14" t="s">
        <v>312</v>
      </c>
      <c r="E71" s="14" t="s">
        <v>183</v>
      </c>
      <c r="F71" s="14" t="s">
        <v>131</v>
      </c>
      <c r="G71" s="14" t="s">
        <v>171</v>
      </c>
      <c r="H71" s="26">
        <v>4.7224327985385299E-3</v>
      </c>
      <c r="I71" s="26">
        <v>4.7224327985385299E-3</v>
      </c>
      <c r="J71" s="26">
        <v>4.7224327985385299E-3</v>
      </c>
      <c r="K71" s="26">
        <v>4.7224327985385299E-3</v>
      </c>
      <c r="L71" s="26">
        <v>4.7224327985385299E-3</v>
      </c>
      <c r="M71" s="26">
        <v>4.7224327985385299E-3</v>
      </c>
      <c r="N71" s="26">
        <v>4.7224327985385299E-3</v>
      </c>
      <c r="O71" s="26">
        <v>4.7224327985385299E-3</v>
      </c>
      <c r="P71" s="26">
        <v>4.7224327985385299E-3</v>
      </c>
      <c r="Q71" s="26">
        <v>4.7224327985385299E-3</v>
      </c>
      <c r="R71" s="26">
        <v>4.7224327985385299E-3</v>
      </c>
      <c r="S71" s="26">
        <v>4.7224327985385299E-3</v>
      </c>
      <c r="T71" s="26">
        <v>4.7224327985385299E-3</v>
      </c>
      <c r="U71" s="26">
        <v>4.7224327985385299E-3</v>
      </c>
      <c r="V71" s="26">
        <v>4.7224327985385299E-3</v>
      </c>
      <c r="W71" s="26">
        <v>4.7224327985385299E-3</v>
      </c>
      <c r="X71" s="26">
        <v>4.7224327985385299E-3</v>
      </c>
      <c r="Y71" s="26">
        <v>4.7224327985385299E-3</v>
      </c>
      <c r="Z71" s="26">
        <v>4.7224327985385299E-3</v>
      </c>
      <c r="AA71" s="26">
        <v>4.7224327985385299E-3</v>
      </c>
      <c r="AB71" s="26">
        <v>4.7224327985385299E-3</v>
      </c>
      <c r="AC71" s="26">
        <v>4.7224327985385299E-3</v>
      </c>
      <c r="AD71" s="26">
        <v>4.7224327985385299E-3</v>
      </c>
      <c r="AE71" s="26">
        <v>4.7224327985385299E-3</v>
      </c>
      <c r="AF71" s="26">
        <v>4.7224327985385299E-3</v>
      </c>
      <c r="AG71" s="26">
        <v>4.7224327985385299E-3</v>
      </c>
      <c r="AH71" s="26">
        <v>4.7224327985385299E-3</v>
      </c>
      <c r="AI71" s="26">
        <v>4.7224327985385299E-3</v>
      </c>
      <c r="AJ71" s="26">
        <v>4.7224327985385299E-3</v>
      </c>
      <c r="AK71" s="26">
        <v>4.7224327985385299E-3</v>
      </c>
      <c r="AL71" s="26">
        <v>4.7224327985385299E-3</v>
      </c>
      <c r="AM71" s="14"/>
      <c r="AN71" s="14">
        <v>1</v>
      </c>
    </row>
    <row r="72" spans="1:40" ht="14.65" customHeight="1" x14ac:dyDescent="0.25">
      <c r="A72" s="100"/>
      <c r="B72" s="14" t="s">
        <v>268</v>
      </c>
      <c r="C72" s="14" t="s">
        <v>219</v>
      </c>
      <c r="D72" s="14" t="s">
        <v>312</v>
      </c>
      <c r="E72" s="14" t="s">
        <v>185</v>
      </c>
      <c r="F72" s="14" t="s">
        <v>131</v>
      </c>
      <c r="G72" s="14" t="s">
        <v>171</v>
      </c>
      <c r="H72" s="26">
        <v>0</v>
      </c>
      <c r="I72" s="26">
        <v>0</v>
      </c>
      <c r="J72" s="26">
        <v>0</v>
      </c>
      <c r="K72" s="26">
        <v>0</v>
      </c>
      <c r="L72" s="26">
        <v>0</v>
      </c>
      <c r="M72" s="26">
        <v>0</v>
      </c>
      <c r="N72" s="26">
        <v>0</v>
      </c>
      <c r="O72" s="26">
        <v>0</v>
      </c>
      <c r="P72" s="26">
        <v>0</v>
      </c>
      <c r="Q72" s="26">
        <v>0</v>
      </c>
      <c r="R72" s="26">
        <v>0</v>
      </c>
      <c r="S72" s="26">
        <v>0</v>
      </c>
      <c r="T72" s="26">
        <v>0</v>
      </c>
      <c r="U72" s="26">
        <v>0</v>
      </c>
      <c r="V72" s="26">
        <v>0</v>
      </c>
      <c r="W72" s="26">
        <v>0</v>
      </c>
      <c r="X72" s="26">
        <v>0</v>
      </c>
      <c r="Y72" s="26">
        <v>0</v>
      </c>
      <c r="Z72" s="26">
        <v>0</v>
      </c>
      <c r="AA72" s="26">
        <v>0</v>
      </c>
      <c r="AB72" s="26">
        <v>0</v>
      </c>
      <c r="AC72" s="26">
        <v>0</v>
      </c>
      <c r="AD72" s="26">
        <v>0</v>
      </c>
      <c r="AE72" s="26">
        <v>0</v>
      </c>
      <c r="AF72" s="26">
        <v>0</v>
      </c>
      <c r="AG72" s="26">
        <v>0</v>
      </c>
      <c r="AH72" s="26">
        <v>0</v>
      </c>
      <c r="AI72" s="26">
        <v>0</v>
      </c>
      <c r="AJ72" s="26">
        <v>0</v>
      </c>
      <c r="AK72" s="26">
        <v>0</v>
      </c>
      <c r="AL72" s="26">
        <v>0</v>
      </c>
      <c r="AM72" s="14"/>
      <c r="AN72" s="14">
        <v>1</v>
      </c>
    </row>
    <row r="73" spans="1:40" ht="14.65" customHeight="1" x14ac:dyDescent="0.25">
      <c r="A73" s="100" t="s">
        <v>75</v>
      </c>
      <c r="B73" s="14" t="s">
        <v>268</v>
      </c>
      <c r="C73" s="14" t="s">
        <v>219</v>
      </c>
      <c r="D73" s="14" t="s">
        <v>312</v>
      </c>
      <c r="E73" s="14" t="s">
        <v>181</v>
      </c>
      <c r="F73" s="14" t="s">
        <v>151</v>
      </c>
      <c r="G73" s="14" t="s">
        <v>171</v>
      </c>
      <c r="H73" s="26">
        <v>0.16590652068549799</v>
      </c>
      <c r="I73" s="26">
        <v>0.16590652068549799</v>
      </c>
      <c r="J73" s="26">
        <v>0.16590652068549799</v>
      </c>
      <c r="K73" s="26">
        <v>0.16590652068549799</v>
      </c>
      <c r="L73" s="26">
        <v>0.16590652068549799</v>
      </c>
      <c r="M73" s="26">
        <v>0.16590652068549799</v>
      </c>
      <c r="N73" s="26">
        <v>0.16590652068549799</v>
      </c>
      <c r="O73" s="26">
        <v>0.16590652068549799</v>
      </c>
      <c r="P73" s="26">
        <v>0.16590652068549799</v>
      </c>
      <c r="Q73" s="26">
        <v>0.16590652068549799</v>
      </c>
      <c r="R73" s="26">
        <v>0.16590652068549799</v>
      </c>
      <c r="S73" s="26">
        <v>0.16590652068549799</v>
      </c>
      <c r="T73" s="26">
        <v>0.16590652068549799</v>
      </c>
      <c r="U73" s="26">
        <v>0.16590652068549799</v>
      </c>
      <c r="V73" s="26">
        <v>0.16590652068549799</v>
      </c>
      <c r="W73" s="26">
        <v>0.16590652068549799</v>
      </c>
      <c r="X73" s="26">
        <v>0.16590652068549799</v>
      </c>
      <c r="Y73" s="26">
        <v>0.16590652068549799</v>
      </c>
      <c r="Z73" s="26">
        <v>0.16590652068549799</v>
      </c>
      <c r="AA73" s="26">
        <v>0.16590652068549799</v>
      </c>
      <c r="AB73" s="26">
        <v>0.16590652068549799</v>
      </c>
      <c r="AC73" s="26">
        <v>0.16590652068549799</v>
      </c>
      <c r="AD73" s="26">
        <v>0.16590652068549799</v>
      </c>
      <c r="AE73" s="26">
        <v>0.16590652068549799</v>
      </c>
      <c r="AF73" s="26">
        <v>0.16590652068549799</v>
      </c>
      <c r="AG73" s="26">
        <v>0.16590652068549799</v>
      </c>
      <c r="AH73" s="26">
        <v>0.16590652068549799</v>
      </c>
      <c r="AI73" s="26">
        <v>0.16590652068549799</v>
      </c>
      <c r="AJ73" s="26">
        <v>0.16590652068549799</v>
      </c>
      <c r="AK73" s="26">
        <v>0.16590652068549799</v>
      </c>
      <c r="AL73" s="26">
        <v>0.16590652068549799</v>
      </c>
      <c r="AM73" s="14"/>
      <c r="AN73" s="14">
        <v>1</v>
      </c>
    </row>
    <row r="74" spans="1:40" ht="14.65" customHeight="1" x14ac:dyDescent="0.25">
      <c r="A74" s="100"/>
      <c r="B74" s="14" t="s">
        <v>268</v>
      </c>
      <c r="C74" s="14" t="s">
        <v>219</v>
      </c>
      <c r="D74" s="14" t="s">
        <v>312</v>
      </c>
      <c r="E74" s="14" t="s">
        <v>183</v>
      </c>
      <c r="F74" s="14" t="s">
        <v>151</v>
      </c>
      <c r="G74" s="14" t="s">
        <v>171</v>
      </c>
      <c r="H74" s="26">
        <v>4.7224327985385299E-3</v>
      </c>
      <c r="I74" s="26">
        <v>4.7224327985385299E-3</v>
      </c>
      <c r="J74" s="26">
        <v>4.7224327985385299E-3</v>
      </c>
      <c r="K74" s="26">
        <v>4.7224327985385299E-3</v>
      </c>
      <c r="L74" s="26">
        <v>4.7224327985385299E-3</v>
      </c>
      <c r="M74" s="26">
        <v>4.7224327985385299E-3</v>
      </c>
      <c r="N74" s="26">
        <v>4.7224327985385299E-3</v>
      </c>
      <c r="O74" s="26">
        <v>4.7224327985385299E-3</v>
      </c>
      <c r="P74" s="26">
        <v>4.7224327985385299E-3</v>
      </c>
      <c r="Q74" s="26">
        <v>4.7224327985385299E-3</v>
      </c>
      <c r="R74" s="26">
        <v>4.7224327985385299E-3</v>
      </c>
      <c r="S74" s="26">
        <v>4.7224327985385299E-3</v>
      </c>
      <c r="T74" s="26">
        <v>4.7224327985385299E-3</v>
      </c>
      <c r="U74" s="26">
        <v>4.7224327985385299E-3</v>
      </c>
      <c r="V74" s="26">
        <v>4.7224327985385299E-3</v>
      </c>
      <c r="W74" s="26">
        <v>4.7224327985385299E-3</v>
      </c>
      <c r="X74" s="26">
        <v>4.7224327985385299E-3</v>
      </c>
      <c r="Y74" s="26">
        <v>4.7224327985385299E-3</v>
      </c>
      <c r="Z74" s="26">
        <v>4.7224327985385299E-3</v>
      </c>
      <c r="AA74" s="26">
        <v>4.7224327985385299E-3</v>
      </c>
      <c r="AB74" s="26">
        <v>4.7224327985385299E-3</v>
      </c>
      <c r="AC74" s="26">
        <v>4.7224327985385299E-3</v>
      </c>
      <c r="AD74" s="26">
        <v>4.7224327985385299E-3</v>
      </c>
      <c r="AE74" s="26">
        <v>4.7224327985385299E-3</v>
      </c>
      <c r="AF74" s="26">
        <v>4.7224327985385299E-3</v>
      </c>
      <c r="AG74" s="26">
        <v>4.7224327985385299E-3</v>
      </c>
      <c r="AH74" s="26">
        <v>4.7224327985385299E-3</v>
      </c>
      <c r="AI74" s="26">
        <v>4.7224327985385299E-3</v>
      </c>
      <c r="AJ74" s="26">
        <v>4.7224327985385299E-3</v>
      </c>
      <c r="AK74" s="26">
        <v>4.7224327985385299E-3</v>
      </c>
      <c r="AL74" s="26">
        <v>4.7224327985385299E-3</v>
      </c>
      <c r="AM74" s="14"/>
      <c r="AN74" s="14">
        <v>1</v>
      </c>
    </row>
    <row r="75" spans="1:40" ht="14.65" customHeight="1" x14ac:dyDescent="0.25">
      <c r="A75" s="100"/>
      <c r="B75" s="14" t="s">
        <v>268</v>
      </c>
      <c r="C75" s="14" t="s">
        <v>219</v>
      </c>
      <c r="D75" s="14" t="s">
        <v>312</v>
      </c>
      <c r="E75" s="14" t="s">
        <v>185</v>
      </c>
      <c r="F75" s="14" t="s">
        <v>151</v>
      </c>
      <c r="G75" s="14" t="s">
        <v>171</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0</v>
      </c>
      <c r="AF75" s="26">
        <v>0</v>
      </c>
      <c r="AG75" s="26">
        <v>0</v>
      </c>
      <c r="AH75" s="26">
        <v>0</v>
      </c>
      <c r="AI75" s="26">
        <v>0</v>
      </c>
      <c r="AJ75" s="26">
        <v>0</v>
      </c>
      <c r="AK75" s="26">
        <v>0</v>
      </c>
      <c r="AL75" s="26">
        <v>0</v>
      </c>
      <c r="AM75" s="14"/>
      <c r="AN75" s="14">
        <v>1</v>
      </c>
    </row>
    <row r="76" spans="1:40" ht="14.65" customHeight="1" x14ac:dyDescent="0.25">
      <c r="A76" s="100" t="s">
        <v>77</v>
      </c>
      <c r="B76" s="14" t="s">
        <v>268</v>
      </c>
      <c r="C76" s="14" t="s">
        <v>219</v>
      </c>
      <c r="D76" s="14" t="s">
        <v>312</v>
      </c>
      <c r="E76" s="14" t="s">
        <v>181</v>
      </c>
      <c r="F76" s="14" t="s">
        <v>145</v>
      </c>
      <c r="G76" s="14" t="s">
        <v>171</v>
      </c>
      <c r="H76" s="26" t="s">
        <v>218</v>
      </c>
      <c r="I76" s="26" t="s">
        <v>218</v>
      </c>
      <c r="J76" s="26" t="s">
        <v>218</v>
      </c>
      <c r="K76" s="26" t="s">
        <v>218</v>
      </c>
      <c r="L76" s="26" t="s">
        <v>218</v>
      </c>
      <c r="M76" s="26">
        <v>0.179390309070799</v>
      </c>
      <c r="N76" s="26">
        <v>0.179390309070799</v>
      </c>
      <c r="O76" s="26">
        <v>0.179390309070799</v>
      </c>
      <c r="P76" s="26">
        <v>0.179390309070799</v>
      </c>
      <c r="Q76" s="26">
        <v>0.179390309070799</v>
      </c>
      <c r="R76" s="26">
        <v>0.179390309070799</v>
      </c>
      <c r="S76" s="26">
        <v>0.179390309070799</v>
      </c>
      <c r="T76" s="26">
        <v>0.179390309070799</v>
      </c>
      <c r="U76" s="26">
        <v>0.179390309070799</v>
      </c>
      <c r="V76" s="26">
        <v>0.179390309070799</v>
      </c>
      <c r="W76" s="26">
        <v>0.179390309070799</v>
      </c>
      <c r="X76" s="26">
        <v>0.179390309070799</v>
      </c>
      <c r="Y76" s="26">
        <v>0.179390309070799</v>
      </c>
      <c r="Z76" s="26">
        <v>0.179390309070799</v>
      </c>
      <c r="AA76" s="26">
        <v>0.179390309070799</v>
      </c>
      <c r="AB76" s="26">
        <v>0.179390309070799</v>
      </c>
      <c r="AC76" s="26">
        <v>0.179390309070799</v>
      </c>
      <c r="AD76" s="26">
        <v>0.179390309070799</v>
      </c>
      <c r="AE76" s="26">
        <v>0.179390309070799</v>
      </c>
      <c r="AF76" s="26">
        <v>0.179390309070799</v>
      </c>
      <c r="AG76" s="26">
        <v>0.179390309070799</v>
      </c>
      <c r="AH76" s="26">
        <v>0.179390309070799</v>
      </c>
      <c r="AI76" s="26">
        <v>0.179390309070799</v>
      </c>
      <c r="AJ76" s="26">
        <v>0.179390309070799</v>
      </c>
      <c r="AK76" s="26">
        <v>0.179390309070799</v>
      </c>
      <c r="AL76" s="26">
        <v>0.179390309070799</v>
      </c>
      <c r="AM76" s="14"/>
      <c r="AN76" s="14">
        <v>1</v>
      </c>
    </row>
    <row r="77" spans="1:40" ht="14.65" customHeight="1" x14ac:dyDescent="0.25">
      <c r="A77" s="100"/>
      <c r="B77" s="14" t="s">
        <v>268</v>
      </c>
      <c r="C77" s="14" t="s">
        <v>219</v>
      </c>
      <c r="D77" s="14" t="s">
        <v>312</v>
      </c>
      <c r="E77" s="14" t="s">
        <v>183</v>
      </c>
      <c r="F77" s="14" t="s">
        <v>145</v>
      </c>
      <c r="G77" s="14" t="s">
        <v>171</v>
      </c>
      <c r="H77" s="26" t="s">
        <v>218</v>
      </c>
      <c r="I77" s="26" t="s">
        <v>218</v>
      </c>
      <c r="J77" s="26" t="s">
        <v>218</v>
      </c>
      <c r="K77" s="26" t="s">
        <v>218</v>
      </c>
      <c r="L77" s="26" t="s">
        <v>218</v>
      </c>
      <c r="M77" s="26">
        <v>5.1014701678949099E-4</v>
      </c>
      <c r="N77" s="26">
        <v>5.1014701678949099E-4</v>
      </c>
      <c r="O77" s="26">
        <v>5.1014701678949099E-4</v>
      </c>
      <c r="P77" s="26">
        <v>5.1014701678949099E-4</v>
      </c>
      <c r="Q77" s="26">
        <v>5.1014701678949099E-4</v>
      </c>
      <c r="R77" s="26">
        <v>5.1014701678949099E-4</v>
      </c>
      <c r="S77" s="26">
        <v>5.1014701678949099E-4</v>
      </c>
      <c r="T77" s="26">
        <v>5.1014701678949099E-4</v>
      </c>
      <c r="U77" s="26">
        <v>5.1014701678949099E-4</v>
      </c>
      <c r="V77" s="26">
        <v>5.1014701678949099E-4</v>
      </c>
      <c r="W77" s="26">
        <v>5.1014701678949099E-4</v>
      </c>
      <c r="X77" s="26">
        <v>5.1014701678949099E-4</v>
      </c>
      <c r="Y77" s="26">
        <v>5.1014701678949099E-4</v>
      </c>
      <c r="Z77" s="26">
        <v>5.1014701678949099E-4</v>
      </c>
      <c r="AA77" s="26">
        <v>5.1014701678949099E-4</v>
      </c>
      <c r="AB77" s="26">
        <v>5.1014701678949099E-4</v>
      </c>
      <c r="AC77" s="26">
        <v>5.1014701678949099E-4</v>
      </c>
      <c r="AD77" s="26">
        <v>5.1014701678949099E-4</v>
      </c>
      <c r="AE77" s="26">
        <v>5.1014701678949099E-4</v>
      </c>
      <c r="AF77" s="26">
        <v>5.1014701678949099E-4</v>
      </c>
      <c r="AG77" s="26">
        <v>5.1014701678949099E-4</v>
      </c>
      <c r="AH77" s="26">
        <v>5.1014701678949099E-4</v>
      </c>
      <c r="AI77" s="26">
        <v>5.1014701678949099E-4</v>
      </c>
      <c r="AJ77" s="26">
        <v>5.1014701678949099E-4</v>
      </c>
      <c r="AK77" s="26">
        <v>5.1014701678949099E-4</v>
      </c>
      <c r="AL77" s="26">
        <v>5.1014701678949099E-4</v>
      </c>
      <c r="AM77" s="14"/>
      <c r="AN77" s="14">
        <v>1</v>
      </c>
    </row>
    <row r="78" spans="1:40" ht="14.65" customHeight="1" x14ac:dyDescent="0.25">
      <c r="A78" s="100"/>
      <c r="B78" s="14" t="s">
        <v>268</v>
      </c>
      <c r="C78" s="14" t="s">
        <v>219</v>
      </c>
      <c r="D78" s="14" t="s">
        <v>312</v>
      </c>
      <c r="E78" s="14" t="s">
        <v>185</v>
      </c>
      <c r="F78" s="14" t="s">
        <v>145</v>
      </c>
      <c r="G78" s="14" t="s">
        <v>171</v>
      </c>
      <c r="H78" s="26" t="s">
        <v>218</v>
      </c>
      <c r="I78" s="26" t="s">
        <v>218</v>
      </c>
      <c r="J78" s="26" t="s">
        <v>218</v>
      </c>
      <c r="K78" s="26" t="s">
        <v>218</v>
      </c>
      <c r="L78" s="26" t="s">
        <v>218</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0</v>
      </c>
      <c r="AF78" s="26">
        <v>0</v>
      </c>
      <c r="AG78" s="26">
        <v>0</v>
      </c>
      <c r="AH78" s="26">
        <v>0</v>
      </c>
      <c r="AI78" s="26">
        <v>0</v>
      </c>
      <c r="AJ78" s="26">
        <v>0</v>
      </c>
      <c r="AK78" s="26">
        <v>0</v>
      </c>
      <c r="AL78" s="26">
        <v>0</v>
      </c>
      <c r="AM78" s="14"/>
      <c r="AN78" s="14">
        <v>1</v>
      </c>
    </row>
    <row r="79" spans="1:40" ht="14.65" customHeight="1" x14ac:dyDescent="0.25">
      <c r="A79" s="100" t="s">
        <v>86</v>
      </c>
      <c r="B79" s="14" t="s">
        <v>205</v>
      </c>
      <c r="C79" s="14" t="s">
        <v>314</v>
      </c>
      <c r="D79" s="14" t="s">
        <v>315</v>
      </c>
      <c r="E79" s="14" t="s">
        <v>175</v>
      </c>
      <c r="F79" s="14" t="s">
        <v>113</v>
      </c>
      <c r="G79" s="14" t="s">
        <v>131</v>
      </c>
      <c r="H79" s="26">
        <f t="shared" ref="H79:AL79" si="0">H80*1+H81*25+H82*298</f>
        <v>72.727945000000005</v>
      </c>
      <c r="I79" s="26">
        <f t="shared" ref="I79:L79" si="1">I80*1+I81*25+I82*298</f>
        <v>72.727945000000005</v>
      </c>
      <c r="J79" s="26">
        <f t="shared" si="1"/>
        <v>72.727945000000005</v>
      </c>
      <c r="K79" s="26">
        <f t="shared" si="1"/>
        <v>72.727945000000005</v>
      </c>
      <c r="L79" s="26">
        <f t="shared" si="1"/>
        <v>72.727945000000005</v>
      </c>
      <c r="M79" s="26">
        <f t="shared" si="0"/>
        <v>72.727945000000005</v>
      </c>
      <c r="N79" s="26">
        <f t="shared" ref="N79:Q79" si="2">N80*1+N81*25+N82*298</f>
        <v>72.727945000000005</v>
      </c>
      <c r="O79" s="26">
        <f t="shared" si="2"/>
        <v>72.727945000000005</v>
      </c>
      <c r="P79" s="26">
        <f t="shared" si="2"/>
        <v>72.727945000000005</v>
      </c>
      <c r="Q79" s="26">
        <f t="shared" si="2"/>
        <v>72.727945000000005</v>
      </c>
      <c r="R79" s="26">
        <f t="shared" si="0"/>
        <v>72.727945000000005</v>
      </c>
      <c r="S79" s="26">
        <f t="shared" ref="S79:V79" si="3">S80*1+S81*25+S82*298</f>
        <v>72.727945000000005</v>
      </c>
      <c r="T79" s="26">
        <f t="shared" si="3"/>
        <v>72.727945000000005</v>
      </c>
      <c r="U79" s="26">
        <f t="shared" si="3"/>
        <v>72.727945000000005</v>
      </c>
      <c r="V79" s="26">
        <f t="shared" si="3"/>
        <v>72.727945000000005</v>
      </c>
      <c r="W79" s="26">
        <f t="shared" si="0"/>
        <v>72.727945000000005</v>
      </c>
      <c r="X79" s="26">
        <f t="shared" ref="X79:AA79" si="4">X80*1+X81*25+X82*298</f>
        <v>72.727945000000005</v>
      </c>
      <c r="Y79" s="26">
        <f t="shared" si="4"/>
        <v>72.727945000000005</v>
      </c>
      <c r="Z79" s="26">
        <f t="shared" si="4"/>
        <v>72.727945000000005</v>
      </c>
      <c r="AA79" s="26">
        <f t="shared" si="4"/>
        <v>72.727945000000005</v>
      </c>
      <c r="AB79" s="26">
        <f t="shared" si="0"/>
        <v>72.727945000000005</v>
      </c>
      <c r="AC79" s="26">
        <f t="shared" ref="AC79:AF79" si="5">AC80*1+AC81*25+AC82*298</f>
        <v>72.727945000000005</v>
      </c>
      <c r="AD79" s="26">
        <f t="shared" si="5"/>
        <v>72.727945000000005</v>
      </c>
      <c r="AE79" s="26">
        <f t="shared" si="5"/>
        <v>72.727945000000005</v>
      </c>
      <c r="AF79" s="26">
        <f t="shared" si="5"/>
        <v>72.727945000000005</v>
      </c>
      <c r="AG79" s="26">
        <f t="shared" si="0"/>
        <v>72.727945000000005</v>
      </c>
      <c r="AH79" s="26">
        <f t="shared" ref="AH79:AK79" si="6">AH80*1+AH81*25+AH82*298</f>
        <v>72.727945000000005</v>
      </c>
      <c r="AI79" s="26">
        <f t="shared" si="6"/>
        <v>72.727945000000005</v>
      </c>
      <c r="AJ79" s="26">
        <f t="shared" si="6"/>
        <v>72.727945000000005</v>
      </c>
      <c r="AK79" s="26">
        <f t="shared" si="6"/>
        <v>72.727945000000005</v>
      </c>
      <c r="AL79" s="26">
        <f t="shared" si="0"/>
        <v>72.727945000000005</v>
      </c>
      <c r="AM79" s="14" t="s">
        <v>316</v>
      </c>
      <c r="AN79" s="14">
        <v>1</v>
      </c>
    </row>
    <row r="80" spans="1:40" ht="14.65" customHeight="1" x14ac:dyDescent="0.25">
      <c r="A80" s="100"/>
      <c r="B80" s="14" t="s">
        <v>205</v>
      </c>
      <c r="C80" s="14" t="s">
        <v>314</v>
      </c>
      <c r="D80" s="14" t="s">
        <v>315</v>
      </c>
      <c r="E80" s="14" t="s">
        <v>177</v>
      </c>
      <c r="F80" s="14" t="s">
        <v>113</v>
      </c>
      <c r="G80" s="14" t="s">
        <v>131</v>
      </c>
      <c r="H80" s="26">
        <v>69.53</v>
      </c>
      <c r="I80" s="26">
        <v>69.53</v>
      </c>
      <c r="J80" s="26">
        <v>69.53</v>
      </c>
      <c r="K80" s="26">
        <v>69.53</v>
      </c>
      <c r="L80" s="26">
        <v>69.53</v>
      </c>
      <c r="M80" s="26">
        <v>69.53</v>
      </c>
      <c r="N80" s="26">
        <v>69.53</v>
      </c>
      <c r="O80" s="26">
        <v>69.53</v>
      </c>
      <c r="P80" s="26">
        <v>69.53</v>
      </c>
      <c r="Q80" s="26">
        <v>69.53</v>
      </c>
      <c r="R80" s="26">
        <v>69.53</v>
      </c>
      <c r="S80" s="26">
        <v>69.53</v>
      </c>
      <c r="T80" s="26">
        <v>69.53</v>
      </c>
      <c r="U80" s="26">
        <v>69.53</v>
      </c>
      <c r="V80" s="26">
        <v>69.53</v>
      </c>
      <c r="W80" s="26">
        <v>69.53</v>
      </c>
      <c r="X80" s="26">
        <v>69.53</v>
      </c>
      <c r="Y80" s="26">
        <v>69.53</v>
      </c>
      <c r="Z80" s="26">
        <v>69.53</v>
      </c>
      <c r="AA80" s="26">
        <v>69.53</v>
      </c>
      <c r="AB80" s="26">
        <v>69.53</v>
      </c>
      <c r="AC80" s="26">
        <v>69.53</v>
      </c>
      <c r="AD80" s="26">
        <v>69.53</v>
      </c>
      <c r="AE80" s="26">
        <v>69.53</v>
      </c>
      <c r="AF80" s="26">
        <v>69.53</v>
      </c>
      <c r="AG80" s="26">
        <v>69.53</v>
      </c>
      <c r="AH80" s="26">
        <v>69.53</v>
      </c>
      <c r="AI80" s="26">
        <v>69.53</v>
      </c>
      <c r="AJ80" s="26">
        <v>69.53</v>
      </c>
      <c r="AK80" s="26">
        <v>69.53</v>
      </c>
      <c r="AL80" s="26">
        <v>69.53</v>
      </c>
      <c r="AM80" s="14"/>
      <c r="AN80" s="14">
        <v>1</v>
      </c>
    </row>
    <row r="81" spans="1:40" ht="14.65" customHeight="1" x14ac:dyDescent="0.25">
      <c r="A81" s="100"/>
      <c r="B81" s="14" t="s">
        <v>205</v>
      </c>
      <c r="C81" s="14" t="s">
        <v>314</v>
      </c>
      <c r="D81" s="14" t="s">
        <v>315</v>
      </c>
      <c r="E81" s="14" t="s">
        <v>187</v>
      </c>
      <c r="F81" s="14" t="s">
        <v>113</v>
      </c>
      <c r="G81" s="14" t="s">
        <v>131</v>
      </c>
      <c r="H81" s="26">
        <v>3.473E-3</v>
      </c>
      <c r="I81" s="26">
        <v>3.473E-3</v>
      </c>
      <c r="J81" s="26">
        <v>3.473E-3</v>
      </c>
      <c r="K81" s="26">
        <v>3.473E-3</v>
      </c>
      <c r="L81" s="26">
        <v>3.473E-3</v>
      </c>
      <c r="M81" s="26">
        <v>3.473E-3</v>
      </c>
      <c r="N81" s="26">
        <v>3.473E-3</v>
      </c>
      <c r="O81" s="26">
        <v>3.473E-3</v>
      </c>
      <c r="P81" s="26">
        <v>3.473E-3</v>
      </c>
      <c r="Q81" s="26">
        <v>3.473E-3</v>
      </c>
      <c r="R81" s="26">
        <v>3.473E-3</v>
      </c>
      <c r="S81" s="26">
        <v>3.473E-3</v>
      </c>
      <c r="T81" s="26">
        <v>3.473E-3</v>
      </c>
      <c r="U81" s="26">
        <v>3.473E-3</v>
      </c>
      <c r="V81" s="26">
        <v>3.473E-3</v>
      </c>
      <c r="W81" s="26">
        <v>3.473E-3</v>
      </c>
      <c r="X81" s="26">
        <v>3.473E-3</v>
      </c>
      <c r="Y81" s="26">
        <v>3.473E-3</v>
      </c>
      <c r="Z81" s="26">
        <v>3.473E-3</v>
      </c>
      <c r="AA81" s="26">
        <v>3.473E-3</v>
      </c>
      <c r="AB81" s="26">
        <v>3.473E-3</v>
      </c>
      <c r="AC81" s="26">
        <v>3.473E-3</v>
      </c>
      <c r="AD81" s="26">
        <v>3.473E-3</v>
      </c>
      <c r="AE81" s="26">
        <v>3.473E-3</v>
      </c>
      <c r="AF81" s="26">
        <v>3.473E-3</v>
      </c>
      <c r="AG81" s="26">
        <v>3.473E-3</v>
      </c>
      <c r="AH81" s="26">
        <v>3.473E-3</v>
      </c>
      <c r="AI81" s="26">
        <v>3.473E-3</v>
      </c>
      <c r="AJ81" s="26">
        <v>3.473E-3</v>
      </c>
      <c r="AK81" s="26">
        <v>3.473E-3</v>
      </c>
      <c r="AL81" s="26">
        <v>3.473E-3</v>
      </c>
      <c r="AM81" s="14"/>
      <c r="AN81" s="14">
        <v>1</v>
      </c>
    </row>
    <row r="82" spans="1:40" ht="14.65" customHeight="1" x14ac:dyDescent="0.25">
      <c r="A82" s="100"/>
      <c r="B82" s="14" t="s">
        <v>205</v>
      </c>
      <c r="C82" s="14" t="s">
        <v>314</v>
      </c>
      <c r="D82" s="14" t="s">
        <v>315</v>
      </c>
      <c r="E82" s="14" t="s">
        <v>179</v>
      </c>
      <c r="F82" s="14" t="s">
        <v>113</v>
      </c>
      <c r="G82" s="14" t="s">
        <v>131</v>
      </c>
      <c r="H82" s="26">
        <v>1.044E-2</v>
      </c>
      <c r="I82" s="26">
        <v>1.044E-2</v>
      </c>
      <c r="J82" s="26">
        <v>1.044E-2</v>
      </c>
      <c r="K82" s="26">
        <v>1.044E-2</v>
      </c>
      <c r="L82" s="26">
        <v>1.044E-2</v>
      </c>
      <c r="M82" s="26">
        <v>1.044E-2</v>
      </c>
      <c r="N82" s="26">
        <v>1.044E-2</v>
      </c>
      <c r="O82" s="26">
        <v>1.044E-2</v>
      </c>
      <c r="P82" s="26">
        <v>1.044E-2</v>
      </c>
      <c r="Q82" s="26">
        <v>1.044E-2</v>
      </c>
      <c r="R82" s="26">
        <v>1.044E-2</v>
      </c>
      <c r="S82" s="26">
        <v>1.044E-2</v>
      </c>
      <c r="T82" s="26">
        <v>1.044E-2</v>
      </c>
      <c r="U82" s="26">
        <v>1.044E-2</v>
      </c>
      <c r="V82" s="26">
        <v>1.044E-2</v>
      </c>
      <c r="W82" s="26">
        <v>1.044E-2</v>
      </c>
      <c r="X82" s="26">
        <v>1.044E-2</v>
      </c>
      <c r="Y82" s="26">
        <v>1.044E-2</v>
      </c>
      <c r="Z82" s="26">
        <v>1.044E-2</v>
      </c>
      <c r="AA82" s="26">
        <v>1.044E-2</v>
      </c>
      <c r="AB82" s="26">
        <v>1.044E-2</v>
      </c>
      <c r="AC82" s="26">
        <v>1.044E-2</v>
      </c>
      <c r="AD82" s="26">
        <v>1.044E-2</v>
      </c>
      <c r="AE82" s="26">
        <v>1.044E-2</v>
      </c>
      <c r="AF82" s="26">
        <v>1.044E-2</v>
      </c>
      <c r="AG82" s="26">
        <v>1.044E-2</v>
      </c>
      <c r="AH82" s="26">
        <v>1.044E-2</v>
      </c>
      <c r="AI82" s="26">
        <v>1.044E-2</v>
      </c>
      <c r="AJ82" s="26">
        <v>1.044E-2</v>
      </c>
      <c r="AK82" s="26">
        <v>1.044E-2</v>
      </c>
      <c r="AL82" s="26">
        <v>1.044E-2</v>
      </c>
      <c r="AM82" s="14"/>
      <c r="AN82" s="14">
        <v>1</v>
      </c>
    </row>
    <row r="83" spans="1:40" ht="14.65" customHeight="1" x14ac:dyDescent="0.25">
      <c r="A83" s="100" t="s">
        <v>88</v>
      </c>
      <c r="B83" s="14" t="s">
        <v>205</v>
      </c>
      <c r="C83" s="14" t="s">
        <v>314</v>
      </c>
      <c r="D83" s="14" t="s">
        <v>315</v>
      </c>
      <c r="E83" s="14" t="s">
        <v>175</v>
      </c>
      <c r="F83" s="14" t="s">
        <v>113</v>
      </c>
      <c r="G83" s="14" t="s">
        <v>133</v>
      </c>
      <c r="H83" s="26">
        <f t="shared" ref="H83:AL83" si="7">H84*1+H85*25+H86*298</f>
        <v>67.754342000000008</v>
      </c>
      <c r="I83" s="26">
        <f t="shared" ref="I83:L83" si="8">I84*1+I85*25+I86*298</f>
        <v>67.754342000000008</v>
      </c>
      <c r="J83" s="26">
        <f t="shared" si="8"/>
        <v>67.754342000000008</v>
      </c>
      <c r="K83" s="26">
        <f t="shared" si="8"/>
        <v>67.754342000000008</v>
      </c>
      <c r="L83" s="26">
        <f t="shared" si="8"/>
        <v>67.754342000000008</v>
      </c>
      <c r="M83" s="26">
        <f t="shared" si="7"/>
        <v>67.754342000000008</v>
      </c>
      <c r="N83" s="26">
        <f t="shared" ref="N83:Q83" si="9">N84*1+N85*25+N86*298</f>
        <v>67.754342000000008</v>
      </c>
      <c r="O83" s="26">
        <f t="shared" si="9"/>
        <v>67.754342000000008</v>
      </c>
      <c r="P83" s="26">
        <f t="shared" si="9"/>
        <v>67.754342000000008</v>
      </c>
      <c r="Q83" s="26">
        <f t="shared" si="9"/>
        <v>67.754342000000008</v>
      </c>
      <c r="R83" s="26">
        <f t="shared" si="7"/>
        <v>67.754342000000008</v>
      </c>
      <c r="S83" s="26">
        <f t="shared" ref="S83:V83" si="10">S84*1+S85*25+S86*298</f>
        <v>67.754342000000008</v>
      </c>
      <c r="T83" s="26">
        <f t="shared" si="10"/>
        <v>67.754342000000008</v>
      </c>
      <c r="U83" s="26">
        <f t="shared" si="10"/>
        <v>67.754342000000008</v>
      </c>
      <c r="V83" s="26">
        <f t="shared" si="10"/>
        <v>67.754342000000008</v>
      </c>
      <c r="W83" s="26">
        <f t="shared" si="7"/>
        <v>67.754342000000008</v>
      </c>
      <c r="X83" s="26">
        <f t="shared" ref="X83:AA83" si="11">X84*1+X85*25+X86*298</f>
        <v>67.754342000000008</v>
      </c>
      <c r="Y83" s="26">
        <f t="shared" si="11"/>
        <v>67.754342000000008</v>
      </c>
      <c r="Z83" s="26">
        <f t="shared" si="11"/>
        <v>67.754342000000008</v>
      </c>
      <c r="AA83" s="26">
        <f t="shared" si="11"/>
        <v>67.754342000000008</v>
      </c>
      <c r="AB83" s="26">
        <f t="shared" si="7"/>
        <v>67.754342000000008</v>
      </c>
      <c r="AC83" s="26">
        <f t="shared" ref="AC83:AF83" si="12">AC84*1+AC85*25+AC86*298</f>
        <v>67.754342000000008</v>
      </c>
      <c r="AD83" s="26">
        <f t="shared" si="12"/>
        <v>67.754342000000008</v>
      </c>
      <c r="AE83" s="26">
        <f t="shared" si="12"/>
        <v>67.754342000000008</v>
      </c>
      <c r="AF83" s="26">
        <f t="shared" si="12"/>
        <v>67.754342000000008</v>
      </c>
      <c r="AG83" s="26">
        <f t="shared" si="7"/>
        <v>67.754342000000008</v>
      </c>
      <c r="AH83" s="26">
        <f t="shared" ref="AH83:AK83" si="13">AH84*1+AH85*25+AH86*298</f>
        <v>67.754342000000008</v>
      </c>
      <c r="AI83" s="26">
        <f t="shared" si="13"/>
        <v>67.754342000000008</v>
      </c>
      <c r="AJ83" s="26">
        <f t="shared" si="13"/>
        <v>67.754342000000008</v>
      </c>
      <c r="AK83" s="26">
        <f t="shared" si="13"/>
        <v>67.754342000000008</v>
      </c>
      <c r="AL83" s="26">
        <f t="shared" si="7"/>
        <v>67.754342000000008</v>
      </c>
      <c r="AM83" s="14" t="s">
        <v>316</v>
      </c>
      <c r="AN83" s="14">
        <v>1</v>
      </c>
    </row>
    <row r="84" spans="1:40" ht="14.65" customHeight="1" x14ac:dyDescent="0.25">
      <c r="A84" s="100"/>
      <c r="B84" s="14" t="s">
        <v>205</v>
      </c>
      <c r="C84" s="14" t="s">
        <v>314</v>
      </c>
      <c r="D84" s="14" t="s">
        <v>315</v>
      </c>
      <c r="E84" s="14" t="s">
        <v>177</v>
      </c>
      <c r="F84" s="14" t="s">
        <v>113</v>
      </c>
      <c r="G84" s="14" t="s">
        <v>133</v>
      </c>
      <c r="H84" s="26">
        <v>65.400000000000006</v>
      </c>
      <c r="I84" s="26">
        <v>65.400000000000006</v>
      </c>
      <c r="J84" s="26">
        <v>65.400000000000006</v>
      </c>
      <c r="K84" s="26">
        <v>65.400000000000006</v>
      </c>
      <c r="L84" s="26">
        <v>65.400000000000006</v>
      </c>
      <c r="M84" s="26">
        <v>65.400000000000006</v>
      </c>
      <c r="N84" s="26">
        <v>65.400000000000006</v>
      </c>
      <c r="O84" s="26">
        <v>65.400000000000006</v>
      </c>
      <c r="P84" s="26">
        <v>65.400000000000006</v>
      </c>
      <c r="Q84" s="26">
        <v>65.400000000000006</v>
      </c>
      <c r="R84" s="26">
        <v>65.400000000000006</v>
      </c>
      <c r="S84" s="26">
        <v>65.400000000000006</v>
      </c>
      <c r="T84" s="26">
        <v>65.400000000000006</v>
      </c>
      <c r="U84" s="26">
        <v>65.400000000000006</v>
      </c>
      <c r="V84" s="26">
        <v>65.400000000000006</v>
      </c>
      <c r="W84" s="26">
        <v>65.400000000000006</v>
      </c>
      <c r="X84" s="26">
        <v>65.400000000000006</v>
      </c>
      <c r="Y84" s="26">
        <v>65.400000000000006</v>
      </c>
      <c r="Z84" s="26">
        <v>65.400000000000006</v>
      </c>
      <c r="AA84" s="26">
        <v>65.400000000000006</v>
      </c>
      <c r="AB84" s="26">
        <v>65.400000000000006</v>
      </c>
      <c r="AC84" s="26">
        <v>65.400000000000006</v>
      </c>
      <c r="AD84" s="26">
        <v>65.400000000000006</v>
      </c>
      <c r="AE84" s="26">
        <v>65.400000000000006</v>
      </c>
      <c r="AF84" s="26">
        <v>65.400000000000006</v>
      </c>
      <c r="AG84" s="26">
        <v>65.400000000000006</v>
      </c>
      <c r="AH84" s="26">
        <v>65.400000000000006</v>
      </c>
      <c r="AI84" s="26">
        <v>65.400000000000006</v>
      </c>
      <c r="AJ84" s="26">
        <v>65.400000000000006</v>
      </c>
      <c r="AK84" s="26">
        <v>65.400000000000006</v>
      </c>
      <c r="AL84" s="26">
        <v>65.400000000000006</v>
      </c>
      <c r="AM84" s="14"/>
      <c r="AN84" s="14">
        <v>1</v>
      </c>
    </row>
    <row r="85" spans="1:40" ht="14.65" customHeight="1" x14ac:dyDescent="0.25">
      <c r="A85" s="100"/>
      <c r="B85" s="14" t="s">
        <v>205</v>
      </c>
      <c r="C85" s="14" t="s">
        <v>314</v>
      </c>
      <c r="D85" s="14" t="s">
        <v>315</v>
      </c>
      <c r="E85" s="14" t="s">
        <v>187</v>
      </c>
      <c r="F85" s="14" t="s">
        <v>113</v>
      </c>
      <c r="G85" s="14" t="s">
        <v>133</v>
      </c>
      <c r="H85" s="26">
        <v>7.714E-2</v>
      </c>
      <c r="I85" s="26">
        <v>7.714E-2</v>
      </c>
      <c r="J85" s="26">
        <v>7.714E-2</v>
      </c>
      <c r="K85" s="26">
        <v>7.714E-2</v>
      </c>
      <c r="L85" s="26">
        <v>7.714E-2</v>
      </c>
      <c r="M85" s="26">
        <v>7.714E-2</v>
      </c>
      <c r="N85" s="26">
        <v>7.714E-2</v>
      </c>
      <c r="O85" s="26">
        <v>7.714E-2</v>
      </c>
      <c r="P85" s="26">
        <v>7.714E-2</v>
      </c>
      <c r="Q85" s="26">
        <v>7.714E-2</v>
      </c>
      <c r="R85" s="26">
        <v>7.714E-2</v>
      </c>
      <c r="S85" s="26">
        <v>7.714E-2</v>
      </c>
      <c r="T85" s="26">
        <v>7.714E-2</v>
      </c>
      <c r="U85" s="26">
        <v>7.714E-2</v>
      </c>
      <c r="V85" s="26">
        <v>7.714E-2</v>
      </c>
      <c r="W85" s="26">
        <v>7.714E-2</v>
      </c>
      <c r="X85" s="26">
        <v>7.714E-2</v>
      </c>
      <c r="Y85" s="26">
        <v>7.714E-2</v>
      </c>
      <c r="Z85" s="26">
        <v>7.714E-2</v>
      </c>
      <c r="AA85" s="26">
        <v>7.714E-2</v>
      </c>
      <c r="AB85" s="26">
        <v>7.714E-2</v>
      </c>
      <c r="AC85" s="26">
        <v>7.714E-2</v>
      </c>
      <c r="AD85" s="26">
        <v>7.714E-2</v>
      </c>
      <c r="AE85" s="26">
        <v>7.714E-2</v>
      </c>
      <c r="AF85" s="26">
        <v>7.714E-2</v>
      </c>
      <c r="AG85" s="26">
        <v>7.714E-2</v>
      </c>
      <c r="AH85" s="26">
        <v>7.714E-2</v>
      </c>
      <c r="AI85" s="26">
        <v>7.714E-2</v>
      </c>
      <c r="AJ85" s="26">
        <v>7.714E-2</v>
      </c>
      <c r="AK85" s="26">
        <v>7.714E-2</v>
      </c>
      <c r="AL85" s="26">
        <v>7.714E-2</v>
      </c>
      <c r="AM85" s="14"/>
      <c r="AN85" s="14">
        <v>1</v>
      </c>
    </row>
    <row r="86" spans="1:40" ht="14.65" customHeight="1" x14ac:dyDescent="0.25">
      <c r="A86" s="100"/>
      <c r="B86" s="14" t="s">
        <v>205</v>
      </c>
      <c r="C86" s="14" t="s">
        <v>314</v>
      </c>
      <c r="D86" s="14" t="s">
        <v>315</v>
      </c>
      <c r="E86" s="14" t="s">
        <v>179</v>
      </c>
      <c r="F86" s="14" t="s">
        <v>113</v>
      </c>
      <c r="G86" s="14" t="s">
        <v>133</v>
      </c>
      <c r="H86" s="26">
        <v>1.4289999999999999E-3</v>
      </c>
      <c r="I86" s="26">
        <v>1.4289999999999999E-3</v>
      </c>
      <c r="J86" s="26">
        <v>1.4289999999999999E-3</v>
      </c>
      <c r="K86" s="26">
        <v>1.4289999999999999E-3</v>
      </c>
      <c r="L86" s="26">
        <v>1.4289999999999999E-3</v>
      </c>
      <c r="M86" s="26">
        <v>1.4289999999999999E-3</v>
      </c>
      <c r="N86" s="26">
        <v>1.4289999999999999E-3</v>
      </c>
      <c r="O86" s="26">
        <v>1.4289999999999999E-3</v>
      </c>
      <c r="P86" s="26">
        <v>1.4289999999999999E-3</v>
      </c>
      <c r="Q86" s="26">
        <v>1.4289999999999999E-3</v>
      </c>
      <c r="R86" s="26">
        <v>1.4289999999999999E-3</v>
      </c>
      <c r="S86" s="26">
        <v>1.4289999999999999E-3</v>
      </c>
      <c r="T86" s="26">
        <v>1.4289999999999999E-3</v>
      </c>
      <c r="U86" s="26">
        <v>1.4289999999999999E-3</v>
      </c>
      <c r="V86" s="26">
        <v>1.4289999999999999E-3</v>
      </c>
      <c r="W86" s="26">
        <v>1.4289999999999999E-3</v>
      </c>
      <c r="X86" s="26">
        <v>1.4289999999999999E-3</v>
      </c>
      <c r="Y86" s="26">
        <v>1.4289999999999999E-3</v>
      </c>
      <c r="Z86" s="26">
        <v>1.4289999999999999E-3</v>
      </c>
      <c r="AA86" s="26">
        <v>1.4289999999999999E-3</v>
      </c>
      <c r="AB86" s="26">
        <v>1.4289999999999999E-3</v>
      </c>
      <c r="AC86" s="26">
        <v>1.4289999999999999E-3</v>
      </c>
      <c r="AD86" s="26">
        <v>1.4289999999999999E-3</v>
      </c>
      <c r="AE86" s="26">
        <v>1.4289999999999999E-3</v>
      </c>
      <c r="AF86" s="26">
        <v>1.4289999999999999E-3</v>
      </c>
      <c r="AG86" s="26">
        <v>1.4289999999999999E-3</v>
      </c>
      <c r="AH86" s="26">
        <v>1.4289999999999999E-3</v>
      </c>
      <c r="AI86" s="26">
        <v>1.4289999999999999E-3</v>
      </c>
      <c r="AJ86" s="26">
        <v>1.4289999999999999E-3</v>
      </c>
      <c r="AK86" s="26">
        <v>1.4289999999999999E-3</v>
      </c>
      <c r="AL86" s="26">
        <v>1.4289999999999999E-3</v>
      </c>
      <c r="AM86" s="14"/>
      <c r="AN86" s="14">
        <v>1</v>
      </c>
    </row>
    <row r="87" spans="1:40" ht="14.65" customHeight="1" x14ac:dyDescent="0.25">
      <c r="A87" s="100" t="s">
        <v>98</v>
      </c>
      <c r="B87" s="14" t="s">
        <v>205</v>
      </c>
      <c r="C87" s="14" t="s">
        <v>314</v>
      </c>
      <c r="D87" s="14" t="s">
        <v>315</v>
      </c>
      <c r="E87" s="14" t="s">
        <v>175</v>
      </c>
      <c r="F87" s="14" t="s">
        <v>113</v>
      </c>
      <c r="G87" s="14" t="s">
        <v>147</v>
      </c>
      <c r="H87" s="26">
        <f t="shared" ref="H87:AL87" si="14">H88*1+H89*25+H90*298</f>
        <v>69.636175000000009</v>
      </c>
      <c r="I87" s="26">
        <f t="shared" ref="I87:L87" si="15">I88*1+I89*25+I90*298</f>
        <v>69.636175000000009</v>
      </c>
      <c r="J87" s="26">
        <f t="shared" si="15"/>
        <v>69.636175000000009</v>
      </c>
      <c r="K87" s="26">
        <f t="shared" si="15"/>
        <v>69.636175000000009</v>
      </c>
      <c r="L87" s="26">
        <f t="shared" si="15"/>
        <v>69.636175000000009</v>
      </c>
      <c r="M87" s="26">
        <f t="shared" si="14"/>
        <v>69.636175000000009</v>
      </c>
      <c r="N87" s="26">
        <f t="shared" ref="N87:Q87" si="16">N88*1+N89*25+N90*298</f>
        <v>69.636175000000009</v>
      </c>
      <c r="O87" s="26">
        <f t="shared" si="16"/>
        <v>69.636175000000009</v>
      </c>
      <c r="P87" s="26">
        <f t="shared" si="16"/>
        <v>69.636175000000009</v>
      </c>
      <c r="Q87" s="26">
        <f t="shared" si="16"/>
        <v>69.636175000000009</v>
      </c>
      <c r="R87" s="26">
        <f t="shared" si="14"/>
        <v>69.636175000000009</v>
      </c>
      <c r="S87" s="26">
        <f t="shared" ref="S87:V87" si="17">S88*1+S89*25+S90*298</f>
        <v>69.636175000000009</v>
      </c>
      <c r="T87" s="26">
        <f t="shared" si="17"/>
        <v>69.636175000000009</v>
      </c>
      <c r="U87" s="26">
        <f t="shared" si="17"/>
        <v>69.636175000000009</v>
      </c>
      <c r="V87" s="26">
        <f t="shared" si="17"/>
        <v>69.636175000000009</v>
      </c>
      <c r="W87" s="26">
        <f t="shared" si="14"/>
        <v>69.636175000000009</v>
      </c>
      <c r="X87" s="26">
        <f t="shared" ref="X87:AA87" si="18">X88*1+X89*25+X90*298</f>
        <v>69.636175000000009</v>
      </c>
      <c r="Y87" s="26">
        <f t="shared" si="18"/>
        <v>69.636175000000009</v>
      </c>
      <c r="Z87" s="26">
        <f t="shared" si="18"/>
        <v>69.636175000000009</v>
      </c>
      <c r="AA87" s="26">
        <f t="shared" si="18"/>
        <v>69.636175000000009</v>
      </c>
      <c r="AB87" s="26">
        <f t="shared" si="14"/>
        <v>69.636175000000009</v>
      </c>
      <c r="AC87" s="26">
        <f t="shared" ref="AC87:AF87" si="19">AC88*1+AC89*25+AC90*298</f>
        <v>69.636175000000009</v>
      </c>
      <c r="AD87" s="26">
        <f t="shared" si="19"/>
        <v>69.636175000000009</v>
      </c>
      <c r="AE87" s="26">
        <f t="shared" si="19"/>
        <v>69.636175000000009</v>
      </c>
      <c r="AF87" s="26">
        <f t="shared" si="19"/>
        <v>69.636175000000009</v>
      </c>
      <c r="AG87" s="26">
        <f t="shared" si="14"/>
        <v>69.636175000000009</v>
      </c>
      <c r="AH87" s="26">
        <f t="shared" ref="AH87:AK87" si="20">AH88*1+AH89*25+AH90*298</f>
        <v>69.636175000000009</v>
      </c>
      <c r="AI87" s="26">
        <f t="shared" si="20"/>
        <v>69.636175000000009</v>
      </c>
      <c r="AJ87" s="26">
        <f t="shared" si="20"/>
        <v>69.636175000000009</v>
      </c>
      <c r="AK87" s="26">
        <f t="shared" si="20"/>
        <v>69.636175000000009</v>
      </c>
      <c r="AL87" s="26">
        <f t="shared" si="14"/>
        <v>69.636175000000009</v>
      </c>
      <c r="AM87" s="14" t="s">
        <v>316</v>
      </c>
      <c r="AN87" s="14">
        <v>1</v>
      </c>
    </row>
    <row r="88" spans="1:40" ht="14.65" customHeight="1" x14ac:dyDescent="0.25">
      <c r="A88" s="100"/>
      <c r="B88" s="14" t="s">
        <v>205</v>
      </c>
      <c r="C88" s="14" t="s">
        <v>314</v>
      </c>
      <c r="D88" s="14" t="s">
        <v>315</v>
      </c>
      <c r="E88" s="14" t="s">
        <v>177</v>
      </c>
      <c r="F88" s="14" t="s">
        <v>113</v>
      </c>
      <c r="G88" s="14" t="s">
        <v>147</v>
      </c>
      <c r="H88" s="26">
        <v>67.75</v>
      </c>
      <c r="I88" s="26">
        <v>67.75</v>
      </c>
      <c r="J88" s="26">
        <v>67.75</v>
      </c>
      <c r="K88" s="26">
        <v>67.75</v>
      </c>
      <c r="L88" s="26">
        <v>67.75</v>
      </c>
      <c r="M88" s="26">
        <v>67.75</v>
      </c>
      <c r="N88" s="26">
        <v>67.75</v>
      </c>
      <c r="O88" s="26">
        <v>67.75</v>
      </c>
      <c r="P88" s="26">
        <v>67.75</v>
      </c>
      <c r="Q88" s="26">
        <v>67.75</v>
      </c>
      <c r="R88" s="26">
        <v>67.75</v>
      </c>
      <c r="S88" s="26">
        <v>67.75</v>
      </c>
      <c r="T88" s="26">
        <v>67.75</v>
      </c>
      <c r="U88" s="26">
        <v>67.75</v>
      </c>
      <c r="V88" s="26">
        <v>67.75</v>
      </c>
      <c r="W88" s="26">
        <v>67.75</v>
      </c>
      <c r="X88" s="26">
        <v>67.75</v>
      </c>
      <c r="Y88" s="26">
        <v>67.75</v>
      </c>
      <c r="Z88" s="26">
        <v>67.75</v>
      </c>
      <c r="AA88" s="26">
        <v>67.75</v>
      </c>
      <c r="AB88" s="26">
        <v>67.75</v>
      </c>
      <c r="AC88" s="26">
        <v>67.75</v>
      </c>
      <c r="AD88" s="26">
        <v>67.75</v>
      </c>
      <c r="AE88" s="26">
        <v>67.75</v>
      </c>
      <c r="AF88" s="26">
        <v>67.75</v>
      </c>
      <c r="AG88" s="26">
        <v>67.75</v>
      </c>
      <c r="AH88" s="26">
        <v>67.75</v>
      </c>
      <c r="AI88" s="26">
        <v>67.75</v>
      </c>
      <c r="AJ88" s="26">
        <v>67.75</v>
      </c>
      <c r="AK88" s="26">
        <v>67.75</v>
      </c>
      <c r="AL88" s="26">
        <v>67.75</v>
      </c>
      <c r="AM88" s="14"/>
      <c r="AN88" s="14">
        <v>1</v>
      </c>
    </row>
    <row r="89" spans="1:40" ht="14.65" customHeight="1" x14ac:dyDescent="0.25">
      <c r="A89" s="100"/>
      <c r="B89" s="14" t="s">
        <v>205</v>
      </c>
      <c r="C89" s="14" t="s">
        <v>314</v>
      </c>
      <c r="D89" s="14" t="s">
        <v>315</v>
      </c>
      <c r="E89" s="14" t="s">
        <v>187</v>
      </c>
      <c r="F89" s="14" t="s">
        <v>113</v>
      </c>
      <c r="G89" s="14" t="s">
        <v>147</v>
      </c>
      <c r="H89" s="26">
        <v>2.1389999999999998E-3</v>
      </c>
      <c r="I89" s="26">
        <v>2.1389999999999998E-3</v>
      </c>
      <c r="J89" s="26">
        <v>2.1389999999999998E-3</v>
      </c>
      <c r="K89" s="26">
        <v>2.1389999999999998E-3</v>
      </c>
      <c r="L89" s="26">
        <v>2.1389999999999998E-3</v>
      </c>
      <c r="M89" s="26">
        <v>2.1389999999999998E-3</v>
      </c>
      <c r="N89" s="26">
        <v>2.1389999999999998E-3</v>
      </c>
      <c r="O89" s="26">
        <v>2.1389999999999998E-3</v>
      </c>
      <c r="P89" s="26">
        <v>2.1389999999999998E-3</v>
      </c>
      <c r="Q89" s="26">
        <v>2.1389999999999998E-3</v>
      </c>
      <c r="R89" s="26">
        <v>2.1389999999999998E-3</v>
      </c>
      <c r="S89" s="26">
        <v>2.1389999999999998E-3</v>
      </c>
      <c r="T89" s="26">
        <v>2.1389999999999998E-3</v>
      </c>
      <c r="U89" s="26">
        <v>2.1389999999999998E-3</v>
      </c>
      <c r="V89" s="26">
        <v>2.1389999999999998E-3</v>
      </c>
      <c r="W89" s="26">
        <v>2.1389999999999998E-3</v>
      </c>
      <c r="X89" s="26">
        <v>2.1389999999999998E-3</v>
      </c>
      <c r="Y89" s="26">
        <v>2.1389999999999998E-3</v>
      </c>
      <c r="Z89" s="26">
        <v>2.1389999999999998E-3</v>
      </c>
      <c r="AA89" s="26">
        <v>2.1389999999999998E-3</v>
      </c>
      <c r="AB89" s="26">
        <v>2.1389999999999998E-3</v>
      </c>
      <c r="AC89" s="26">
        <v>2.1389999999999998E-3</v>
      </c>
      <c r="AD89" s="26">
        <v>2.1389999999999998E-3</v>
      </c>
      <c r="AE89" s="26">
        <v>2.1389999999999998E-3</v>
      </c>
      <c r="AF89" s="26">
        <v>2.1389999999999998E-3</v>
      </c>
      <c r="AG89" s="26">
        <v>2.1389999999999998E-3</v>
      </c>
      <c r="AH89" s="26">
        <v>2.1389999999999998E-3</v>
      </c>
      <c r="AI89" s="26">
        <v>2.1389999999999998E-3</v>
      </c>
      <c r="AJ89" s="26">
        <v>2.1389999999999998E-3</v>
      </c>
      <c r="AK89" s="26">
        <v>2.1389999999999998E-3</v>
      </c>
      <c r="AL89" s="26">
        <v>2.1389999999999998E-3</v>
      </c>
      <c r="AM89" s="14"/>
      <c r="AN89" s="14">
        <v>1</v>
      </c>
    </row>
    <row r="90" spans="1:40" ht="14.65" customHeight="1" x14ac:dyDescent="0.25">
      <c r="A90" s="100"/>
      <c r="B90" s="14" t="s">
        <v>205</v>
      </c>
      <c r="C90" s="14" t="s">
        <v>314</v>
      </c>
      <c r="D90" s="14" t="s">
        <v>315</v>
      </c>
      <c r="E90" s="14" t="s">
        <v>179</v>
      </c>
      <c r="F90" s="14" t="s">
        <v>113</v>
      </c>
      <c r="G90" s="14" t="s">
        <v>147</v>
      </c>
      <c r="H90" s="26">
        <v>6.1500000000000001E-3</v>
      </c>
      <c r="I90" s="26">
        <v>6.1500000000000001E-3</v>
      </c>
      <c r="J90" s="26">
        <v>6.1500000000000001E-3</v>
      </c>
      <c r="K90" s="26">
        <v>6.1500000000000001E-3</v>
      </c>
      <c r="L90" s="26">
        <v>6.1500000000000001E-3</v>
      </c>
      <c r="M90" s="26">
        <v>6.1500000000000001E-3</v>
      </c>
      <c r="N90" s="26">
        <v>6.1500000000000001E-3</v>
      </c>
      <c r="O90" s="26">
        <v>6.1500000000000001E-3</v>
      </c>
      <c r="P90" s="26">
        <v>6.1500000000000001E-3</v>
      </c>
      <c r="Q90" s="26">
        <v>6.1500000000000001E-3</v>
      </c>
      <c r="R90" s="26">
        <v>6.1500000000000001E-3</v>
      </c>
      <c r="S90" s="26">
        <v>6.1500000000000001E-3</v>
      </c>
      <c r="T90" s="26">
        <v>6.1500000000000001E-3</v>
      </c>
      <c r="U90" s="26">
        <v>6.1500000000000001E-3</v>
      </c>
      <c r="V90" s="26">
        <v>6.1500000000000001E-3</v>
      </c>
      <c r="W90" s="26">
        <v>6.1500000000000001E-3</v>
      </c>
      <c r="X90" s="26">
        <v>6.1500000000000001E-3</v>
      </c>
      <c r="Y90" s="26">
        <v>6.1500000000000001E-3</v>
      </c>
      <c r="Z90" s="26">
        <v>6.1500000000000001E-3</v>
      </c>
      <c r="AA90" s="26">
        <v>6.1500000000000001E-3</v>
      </c>
      <c r="AB90" s="26">
        <v>6.1500000000000001E-3</v>
      </c>
      <c r="AC90" s="26">
        <v>6.1500000000000001E-3</v>
      </c>
      <c r="AD90" s="26">
        <v>6.1500000000000001E-3</v>
      </c>
      <c r="AE90" s="26">
        <v>6.1500000000000001E-3</v>
      </c>
      <c r="AF90" s="26">
        <v>6.1500000000000001E-3</v>
      </c>
      <c r="AG90" s="26">
        <v>6.1500000000000001E-3</v>
      </c>
      <c r="AH90" s="26">
        <v>6.1500000000000001E-3</v>
      </c>
      <c r="AI90" s="26">
        <v>6.1500000000000001E-3</v>
      </c>
      <c r="AJ90" s="26">
        <v>6.1500000000000001E-3</v>
      </c>
      <c r="AK90" s="26">
        <v>6.1500000000000001E-3</v>
      </c>
      <c r="AL90" s="26">
        <v>6.1500000000000001E-3</v>
      </c>
      <c r="AM90" s="14"/>
      <c r="AN90" s="14">
        <v>1</v>
      </c>
    </row>
    <row r="91" spans="1:40" ht="14.65" customHeight="1" x14ac:dyDescent="0.25">
      <c r="A91" s="100" t="s">
        <v>96</v>
      </c>
      <c r="B91" s="14" t="s">
        <v>205</v>
      </c>
      <c r="C91" s="14" t="s">
        <v>314</v>
      </c>
      <c r="D91" s="14" t="s">
        <v>315</v>
      </c>
      <c r="E91" s="14" t="s">
        <v>175</v>
      </c>
      <c r="F91" s="14" t="s">
        <v>113</v>
      </c>
      <c r="G91" s="14" t="s">
        <v>141</v>
      </c>
      <c r="H91" s="26">
        <f t="shared" ref="H91:AL91" si="21">H92*1+H93*25+H94*298</f>
        <v>73.957000000000008</v>
      </c>
      <c r="I91" s="26">
        <f t="shared" ref="I91:L91" si="22">I92*1+I93*25+I94*298</f>
        <v>73.957000000000008</v>
      </c>
      <c r="J91" s="26">
        <f t="shared" si="22"/>
        <v>73.957000000000008</v>
      </c>
      <c r="K91" s="26">
        <f t="shared" si="22"/>
        <v>73.957000000000008</v>
      </c>
      <c r="L91" s="26">
        <f t="shared" si="22"/>
        <v>73.957000000000008</v>
      </c>
      <c r="M91" s="26">
        <f t="shared" si="21"/>
        <v>73.957000000000008</v>
      </c>
      <c r="N91" s="26">
        <f t="shared" ref="N91:Q91" si="23">N92*1+N93*25+N94*298</f>
        <v>73.957000000000008</v>
      </c>
      <c r="O91" s="26">
        <f t="shared" si="23"/>
        <v>73.957000000000008</v>
      </c>
      <c r="P91" s="26">
        <f t="shared" si="23"/>
        <v>73.957000000000008</v>
      </c>
      <c r="Q91" s="26">
        <f t="shared" si="23"/>
        <v>73.957000000000008</v>
      </c>
      <c r="R91" s="26">
        <f t="shared" si="21"/>
        <v>73.957000000000008</v>
      </c>
      <c r="S91" s="26">
        <f t="shared" ref="S91:V91" si="24">S92*1+S93*25+S94*298</f>
        <v>73.957000000000008</v>
      </c>
      <c r="T91" s="26">
        <f t="shared" si="24"/>
        <v>73.957000000000008</v>
      </c>
      <c r="U91" s="26">
        <f t="shared" si="24"/>
        <v>73.957000000000008</v>
      </c>
      <c r="V91" s="26">
        <f t="shared" si="24"/>
        <v>73.957000000000008</v>
      </c>
      <c r="W91" s="26">
        <f t="shared" si="21"/>
        <v>73.957000000000008</v>
      </c>
      <c r="X91" s="26">
        <f t="shared" ref="X91:AA91" si="25">X92*1+X93*25+X94*298</f>
        <v>73.957000000000008</v>
      </c>
      <c r="Y91" s="26">
        <f t="shared" si="25"/>
        <v>73.957000000000008</v>
      </c>
      <c r="Z91" s="26">
        <f t="shared" si="25"/>
        <v>73.957000000000008</v>
      </c>
      <c r="AA91" s="26">
        <f t="shared" si="25"/>
        <v>73.957000000000008</v>
      </c>
      <c r="AB91" s="26">
        <f t="shared" si="21"/>
        <v>73.957000000000008</v>
      </c>
      <c r="AC91" s="26">
        <f t="shared" ref="AC91:AF91" si="26">AC92*1+AC93*25+AC94*298</f>
        <v>73.957000000000008</v>
      </c>
      <c r="AD91" s="26">
        <f t="shared" si="26"/>
        <v>73.957000000000008</v>
      </c>
      <c r="AE91" s="26">
        <f t="shared" si="26"/>
        <v>73.957000000000008</v>
      </c>
      <c r="AF91" s="26">
        <f t="shared" si="26"/>
        <v>73.957000000000008</v>
      </c>
      <c r="AG91" s="26">
        <f t="shared" si="21"/>
        <v>73.957000000000008</v>
      </c>
      <c r="AH91" s="26">
        <f t="shared" ref="AH91:AK91" si="27">AH92*1+AH93*25+AH94*298</f>
        <v>73.957000000000008</v>
      </c>
      <c r="AI91" s="26">
        <f t="shared" si="27"/>
        <v>73.957000000000008</v>
      </c>
      <c r="AJ91" s="26">
        <f t="shared" si="27"/>
        <v>73.957000000000008</v>
      </c>
      <c r="AK91" s="26">
        <f t="shared" si="27"/>
        <v>73.957000000000008</v>
      </c>
      <c r="AL91" s="26">
        <f t="shared" si="21"/>
        <v>73.957000000000008</v>
      </c>
      <c r="AM91" s="14" t="s">
        <v>316</v>
      </c>
      <c r="AN91" s="14">
        <v>1</v>
      </c>
    </row>
    <row r="92" spans="1:40" ht="14.65" customHeight="1" x14ac:dyDescent="0.25">
      <c r="A92" s="100"/>
      <c r="B92" s="14" t="s">
        <v>205</v>
      </c>
      <c r="C92" s="14" t="s">
        <v>314</v>
      </c>
      <c r="D92" s="14" t="s">
        <v>315</v>
      </c>
      <c r="E92" s="14" t="s">
        <v>177</v>
      </c>
      <c r="F92" s="14" t="s">
        <v>113</v>
      </c>
      <c r="G92" s="14" t="s">
        <v>141</v>
      </c>
      <c r="H92" s="26">
        <v>73.510000000000005</v>
      </c>
      <c r="I92" s="26">
        <v>73.510000000000005</v>
      </c>
      <c r="J92" s="26">
        <v>73.510000000000005</v>
      </c>
      <c r="K92" s="26">
        <v>73.510000000000005</v>
      </c>
      <c r="L92" s="26">
        <v>73.510000000000005</v>
      </c>
      <c r="M92" s="26">
        <v>73.510000000000005</v>
      </c>
      <c r="N92" s="26">
        <v>73.510000000000005</v>
      </c>
      <c r="O92" s="26">
        <v>73.510000000000005</v>
      </c>
      <c r="P92" s="26">
        <v>73.510000000000005</v>
      </c>
      <c r="Q92" s="26">
        <v>73.510000000000005</v>
      </c>
      <c r="R92" s="26">
        <v>73.510000000000005</v>
      </c>
      <c r="S92" s="26">
        <v>73.510000000000005</v>
      </c>
      <c r="T92" s="26">
        <v>73.510000000000005</v>
      </c>
      <c r="U92" s="26">
        <v>73.510000000000005</v>
      </c>
      <c r="V92" s="26">
        <v>73.510000000000005</v>
      </c>
      <c r="W92" s="26">
        <v>73.510000000000005</v>
      </c>
      <c r="X92" s="26">
        <v>73.510000000000005</v>
      </c>
      <c r="Y92" s="26">
        <v>73.510000000000005</v>
      </c>
      <c r="Z92" s="26">
        <v>73.510000000000005</v>
      </c>
      <c r="AA92" s="26">
        <v>73.510000000000005</v>
      </c>
      <c r="AB92" s="26">
        <v>73.510000000000005</v>
      </c>
      <c r="AC92" s="26">
        <v>73.510000000000005</v>
      </c>
      <c r="AD92" s="26">
        <v>73.510000000000005</v>
      </c>
      <c r="AE92" s="26">
        <v>73.510000000000005</v>
      </c>
      <c r="AF92" s="26">
        <v>73.510000000000005</v>
      </c>
      <c r="AG92" s="26">
        <v>73.510000000000005</v>
      </c>
      <c r="AH92" s="26">
        <v>73.510000000000005</v>
      </c>
      <c r="AI92" s="26">
        <v>73.510000000000005</v>
      </c>
      <c r="AJ92" s="26">
        <v>73.510000000000005</v>
      </c>
      <c r="AK92" s="26">
        <v>73.510000000000005</v>
      </c>
      <c r="AL92" s="26">
        <v>73.510000000000005</v>
      </c>
      <c r="AM92" s="14"/>
      <c r="AN92" s="14">
        <v>1</v>
      </c>
    </row>
    <row r="93" spans="1:40" ht="14.65" customHeight="1" x14ac:dyDescent="0.25">
      <c r="A93" s="100"/>
      <c r="B93" s="14" t="s">
        <v>205</v>
      </c>
      <c r="C93" s="14" t="s">
        <v>314</v>
      </c>
      <c r="D93" s="14" t="s">
        <v>315</v>
      </c>
      <c r="E93" s="14" t="s">
        <v>187</v>
      </c>
      <c r="F93" s="14" t="s">
        <v>113</v>
      </c>
      <c r="G93" s="14" t="s">
        <v>141</v>
      </c>
      <c r="H93" s="26">
        <v>0</v>
      </c>
      <c r="I93" s="26">
        <v>0</v>
      </c>
      <c r="J93" s="26">
        <v>0</v>
      </c>
      <c r="K93" s="26">
        <v>0</v>
      </c>
      <c r="L93" s="26">
        <v>0</v>
      </c>
      <c r="M93" s="26">
        <v>0</v>
      </c>
      <c r="N93" s="26">
        <v>0</v>
      </c>
      <c r="O93" s="26">
        <v>0</v>
      </c>
      <c r="P93" s="26">
        <v>0</v>
      </c>
      <c r="Q93" s="26">
        <v>0</v>
      </c>
      <c r="R93" s="26">
        <v>0</v>
      </c>
      <c r="S93" s="26">
        <v>0</v>
      </c>
      <c r="T93" s="26">
        <v>0</v>
      </c>
      <c r="U93" s="26">
        <v>0</v>
      </c>
      <c r="V93" s="26">
        <v>0</v>
      </c>
      <c r="W93" s="26">
        <v>0</v>
      </c>
      <c r="X93" s="26">
        <v>0</v>
      </c>
      <c r="Y93" s="26">
        <v>0</v>
      </c>
      <c r="Z93" s="26">
        <v>0</v>
      </c>
      <c r="AA93" s="26">
        <v>0</v>
      </c>
      <c r="AB93" s="26">
        <v>0</v>
      </c>
      <c r="AC93" s="26">
        <v>0</v>
      </c>
      <c r="AD93" s="26">
        <v>0</v>
      </c>
      <c r="AE93" s="26">
        <v>0</v>
      </c>
      <c r="AF93" s="26">
        <v>0</v>
      </c>
      <c r="AG93" s="26">
        <v>0</v>
      </c>
      <c r="AH93" s="26">
        <v>0</v>
      </c>
      <c r="AI93" s="26">
        <v>0</v>
      </c>
      <c r="AJ93" s="26">
        <v>0</v>
      </c>
      <c r="AK93" s="26">
        <v>0</v>
      </c>
      <c r="AL93" s="26">
        <v>0</v>
      </c>
      <c r="AM93" s="14"/>
      <c r="AN93" s="14"/>
    </row>
    <row r="94" spans="1:40" ht="14.65" customHeight="1" x14ac:dyDescent="0.25">
      <c r="A94" s="100"/>
      <c r="B94" s="14" t="s">
        <v>205</v>
      </c>
      <c r="C94" s="14" t="s">
        <v>314</v>
      </c>
      <c r="D94" s="14" t="s">
        <v>315</v>
      </c>
      <c r="E94" s="14" t="s">
        <v>179</v>
      </c>
      <c r="F94" s="14" t="s">
        <v>113</v>
      </c>
      <c r="G94" s="14" t="s">
        <v>141</v>
      </c>
      <c r="H94" s="26">
        <v>1.5E-3</v>
      </c>
      <c r="I94" s="26">
        <v>1.5E-3</v>
      </c>
      <c r="J94" s="26">
        <v>1.5E-3</v>
      </c>
      <c r="K94" s="26">
        <v>1.5E-3</v>
      </c>
      <c r="L94" s="26">
        <v>1.5E-3</v>
      </c>
      <c r="M94" s="26">
        <v>1.5E-3</v>
      </c>
      <c r="N94" s="26">
        <v>1.5E-3</v>
      </c>
      <c r="O94" s="26">
        <v>1.5E-3</v>
      </c>
      <c r="P94" s="26">
        <v>1.5E-3</v>
      </c>
      <c r="Q94" s="26">
        <v>1.5E-3</v>
      </c>
      <c r="R94" s="26">
        <v>1.5E-3</v>
      </c>
      <c r="S94" s="26">
        <v>1.5E-3</v>
      </c>
      <c r="T94" s="26">
        <v>1.5E-3</v>
      </c>
      <c r="U94" s="26">
        <v>1.5E-3</v>
      </c>
      <c r="V94" s="26">
        <v>1.5E-3</v>
      </c>
      <c r="W94" s="26">
        <v>1.5E-3</v>
      </c>
      <c r="X94" s="26">
        <v>1.5E-3</v>
      </c>
      <c r="Y94" s="26">
        <v>1.5E-3</v>
      </c>
      <c r="Z94" s="26">
        <v>1.5E-3</v>
      </c>
      <c r="AA94" s="26">
        <v>1.5E-3</v>
      </c>
      <c r="AB94" s="26">
        <v>1.5E-3</v>
      </c>
      <c r="AC94" s="26">
        <v>1.5E-3</v>
      </c>
      <c r="AD94" s="26">
        <v>1.5E-3</v>
      </c>
      <c r="AE94" s="26">
        <v>1.5E-3</v>
      </c>
      <c r="AF94" s="26">
        <v>1.5E-3</v>
      </c>
      <c r="AG94" s="26">
        <v>1.5E-3</v>
      </c>
      <c r="AH94" s="26">
        <v>1.5E-3</v>
      </c>
      <c r="AI94" s="26">
        <v>1.5E-3</v>
      </c>
      <c r="AJ94" s="26">
        <v>1.5E-3</v>
      </c>
      <c r="AK94" s="26">
        <v>1.5E-3</v>
      </c>
      <c r="AL94" s="26">
        <v>1.5E-3</v>
      </c>
      <c r="AM94" s="14"/>
      <c r="AN94" s="14">
        <v>1</v>
      </c>
    </row>
    <row r="95" spans="1:40" ht="14.65" customHeight="1" x14ac:dyDescent="0.25">
      <c r="A95" s="100" t="s">
        <v>92</v>
      </c>
      <c r="B95" s="14" t="s">
        <v>205</v>
      </c>
      <c r="C95" s="14" t="s">
        <v>314</v>
      </c>
      <c r="D95" s="14" t="s">
        <v>315</v>
      </c>
      <c r="E95" s="14" t="s">
        <v>175</v>
      </c>
      <c r="F95" s="14" t="s">
        <v>113</v>
      </c>
      <c r="G95" s="14" t="s">
        <v>145</v>
      </c>
      <c r="H95" s="26">
        <f t="shared" ref="H95:AL95" si="28">H96*1+H97*25+H98*298</f>
        <v>51.860891999999993</v>
      </c>
      <c r="I95" s="26">
        <f t="shared" ref="I95:L95" si="29">I96*1+I97*25+I98*298</f>
        <v>51.860891999999993</v>
      </c>
      <c r="J95" s="26">
        <f t="shared" si="29"/>
        <v>51.860891999999993</v>
      </c>
      <c r="K95" s="26">
        <f t="shared" si="29"/>
        <v>51.860891999999993</v>
      </c>
      <c r="L95" s="26">
        <f t="shared" si="29"/>
        <v>51.860891999999993</v>
      </c>
      <c r="M95" s="26">
        <f t="shared" si="28"/>
        <v>51.860891999999993</v>
      </c>
      <c r="N95" s="26">
        <f t="shared" ref="N95:Q95" si="30">N96*1+N97*25+N98*298</f>
        <v>51.860891999999993</v>
      </c>
      <c r="O95" s="26">
        <f t="shared" si="30"/>
        <v>51.860891999999993</v>
      </c>
      <c r="P95" s="26">
        <f t="shared" si="30"/>
        <v>51.860891999999993</v>
      </c>
      <c r="Q95" s="26">
        <f t="shared" si="30"/>
        <v>51.860891999999993</v>
      </c>
      <c r="R95" s="26">
        <f t="shared" si="28"/>
        <v>51.860891999999993</v>
      </c>
      <c r="S95" s="26">
        <f t="shared" ref="S95:V95" si="31">S96*1+S97*25+S98*298</f>
        <v>51.860891999999993</v>
      </c>
      <c r="T95" s="26">
        <f t="shared" si="31"/>
        <v>51.860891999999993</v>
      </c>
      <c r="U95" s="26">
        <f t="shared" si="31"/>
        <v>51.860891999999993</v>
      </c>
      <c r="V95" s="26">
        <f t="shared" si="31"/>
        <v>51.860891999999993</v>
      </c>
      <c r="W95" s="26">
        <f t="shared" si="28"/>
        <v>51.860891999999993</v>
      </c>
      <c r="X95" s="26">
        <f t="shared" ref="X95:AA95" si="32">X96*1+X97*25+X98*298</f>
        <v>51.860891999999993</v>
      </c>
      <c r="Y95" s="26">
        <f t="shared" si="32"/>
        <v>51.860891999999993</v>
      </c>
      <c r="Z95" s="26">
        <f t="shared" si="32"/>
        <v>51.860891999999993</v>
      </c>
      <c r="AA95" s="26">
        <f t="shared" si="32"/>
        <v>51.860891999999993</v>
      </c>
      <c r="AB95" s="26">
        <f t="shared" si="28"/>
        <v>51.860891999999993</v>
      </c>
      <c r="AC95" s="26">
        <f t="shared" ref="AC95:AF95" si="33">AC96*1+AC97*25+AC98*298</f>
        <v>51.860891999999993</v>
      </c>
      <c r="AD95" s="26">
        <f t="shared" si="33"/>
        <v>51.860891999999993</v>
      </c>
      <c r="AE95" s="26">
        <f t="shared" si="33"/>
        <v>51.860891999999993</v>
      </c>
      <c r="AF95" s="26">
        <f t="shared" si="33"/>
        <v>51.860891999999993</v>
      </c>
      <c r="AG95" s="26">
        <f t="shared" si="28"/>
        <v>51.860891999999993</v>
      </c>
      <c r="AH95" s="26">
        <f t="shared" ref="AH95:AK95" si="34">AH96*1+AH97*25+AH98*298</f>
        <v>51.860891999999993</v>
      </c>
      <c r="AI95" s="26">
        <f t="shared" si="34"/>
        <v>51.860891999999993</v>
      </c>
      <c r="AJ95" s="26">
        <f t="shared" si="34"/>
        <v>51.860891999999993</v>
      </c>
      <c r="AK95" s="26">
        <f t="shared" si="34"/>
        <v>51.860891999999993</v>
      </c>
      <c r="AL95" s="26">
        <f t="shared" si="28"/>
        <v>51.860891999999993</v>
      </c>
      <c r="AM95" s="14" t="s">
        <v>316</v>
      </c>
      <c r="AN95" s="14">
        <v>1</v>
      </c>
    </row>
    <row r="96" spans="1:40" ht="14.65" customHeight="1" x14ac:dyDescent="0.25">
      <c r="A96" s="100"/>
      <c r="B96" s="14" t="s">
        <v>205</v>
      </c>
      <c r="C96" s="14" t="s">
        <v>314</v>
      </c>
      <c r="D96" s="14" t="s">
        <v>315</v>
      </c>
      <c r="E96" s="14" t="s">
        <v>177</v>
      </c>
      <c r="F96" s="14" t="s">
        <v>113</v>
      </c>
      <c r="G96" s="14" t="s">
        <v>145</v>
      </c>
      <c r="H96" s="26">
        <v>51.16</v>
      </c>
      <c r="I96" s="26">
        <v>51.16</v>
      </c>
      <c r="J96" s="26">
        <v>51.16</v>
      </c>
      <c r="K96" s="26">
        <v>51.16</v>
      </c>
      <c r="L96" s="26">
        <v>51.16</v>
      </c>
      <c r="M96" s="26">
        <v>51.16</v>
      </c>
      <c r="N96" s="26">
        <v>51.16</v>
      </c>
      <c r="O96" s="26">
        <v>51.16</v>
      </c>
      <c r="P96" s="26">
        <v>51.16</v>
      </c>
      <c r="Q96" s="26">
        <v>51.16</v>
      </c>
      <c r="R96" s="26">
        <v>51.16</v>
      </c>
      <c r="S96" s="26">
        <v>51.16</v>
      </c>
      <c r="T96" s="26">
        <v>51.16</v>
      </c>
      <c r="U96" s="26">
        <v>51.16</v>
      </c>
      <c r="V96" s="26">
        <v>51.16</v>
      </c>
      <c r="W96" s="26">
        <v>51.16</v>
      </c>
      <c r="X96" s="26">
        <v>51.16</v>
      </c>
      <c r="Y96" s="26">
        <v>51.16</v>
      </c>
      <c r="Z96" s="26">
        <v>51.16</v>
      </c>
      <c r="AA96" s="26">
        <v>51.16</v>
      </c>
      <c r="AB96" s="26">
        <v>51.16</v>
      </c>
      <c r="AC96" s="26">
        <v>51.16</v>
      </c>
      <c r="AD96" s="26">
        <v>51.16</v>
      </c>
      <c r="AE96" s="26">
        <v>51.16</v>
      </c>
      <c r="AF96" s="26">
        <v>51.16</v>
      </c>
      <c r="AG96" s="26">
        <v>51.16</v>
      </c>
      <c r="AH96" s="26">
        <v>51.16</v>
      </c>
      <c r="AI96" s="26">
        <v>51.16</v>
      </c>
      <c r="AJ96" s="26">
        <v>51.16</v>
      </c>
      <c r="AK96" s="26">
        <v>51.16</v>
      </c>
      <c r="AL96" s="26">
        <v>51.16</v>
      </c>
      <c r="AM96" s="14"/>
      <c r="AN96" s="14">
        <v>1</v>
      </c>
    </row>
    <row r="97" spans="1:40" ht="14.65" customHeight="1" x14ac:dyDescent="0.25">
      <c r="A97" s="100"/>
      <c r="B97" s="14" t="s">
        <v>205</v>
      </c>
      <c r="C97" s="14" t="s">
        <v>314</v>
      </c>
      <c r="D97" s="14" t="s">
        <v>315</v>
      </c>
      <c r="E97" s="14" t="s">
        <v>187</v>
      </c>
      <c r="F97" s="14" t="s">
        <v>113</v>
      </c>
      <c r="G97" s="14" t="s">
        <v>145</v>
      </c>
      <c r="H97" s="26">
        <v>1.2789999999999999E-2</v>
      </c>
      <c r="I97" s="26">
        <v>1.2789999999999999E-2</v>
      </c>
      <c r="J97" s="26">
        <v>1.2789999999999999E-2</v>
      </c>
      <c r="K97" s="26">
        <v>1.2789999999999999E-2</v>
      </c>
      <c r="L97" s="26">
        <v>1.2789999999999999E-2</v>
      </c>
      <c r="M97" s="26">
        <v>1.2789999999999999E-2</v>
      </c>
      <c r="N97" s="26">
        <v>1.2789999999999999E-2</v>
      </c>
      <c r="O97" s="26">
        <v>1.2789999999999999E-2</v>
      </c>
      <c r="P97" s="26">
        <v>1.2789999999999999E-2</v>
      </c>
      <c r="Q97" s="26">
        <v>1.2789999999999999E-2</v>
      </c>
      <c r="R97" s="26">
        <v>1.2789999999999999E-2</v>
      </c>
      <c r="S97" s="26">
        <v>1.2789999999999999E-2</v>
      </c>
      <c r="T97" s="26">
        <v>1.2789999999999999E-2</v>
      </c>
      <c r="U97" s="26">
        <v>1.2789999999999999E-2</v>
      </c>
      <c r="V97" s="26">
        <v>1.2789999999999999E-2</v>
      </c>
      <c r="W97" s="26">
        <v>1.2789999999999999E-2</v>
      </c>
      <c r="X97" s="26">
        <v>1.2789999999999999E-2</v>
      </c>
      <c r="Y97" s="26">
        <v>1.2789999999999999E-2</v>
      </c>
      <c r="Z97" s="26">
        <v>1.2789999999999999E-2</v>
      </c>
      <c r="AA97" s="26">
        <v>1.2789999999999999E-2</v>
      </c>
      <c r="AB97" s="26">
        <v>1.2789999999999999E-2</v>
      </c>
      <c r="AC97" s="26">
        <v>1.2789999999999999E-2</v>
      </c>
      <c r="AD97" s="26">
        <v>1.2789999999999999E-2</v>
      </c>
      <c r="AE97" s="26">
        <v>1.2789999999999999E-2</v>
      </c>
      <c r="AF97" s="26">
        <v>1.2789999999999999E-2</v>
      </c>
      <c r="AG97" s="26">
        <v>1.2789999999999999E-2</v>
      </c>
      <c r="AH97" s="26">
        <v>1.2789999999999999E-2</v>
      </c>
      <c r="AI97" s="26">
        <v>1.2789999999999999E-2</v>
      </c>
      <c r="AJ97" s="26">
        <v>1.2789999999999999E-2</v>
      </c>
      <c r="AK97" s="26">
        <v>1.2789999999999999E-2</v>
      </c>
      <c r="AL97" s="26">
        <v>1.2789999999999999E-2</v>
      </c>
      <c r="AM97" s="14"/>
      <c r="AN97" s="14">
        <v>1</v>
      </c>
    </row>
    <row r="98" spans="1:40" ht="14.65" customHeight="1" x14ac:dyDescent="0.25">
      <c r="A98" s="100"/>
      <c r="B98" s="14" t="s">
        <v>205</v>
      </c>
      <c r="C98" s="14" t="s">
        <v>314</v>
      </c>
      <c r="D98" s="14" t="s">
        <v>315</v>
      </c>
      <c r="E98" s="14" t="s">
        <v>179</v>
      </c>
      <c r="F98" s="14" t="s">
        <v>113</v>
      </c>
      <c r="G98" s="14" t="s">
        <v>145</v>
      </c>
      <c r="H98" s="26">
        <v>1.279E-3</v>
      </c>
      <c r="I98" s="26">
        <v>1.279E-3</v>
      </c>
      <c r="J98" s="26">
        <v>1.279E-3</v>
      </c>
      <c r="K98" s="26">
        <v>1.279E-3</v>
      </c>
      <c r="L98" s="26">
        <v>1.279E-3</v>
      </c>
      <c r="M98" s="26">
        <v>1.279E-3</v>
      </c>
      <c r="N98" s="26">
        <v>1.279E-3</v>
      </c>
      <c r="O98" s="26">
        <v>1.279E-3</v>
      </c>
      <c r="P98" s="26">
        <v>1.279E-3</v>
      </c>
      <c r="Q98" s="26">
        <v>1.279E-3</v>
      </c>
      <c r="R98" s="26">
        <v>1.279E-3</v>
      </c>
      <c r="S98" s="26">
        <v>1.279E-3</v>
      </c>
      <c r="T98" s="26">
        <v>1.279E-3</v>
      </c>
      <c r="U98" s="26">
        <v>1.279E-3</v>
      </c>
      <c r="V98" s="26">
        <v>1.279E-3</v>
      </c>
      <c r="W98" s="26">
        <v>1.279E-3</v>
      </c>
      <c r="X98" s="26">
        <v>1.279E-3</v>
      </c>
      <c r="Y98" s="26">
        <v>1.279E-3</v>
      </c>
      <c r="Z98" s="26">
        <v>1.279E-3</v>
      </c>
      <c r="AA98" s="26">
        <v>1.279E-3</v>
      </c>
      <c r="AB98" s="26">
        <v>1.279E-3</v>
      </c>
      <c r="AC98" s="26">
        <v>1.279E-3</v>
      </c>
      <c r="AD98" s="26">
        <v>1.279E-3</v>
      </c>
      <c r="AE98" s="26">
        <v>1.279E-3</v>
      </c>
      <c r="AF98" s="26">
        <v>1.279E-3</v>
      </c>
      <c r="AG98" s="26">
        <v>1.279E-3</v>
      </c>
      <c r="AH98" s="26">
        <v>1.279E-3</v>
      </c>
      <c r="AI98" s="26">
        <v>1.279E-3</v>
      </c>
      <c r="AJ98" s="26">
        <v>1.279E-3</v>
      </c>
      <c r="AK98" s="26">
        <v>1.279E-3</v>
      </c>
      <c r="AL98" s="26">
        <v>1.279E-3</v>
      </c>
      <c r="AM98" s="14"/>
      <c r="AN98" s="14">
        <v>1</v>
      </c>
    </row>
    <row r="99" spans="1:40" ht="14.65" customHeight="1" x14ac:dyDescent="0.25">
      <c r="A99" s="100" t="s">
        <v>90</v>
      </c>
      <c r="B99" s="14" t="s">
        <v>205</v>
      </c>
      <c r="C99" s="14" t="s">
        <v>314</v>
      </c>
      <c r="D99" s="14" t="s">
        <v>315</v>
      </c>
      <c r="E99" s="14" t="s">
        <v>175</v>
      </c>
      <c r="F99" s="14" t="s">
        <v>113</v>
      </c>
      <c r="G99" s="14" t="s">
        <v>139</v>
      </c>
      <c r="H99" s="26">
        <f t="shared" ref="H99:AL99" si="35">H100*1+H101*25+H102*298</f>
        <v>51.860891999999993</v>
      </c>
      <c r="I99" s="26">
        <f t="shared" ref="I99:L99" si="36">I100*1+I101*25+I102*298</f>
        <v>51.860891999999993</v>
      </c>
      <c r="J99" s="26">
        <f t="shared" si="36"/>
        <v>51.860891999999993</v>
      </c>
      <c r="K99" s="26">
        <f t="shared" si="36"/>
        <v>51.860891999999993</v>
      </c>
      <c r="L99" s="26">
        <f t="shared" si="36"/>
        <v>51.860891999999993</v>
      </c>
      <c r="M99" s="26">
        <f t="shared" si="35"/>
        <v>51.860891999999993</v>
      </c>
      <c r="N99" s="26">
        <f t="shared" ref="N99:Q99" si="37">N100*1+N101*25+N102*298</f>
        <v>51.860891999999993</v>
      </c>
      <c r="O99" s="26">
        <f t="shared" si="37"/>
        <v>51.860891999999993</v>
      </c>
      <c r="P99" s="26">
        <f t="shared" si="37"/>
        <v>51.860891999999993</v>
      </c>
      <c r="Q99" s="26">
        <f t="shared" si="37"/>
        <v>51.860891999999993</v>
      </c>
      <c r="R99" s="26">
        <f t="shared" si="35"/>
        <v>51.860891999999993</v>
      </c>
      <c r="S99" s="26">
        <f t="shared" ref="S99:V99" si="38">S100*1+S101*25+S102*298</f>
        <v>51.860891999999993</v>
      </c>
      <c r="T99" s="26">
        <f t="shared" si="38"/>
        <v>51.860891999999993</v>
      </c>
      <c r="U99" s="26">
        <f t="shared" si="38"/>
        <v>51.860891999999993</v>
      </c>
      <c r="V99" s="26">
        <f t="shared" si="38"/>
        <v>51.860891999999993</v>
      </c>
      <c r="W99" s="26">
        <f t="shared" si="35"/>
        <v>51.860891999999993</v>
      </c>
      <c r="X99" s="26">
        <f t="shared" ref="X99:AA99" si="39">X100*1+X101*25+X102*298</f>
        <v>51.860891999999993</v>
      </c>
      <c r="Y99" s="26">
        <f t="shared" si="39"/>
        <v>51.860891999999993</v>
      </c>
      <c r="Z99" s="26">
        <f t="shared" si="39"/>
        <v>51.860891999999993</v>
      </c>
      <c r="AA99" s="26">
        <f t="shared" si="39"/>
        <v>51.860891999999993</v>
      </c>
      <c r="AB99" s="26">
        <f t="shared" si="35"/>
        <v>51.860891999999993</v>
      </c>
      <c r="AC99" s="26">
        <f t="shared" ref="AC99:AF99" si="40">AC100*1+AC101*25+AC102*298</f>
        <v>51.860891999999993</v>
      </c>
      <c r="AD99" s="26">
        <f t="shared" si="40"/>
        <v>51.860891999999993</v>
      </c>
      <c r="AE99" s="26">
        <f t="shared" si="40"/>
        <v>51.860891999999993</v>
      </c>
      <c r="AF99" s="26">
        <f t="shared" si="40"/>
        <v>51.860891999999993</v>
      </c>
      <c r="AG99" s="26">
        <f t="shared" si="35"/>
        <v>51.860891999999993</v>
      </c>
      <c r="AH99" s="26">
        <f t="shared" ref="AH99:AK99" si="41">AH100*1+AH101*25+AH102*298</f>
        <v>51.860891999999993</v>
      </c>
      <c r="AI99" s="26">
        <f t="shared" si="41"/>
        <v>51.860891999999993</v>
      </c>
      <c r="AJ99" s="26">
        <f t="shared" si="41"/>
        <v>51.860891999999993</v>
      </c>
      <c r="AK99" s="26">
        <f t="shared" si="41"/>
        <v>51.860891999999993</v>
      </c>
      <c r="AL99" s="26">
        <f t="shared" si="35"/>
        <v>51.860891999999993</v>
      </c>
      <c r="AM99" s="14" t="s">
        <v>316</v>
      </c>
      <c r="AN99" s="14">
        <v>1</v>
      </c>
    </row>
    <row r="100" spans="1:40" ht="14.65" customHeight="1" x14ac:dyDescent="0.25">
      <c r="A100" s="100"/>
      <c r="B100" s="14" t="s">
        <v>205</v>
      </c>
      <c r="C100" s="14" t="s">
        <v>314</v>
      </c>
      <c r="D100" s="14" t="s">
        <v>315</v>
      </c>
      <c r="E100" s="14" t="s">
        <v>177</v>
      </c>
      <c r="F100" s="14" t="s">
        <v>113</v>
      </c>
      <c r="G100" s="14" t="s">
        <v>139</v>
      </c>
      <c r="H100" s="26">
        <v>51.16</v>
      </c>
      <c r="I100" s="26">
        <v>51.16</v>
      </c>
      <c r="J100" s="26">
        <v>51.16</v>
      </c>
      <c r="K100" s="26">
        <v>51.16</v>
      </c>
      <c r="L100" s="26">
        <v>51.16</v>
      </c>
      <c r="M100" s="26">
        <v>51.16</v>
      </c>
      <c r="N100" s="26">
        <v>51.16</v>
      </c>
      <c r="O100" s="26">
        <v>51.16</v>
      </c>
      <c r="P100" s="26">
        <v>51.16</v>
      </c>
      <c r="Q100" s="26">
        <v>51.16</v>
      </c>
      <c r="R100" s="26">
        <v>51.16</v>
      </c>
      <c r="S100" s="26">
        <v>51.16</v>
      </c>
      <c r="T100" s="26">
        <v>51.16</v>
      </c>
      <c r="U100" s="26">
        <v>51.16</v>
      </c>
      <c r="V100" s="26">
        <v>51.16</v>
      </c>
      <c r="W100" s="26">
        <v>51.16</v>
      </c>
      <c r="X100" s="26">
        <v>51.16</v>
      </c>
      <c r="Y100" s="26">
        <v>51.16</v>
      </c>
      <c r="Z100" s="26">
        <v>51.16</v>
      </c>
      <c r="AA100" s="26">
        <v>51.16</v>
      </c>
      <c r="AB100" s="26">
        <v>51.16</v>
      </c>
      <c r="AC100" s="26">
        <v>51.16</v>
      </c>
      <c r="AD100" s="26">
        <v>51.16</v>
      </c>
      <c r="AE100" s="26">
        <v>51.16</v>
      </c>
      <c r="AF100" s="26">
        <v>51.16</v>
      </c>
      <c r="AG100" s="26">
        <v>51.16</v>
      </c>
      <c r="AH100" s="26">
        <v>51.16</v>
      </c>
      <c r="AI100" s="26">
        <v>51.16</v>
      </c>
      <c r="AJ100" s="26">
        <v>51.16</v>
      </c>
      <c r="AK100" s="26">
        <v>51.16</v>
      </c>
      <c r="AL100" s="26">
        <v>51.16</v>
      </c>
      <c r="AM100" s="14"/>
      <c r="AN100" s="14">
        <v>1</v>
      </c>
    </row>
    <row r="101" spans="1:40" ht="14.65" customHeight="1" x14ac:dyDescent="0.25">
      <c r="A101" s="100"/>
      <c r="B101" s="14" t="s">
        <v>205</v>
      </c>
      <c r="C101" s="14" t="s">
        <v>314</v>
      </c>
      <c r="D101" s="14" t="s">
        <v>315</v>
      </c>
      <c r="E101" s="14" t="s">
        <v>187</v>
      </c>
      <c r="F101" s="14" t="s">
        <v>113</v>
      </c>
      <c r="G101" s="14" t="s">
        <v>139</v>
      </c>
      <c r="H101" s="26">
        <v>1.2789999999999999E-2</v>
      </c>
      <c r="I101" s="26">
        <v>1.2789999999999999E-2</v>
      </c>
      <c r="J101" s="26">
        <v>1.2789999999999999E-2</v>
      </c>
      <c r="K101" s="26">
        <v>1.2789999999999999E-2</v>
      </c>
      <c r="L101" s="26">
        <v>1.2789999999999999E-2</v>
      </c>
      <c r="M101" s="26">
        <v>1.2789999999999999E-2</v>
      </c>
      <c r="N101" s="26">
        <v>1.2789999999999999E-2</v>
      </c>
      <c r="O101" s="26">
        <v>1.2789999999999999E-2</v>
      </c>
      <c r="P101" s="26">
        <v>1.2789999999999999E-2</v>
      </c>
      <c r="Q101" s="26">
        <v>1.2789999999999999E-2</v>
      </c>
      <c r="R101" s="26">
        <v>1.2789999999999999E-2</v>
      </c>
      <c r="S101" s="26">
        <v>1.2789999999999999E-2</v>
      </c>
      <c r="T101" s="26">
        <v>1.2789999999999999E-2</v>
      </c>
      <c r="U101" s="26">
        <v>1.2789999999999999E-2</v>
      </c>
      <c r="V101" s="26">
        <v>1.2789999999999999E-2</v>
      </c>
      <c r="W101" s="26">
        <v>1.2789999999999999E-2</v>
      </c>
      <c r="X101" s="26">
        <v>1.2789999999999999E-2</v>
      </c>
      <c r="Y101" s="26">
        <v>1.2789999999999999E-2</v>
      </c>
      <c r="Z101" s="26">
        <v>1.2789999999999999E-2</v>
      </c>
      <c r="AA101" s="26">
        <v>1.2789999999999999E-2</v>
      </c>
      <c r="AB101" s="26">
        <v>1.2789999999999999E-2</v>
      </c>
      <c r="AC101" s="26">
        <v>1.2789999999999999E-2</v>
      </c>
      <c r="AD101" s="26">
        <v>1.2789999999999999E-2</v>
      </c>
      <c r="AE101" s="26">
        <v>1.2789999999999999E-2</v>
      </c>
      <c r="AF101" s="26">
        <v>1.2789999999999999E-2</v>
      </c>
      <c r="AG101" s="26">
        <v>1.2789999999999999E-2</v>
      </c>
      <c r="AH101" s="26">
        <v>1.2789999999999999E-2</v>
      </c>
      <c r="AI101" s="26">
        <v>1.2789999999999999E-2</v>
      </c>
      <c r="AJ101" s="26">
        <v>1.2789999999999999E-2</v>
      </c>
      <c r="AK101" s="26">
        <v>1.2789999999999999E-2</v>
      </c>
      <c r="AL101" s="26">
        <v>1.2789999999999999E-2</v>
      </c>
      <c r="AM101" s="14"/>
      <c r="AN101" s="14">
        <v>1</v>
      </c>
    </row>
    <row r="102" spans="1:40" ht="14.65" customHeight="1" x14ac:dyDescent="0.25">
      <c r="A102" s="100"/>
      <c r="B102" s="14" t="s">
        <v>205</v>
      </c>
      <c r="C102" s="14" t="s">
        <v>314</v>
      </c>
      <c r="D102" s="14" t="s">
        <v>315</v>
      </c>
      <c r="E102" s="14" t="s">
        <v>179</v>
      </c>
      <c r="F102" s="14" t="s">
        <v>113</v>
      </c>
      <c r="G102" s="14" t="s">
        <v>139</v>
      </c>
      <c r="H102" s="26">
        <v>1.279E-3</v>
      </c>
      <c r="I102" s="26">
        <v>1.279E-3</v>
      </c>
      <c r="J102" s="26">
        <v>1.279E-3</v>
      </c>
      <c r="K102" s="26">
        <v>1.279E-3</v>
      </c>
      <c r="L102" s="26">
        <v>1.279E-3</v>
      </c>
      <c r="M102" s="26">
        <v>1.279E-3</v>
      </c>
      <c r="N102" s="26">
        <v>1.279E-3</v>
      </c>
      <c r="O102" s="26">
        <v>1.279E-3</v>
      </c>
      <c r="P102" s="26">
        <v>1.279E-3</v>
      </c>
      <c r="Q102" s="26">
        <v>1.279E-3</v>
      </c>
      <c r="R102" s="26">
        <v>1.279E-3</v>
      </c>
      <c r="S102" s="26">
        <v>1.279E-3</v>
      </c>
      <c r="T102" s="26">
        <v>1.279E-3</v>
      </c>
      <c r="U102" s="26">
        <v>1.279E-3</v>
      </c>
      <c r="V102" s="26">
        <v>1.279E-3</v>
      </c>
      <c r="W102" s="26">
        <v>1.279E-3</v>
      </c>
      <c r="X102" s="26">
        <v>1.279E-3</v>
      </c>
      <c r="Y102" s="26">
        <v>1.279E-3</v>
      </c>
      <c r="Z102" s="26">
        <v>1.279E-3</v>
      </c>
      <c r="AA102" s="26">
        <v>1.279E-3</v>
      </c>
      <c r="AB102" s="26">
        <v>1.279E-3</v>
      </c>
      <c r="AC102" s="26">
        <v>1.279E-3</v>
      </c>
      <c r="AD102" s="26">
        <v>1.279E-3</v>
      </c>
      <c r="AE102" s="26">
        <v>1.279E-3</v>
      </c>
      <c r="AF102" s="26">
        <v>1.279E-3</v>
      </c>
      <c r="AG102" s="26">
        <v>1.279E-3</v>
      </c>
      <c r="AH102" s="26">
        <v>1.279E-3</v>
      </c>
      <c r="AI102" s="26">
        <v>1.279E-3</v>
      </c>
      <c r="AJ102" s="26">
        <v>1.279E-3</v>
      </c>
      <c r="AK102" s="26">
        <v>1.279E-3</v>
      </c>
      <c r="AL102" s="26">
        <v>1.279E-3</v>
      </c>
      <c r="AM102" s="14"/>
      <c r="AN102" s="14">
        <v>1</v>
      </c>
    </row>
    <row r="103" spans="1:40" ht="14.65" customHeight="1" x14ac:dyDescent="0.25">
      <c r="A103" s="100" t="s">
        <v>94</v>
      </c>
      <c r="B103" s="14" t="s">
        <v>205</v>
      </c>
      <c r="C103" s="14" t="s">
        <v>314</v>
      </c>
      <c r="D103" s="14" t="s">
        <v>315</v>
      </c>
      <c r="E103" s="14" t="s">
        <v>175</v>
      </c>
      <c r="F103" s="14" t="s">
        <v>113</v>
      </c>
      <c r="G103" s="14" t="s">
        <v>143</v>
      </c>
      <c r="H103" s="26">
        <f t="shared" ref="H103:AL103" si="42">H104*1+H105*25+H106*298</f>
        <v>70.472274999999996</v>
      </c>
      <c r="I103" s="26">
        <f t="shared" ref="I103:L103" si="43">I104*1+I105*25+I106*298</f>
        <v>70.472274999999996</v>
      </c>
      <c r="J103" s="26">
        <f t="shared" si="43"/>
        <v>70.472274999999996</v>
      </c>
      <c r="K103" s="26">
        <f t="shared" si="43"/>
        <v>70.472274999999996</v>
      </c>
      <c r="L103" s="26">
        <f t="shared" si="43"/>
        <v>70.472274999999996</v>
      </c>
      <c r="M103" s="26">
        <f t="shared" si="42"/>
        <v>70.472274999999996</v>
      </c>
      <c r="N103" s="26">
        <f t="shared" ref="N103:Q103" si="44">N104*1+N105*25+N106*298</f>
        <v>70.472274999999996</v>
      </c>
      <c r="O103" s="26">
        <f t="shared" si="44"/>
        <v>70.472274999999996</v>
      </c>
      <c r="P103" s="26">
        <f t="shared" si="44"/>
        <v>70.472274999999996</v>
      </c>
      <c r="Q103" s="26">
        <f t="shared" si="44"/>
        <v>70.472274999999996</v>
      </c>
      <c r="R103" s="26">
        <f t="shared" si="42"/>
        <v>70.472274999999996</v>
      </c>
      <c r="S103" s="26">
        <f t="shared" ref="S103:V103" si="45">S104*1+S105*25+S106*298</f>
        <v>70.472274999999996</v>
      </c>
      <c r="T103" s="26">
        <f t="shared" si="45"/>
        <v>70.472274999999996</v>
      </c>
      <c r="U103" s="26">
        <f t="shared" si="45"/>
        <v>70.472274999999996</v>
      </c>
      <c r="V103" s="26">
        <f t="shared" si="45"/>
        <v>70.472274999999996</v>
      </c>
      <c r="W103" s="26">
        <f t="shared" si="42"/>
        <v>70.472274999999996</v>
      </c>
      <c r="X103" s="26">
        <f t="shared" ref="X103:AA103" si="46">X104*1+X105*25+X106*298</f>
        <v>70.472274999999996</v>
      </c>
      <c r="Y103" s="26">
        <f t="shared" si="46"/>
        <v>70.472274999999996</v>
      </c>
      <c r="Z103" s="26">
        <f t="shared" si="46"/>
        <v>70.472274999999996</v>
      </c>
      <c r="AA103" s="26">
        <f t="shared" si="46"/>
        <v>70.472274999999996</v>
      </c>
      <c r="AB103" s="26">
        <f t="shared" si="42"/>
        <v>70.472274999999996</v>
      </c>
      <c r="AC103" s="26">
        <f t="shared" ref="AC103:AF103" si="47">AC104*1+AC105*25+AC106*298</f>
        <v>70.472274999999996</v>
      </c>
      <c r="AD103" s="26">
        <f t="shared" si="47"/>
        <v>70.472274999999996</v>
      </c>
      <c r="AE103" s="26">
        <f t="shared" si="47"/>
        <v>70.472274999999996</v>
      </c>
      <c r="AF103" s="26">
        <f t="shared" si="47"/>
        <v>70.472274999999996</v>
      </c>
      <c r="AG103" s="26">
        <f t="shared" si="42"/>
        <v>70.472274999999996</v>
      </c>
      <c r="AH103" s="26">
        <f t="shared" ref="AH103:AK103" si="48">AH104*1+AH105*25+AH106*298</f>
        <v>70.472274999999996</v>
      </c>
      <c r="AI103" s="26">
        <f t="shared" si="48"/>
        <v>70.472274999999996</v>
      </c>
      <c r="AJ103" s="26">
        <f t="shared" si="48"/>
        <v>70.472274999999996</v>
      </c>
      <c r="AK103" s="26">
        <f t="shared" si="48"/>
        <v>70.472274999999996</v>
      </c>
      <c r="AL103" s="26">
        <f t="shared" si="42"/>
        <v>70.472274999999996</v>
      </c>
      <c r="AM103" s="14" t="s">
        <v>316</v>
      </c>
      <c r="AN103" s="14">
        <v>1</v>
      </c>
    </row>
    <row r="104" spans="1:40" ht="14.65" customHeight="1" x14ac:dyDescent="0.25">
      <c r="A104" s="100"/>
      <c r="B104" s="14" t="s">
        <v>205</v>
      </c>
      <c r="C104" s="14" t="s">
        <v>314</v>
      </c>
      <c r="D104" s="14" t="s">
        <v>315</v>
      </c>
      <c r="E104" s="14" t="s">
        <v>177</v>
      </c>
      <c r="F104" s="14" t="s">
        <v>113</v>
      </c>
      <c r="G104" s="14" t="s">
        <v>143</v>
      </c>
      <c r="H104" s="26">
        <v>70.23</v>
      </c>
      <c r="I104" s="26">
        <v>70.23</v>
      </c>
      <c r="J104" s="26">
        <v>70.23</v>
      </c>
      <c r="K104" s="26">
        <v>70.23</v>
      </c>
      <c r="L104" s="26">
        <v>70.23</v>
      </c>
      <c r="M104" s="26">
        <v>70.23</v>
      </c>
      <c r="N104" s="26">
        <v>70.23</v>
      </c>
      <c r="O104" s="26">
        <v>70.23</v>
      </c>
      <c r="P104" s="26">
        <v>70.23</v>
      </c>
      <c r="Q104" s="26">
        <v>70.23</v>
      </c>
      <c r="R104" s="26">
        <v>70.23</v>
      </c>
      <c r="S104" s="26">
        <v>70.23</v>
      </c>
      <c r="T104" s="26">
        <v>70.23</v>
      </c>
      <c r="U104" s="26">
        <v>70.23</v>
      </c>
      <c r="V104" s="26">
        <v>70.23</v>
      </c>
      <c r="W104" s="26">
        <v>70.23</v>
      </c>
      <c r="X104" s="26">
        <v>70.23</v>
      </c>
      <c r="Y104" s="26">
        <v>70.23</v>
      </c>
      <c r="Z104" s="26">
        <v>70.23</v>
      </c>
      <c r="AA104" s="26">
        <v>70.23</v>
      </c>
      <c r="AB104" s="26">
        <v>70.23</v>
      </c>
      <c r="AC104" s="26">
        <v>70.23</v>
      </c>
      <c r="AD104" s="26">
        <v>70.23</v>
      </c>
      <c r="AE104" s="26">
        <v>70.23</v>
      </c>
      <c r="AF104" s="26">
        <v>70.23</v>
      </c>
      <c r="AG104" s="26">
        <v>70.23</v>
      </c>
      <c r="AH104" s="26">
        <v>70.23</v>
      </c>
      <c r="AI104" s="26">
        <v>70.23</v>
      </c>
      <c r="AJ104" s="26">
        <v>70.23</v>
      </c>
      <c r="AK104" s="26">
        <v>70.23</v>
      </c>
      <c r="AL104" s="26">
        <v>70.23</v>
      </c>
      <c r="AM104" s="14"/>
      <c r="AN104" s="14">
        <v>1</v>
      </c>
    </row>
    <row r="105" spans="1:40" ht="14.65" customHeight="1" x14ac:dyDescent="0.25">
      <c r="A105" s="100"/>
      <c r="B105" s="14" t="s">
        <v>205</v>
      </c>
      <c r="C105" s="14" t="s">
        <v>314</v>
      </c>
      <c r="D105" s="14" t="s">
        <v>315</v>
      </c>
      <c r="E105" s="14" t="s">
        <v>187</v>
      </c>
      <c r="F105" s="14" t="s">
        <v>113</v>
      </c>
      <c r="G105" s="14" t="s">
        <v>143</v>
      </c>
      <c r="H105" s="26">
        <v>1.55E-4</v>
      </c>
      <c r="I105" s="26">
        <v>1.55E-4</v>
      </c>
      <c r="J105" s="26">
        <v>1.55E-4</v>
      </c>
      <c r="K105" s="26">
        <v>1.55E-4</v>
      </c>
      <c r="L105" s="26">
        <v>1.55E-4</v>
      </c>
      <c r="M105" s="26">
        <v>1.55E-4</v>
      </c>
      <c r="N105" s="26">
        <v>1.55E-4</v>
      </c>
      <c r="O105" s="26">
        <v>1.55E-4</v>
      </c>
      <c r="P105" s="26">
        <v>1.55E-4</v>
      </c>
      <c r="Q105" s="26">
        <v>1.55E-4</v>
      </c>
      <c r="R105" s="26">
        <v>1.55E-4</v>
      </c>
      <c r="S105" s="26">
        <v>1.55E-4</v>
      </c>
      <c r="T105" s="26">
        <v>1.55E-4</v>
      </c>
      <c r="U105" s="26">
        <v>1.55E-4</v>
      </c>
      <c r="V105" s="26">
        <v>1.55E-4</v>
      </c>
      <c r="W105" s="26">
        <v>1.55E-4</v>
      </c>
      <c r="X105" s="26">
        <v>1.55E-4</v>
      </c>
      <c r="Y105" s="26">
        <v>1.55E-4</v>
      </c>
      <c r="Z105" s="26">
        <v>1.55E-4</v>
      </c>
      <c r="AA105" s="26">
        <v>1.55E-4</v>
      </c>
      <c r="AB105" s="26">
        <v>1.55E-4</v>
      </c>
      <c r="AC105" s="26">
        <v>1.55E-4</v>
      </c>
      <c r="AD105" s="26">
        <v>1.55E-4</v>
      </c>
      <c r="AE105" s="26">
        <v>1.55E-4</v>
      </c>
      <c r="AF105" s="26">
        <v>1.55E-4</v>
      </c>
      <c r="AG105" s="26">
        <v>1.55E-4</v>
      </c>
      <c r="AH105" s="26">
        <v>1.55E-4</v>
      </c>
      <c r="AI105" s="26">
        <v>1.55E-4</v>
      </c>
      <c r="AJ105" s="26">
        <v>1.55E-4</v>
      </c>
      <c r="AK105" s="26">
        <v>1.55E-4</v>
      </c>
      <c r="AL105" s="26">
        <v>1.55E-4</v>
      </c>
      <c r="AM105" s="14"/>
      <c r="AN105" s="14">
        <v>1</v>
      </c>
    </row>
    <row r="106" spans="1:40" ht="14.65" customHeight="1" x14ac:dyDescent="0.25">
      <c r="A106" s="100"/>
      <c r="B106" s="14" t="s">
        <v>205</v>
      </c>
      <c r="C106" s="14" t="s">
        <v>314</v>
      </c>
      <c r="D106" s="14" t="s">
        <v>315</v>
      </c>
      <c r="E106" s="14" t="s">
        <v>179</v>
      </c>
      <c r="F106" s="14" t="s">
        <v>113</v>
      </c>
      <c r="G106" s="14" t="s">
        <v>143</v>
      </c>
      <c r="H106" s="26">
        <v>8.0000000000000004E-4</v>
      </c>
      <c r="I106" s="26">
        <v>8.0000000000000004E-4</v>
      </c>
      <c r="J106" s="26">
        <v>8.0000000000000004E-4</v>
      </c>
      <c r="K106" s="26">
        <v>8.0000000000000004E-4</v>
      </c>
      <c r="L106" s="26">
        <v>8.0000000000000004E-4</v>
      </c>
      <c r="M106" s="26">
        <v>8.0000000000000004E-4</v>
      </c>
      <c r="N106" s="26">
        <v>8.0000000000000004E-4</v>
      </c>
      <c r="O106" s="26">
        <v>8.0000000000000004E-4</v>
      </c>
      <c r="P106" s="26">
        <v>8.0000000000000004E-4</v>
      </c>
      <c r="Q106" s="26">
        <v>8.0000000000000004E-4</v>
      </c>
      <c r="R106" s="26">
        <v>8.0000000000000004E-4</v>
      </c>
      <c r="S106" s="26">
        <v>8.0000000000000004E-4</v>
      </c>
      <c r="T106" s="26">
        <v>8.0000000000000004E-4</v>
      </c>
      <c r="U106" s="26">
        <v>8.0000000000000004E-4</v>
      </c>
      <c r="V106" s="26">
        <v>8.0000000000000004E-4</v>
      </c>
      <c r="W106" s="26">
        <v>8.0000000000000004E-4</v>
      </c>
      <c r="X106" s="26">
        <v>8.0000000000000004E-4</v>
      </c>
      <c r="Y106" s="26">
        <v>8.0000000000000004E-4</v>
      </c>
      <c r="Z106" s="26">
        <v>8.0000000000000004E-4</v>
      </c>
      <c r="AA106" s="26">
        <v>8.0000000000000004E-4</v>
      </c>
      <c r="AB106" s="26">
        <v>8.0000000000000004E-4</v>
      </c>
      <c r="AC106" s="26">
        <v>8.0000000000000004E-4</v>
      </c>
      <c r="AD106" s="26">
        <v>8.0000000000000004E-4</v>
      </c>
      <c r="AE106" s="26">
        <v>8.0000000000000004E-4</v>
      </c>
      <c r="AF106" s="26">
        <v>8.0000000000000004E-4</v>
      </c>
      <c r="AG106" s="26">
        <v>8.0000000000000004E-4</v>
      </c>
      <c r="AH106" s="26">
        <v>8.0000000000000004E-4</v>
      </c>
      <c r="AI106" s="26">
        <v>8.0000000000000004E-4</v>
      </c>
      <c r="AJ106" s="26">
        <v>8.0000000000000004E-4</v>
      </c>
      <c r="AK106" s="26">
        <v>8.0000000000000004E-4</v>
      </c>
      <c r="AL106" s="26">
        <v>8.0000000000000004E-4</v>
      </c>
      <c r="AM106" s="14"/>
      <c r="AN106" s="14">
        <v>1</v>
      </c>
    </row>
    <row r="107" spans="1:40" ht="14.65" customHeight="1" x14ac:dyDescent="0.25"/>
    <row r="108" spans="1:40" ht="14.65" customHeight="1" x14ac:dyDescent="0.25"/>
    <row r="109" spans="1:40" ht="14.65" customHeight="1" x14ac:dyDescent="0.25"/>
    <row r="110" spans="1:40" ht="14.65" customHeight="1" x14ac:dyDescent="0.25"/>
    <row r="115" ht="14.65" customHeight="1" x14ac:dyDescent="0.25"/>
    <row r="116" ht="14.65" customHeight="1" x14ac:dyDescent="0.25"/>
    <row r="117" ht="14.65" customHeight="1" x14ac:dyDescent="0.25"/>
    <row r="118" ht="14.65" customHeight="1" x14ac:dyDescent="0.25"/>
    <row r="119" ht="14.65" customHeight="1" x14ac:dyDescent="0.25"/>
    <row r="120" ht="14.65" customHeight="1" x14ac:dyDescent="0.25"/>
    <row r="121" ht="14.65" customHeight="1" x14ac:dyDescent="0.25"/>
    <row r="122" ht="14.65" customHeight="1" x14ac:dyDescent="0.25"/>
    <row r="123" ht="14.65" customHeight="1" x14ac:dyDescent="0.25"/>
    <row r="124" ht="14.65" customHeight="1" x14ac:dyDescent="0.25"/>
    <row r="125" ht="14.65" customHeight="1" x14ac:dyDescent="0.25"/>
    <row r="126" ht="14.65" customHeight="1" x14ac:dyDescent="0.25"/>
    <row r="127" ht="14.65" customHeight="1" x14ac:dyDescent="0.25"/>
    <row r="128" ht="14.65" customHeight="1" x14ac:dyDescent="0.25"/>
    <row r="129" ht="14.65" customHeight="1" x14ac:dyDescent="0.25"/>
    <row r="130" ht="14.65" customHeight="1" x14ac:dyDescent="0.25"/>
    <row r="131" ht="14.65" customHeight="1" x14ac:dyDescent="0.25"/>
    <row r="132" ht="14.65" customHeight="1" x14ac:dyDescent="0.25"/>
    <row r="133" ht="14.65" customHeight="1" x14ac:dyDescent="0.25"/>
    <row r="134" ht="14.65" customHeight="1" x14ac:dyDescent="0.25"/>
  </sheetData>
  <customSheetViews>
    <customSheetView guid="{E7FDC7CB-8AD1-4BC6-A75D-C3D97AA675B2}" scale="90" showGridLines="0">
      <selection activeCell="AM106" sqref="AM106"/>
      <pageMargins left="0.78749999999999998" right="0.78749999999999998" top="0.78749999999999998" bottom="0.78749999999999998" header="0.511811023622047" footer="0.511811023622047"/>
      <pageSetup orientation="portrait" horizontalDpi="300" verticalDpi="300"/>
    </customSheetView>
  </customSheetViews>
  <mergeCells count="33">
    <mergeCell ref="A2:A4"/>
    <mergeCell ref="A35:A36"/>
    <mergeCell ref="A32:A34"/>
    <mergeCell ref="A29:A31"/>
    <mergeCell ref="A26:A28"/>
    <mergeCell ref="A23:A25"/>
    <mergeCell ref="A20:A22"/>
    <mergeCell ref="A17:A19"/>
    <mergeCell ref="A14:A16"/>
    <mergeCell ref="A11:A13"/>
    <mergeCell ref="A8:A10"/>
    <mergeCell ref="A5:A7"/>
    <mergeCell ref="A46:A48"/>
    <mergeCell ref="A43:A45"/>
    <mergeCell ref="A40:A42"/>
    <mergeCell ref="A37:A39"/>
    <mergeCell ref="A103:A106"/>
    <mergeCell ref="A99:A102"/>
    <mergeCell ref="A95:A98"/>
    <mergeCell ref="A91:A94"/>
    <mergeCell ref="A87:A90"/>
    <mergeCell ref="A83:A86"/>
    <mergeCell ref="A64:A66"/>
    <mergeCell ref="A61:A63"/>
    <mergeCell ref="A58:A60"/>
    <mergeCell ref="A55:A57"/>
    <mergeCell ref="A52:A54"/>
    <mergeCell ref="A49:A51"/>
    <mergeCell ref="A79:A82"/>
    <mergeCell ref="A76:A78"/>
    <mergeCell ref="A73:A75"/>
    <mergeCell ref="A70:A72"/>
    <mergeCell ref="A67:A69"/>
  </mergeCells>
  <pageMargins left="0.78749999999999998" right="0.78749999999999998" top="0.78749999999999998" bottom="0.78749999999999998"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44"/>
  <sheetViews>
    <sheetView showGridLines="0" zoomScale="90" zoomScaleNormal="90" workbookViewId="0">
      <selection activeCell="F53" sqref="F53"/>
    </sheetView>
  </sheetViews>
  <sheetFormatPr defaultColWidth="11.54296875" defaultRowHeight="12.5" x14ac:dyDescent="0.25"/>
  <cols>
    <col min="1" max="1" width="18.26953125" customWidth="1"/>
    <col min="2" max="4" width="11.453125"/>
    <col min="5" max="5" width="16.26953125" customWidth="1"/>
    <col min="6" max="257" width="11.453125"/>
  </cols>
  <sheetData>
    <row r="1" spans="1:6" ht="14.65" customHeight="1" x14ac:dyDescent="0.25">
      <c r="A1" s="115" t="s">
        <v>317</v>
      </c>
      <c r="B1" s="115"/>
      <c r="C1" s="115"/>
      <c r="D1" s="115"/>
      <c r="E1" s="115"/>
    </row>
    <row r="2" spans="1:6" ht="14.65" customHeight="1" x14ac:dyDescent="0.25">
      <c r="A2" s="115"/>
      <c r="B2" s="115"/>
      <c r="C2" s="115"/>
      <c r="D2" s="115"/>
      <c r="E2" s="115"/>
    </row>
    <row r="3" spans="1:6" ht="14.65" customHeight="1" x14ac:dyDescent="0.25">
      <c r="A3" s="115"/>
      <c r="B3" s="115"/>
      <c r="C3" s="115"/>
      <c r="D3" s="115"/>
      <c r="E3" s="115"/>
    </row>
    <row r="4" spans="1:6" ht="14.65" customHeight="1" x14ac:dyDescent="0.25">
      <c r="A4" s="115"/>
      <c r="B4" s="115"/>
      <c r="C4" s="115"/>
      <c r="D4" s="115"/>
      <c r="E4" s="115"/>
    </row>
    <row r="5" spans="1:6" ht="14.65" customHeight="1" x14ac:dyDescent="0.25">
      <c r="A5" s="115"/>
      <c r="B5" s="115"/>
      <c r="C5" s="115"/>
      <c r="D5" s="115"/>
      <c r="E5" s="115"/>
    </row>
    <row r="6" spans="1:6" ht="14.65" customHeight="1" x14ac:dyDescent="0.3">
      <c r="A6" s="115"/>
      <c r="B6" s="115"/>
      <c r="C6" s="115"/>
      <c r="D6" s="115"/>
      <c r="E6" s="115"/>
      <c r="F6" s="6"/>
    </row>
    <row r="7" spans="1:6" ht="14.65" customHeight="1" x14ac:dyDescent="0.3">
      <c r="A7" s="115"/>
      <c r="B7" s="115"/>
      <c r="C7" s="115"/>
      <c r="D7" s="115"/>
      <c r="E7" s="115"/>
      <c r="F7" s="6"/>
    </row>
    <row r="8" spans="1:6" ht="14.65" customHeight="1" x14ac:dyDescent="0.3">
      <c r="A8" s="1"/>
      <c r="F8" s="6"/>
    </row>
    <row r="9" spans="1:6" ht="14.65" customHeight="1" x14ac:dyDescent="0.25">
      <c r="A9" s="1"/>
    </row>
    <row r="10" spans="1:6" ht="14.65" customHeight="1" x14ac:dyDescent="0.25">
      <c r="A10" s="1"/>
    </row>
    <row r="11" spans="1:6" ht="14.65" customHeight="1" x14ac:dyDescent="0.25">
      <c r="A11" s="1"/>
    </row>
    <row r="12" spans="1:6" ht="14.65" customHeight="1" x14ac:dyDescent="0.25">
      <c r="A12" s="1"/>
    </row>
    <row r="13" spans="1:6" ht="14.65" customHeight="1" x14ac:dyDescent="0.25">
      <c r="A13" s="1"/>
    </row>
    <row r="14" spans="1:6" ht="14.65" customHeight="1" x14ac:dyDescent="0.25">
      <c r="A14" s="1"/>
    </row>
    <row r="15" spans="1:6" ht="14.65" customHeight="1" x14ac:dyDescent="0.25">
      <c r="A15" s="1"/>
    </row>
    <row r="16" spans="1:6" ht="14.65" customHeight="1" x14ac:dyDescent="0.25">
      <c r="A16" s="1"/>
    </row>
    <row r="17" spans="1:1" ht="14.65" customHeight="1" x14ac:dyDescent="0.25">
      <c r="A17" s="1"/>
    </row>
    <row r="18" spans="1:1" ht="14.65" customHeight="1" x14ac:dyDescent="0.25">
      <c r="A18" s="1"/>
    </row>
    <row r="19" spans="1:1" ht="14.65" customHeight="1" x14ac:dyDescent="0.25">
      <c r="A19" s="1"/>
    </row>
    <row r="20" spans="1:1" ht="14.65" customHeight="1" x14ac:dyDescent="0.25">
      <c r="A20" s="1"/>
    </row>
    <row r="21" spans="1:1" ht="14.65" customHeight="1" x14ac:dyDescent="0.25">
      <c r="A21" s="1"/>
    </row>
    <row r="22" spans="1:1" ht="14.65" customHeight="1" x14ac:dyDescent="0.25">
      <c r="A22" s="1"/>
    </row>
    <row r="23" spans="1:1" ht="14.65" customHeight="1" x14ac:dyDescent="0.25">
      <c r="A23" s="1"/>
    </row>
    <row r="24" spans="1:1" ht="14.65" customHeight="1" x14ac:dyDescent="0.25">
      <c r="A24" s="1"/>
    </row>
    <row r="25" spans="1:1" ht="14.65" customHeight="1" x14ac:dyDescent="0.25">
      <c r="A25" s="1"/>
    </row>
    <row r="26" spans="1:1" ht="14.65" customHeight="1" x14ac:dyDescent="0.25">
      <c r="A26" s="1"/>
    </row>
    <row r="27" spans="1:1" ht="14.65" customHeight="1" x14ac:dyDescent="0.25">
      <c r="A27" s="1"/>
    </row>
    <row r="28" spans="1:1" ht="14.65" customHeight="1" x14ac:dyDescent="0.25">
      <c r="A28" s="1"/>
    </row>
    <row r="29" spans="1:1" ht="14.65" customHeight="1" x14ac:dyDescent="0.25">
      <c r="A29" s="1"/>
    </row>
    <row r="30" spans="1:1" ht="14.65" customHeight="1" x14ac:dyDescent="0.25">
      <c r="A30" s="1"/>
    </row>
    <row r="31" spans="1:1" ht="14.65" customHeight="1" x14ac:dyDescent="0.25">
      <c r="A31" s="1"/>
    </row>
    <row r="32" spans="1:1" ht="14.65" customHeight="1" x14ac:dyDescent="0.25"/>
    <row r="33" spans="1:1" ht="14.65" customHeight="1" x14ac:dyDescent="0.25"/>
    <row r="34" spans="1:1" ht="14.65" customHeight="1" x14ac:dyDescent="0.25"/>
    <row r="35" spans="1:1" ht="14.65" customHeight="1" x14ac:dyDescent="0.25">
      <c r="A35" s="1"/>
    </row>
    <row r="36" spans="1:1" ht="14.65" customHeight="1" x14ac:dyDescent="0.25">
      <c r="A36" s="1"/>
    </row>
    <row r="37" spans="1:1" ht="14.65" customHeight="1" x14ac:dyDescent="0.25">
      <c r="A37" s="1"/>
    </row>
    <row r="38" spans="1:1" ht="14.65" customHeight="1" x14ac:dyDescent="0.25">
      <c r="A38" s="1"/>
    </row>
    <row r="39" spans="1:1" ht="14.65" customHeight="1" x14ac:dyDescent="0.25">
      <c r="A39" s="1"/>
    </row>
    <row r="40" spans="1:1" ht="14.65" customHeight="1" x14ac:dyDescent="0.25">
      <c r="A40" s="1"/>
    </row>
    <row r="41" spans="1:1" ht="14.65" customHeight="1" x14ac:dyDescent="0.25">
      <c r="A41" s="1"/>
    </row>
    <row r="42" spans="1:1" ht="14.65" customHeight="1" x14ac:dyDescent="0.25">
      <c r="A42" s="1"/>
    </row>
    <row r="43" spans="1:1" ht="14.65" customHeight="1" x14ac:dyDescent="0.25"/>
    <row r="44" spans="1:1" ht="14.65" customHeight="1" x14ac:dyDescent="0.25"/>
  </sheetData>
  <customSheetViews>
    <customSheetView guid="{E7FDC7CB-8AD1-4BC6-A75D-C3D97AA675B2}" scale="90" showGridLines="0">
      <selection activeCell="F53" sqref="F53"/>
      <pageMargins left="0.78749999999999998" right="0.78749999999999998" top="0.78749999999999998" bottom="0.78749999999999998" header="0.511811023622047" footer="0.511811023622047"/>
      <pageSetup orientation="portrait" horizontalDpi="300" verticalDpi="300"/>
    </customSheetView>
  </customSheetViews>
  <mergeCells count="1">
    <mergeCell ref="A1:E7"/>
  </mergeCells>
  <pageMargins left="0.78749999999999998" right="0.78749999999999998" top="0.78749999999999998" bottom="0.78749999999999998"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2"/>
  <sheetViews>
    <sheetView showGridLines="0" zoomScale="85" zoomScaleNormal="85" workbookViewId="0">
      <selection activeCell="F53" sqref="F53"/>
    </sheetView>
  </sheetViews>
  <sheetFormatPr defaultColWidth="11.54296875" defaultRowHeight="12.5" x14ac:dyDescent="0.25"/>
  <cols>
    <col min="1" max="1" width="26.453125" customWidth="1"/>
    <col min="2" max="2" width="11.453125" customWidth="1"/>
    <col min="3" max="3" width="19.7265625" customWidth="1"/>
    <col min="4" max="11" width="11.453125" customWidth="1"/>
    <col min="12" max="12" width="133.26953125" bestFit="1" customWidth="1"/>
    <col min="13" max="29" width="11.453125" customWidth="1"/>
  </cols>
  <sheetData>
    <row r="1" spans="1:13" ht="15.5" x14ac:dyDescent="0.35">
      <c r="A1" s="16" t="s">
        <v>1</v>
      </c>
      <c r="B1" s="16" t="s">
        <v>189</v>
      </c>
      <c r="C1" s="16" t="s">
        <v>318</v>
      </c>
      <c r="D1" s="16" t="s">
        <v>191</v>
      </c>
      <c r="E1" s="16">
        <v>2020</v>
      </c>
      <c r="F1" s="16">
        <v>2025</v>
      </c>
      <c r="G1" s="16">
        <v>2030</v>
      </c>
      <c r="H1" s="16">
        <v>2035</v>
      </c>
      <c r="I1" s="16">
        <v>2040</v>
      </c>
      <c r="J1" s="16">
        <v>2045</v>
      </c>
      <c r="K1" s="16">
        <v>2050</v>
      </c>
      <c r="L1" s="16" t="s">
        <v>193</v>
      </c>
      <c r="M1" s="16" t="s">
        <v>194</v>
      </c>
    </row>
    <row r="2" spans="1:13" x14ac:dyDescent="0.25">
      <c r="A2" s="14" t="s">
        <v>62</v>
      </c>
      <c r="B2" s="14" t="s">
        <v>205</v>
      </c>
      <c r="C2" s="14" t="s">
        <v>319</v>
      </c>
      <c r="D2" s="14" t="s">
        <v>276</v>
      </c>
      <c r="E2" s="14">
        <v>0</v>
      </c>
      <c r="F2" s="14">
        <v>0</v>
      </c>
      <c r="G2" s="14">
        <v>0</v>
      </c>
      <c r="H2" s="14">
        <v>0</v>
      </c>
      <c r="I2" s="14">
        <v>0</v>
      </c>
      <c r="J2" s="14">
        <v>0</v>
      </c>
      <c r="K2" s="14">
        <v>0</v>
      </c>
      <c r="L2" s="14" t="s">
        <v>320</v>
      </c>
      <c r="M2" s="14">
        <v>1</v>
      </c>
    </row>
  </sheetData>
  <customSheetViews>
    <customSheetView guid="{E7FDC7CB-8AD1-4BC6-A75D-C3D97AA675B2}" scale="85" showGridLines="0">
      <selection activeCell="F53" sqref="F53"/>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customSheetView>
  </customSheetView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8"/>
  <sheetViews>
    <sheetView showGridLines="0" topLeftCell="B1" zoomScale="90" zoomScaleNormal="90" workbookViewId="0">
      <selection activeCell="B12" sqref="B12"/>
    </sheetView>
  </sheetViews>
  <sheetFormatPr defaultColWidth="11.54296875" defaultRowHeight="12.5" x14ac:dyDescent="0.25"/>
  <cols>
    <col min="1" max="1" width="11.453125"/>
    <col min="2" max="2" width="306.453125" customWidth="1"/>
    <col min="3" max="256" width="11.453125"/>
  </cols>
  <sheetData>
    <row r="1" spans="1:2" ht="15" customHeight="1" x14ac:dyDescent="0.35">
      <c r="A1" s="116" t="s">
        <v>190</v>
      </c>
      <c r="B1" s="116"/>
    </row>
    <row r="2" spans="1:2" ht="12.75" customHeight="1" x14ac:dyDescent="0.25">
      <c r="A2" s="14" t="s">
        <v>321</v>
      </c>
      <c r="B2" s="18" t="s">
        <v>322</v>
      </c>
    </row>
    <row r="3" spans="1:2" ht="12.75" customHeight="1" x14ac:dyDescent="0.25">
      <c r="A3" s="14" t="s">
        <v>196</v>
      </c>
      <c r="B3" s="14" t="s">
        <v>323</v>
      </c>
    </row>
    <row r="4" spans="1:2" ht="12.75" customHeight="1" x14ac:dyDescent="0.25">
      <c r="A4" s="14" t="s">
        <v>324</v>
      </c>
      <c r="B4" s="14" t="s">
        <v>325</v>
      </c>
    </row>
    <row r="5" spans="1:2" x14ac:dyDescent="0.25">
      <c r="A5" s="14" t="s">
        <v>206</v>
      </c>
      <c r="B5" s="14" t="s">
        <v>326</v>
      </c>
    </row>
    <row r="6" spans="1:2" x14ac:dyDescent="0.25">
      <c r="A6" s="14" t="s">
        <v>210</v>
      </c>
      <c r="B6" s="14" t="s">
        <v>327</v>
      </c>
    </row>
    <row r="7" spans="1:2" x14ac:dyDescent="0.25">
      <c r="A7" s="14" t="s">
        <v>212</v>
      </c>
      <c r="B7" s="14" t="s">
        <v>328</v>
      </c>
    </row>
    <row r="8" spans="1:2" x14ac:dyDescent="0.25">
      <c r="A8" s="14" t="s">
        <v>219</v>
      </c>
      <c r="B8" s="14" t="s">
        <v>329</v>
      </c>
    </row>
    <row r="9" spans="1:2" x14ac:dyDescent="0.25">
      <c r="A9" s="14" t="s">
        <v>330</v>
      </c>
      <c r="B9" s="14" t="s">
        <v>331</v>
      </c>
    </row>
    <row r="10" spans="1:2" x14ac:dyDescent="0.25">
      <c r="A10" s="14" t="s">
        <v>332</v>
      </c>
      <c r="B10" s="14" t="s">
        <v>333</v>
      </c>
    </row>
    <row r="11" spans="1:2" x14ac:dyDescent="0.25">
      <c r="A11" s="14" t="s">
        <v>334</v>
      </c>
      <c r="B11" s="14" t="s">
        <v>335</v>
      </c>
    </row>
    <row r="12" spans="1:2" x14ac:dyDescent="0.25">
      <c r="A12" s="14" t="s">
        <v>235</v>
      </c>
      <c r="B12" s="14" t="s">
        <v>436</v>
      </c>
    </row>
    <row r="13" spans="1:2" x14ac:dyDescent="0.25">
      <c r="A13" s="14" t="s">
        <v>236</v>
      </c>
      <c r="B13" s="14" t="s">
        <v>336</v>
      </c>
    </row>
    <row r="14" spans="1:2" x14ac:dyDescent="0.25">
      <c r="A14" s="14" t="s">
        <v>252</v>
      </c>
      <c r="B14" s="14" t="s">
        <v>337</v>
      </c>
    </row>
    <row r="15" spans="1:2" x14ac:dyDescent="0.25">
      <c r="A15" s="14" t="s">
        <v>338</v>
      </c>
      <c r="B15" s="14" t="s">
        <v>339</v>
      </c>
    </row>
    <row r="16" spans="1:2" x14ac:dyDescent="0.25">
      <c r="A16" s="14" t="s">
        <v>246</v>
      </c>
      <c r="B16" s="14" t="s">
        <v>340</v>
      </c>
    </row>
    <row r="17" spans="1:2" x14ac:dyDescent="0.25">
      <c r="A17" s="14" t="s">
        <v>249</v>
      </c>
      <c r="B17" s="14" t="s">
        <v>341</v>
      </c>
    </row>
    <row r="18" spans="1:2" x14ac:dyDescent="0.25">
      <c r="A18" s="14" t="s">
        <v>342</v>
      </c>
      <c r="B18" s="14" t="s">
        <v>343</v>
      </c>
    </row>
    <row r="19" spans="1:2" x14ac:dyDescent="0.25">
      <c r="A19" s="14" t="s">
        <v>256</v>
      </c>
      <c r="B19" s="14" t="s">
        <v>344</v>
      </c>
    </row>
    <row r="20" spans="1:2" x14ac:dyDescent="0.25">
      <c r="A20" s="14" t="s">
        <v>260</v>
      </c>
      <c r="B20" s="14" t="s">
        <v>345</v>
      </c>
    </row>
    <row r="21" spans="1:2" x14ac:dyDescent="0.25">
      <c r="A21" s="14" t="s">
        <v>284</v>
      </c>
      <c r="B21" s="14" t="s">
        <v>346</v>
      </c>
    </row>
    <row r="22" spans="1:2" x14ac:dyDescent="0.25">
      <c r="A22" s="14" t="s">
        <v>347</v>
      </c>
      <c r="B22" s="14" t="s">
        <v>348</v>
      </c>
    </row>
    <row r="23" spans="1:2" x14ac:dyDescent="0.25">
      <c r="A23" s="14" t="s">
        <v>273</v>
      </c>
      <c r="B23" s="14" t="s">
        <v>349</v>
      </c>
    </row>
    <row r="24" spans="1:2" x14ac:dyDescent="0.25">
      <c r="A24" s="14" t="s">
        <v>282</v>
      </c>
      <c r="B24" s="14" t="s">
        <v>350</v>
      </c>
    </row>
    <row r="25" spans="1:2" ht="14.5" x14ac:dyDescent="0.35">
      <c r="A25" s="14" t="s">
        <v>314</v>
      </c>
      <c r="B25" s="14" t="s">
        <v>351</v>
      </c>
    </row>
    <row r="26" spans="1:2" ht="14.5" x14ac:dyDescent="0.35">
      <c r="A26" s="14" t="s">
        <v>352</v>
      </c>
      <c r="B26" s="14" t="s">
        <v>353</v>
      </c>
    </row>
    <row r="27" spans="1:2" x14ac:dyDescent="0.25">
      <c r="A27" s="14" t="s">
        <v>354</v>
      </c>
      <c r="B27" s="14" t="s">
        <v>355</v>
      </c>
    </row>
    <row r="28" spans="1:2" x14ac:dyDescent="0.25">
      <c r="A28" s="14" t="s">
        <v>433</v>
      </c>
      <c r="B28" s="14" t="s">
        <v>435</v>
      </c>
    </row>
  </sheetData>
  <customSheetViews>
    <customSheetView guid="{E7FDC7CB-8AD1-4BC6-A75D-C3D97AA675B2}" scale="90" showGridLines="0" topLeftCell="B1">
      <selection activeCell="B12" sqref="B12"/>
      <pageMargins left="0.78749999999999998" right="0.78749999999999998" top="0.78749999999999998" bottom="0.78749999999999998" header="0.511811023622047" footer="0.511811023622047"/>
      <pageSetup orientation="portrait" horizontalDpi="300" verticalDpi="300"/>
    </customSheetView>
  </customSheetViews>
  <mergeCells count="1">
    <mergeCell ref="A1:B1"/>
  </mergeCells>
  <pageMargins left="0.78749999999999998" right="0.78749999999999998" top="0.78749999999999998" bottom="0.78749999999999998"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I65538"/>
  <sheetViews>
    <sheetView showGridLines="0" topLeftCell="A27" zoomScale="94" zoomScaleNormal="50" workbookViewId="0">
      <selection activeCell="A22" sqref="A22:XFD22"/>
    </sheetView>
  </sheetViews>
  <sheetFormatPr defaultColWidth="11.54296875" defaultRowHeight="12.5" x14ac:dyDescent="0.25"/>
  <cols>
    <col min="1" max="1" width="12.7265625" customWidth="1"/>
    <col min="2" max="2" width="39.7265625" bestFit="1" customWidth="1"/>
    <col min="3" max="3" width="30.453125" customWidth="1"/>
    <col min="4" max="8" width="11.453125"/>
    <col min="9" max="9" width="38.54296875" bestFit="1" customWidth="1"/>
    <col min="10" max="34" width="11.453125"/>
    <col min="35" max="35" width="20.453125" bestFit="1" customWidth="1"/>
    <col min="36" max="258" width="11.453125"/>
    <col min="2001" max="2001" width="2.26953125" customWidth="1"/>
  </cols>
  <sheetData>
    <row r="1" spans="1:35" ht="14.65" customHeight="1" x14ac:dyDescent="0.35">
      <c r="A1" s="16" t="s">
        <v>356</v>
      </c>
      <c r="B1" s="16" t="s">
        <v>357</v>
      </c>
      <c r="C1" s="16">
        <v>2018</v>
      </c>
      <c r="D1" s="16">
        <v>2020</v>
      </c>
      <c r="E1" s="16">
        <v>2021</v>
      </c>
      <c r="F1" s="16">
        <v>2022</v>
      </c>
      <c r="G1" s="16">
        <v>2023</v>
      </c>
      <c r="H1" s="16">
        <v>2024</v>
      </c>
      <c r="I1" s="16">
        <v>2025</v>
      </c>
      <c r="J1" s="16">
        <v>2026</v>
      </c>
      <c r="K1" s="16">
        <v>2027</v>
      </c>
      <c r="L1" s="16">
        <v>2028</v>
      </c>
      <c r="M1" s="16">
        <v>2029</v>
      </c>
      <c r="N1" s="16">
        <v>2030</v>
      </c>
      <c r="O1" s="16">
        <v>2031</v>
      </c>
      <c r="P1" s="16">
        <v>2032</v>
      </c>
      <c r="Q1" s="16">
        <v>2033</v>
      </c>
      <c r="R1" s="16">
        <v>2034</v>
      </c>
      <c r="S1" s="16">
        <v>2035</v>
      </c>
      <c r="T1" s="16">
        <v>2036</v>
      </c>
      <c r="U1" s="16">
        <v>2037</v>
      </c>
      <c r="V1" s="16">
        <v>2038</v>
      </c>
      <c r="W1" s="16">
        <v>2039</v>
      </c>
      <c r="X1" s="16">
        <v>2040</v>
      </c>
      <c r="Y1" s="16">
        <v>2041</v>
      </c>
      <c r="Z1" s="16">
        <v>2042</v>
      </c>
      <c r="AA1" s="16">
        <v>2043</v>
      </c>
      <c r="AB1" s="16">
        <v>2044</v>
      </c>
      <c r="AC1" s="16">
        <v>2045</v>
      </c>
      <c r="AD1" s="16">
        <v>2046</v>
      </c>
      <c r="AE1" s="16">
        <v>2047</v>
      </c>
      <c r="AF1" s="16">
        <v>2048</v>
      </c>
      <c r="AG1" s="16">
        <v>2049</v>
      </c>
      <c r="AH1" s="16">
        <v>2050</v>
      </c>
      <c r="AI1" s="16" t="s">
        <v>358</v>
      </c>
    </row>
    <row r="2" spans="1:35" ht="26.5" customHeight="1" x14ac:dyDescent="0.25">
      <c r="A2" s="108" t="s">
        <v>199</v>
      </c>
      <c r="B2" s="21" t="s">
        <v>359</v>
      </c>
      <c r="C2" s="21"/>
      <c r="D2" s="36">
        <v>39695</v>
      </c>
      <c r="E2" s="36">
        <v>41177</v>
      </c>
      <c r="F2" s="36">
        <v>42037</v>
      </c>
      <c r="G2" s="36">
        <v>42739</v>
      </c>
      <c r="H2" s="36">
        <v>43329</v>
      </c>
      <c r="I2" s="36">
        <v>44019</v>
      </c>
      <c r="J2" s="36">
        <v>44592</v>
      </c>
      <c r="K2" s="36">
        <v>45313</v>
      </c>
      <c r="L2" s="36">
        <v>46055</v>
      </c>
      <c r="M2" s="36">
        <v>46739</v>
      </c>
      <c r="N2" s="36">
        <v>47373</v>
      </c>
      <c r="O2" s="36">
        <v>48015</v>
      </c>
      <c r="P2" s="36">
        <v>48701</v>
      </c>
      <c r="Q2" s="36">
        <v>49345</v>
      </c>
      <c r="R2" s="36">
        <v>49909</v>
      </c>
      <c r="S2" s="36">
        <v>50432</v>
      </c>
      <c r="T2" s="36">
        <v>50930</v>
      </c>
      <c r="U2" s="36">
        <v>51399</v>
      </c>
      <c r="V2" s="36">
        <v>51860</v>
      </c>
      <c r="W2" s="36">
        <v>52313</v>
      </c>
      <c r="X2" s="36">
        <v>52762</v>
      </c>
      <c r="Y2" s="36">
        <v>53203</v>
      </c>
      <c r="Z2" s="36">
        <v>53658</v>
      </c>
      <c r="AA2" s="36">
        <v>54090</v>
      </c>
      <c r="AB2" s="36">
        <v>54588</v>
      </c>
      <c r="AC2" s="36">
        <v>54791</v>
      </c>
      <c r="AD2" s="36">
        <v>54912</v>
      </c>
      <c r="AE2" s="36">
        <v>55265</v>
      </c>
      <c r="AF2" s="36">
        <v>55689</v>
      </c>
      <c r="AG2" s="36">
        <v>56147</v>
      </c>
      <c r="AH2" s="36">
        <v>56632</v>
      </c>
      <c r="AI2" s="14" t="s">
        <v>437</v>
      </c>
    </row>
    <row r="3" spans="1:35" ht="14.65" customHeight="1" x14ac:dyDescent="0.25">
      <c r="A3" s="108"/>
      <c r="B3" s="21" t="s">
        <v>360</v>
      </c>
      <c r="C3" s="21">
        <v>959.5</v>
      </c>
      <c r="D3" s="37">
        <v>978.4</v>
      </c>
      <c r="E3" s="37">
        <v>987.7</v>
      </c>
      <c r="F3" s="37">
        <v>996.2</v>
      </c>
      <c r="G3" s="37">
        <v>1003.3</v>
      </c>
      <c r="H3" s="37">
        <v>1008.9</v>
      </c>
      <c r="I3" s="37">
        <v>1013.6</v>
      </c>
      <c r="J3" s="37">
        <v>1017.9</v>
      </c>
      <c r="K3" s="37">
        <v>1022.7</v>
      </c>
      <c r="L3" s="37">
        <v>1028.0999999999999</v>
      </c>
      <c r="M3" s="37">
        <v>1033.5</v>
      </c>
      <c r="N3" s="37">
        <v>1039.2</v>
      </c>
      <c r="O3" s="37">
        <v>1044.7</v>
      </c>
      <c r="P3" s="37">
        <v>1049.5999999999999</v>
      </c>
      <c r="Q3" s="37">
        <v>1054</v>
      </c>
      <c r="R3" s="37">
        <v>1057.7</v>
      </c>
      <c r="S3" s="37">
        <v>1060.8</v>
      </c>
      <c r="T3" s="37">
        <v>1063.4000000000001</v>
      </c>
      <c r="U3" s="37">
        <v>1065.7</v>
      </c>
      <c r="V3" s="37">
        <v>1067.3</v>
      </c>
      <c r="W3" s="37">
        <v>1068.5</v>
      </c>
      <c r="X3" s="37">
        <v>1069.2</v>
      </c>
      <c r="Y3" s="37">
        <v>1069.5</v>
      </c>
      <c r="Z3" s="37">
        <v>1069.5999999999999</v>
      </c>
      <c r="AA3" s="37">
        <v>1070.3</v>
      </c>
      <c r="AB3" s="37">
        <v>1071</v>
      </c>
      <c r="AC3" s="37">
        <v>1071.5</v>
      </c>
      <c r="AD3" s="37">
        <v>1071.8</v>
      </c>
      <c r="AE3" s="37">
        <v>1071.9000000000001</v>
      </c>
      <c r="AF3" s="37">
        <v>1072.2</v>
      </c>
      <c r="AG3" s="37">
        <v>1072.7</v>
      </c>
      <c r="AH3" s="38">
        <v>1073.4000000000001</v>
      </c>
      <c r="AI3" s="14" t="s">
        <v>437</v>
      </c>
    </row>
    <row r="4" spans="1:35" ht="26.5" customHeight="1" x14ac:dyDescent="0.25">
      <c r="A4" s="108"/>
      <c r="B4" s="21" t="s">
        <v>361</v>
      </c>
      <c r="C4" s="21"/>
      <c r="D4" s="14">
        <v>1.1299999999999999</v>
      </c>
      <c r="E4" s="14">
        <v>1.1599999999999999</v>
      </c>
      <c r="F4" s="14">
        <v>1.18</v>
      </c>
      <c r="G4" s="14">
        <v>1.2</v>
      </c>
      <c r="H4" s="14">
        <v>1.22</v>
      </c>
      <c r="I4" s="14">
        <v>1.25</v>
      </c>
      <c r="J4" s="14">
        <v>1.27</v>
      </c>
      <c r="K4" s="14">
        <v>1.3</v>
      </c>
      <c r="L4" s="14">
        <v>1.33</v>
      </c>
      <c r="M4" s="14">
        <v>1.36</v>
      </c>
      <c r="N4" s="14">
        <v>1.39</v>
      </c>
      <c r="O4" s="14">
        <v>1.42</v>
      </c>
      <c r="P4" s="14">
        <v>1.45</v>
      </c>
      <c r="Q4" s="14">
        <v>1.47</v>
      </c>
      <c r="R4" s="14">
        <v>1.51</v>
      </c>
      <c r="S4" s="14">
        <v>1.54</v>
      </c>
      <c r="T4" s="14">
        <v>1.57</v>
      </c>
      <c r="U4" s="14">
        <v>1.59</v>
      </c>
      <c r="V4" s="14">
        <v>1.63</v>
      </c>
      <c r="W4" s="14">
        <v>1.66</v>
      </c>
      <c r="X4" s="14">
        <v>1.69</v>
      </c>
      <c r="Y4" s="14">
        <v>1.72</v>
      </c>
      <c r="Z4" s="14">
        <v>1.75</v>
      </c>
      <c r="AA4" s="14">
        <v>1.8</v>
      </c>
      <c r="AB4" s="14">
        <v>1.83</v>
      </c>
      <c r="AC4" s="14">
        <v>1.86</v>
      </c>
      <c r="AD4" s="14">
        <v>1.89</v>
      </c>
      <c r="AE4" s="14">
        <v>1.93</v>
      </c>
      <c r="AF4" s="14">
        <v>1.97</v>
      </c>
      <c r="AG4" s="14">
        <v>2.0099999999999998</v>
      </c>
      <c r="AH4" s="14">
        <v>2.06</v>
      </c>
      <c r="AI4" s="14" t="s">
        <v>437</v>
      </c>
    </row>
    <row r="5" spans="1:35" ht="14.65" customHeight="1" x14ac:dyDescent="0.25">
      <c r="A5" s="108"/>
      <c r="B5" s="21" t="s">
        <v>362</v>
      </c>
      <c r="C5" s="21"/>
      <c r="D5" s="14">
        <v>1.38</v>
      </c>
      <c r="E5" s="14">
        <v>1.4</v>
      </c>
      <c r="F5" s="14">
        <v>1.43</v>
      </c>
      <c r="G5" s="14">
        <v>1.45</v>
      </c>
      <c r="H5" s="14">
        <v>1.48</v>
      </c>
      <c r="I5" s="14">
        <v>1.51</v>
      </c>
      <c r="J5" s="14">
        <v>1.55</v>
      </c>
      <c r="K5" s="14">
        <v>1.58</v>
      </c>
      <c r="L5" s="14">
        <v>1.62</v>
      </c>
      <c r="M5" s="14">
        <v>1.66</v>
      </c>
      <c r="N5" s="14">
        <v>1.7</v>
      </c>
      <c r="O5" s="14">
        <v>1.73</v>
      </c>
      <c r="P5" s="14">
        <v>1.77</v>
      </c>
      <c r="Q5" s="14">
        <v>1.8</v>
      </c>
      <c r="R5" s="14">
        <v>1.84</v>
      </c>
      <c r="S5" s="14">
        <v>1.88</v>
      </c>
      <c r="T5" s="14">
        <v>1.91</v>
      </c>
      <c r="U5" s="14">
        <v>1.95</v>
      </c>
      <c r="V5" s="14">
        <v>1.99</v>
      </c>
      <c r="W5" s="14">
        <v>2.0299999999999998</v>
      </c>
      <c r="X5" s="14">
        <v>2.0699999999999998</v>
      </c>
      <c r="Y5" s="14">
        <v>2.11</v>
      </c>
      <c r="Z5" s="14">
        <v>2.15</v>
      </c>
      <c r="AA5" s="14">
        <v>2.2000000000000002</v>
      </c>
      <c r="AB5" s="14">
        <v>2.2400000000000002</v>
      </c>
      <c r="AC5" s="14">
        <v>2.29</v>
      </c>
      <c r="AD5" s="14">
        <v>2.34</v>
      </c>
      <c r="AE5" s="14">
        <v>2.39</v>
      </c>
      <c r="AF5" s="14">
        <v>2.44</v>
      </c>
      <c r="AG5" s="14">
        <v>2.4900000000000002</v>
      </c>
      <c r="AH5" s="14">
        <v>2.54</v>
      </c>
      <c r="AI5" s="14" t="s">
        <v>437</v>
      </c>
    </row>
    <row r="6" spans="1:35" ht="14.65" customHeight="1" x14ac:dyDescent="0.25">
      <c r="A6" s="108"/>
      <c r="B6" s="21" t="s">
        <v>363</v>
      </c>
      <c r="C6" s="20">
        <f>(C3-$C3)/$C3+1</f>
        <v>1</v>
      </c>
      <c r="D6" s="20">
        <f>(D3-$C3)/$C3+1</f>
        <v>1.0196977592496093</v>
      </c>
      <c r="E6" s="20">
        <f t="shared" ref="E6:AH6" si="0">(E3-$C3)/$C3+1</f>
        <v>1.0293903074517978</v>
      </c>
      <c r="F6" s="20">
        <f t="shared" si="0"/>
        <v>1.0382490880667015</v>
      </c>
      <c r="G6" s="20">
        <f t="shared" si="0"/>
        <v>1.0456487754038561</v>
      </c>
      <c r="H6" s="20">
        <f t="shared" si="0"/>
        <v>1.0514851485148515</v>
      </c>
      <c r="I6" s="20">
        <f t="shared" si="0"/>
        <v>1.0563835330901512</v>
      </c>
      <c r="J6" s="20">
        <f t="shared" si="0"/>
        <v>1.0608650338718082</v>
      </c>
      <c r="K6" s="20">
        <f t="shared" si="0"/>
        <v>1.0658676393955187</v>
      </c>
      <c r="L6" s="20">
        <f t="shared" si="0"/>
        <v>1.0714955706096925</v>
      </c>
      <c r="M6" s="20">
        <f t="shared" si="0"/>
        <v>1.0771235018238665</v>
      </c>
      <c r="N6" s="20">
        <f t="shared" si="0"/>
        <v>1.0830640958832727</v>
      </c>
      <c r="O6" s="20">
        <f t="shared" si="0"/>
        <v>1.0887962480458573</v>
      </c>
      <c r="P6" s="20">
        <f t="shared" si="0"/>
        <v>1.0939030745179781</v>
      </c>
      <c r="Q6" s="20">
        <f t="shared" si="0"/>
        <v>1.0984887962480459</v>
      </c>
      <c r="R6" s="20">
        <f t="shared" si="0"/>
        <v>1.1023449713392393</v>
      </c>
      <c r="S6" s="20">
        <f t="shared" si="0"/>
        <v>1.1055758207399686</v>
      </c>
      <c r="T6" s="20">
        <f t="shared" si="0"/>
        <v>1.1082855653986452</v>
      </c>
      <c r="U6" s="20">
        <f t="shared" si="0"/>
        <v>1.1106826472120896</v>
      </c>
      <c r="V6" s="20">
        <f t="shared" si="0"/>
        <v>1.1123501823866597</v>
      </c>
      <c r="W6" s="20">
        <f t="shared" si="0"/>
        <v>1.1136008337675873</v>
      </c>
      <c r="X6" s="20">
        <f t="shared" si="0"/>
        <v>1.1143303804064617</v>
      </c>
      <c r="Y6" s="20">
        <f t="shared" si="0"/>
        <v>1.1146430432516936</v>
      </c>
      <c r="Z6" s="20">
        <f t="shared" si="0"/>
        <v>1.1147472642001042</v>
      </c>
      <c r="AA6" s="20">
        <f t="shared" si="0"/>
        <v>1.1154768108389785</v>
      </c>
      <c r="AB6" s="20">
        <f t="shared" si="0"/>
        <v>1.1162063574778531</v>
      </c>
      <c r="AC6" s="20">
        <f t="shared" si="0"/>
        <v>1.1167274622199062</v>
      </c>
      <c r="AD6" s="20">
        <f t="shared" si="0"/>
        <v>1.1170401250651381</v>
      </c>
      <c r="AE6" s="20">
        <f t="shared" si="0"/>
        <v>1.1171443460135488</v>
      </c>
      <c r="AF6" s="20">
        <f t="shared" si="0"/>
        <v>1.1174570088587807</v>
      </c>
      <c r="AG6" s="20">
        <f t="shared" si="0"/>
        <v>1.1179781136008338</v>
      </c>
      <c r="AH6" s="20">
        <f t="shared" si="0"/>
        <v>1.1187076602397084</v>
      </c>
      <c r="AI6" s="14" t="s">
        <v>437</v>
      </c>
    </row>
    <row r="7" spans="1:35" ht="26.5" customHeight="1" x14ac:dyDescent="0.25">
      <c r="A7" s="108" t="s">
        <v>195</v>
      </c>
      <c r="B7" s="21" t="s">
        <v>359</v>
      </c>
      <c r="C7" s="21"/>
      <c r="D7" s="36">
        <v>32248</v>
      </c>
      <c r="E7" s="36">
        <v>33091</v>
      </c>
      <c r="F7" s="36">
        <v>33637</v>
      </c>
      <c r="G7" s="36">
        <v>33959</v>
      </c>
      <c r="H7" s="36">
        <v>34383</v>
      </c>
      <c r="I7" s="36">
        <v>34795</v>
      </c>
      <c r="J7" s="36">
        <v>35173</v>
      </c>
      <c r="K7" s="36">
        <v>35891</v>
      </c>
      <c r="L7" s="36">
        <v>36443</v>
      </c>
      <c r="M7" s="36">
        <v>36919</v>
      </c>
      <c r="N7" s="36">
        <v>37300</v>
      </c>
      <c r="O7" s="36">
        <v>37570</v>
      </c>
      <c r="P7" s="36">
        <v>37943</v>
      </c>
      <c r="Q7" s="36">
        <v>38254</v>
      </c>
      <c r="R7" s="36">
        <v>38512</v>
      </c>
      <c r="S7" s="36">
        <v>38766</v>
      </c>
      <c r="T7" s="36">
        <v>38998</v>
      </c>
      <c r="U7" s="36">
        <v>39214</v>
      </c>
      <c r="V7" s="36">
        <v>39438</v>
      </c>
      <c r="W7" s="36">
        <v>39658</v>
      </c>
      <c r="X7" s="36">
        <v>39883</v>
      </c>
      <c r="Y7" s="36">
        <v>40088</v>
      </c>
      <c r="Z7" s="36">
        <v>40294</v>
      </c>
      <c r="AA7" s="36">
        <v>40495</v>
      </c>
      <c r="AB7" s="36">
        <v>40705</v>
      </c>
      <c r="AC7" s="36">
        <v>40905</v>
      </c>
      <c r="AD7" s="36">
        <v>41079</v>
      </c>
      <c r="AE7" s="36">
        <v>41235</v>
      </c>
      <c r="AF7" s="36">
        <v>41381</v>
      </c>
      <c r="AG7" s="36">
        <v>41522</v>
      </c>
      <c r="AH7" s="36">
        <v>41661</v>
      </c>
      <c r="AI7" s="14" t="s">
        <v>437</v>
      </c>
    </row>
    <row r="8" spans="1:35" ht="14.65" customHeight="1" x14ac:dyDescent="0.25">
      <c r="A8" s="108"/>
      <c r="B8" s="21" t="s">
        <v>360</v>
      </c>
      <c r="C8" s="21">
        <v>770.9</v>
      </c>
      <c r="D8" s="37">
        <v>781.3</v>
      </c>
      <c r="E8" s="37">
        <v>785.8</v>
      </c>
      <c r="F8" s="37">
        <v>790</v>
      </c>
      <c r="G8" s="37">
        <v>794.9</v>
      </c>
      <c r="H8" s="37">
        <v>800.3</v>
      </c>
      <c r="I8" s="37">
        <v>805.6</v>
      </c>
      <c r="J8" s="37">
        <v>810.9</v>
      </c>
      <c r="K8" s="37">
        <v>816.1</v>
      </c>
      <c r="L8" s="37">
        <v>821.3</v>
      </c>
      <c r="M8" s="37">
        <v>826.4</v>
      </c>
      <c r="N8" s="37">
        <v>831.5</v>
      </c>
      <c r="O8" s="37">
        <v>836.2</v>
      </c>
      <c r="P8" s="37">
        <v>840</v>
      </c>
      <c r="Q8" s="37">
        <v>843.3</v>
      </c>
      <c r="R8" s="37">
        <v>846.1</v>
      </c>
      <c r="S8" s="37">
        <v>848.5</v>
      </c>
      <c r="T8" s="37">
        <v>850.5</v>
      </c>
      <c r="U8" s="37">
        <v>852.3</v>
      </c>
      <c r="V8" s="37">
        <v>853.8</v>
      </c>
      <c r="W8" s="37">
        <v>855.2</v>
      </c>
      <c r="X8" s="37">
        <v>856.5</v>
      </c>
      <c r="Y8" s="37">
        <v>857.7</v>
      </c>
      <c r="Z8" s="37">
        <v>858.6</v>
      </c>
      <c r="AA8" s="37">
        <v>859.4</v>
      </c>
      <c r="AB8" s="37">
        <v>860</v>
      </c>
      <c r="AC8" s="37">
        <v>860.5</v>
      </c>
      <c r="AD8" s="37">
        <v>860.8</v>
      </c>
      <c r="AE8" s="37">
        <v>861</v>
      </c>
      <c r="AF8" s="37">
        <v>861.1</v>
      </c>
      <c r="AG8" s="37">
        <v>861.1</v>
      </c>
      <c r="AH8" s="37">
        <v>861.1</v>
      </c>
      <c r="AI8" s="14" t="s">
        <v>437</v>
      </c>
    </row>
    <row r="9" spans="1:35" ht="26.5" customHeight="1" x14ac:dyDescent="0.25">
      <c r="A9" s="108"/>
      <c r="B9" s="21" t="s">
        <v>361</v>
      </c>
      <c r="C9" s="21"/>
      <c r="D9" s="14">
        <v>1.1200000000000001</v>
      </c>
      <c r="E9" s="14">
        <v>1.1599999999999999</v>
      </c>
      <c r="F9" s="14">
        <v>1.19</v>
      </c>
      <c r="G9" s="14">
        <v>1.21</v>
      </c>
      <c r="H9" s="14">
        <v>1.24</v>
      </c>
      <c r="I9" s="14">
        <v>1.27</v>
      </c>
      <c r="J9" s="14">
        <v>1.3</v>
      </c>
      <c r="K9" s="14">
        <v>1.33</v>
      </c>
      <c r="L9" s="14">
        <v>1.36</v>
      </c>
      <c r="M9" s="14">
        <v>1.4</v>
      </c>
      <c r="N9" s="14">
        <v>1.43</v>
      </c>
      <c r="O9" s="14">
        <v>1.47</v>
      </c>
      <c r="P9" s="14">
        <v>1.5</v>
      </c>
      <c r="Q9" s="14">
        <v>1.54</v>
      </c>
      <c r="R9" s="14">
        <v>1.57</v>
      </c>
      <c r="S9" s="14">
        <v>1.6</v>
      </c>
      <c r="T9" s="14">
        <v>1.64</v>
      </c>
      <c r="U9" s="14">
        <v>1.67</v>
      </c>
      <c r="V9" s="14">
        <v>1.7</v>
      </c>
      <c r="W9" s="14">
        <v>1.74</v>
      </c>
      <c r="X9" s="14">
        <v>1.77</v>
      </c>
      <c r="Y9" s="14">
        <v>1.81</v>
      </c>
      <c r="Z9" s="14">
        <v>1.85</v>
      </c>
      <c r="AA9" s="14">
        <v>1.89</v>
      </c>
      <c r="AB9" s="14">
        <v>1.93</v>
      </c>
      <c r="AC9" s="14">
        <v>1.98</v>
      </c>
      <c r="AD9" s="14">
        <v>2.02</v>
      </c>
      <c r="AE9" s="14">
        <v>2.0699999999999998</v>
      </c>
      <c r="AF9" s="14">
        <v>2.11</v>
      </c>
      <c r="AG9" s="14">
        <v>2.16</v>
      </c>
      <c r="AH9" s="14">
        <v>2.21</v>
      </c>
      <c r="AI9" s="14" t="s">
        <v>437</v>
      </c>
    </row>
    <row r="10" spans="1:35" ht="14.65" customHeight="1" x14ac:dyDescent="0.25">
      <c r="A10" s="108"/>
      <c r="B10" s="21" t="s">
        <v>362</v>
      </c>
      <c r="C10" s="21"/>
      <c r="D10" s="14">
        <v>1.37</v>
      </c>
      <c r="E10" s="14">
        <v>1.39</v>
      </c>
      <c r="F10" s="14">
        <v>1.41</v>
      </c>
      <c r="G10" s="14">
        <v>1.43</v>
      </c>
      <c r="H10" s="14">
        <v>1.46</v>
      </c>
      <c r="I10" s="14">
        <v>1.49</v>
      </c>
      <c r="J10" s="14">
        <v>1.52</v>
      </c>
      <c r="K10" s="14">
        <v>1.56</v>
      </c>
      <c r="L10" s="14">
        <v>1.6</v>
      </c>
      <c r="M10" s="14">
        <v>1.64</v>
      </c>
      <c r="N10" s="14">
        <v>1.68</v>
      </c>
      <c r="O10" s="14">
        <v>1.71</v>
      </c>
      <c r="P10" s="14">
        <v>1.75</v>
      </c>
      <c r="Q10" s="14">
        <v>1.79</v>
      </c>
      <c r="R10" s="14">
        <v>1.83</v>
      </c>
      <c r="S10" s="14">
        <v>1.87</v>
      </c>
      <c r="T10" s="14">
        <v>1.9</v>
      </c>
      <c r="U10" s="14">
        <v>1.94</v>
      </c>
      <c r="V10" s="14">
        <v>1.98</v>
      </c>
      <c r="W10" s="14">
        <v>2.02</v>
      </c>
      <c r="X10" s="14">
        <v>2.06</v>
      </c>
      <c r="Y10" s="14">
        <v>2.11</v>
      </c>
      <c r="Z10" s="14">
        <v>2.15</v>
      </c>
      <c r="AA10" s="14">
        <v>2.2000000000000002</v>
      </c>
      <c r="AB10" s="14">
        <v>2.25</v>
      </c>
      <c r="AC10" s="14">
        <v>2.2999999999999998</v>
      </c>
      <c r="AD10" s="14">
        <v>2.35</v>
      </c>
      <c r="AE10" s="14">
        <v>2.4</v>
      </c>
      <c r="AF10" s="14">
        <v>2.4500000000000002</v>
      </c>
      <c r="AG10" s="14">
        <v>2.5</v>
      </c>
      <c r="AH10" s="14">
        <v>2.56</v>
      </c>
      <c r="AI10" s="14" t="s">
        <v>437</v>
      </c>
    </row>
    <row r="11" spans="1:35" ht="14.65" customHeight="1" x14ac:dyDescent="0.25">
      <c r="A11" s="108"/>
      <c r="B11" s="21" t="s">
        <v>363</v>
      </c>
      <c r="C11" s="20">
        <f>(C8-$C8)/$C8+1</f>
        <v>1</v>
      </c>
      <c r="D11" s="20">
        <f>(D8-$C8)/$C8+1</f>
        <v>1.0134907251264755</v>
      </c>
      <c r="E11" s="20">
        <f>(E8-$C8)/$C8+1</f>
        <v>1.0193280581138928</v>
      </c>
      <c r="F11" s="20">
        <f>(F8-$C8)/$C8+1</f>
        <v>1.0247762355688157</v>
      </c>
      <c r="G11" s="20">
        <f t="shared" ref="G11:AH11" si="1">(G8-$C8)/$C8+1</f>
        <v>1.0311324425995589</v>
      </c>
      <c r="H11" s="20">
        <f t="shared" si="1"/>
        <v>1.0381372421844597</v>
      </c>
      <c r="I11" s="20">
        <f t="shared" si="1"/>
        <v>1.0450123232585291</v>
      </c>
      <c r="J11" s="20">
        <f t="shared" si="1"/>
        <v>1.0518874043325983</v>
      </c>
      <c r="K11" s="20">
        <f t="shared" si="1"/>
        <v>1.0586327668958362</v>
      </c>
      <c r="L11" s="20">
        <f t="shared" si="1"/>
        <v>1.0653781294590738</v>
      </c>
      <c r="M11" s="20">
        <f t="shared" si="1"/>
        <v>1.0719937735114802</v>
      </c>
      <c r="N11" s="20">
        <f t="shared" si="1"/>
        <v>1.0786094175638863</v>
      </c>
      <c r="O11" s="20">
        <f t="shared" si="1"/>
        <v>1.0847061875729667</v>
      </c>
      <c r="P11" s="20">
        <f t="shared" si="1"/>
        <v>1.0896354909845636</v>
      </c>
      <c r="Q11" s="20">
        <f t="shared" si="1"/>
        <v>1.0939162018420028</v>
      </c>
      <c r="R11" s="20">
        <f t="shared" si="1"/>
        <v>1.0975483201452847</v>
      </c>
      <c r="S11" s="20">
        <f t="shared" si="1"/>
        <v>1.1006615644052407</v>
      </c>
      <c r="T11" s="20">
        <f t="shared" si="1"/>
        <v>1.1032559346218707</v>
      </c>
      <c r="U11" s="20">
        <f t="shared" si="1"/>
        <v>1.1055908678168374</v>
      </c>
      <c r="V11" s="20">
        <f t="shared" si="1"/>
        <v>1.1075366454793099</v>
      </c>
      <c r="W11" s="20">
        <f t="shared" si="1"/>
        <v>1.1093527046309508</v>
      </c>
      <c r="X11" s="20">
        <f t="shared" si="1"/>
        <v>1.1110390452717602</v>
      </c>
      <c r="Y11" s="20">
        <f t="shared" si="1"/>
        <v>1.1125956674017383</v>
      </c>
      <c r="Z11" s="20">
        <f t="shared" si="1"/>
        <v>1.1137631339992218</v>
      </c>
      <c r="AA11" s="20">
        <f t="shared" si="1"/>
        <v>1.1148008820858737</v>
      </c>
      <c r="AB11" s="20">
        <f t="shared" si="1"/>
        <v>1.1155791931508627</v>
      </c>
      <c r="AC11" s="20">
        <f t="shared" si="1"/>
        <v>1.1162277857050202</v>
      </c>
      <c r="AD11" s="20">
        <f t="shared" si="1"/>
        <v>1.1166169412375146</v>
      </c>
      <c r="AE11" s="20">
        <f t="shared" si="1"/>
        <v>1.1168763782591775</v>
      </c>
      <c r="AF11" s="20">
        <f t="shared" si="1"/>
        <v>1.1170060967700091</v>
      </c>
      <c r="AG11" s="20">
        <f t="shared" si="1"/>
        <v>1.1170060967700091</v>
      </c>
      <c r="AH11" s="20">
        <f t="shared" si="1"/>
        <v>1.1170060967700091</v>
      </c>
      <c r="AI11" s="14" t="s">
        <v>437</v>
      </c>
    </row>
    <row r="12" spans="1:35" ht="26.5" customHeight="1" x14ac:dyDescent="0.25">
      <c r="A12" s="108" t="s">
        <v>200</v>
      </c>
      <c r="B12" s="21" t="s">
        <v>359</v>
      </c>
      <c r="C12" s="21"/>
      <c r="D12" s="36">
        <v>6342</v>
      </c>
      <c r="E12" s="36">
        <v>6684</v>
      </c>
      <c r="F12" s="36">
        <v>6854</v>
      </c>
      <c r="G12" s="36">
        <v>6976</v>
      </c>
      <c r="H12" s="36">
        <v>7119</v>
      </c>
      <c r="I12" s="36">
        <v>7262</v>
      </c>
      <c r="J12" s="36">
        <v>7365</v>
      </c>
      <c r="K12" s="36">
        <v>7519</v>
      </c>
      <c r="L12" s="36">
        <v>7685</v>
      </c>
      <c r="M12" s="36">
        <v>7850</v>
      </c>
      <c r="N12" s="36">
        <v>8020</v>
      </c>
      <c r="O12" s="36">
        <v>8199</v>
      </c>
      <c r="P12" s="36">
        <v>8384</v>
      </c>
      <c r="Q12" s="36">
        <v>8564</v>
      </c>
      <c r="R12" s="36">
        <v>8731</v>
      </c>
      <c r="S12" s="36">
        <v>8884</v>
      </c>
      <c r="T12" s="36">
        <v>9024</v>
      </c>
      <c r="U12" s="36">
        <v>9157</v>
      </c>
      <c r="V12" s="36">
        <v>9288</v>
      </c>
      <c r="W12" s="36">
        <v>9417</v>
      </c>
      <c r="X12" s="36">
        <v>9546</v>
      </c>
      <c r="Y12" s="36">
        <v>9680</v>
      </c>
      <c r="Z12" s="36">
        <v>9813</v>
      </c>
      <c r="AA12" s="36">
        <v>9954</v>
      </c>
      <c r="AB12" s="36">
        <v>10099</v>
      </c>
      <c r="AC12" s="36">
        <v>10246</v>
      </c>
      <c r="AD12" s="36">
        <v>10394</v>
      </c>
      <c r="AE12" s="36">
        <v>10544</v>
      </c>
      <c r="AF12" s="36">
        <v>10697</v>
      </c>
      <c r="AG12" s="36">
        <v>10855</v>
      </c>
      <c r="AH12" s="36">
        <v>11022</v>
      </c>
      <c r="AI12" s="14" t="s">
        <v>437</v>
      </c>
    </row>
    <row r="13" spans="1:35" ht="14.65" customHeight="1" x14ac:dyDescent="0.25">
      <c r="A13" s="108"/>
      <c r="B13" s="21" t="s">
        <v>360</v>
      </c>
      <c r="C13" s="45">
        <v>153.6</v>
      </c>
      <c r="D13" s="14">
        <v>159.19999999999999</v>
      </c>
      <c r="E13" s="14">
        <v>162.1</v>
      </c>
      <c r="F13" s="14">
        <v>164.7</v>
      </c>
      <c r="G13" s="14">
        <v>167.1</v>
      </c>
      <c r="H13" s="14">
        <v>169.2</v>
      </c>
      <c r="I13" s="14">
        <v>171.5</v>
      </c>
      <c r="J13" s="14">
        <v>173.7</v>
      </c>
      <c r="K13" s="14">
        <v>176.1</v>
      </c>
      <c r="L13" s="14">
        <v>178.6</v>
      </c>
      <c r="M13" s="14">
        <v>181.3</v>
      </c>
      <c r="N13" s="14">
        <v>184</v>
      </c>
      <c r="O13" s="14">
        <v>186.6</v>
      </c>
      <c r="P13" s="14">
        <v>189.2</v>
      </c>
      <c r="Q13" s="14">
        <v>191.8</v>
      </c>
      <c r="R13" s="14">
        <v>194.2</v>
      </c>
      <c r="S13" s="14">
        <v>196.4</v>
      </c>
      <c r="T13" s="14">
        <v>198.4</v>
      </c>
      <c r="U13" s="14">
        <v>200.3</v>
      </c>
      <c r="V13" s="14">
        <v>202.1</v>
      </c>
      <c r="W13" s="14">
        <v>203.9</v>
      </c>
      <c r="X13" s="14">
        <v>205.4</v>
      </c>
      <c r="Y13" s="14">
        <v>207</v>
      </c>
      <c r="Z13" s="14">
        <v>208.6</v>
      </c>
      <c r="AA13" s="14">
        <v>210.2</v>
      </c>
      <c r="AB13" s="14">
        <v>211.9</v>
      </c>
      <c r="AC13" s="14">
        <v>213.6</v>
      </c>
      <c r="AD13" s="14">
        <v>215.3</v>
      </c>
      <c r="AE13" s="14">
        <v>217</v>
      </c>
      <c r="AF13" s="14">
        <v>218.8</v>
      </c>
      <c r="AG13" s="14">
        <v>220.6</v>
      </c>
      <c r="AH13" s="14">
        <v>222.5</v>
      </c>
      <c r="AI13" s="14" t="s">
        <v>437</v>
      </c>
    </row>
    <row r="14" spans="1:35" ht="26.5" customHeight="1" x14ac:dyDescent="0.25">
      <c r="A14" s="108"/>
      <c r="B14" s="21" t="s">
        <v>361</v>
      </c>
      <c r="C14" s="21"/>
      <c r="D14" s="14">
        <v>1.1200000000000001</v>
      </c>
      <c r="E14" s="14">
        <v>1.1499999999999999</v>
      </c>
      <c r="F14" s="14">
        <v>1.1599999999999999</v>
      </c>
      <c r="G14" s="14">
        <v>1.17</v>
      </c>
      <c r="H14" s="14">
        <v>1.18</v>
      </c>
      <c r="I14" s="14">
        <v>1.19</v>
      </c>
      <c r="J14" s="14">
        <v>1.2</v>
      </c>
      <c r="K14" s="14">
        <v>1.22</v>
      </c>
      <c r="L14" s="14">
        <v>1.23</v>
      </c>
      <c r="M14" s="14">
        <v>1.26</v>
      </c>
      <c r="N14" s="14">
        <v>1.28</v>
      </c>
      <c r="O14" s="14">
        <v>1.3</v>
      </c>
      <c r="P14" s="14">
        <v>1.32</v>
      </c>
      <c r="Q14" s="14">
        <v>1.35</v>
      </c>
      <c r="R14" s="14">
        <v>1.37</v>
      </c>
      <c r="S14" s="14">
        <v>1.4</v>
      </c>
      <c r="T14" s="14">
        <v>1.42</v>
      </c>
      <c r="U14" s="14">
        <v>1.45</v>
      </c>
      <c r="V14" s="14">
        <v>1.48</v>
      </c>
      <c r="W14" s="14">
        <v>1.5</v>
      </c>
      <c r="X14" s="14">
        <v>1.53</v>
      </c>
      <c r="Y14" s="14">
        <v>1.56</v>
      </c>
      <c r="Z14" s="14">
        <v>1.59</v>
      </c>
      <c r="AA14" s="14">
        <v>1.62</v>
      </c>
      <c r="AB14" s="14">
        <v>1.65</v>
      </c>
      <c r="AC14" s="14">
        <v>1.68</v>
      </c>
      <c r="AD14" s="14">
        <v>1.71</v>
      </c>
      <c r="AE14" s="14">
        <v>1.74</v>
      </c>
      <c r="AF14" s="14">
        <v>1.76</v>
      </c>
      <c r="AG14" s="14">
        <v>1.79</v>
      </c>
      <c r="AH14" s="14">
        <v>1.82</v>
      </c>
      <c r="AI14" s="14" t="s">
        <v>437</v>
      </c>
    </row>
    <row r="15" spans="1:35" ht="14.65" customHeight="1" x14ac:dyDescent="0.25">
      <c r="A15" s="108"/>
      <c r="B15" s="21" t="s">
        <v>362</v>
      </c>
      <c r="C15" s="21"/>
      <c r="D15" s="14">
        <v>1.38</v>
      </c>
      <c r="E15" s="14"/>
      <c r="F15" s="14"/>
      <c r="G15" s="14"/>
      <c r="H15" s="14"/>
      <c r="I15" s="14">
        <v>1.51</v>
      </c>
      <c r="J15" s="14"/>
      <c r="K15" s="14"/>
      <c r="L15" s="14"/>
      <c r="M15" s="14"/>
      <c r="N15" s="14">
        <v>1.65</v>
      </c>
      <c r="O15" s="14"/>
      <c r="P15" s="14"/>
      <c r="Q15" s="14"/>
      <c r="R15" s="14"/>
      <c r="S15" s="14">
        <v>1.82</v>
      </c>
      <c r="T15" s="14"/>
      <c r="U15" s="14"/>
      <c r="V15" s="14"/>
      <c r="W15" s="14"/>
      <c r="X15" s="14">
        <v>2.02</v>
      </c>
      <c r="Y15" s="14"/>
      <c r="Z15" s="14"/>
      <c r="AA15" s="14"/>
      <c r="AB15" s="14"/>
      <c r="AC15" s="14">
        <v>2.2400000000000002</v>
      </c>
      <c r="AD15" s="14"/>
      <c r="AE15" s="14"/>
      <c r="AF15" s="14"/>
      <c r="AG15" s="14"/>
      <c r="AH15" s="14">
        <v>2.48</v>
      </c>
      <c r="AI15" s="14" t="s">
        <v>437</v>
      </c>
    </row>
    <row r="16" spans="1:35" ht="14.65" customHeight="1" x14ac:dyDescent="0.25">
      <c r="A16" s="108"/>
      <c r="B16" s="21" t="s">
        <v>363</v>
      </c>
      <c r="C16" s="20">
        <f>(C13-$C13)/$C13+1</f>
        <v>1</v>
      </c>
      <c r="D16" s="20">
        <f>(D13-$C13)/$C13+1</f>
        <v>1.0364583333333333</v>
      </c>
      <c r="E16" s="20">
        <f>(E13-$C13)/$C13+1</f>
        <v>1.0553385416666667</v>
      </c>
      <c r="F16" s="20">
        <f t="shared" ref="F16:AH16" si="2">(F13-$C13)/$C13+1</f>
        <v>1.072265625</v>
      </c>
      <c r="G16" s="20">
        <f t="shared" si="2"/>
        <v>1.087890625</v>
      </c>
      <c r="H16" s="20">
        <f t="shared" si="2"/>
        <v>1.1015625</v>
      </c>
      <c r="I16" s="20">
        <f t="shared" si="2"/>
        <v>1.1165364583333335</v>
      </c>
      <c r="J16" s="20">
        <f t="shared" si="2"/>
        <v>1.130859375</v>
      </c>
      <c r="K16" s="20">
        <f t="shared" si="2"/>
        <v>1.146484375</v>
      </c>
      <c r="L16" s="20">
        <f t="shared" si="2"/>
        <v>1.1627604166666667</v>
      </c>
      <c r="M16" s="20">
        <f t="shared" si="2"/>
        <v>1.1803385416666667</v>
      </c>
      <c r="N16" s="20">
        <f t="shared" si="2"/>
        <v>1.1979166666666667</v>
      </c>
      <c r="O16" s="20">
        <f t="shared" si="2"/>
        <v>1.21484375</v>
      </c>
      <c r="P16" s="20">
        <f t="shared" si="2"/>
        <v>1.2317708333333333</v>
      </c>
      <c r="Q16" s="20">
        <f t="shared" si="2"/>
        <v>1.2486979166666667</v>
      </c>
      <c r="R16" s="20">
        <f t="shared" si="2"/>
        <v>1.2643229166666665</v>
      </c>
      <c r="S16" s="20">
        <f t="shared" si="2"/>
        <v>1.2786458333333335</v>
      </c>
      <c r="T16" s="20">
        <f t="shared" si="2"/>
        <v>1.2916666666666667</v>
      </c>
      <c r="U16" s="20">
        <f t="shared" si="2"/>
        <v>1.3040364583333335</v>
      </c>
      <c r="V16" s="20">
        <f t="shared" si="2"/>
        <v>1.3157552083333335</v>
      </c>
      <c r="W16" s="20">
        <f t="shared" si="2"/>
        <v>1.3274739583333335</v>
      </c>
      <c r="X16" s="20">
        <f t="shared" si="2"/>
        <v>1.3372395833333335</v>
      </c>
      <c r="Y16" s="20">
        <f t="shared" si="2"/>
        <v>1.34765625</v>
      </c>
      <c r="Z16" s="20">
        <f t="shared" si="2"/>
        <v>1.3580729166666667</v>
      </c>
      <c r="AA16" s="20">
        <f t="shared" si="2"/>
        <v>1.3684895833333333</v>
      </c>
      <c r="AB16" s="20">
        <f t="shared" si="2"/>
        <v>1.3795572916666667</v>
      </c>
      <c r="AC16" s="20">
        <f t="shared" si="2"/>
        <v>1.390625</v>
      </c>
      <c r="AD16" s="20">
        <f t="shared" si="2"/>
        <v>1.4016927083333335</v>
      </c>
      <c r="AE16" s="20">
        <f t="shared" si="2"/>
        <v>1.4127604166666667</v>
      </c>
      <c r="AF16" s="20">
        <f t="shared" si="2"/>
        <v>1.4244791666666667</v>
      </c>
      <c r="AG16" s="20">
        <f t="shared" si="2"/>
        <v>1.4361979166666667</v>
      </c>
      <c r="AH16" s="20">
        <f t="shared" si="2"/>
        <v>1.4485677083333335</v>
      </c>
      <c r="AI16" s="14" t="s">
        <v>437</v>
      </c>
    </row>
    <row r="17" spans="1:35" ht="26.5" customHeight="1" x14ac:dyDescent="0.25">
      <c r="A17" s="108" t="s">
        <v>305</v>
      </c>
      <c r="B17" s="21" t="s">
        <v>359</v>
      </c>
      <c r="C17" s="21"/>
      <c r="D17" s="36">
        <v>30594</v>
      </c>
      <c r="E17" s="36">
        <v>32093</v>
      </c>
      <c r="F17" s="36">
        <v>32634</v>
      </c>
      <c r="G17" s="36">
        <v>31898</v>
      </c>
      <c r="H17" s="36">
        <v>31808</v>
      </c>
      <c r="I17" s="36">
        <v>31191</v>
      </c>
      <c r="J17" s="36">
        <v>30679</v>
      </c>
      <c r="K17" s="36">
        <v>29658</v>
      </c>
      <c r="L17" s="36">
        <v>28754</v>
      </c>
      <c r="M17" s="36">
        <v>28354</v>
      </c>
      <c r="N17" s="36">
        <v>27550</v>
      </c>
      <c r="O17" s="36">
        <v>27173</v>
      </c>
      <c r="P17" s="36">
        <v>26924</v>
      </c>
      <c r="Q17" s="36">
        <v>26752</v>
      </c>
      <c r="R17" s="36">
        <v>26311</v>
      </c>
      <c r="S17" s="36">
        <v>26364</v>
      </c>
      <c r="T17" s="36">
        <v>26407</v>
      </c>
      <c r="U17" s="36">
        <v>26544</v>
      </c>
      <c r="V17" s="36">
        <v>26538</v>
      </c>
      <c r="W17" s="36">
        <v>26590</v>
      </c>
      <c r="X17" s="36">
        <v>26603</v>
      </c>
      <c r="Y17" s="36">
        <v>26580</v>
      </c>
      <c r="Z17" s="36">
        <v>26566</v>
      </c>
      <c r="AA17" s="36">
        <v>26571</v>
      </c>
      <c r="AB17" s="36">
        <v>26692</v>
      </c>
      <c r="AC17" s="36">
        <v>26696</v>
      </c>
      <c r="AD17" s="36">
        <v>26675</v>
      </c>
      <c r="AE17" s="36">
        <v>26798</v>
      </c>
      <c r="AF17" s="36">
        <v>26392</v>
      </c>
      <c r="AG17" s="36">
        <v>26420</v>
      </c>
      <c r="AH17" s="36">
        <v>26561</v>
      </c>
      <c r="AI17" s="14" t="s">
        <v>437</v>
      </c>
    </row>
    <row r="18" spans="1:35" ht="14.65" customHeight="1" x14ac:dyDescent="0.25">
      <c r="A18" s="108"/>
      <c r="B18" s="21" t="s">
        <v>360</v>
      </c>
      <c r="C18" s="45">
        <v>525.6</v>
      </c>
      <c r="D18" s="14">
        <v>520.29999999999995</v>
      </c>
      <c r="E18" s="14">
        <v>518.70000000000005</v>
      </c>
      <c r="F18" s="14">
        <v>516.79999999999995</v>
      </c>
      <c r="G18" s="14">
        <v>515.1</v>
      </c>
      <c r="H18" s="14">
        <v>513.6</v>
      </c>
      <c r="I18" s="14">
        <v>511.6</v>
      </c>
      <c r="J18" s="14">
        <v>509.6</v>
      </c>
      <c r="K18" s="14">
        <v>507.4</v>
      </c>
      <c r="L18" s="14">
        <v>505.2</v>
      </c>
      <c r="M18" s="14">
        <v>503</v>
      </c>
      <c r="N18" s="14">
        <v>501.1</v>
      </c>
      <c r="O18" s="14">
        <v>499.6</v>
      </c>
      <c r="P18" s="14">
        <v>498.3</v>
      </c>
      <c r="Q18" s="14">
        <v>497.7</v>
      </c>
      <c r="R18" s="14">
        <v>497.5</v>
      </c>
      <c r="S18" s="14">
        <v>497.3</v>
      </c>
      <c r="T18" s="14">
        <v>497</v>
      </c>
      <c r="U18" s="14">
        <v>496.7</v>
      </c>
      <c r="V18" s="14">
        <v>496.3</v>
      </c>
      <c r="W18" s="14">
        <v>495.7</v>
      </c>
      <c r="X18" s="14">
        <v>494.6</v>
      </c>
      <c r="Y18" s="14">
        <v>493.5</v>
      </c>
      <c r="Z18" s="14">
        <v>492.2</v>
      </c>
      <c r="AA18" s="14">
        <v>490.7</v>
      </c>
      <c r="AB18" s="14">
        <v>489.2</v>
      </c>
      <c r="AC18" s="14">
        <v>487.7</v>
      </c>
      <c r="AD18" s="14">
        <v>486.8</v>
      </c>
      <c r="AE18" s="14">
        <v>485.9</v>
      </c>
      <c r="AF18" s="14">
        <v>485.4</v>
      </c>
      <c r="AG18" s="14">
        <v>485</v>
      </c>
      <c r="AH18" s="14">
        <v>484.3</v>
      </c>
      <c r="AI18" s="14" t="s">
        <v>437</v>
      </c>
    </row>
    <row r="19" spans="1:35" ht="26.5" customHeight="1" x14ac:dyDescent="0.25">
      <c r="A19" s="108"/>
      <c r="B19" s="21" t="s">
        <v>361</v>
      </c>
      <c r="C19" s="21"/>
      <c r="D19" s="14">
        <v>0.94</v>
      </c>
      <c r="E19" s="14">
        <v>0.96</v>
      </c>
      <c r="F19" s="14">
        <v>0.98</v>
      </c>
      <c r="G19" s="14">
        <v>1.02</v>
      </c>
      <c r="H19" s="14">
        <v>1.06</v>
      </c>
      <c r="I19" s="14">
        <v>1.0900000000000001</v>
      </c>
      <c r="J19" s="14">
        <v>1.1399999999999999</v>
      </c>
      <c r="K19" s="14">
        <v>1.19</v>
      </c>
      <c r="L19" s="14">
        <v>1.24</v>
      </c>
      <c r="M19" s="14">
        <v>1.29</v>
      </c>
      <c r="N19" s="14">
        <v>1.35</v>
      </c>
      <c r="O19" s="14">
        <v>1.4</v>
      </c>
      <c r="P19" s="14">
        <v>1.45</v>
      </c>
      <c r="Q19" s="14">
        <v>1.51</v>
      </c>
      <c r="R19" s="14">
        <v>1.57</v>
      </c>
      <c r="S19" s="14">
        <v>1.62</v>
      </c>
      <c r="T19" s="14">
        <v>1.68</v>
      </c>
      <c r="U19" s="14">
        <v>1.73</v>
      </c>
      <c r="V19" s="14">
        <v>1.79</v>
      </c>
      <c r="W19" s="14">
        <v>1.86</v>
      </c>
      <c r="X19" s="14">
        <v>1.92</v>
      </c>
      <c r="Y19" s="14">
        <v>1.99</v>
      </c>
      <c r="Z19" s="14">
        <v>2.06</v>
      </c>
      <c r="AA19" s="14">
        <v>2.13</v>
      </c>
      <c r="AB19" s="14">
        <v>2.2000000000000002</v>
      </c>
      <c r="AC19" s="14">
        <v>2.27</v>
      </c>
      <c r="AD19" s="14">
        <v>2.34</v>
      </c>
      <c r="AE19" s="14">
        <v>2.41</v>
      </c>
      <c r="AF19" s="14">
        <v>2.4900000000000002</v>
      </c>
      <c r="AG19" s="14">
        <v>2.57</v>
      </c>
      <c r="AH19" s="14">
        <v>2.64</v>
      </c>
      <c r="AI19" s="14" t="s">
        <v>437</v>
      </c>
    </row>
    <row r="20" spans="1:35" ht="14.65" customHeight="1" x14ac:dyDescent="0.25">
      <c r="A20" s="108"/>
      <c r="B20" s="21" t="s">
        <v>362</v>
      </c>
      <c r="C20" s="21"/>
      <c r="D20" s="14">
        <v>1.39</v>
      </c>
      <c r="E20" s="14">
        <v>1.42</v>
      </c>
      <c r="F20" s="14">
        <v>1.44</v>
      </c>
      <c r="G20" s="14">
        <v>1.47</v>
      </c>
      <c r="H20" s="14">
        <v>1.49</v>
      </c>
      <c r="I20" s="14">
        <v>1.52</v>
      </c>
      <c r="J20" s="14">
        <v>1.56</v>
      </c>
      <c r="K20" s="14">
        <v>1.59</v>
      </c>
      <c r="L20" s="14">
        <v>1.63</v>
      </c>
      <c r="M20" s="14">
        <v>1.66</v>
      </c>
      <c r="N20" s="14">
        <v>1.7</v>
      </c>
      <c r="O20" s="14">
        <v>1.73</v>
      </c>
      <c r="P20" s="14">
        <v>1.77</v>
      </c>
      <c r="Q20" s="14">
        <v>1.8</v>
      </c>
      <c r="R20" s="14">
        <v>1.84</v>
      </c>
      <c r="S20" s="14">
        <v>1.87</v>
      </c>
      <c r="T20" s="14">
        <v>1.91</v>
      </c>
      <c r="U20" s="14">
        <v>1.95</v>
      </c>
      <c r="V20" s="14">
        <v>1.99</v>
      </c>
      <c r="W20" s="14">
        <v>2.0299999999999998</v>
      </c>
      <c r="X20" s="14">
        <v>2.0699999999999998</v>
      </c>
      <c r="Y20" s="14">
        <v>2.11</v>
      </c>
      <c r="Z20" s="14">
        <v>2.15</v>
      </c>
      <c r="AA20" s="14">
        <v>2.2000000000000002</v>
      </c>
      <c r="AB20" s="14">
        <v>2.2400000000000002</v>
      </c>
      <c r="AC20" s="14">
        <v>2.2799999999999998</v>
      </c>
      <c r="AD20" s="14">
        <v>2.33</v>
      </c>
      <c r="AE20" s="14">
        <v>2.38</v>
      </c>
      <c r="AF20" s="14">
        <v>2.42</v>
      </c>
      <c r="AG20" s="14">
        <v>2.4700000000000002</v>
      </c>
      <c r="AH20" s="14">
        <v>2.52</v>
      </c>
      <c r="AI20" s="14" t="s">
        <v>437</v>
      </c>
    </row>
    <row r="21" spans="1:35" ht="14.65" customHeight="1" x14ac:dyDescent="0.25">
      <c r="A21" s="108"/>
      <c r="B21" s="21" t="s">
        <v>363</v>
      </c>
      <c r="C21" s="20">
        <f>(C18-$C18)/$C18+1</f>
        <v>1</v>
      </c>
      <c r="D21" s="20">
        <f>(D18-$C18)/$C18+1</f>
        <v>0.98991628614916272</v>
      </c>
      <c r="E21" s="20">
        <f t="shared" ref="E21:AH21" si="3">(E18-$C18)/$C18+1</f>
        <v>0.98687214611872154</v>
      </c>
      <c r="F21" s="20">
        <f t="shared" si="3"/>
        <v>0.98325722983257213</v>
      </c>
      <c r="G21" s="20">
        <f t="shared" si="3"/>
        <v>0.98002283105022836</v>
      </c>
      <c r="H21" s="20">
        <f t="shared" si="3"/>
        <v>0.97716894977168955</v>
      </c>
      <c r="I21" s="20">
        <f t="shared" si="3"/>
        <v>0.97336377473363778</v>
      </c>
      <c r="J21" s="20">
        <f t="shared" si="3"/>
        <v>0.969558599695586</v>
      </c>
      <c r="K21" s="20">
        <f t="shared" si="3"/>
        <v>0.96537290715372903</v>
      </c>
      <c r="L21" s="20">
        <f t="shared" si="3"/>
        <v>0.96118721461187207</v>
      </c>
      <c r="M21" s="20">
        <f t="shared" si="3"/>
        <v>0.95700152207001521</v>
      </c>
      <c r="N21" s="20">
        <f t="shared" si="3"/>
        <v>0.95338660578386603</v>
      </c>
      <c r="O21" s="20">
        <f t="shared" si="3"/>
        <v>0.95053272450532722</v>
      </c>
      <c r="P21" s="20">
        <f t="shared" si="3"/>
        <v>0.9480593607305936</v>
      </c>
      <c r="Q21" s="20">
        <f t="shared" si="3"/>
        <v>0.94691780821917804</v>
      </c>
      <c r="R21" s="20">
        <f t="shared" si="3"/>
        <v>0.94653729071537285</v>
      </c>
      <c r="S21" s="20">
        <f t="shared" si="3"/>
        <v>0.94615677321156766</v>
      </c>
      <c r="T21" s="20">
        <f t="shared" si="3"/>
        <v>0.94558599695585999</v>
      </c>
      <c r="U21" s="20">
        <f t="shared" si="3"/>
        <v>0.94501522070015209</v>
      </c>
      <c r="V21" s="20">
        <f t="shared" si="3"/>
        <v>0.94425418569254183</v>
      </c>
      <c r="W21" s="20">
        <f t="shared" si="3"/>
        <v>0.94311263318112626</v>
      </c>
      <c r="X21" s="20">
        <f t="shared" si="3"/>
        <v>0.94101978691019783</v>
      </c>
      <c r="Y21" s="20">
        <f t="shared" si="3"/>
        <v>0.9389269406392694</v>
      </c>
      <c r="Z21" s="20">
        <f t="shared" si="3"/>
        <v>0.93645357686453568</v>
      </c>
      <c r="AA21" s="20">
        <f t="shared" si="3"/>
        <v>0.93359969558599687</v>
      </c>
      <c r="AB21" s="20">
        <f t="shared" si="3"/>
        <v>0.93074581430745806</v>
      </c>
      <c r="AC21" s="20">
        <f t="shared" si="3"/>
        <v>0.92789193302891926</v>
      </c>
      <c r="AD21" s="20">
        <f t="shared" si="3"/>
        <v>0.92617960426179602</v>
      </c>
      <c r="AE21" s="20">
        <f t="shared" si="3"/>
        <v>0.92446727549467267</v>
      </c>
      <c r="AF21" s="20">
        <f t="shared" si="3"/>
        <v>0.9235159817351597</v>
      </c>
      <c r="AG21" s="20">
        <f t="shared" si="3"/>
        <v>0.92275494672754943</v>
      </c>
      <c r="AH21" s="20">
        <f t="shared" si="3"/>
        <v>0.92142313546423138</v>
      </c>
      <c r="AI21" s="14" t="s">
        <v>437</v>
      </c>
    </row>
    <row r="22" spans="1:35" ht="14.65" customHeight="1" x14ac:dyDescent="0.25">
      <c r="A22" s="19" t="s">
        <v>205</v>
      </c>
      <c r="B22" s="14" t="s">
        <v>364</v>
      </c>
      <c r="C22" s="14"/>
      <c r="D22" s="39">
        <v>1.38</v>
      </c>
      <c r="E22" s="39">
        <v>1.35</v>
      </c>
      <c r="F22" s="39">
        <v>1.34</v>
      </c>
      <c r="G22" s="39">
        <v>1.34</v>
      </c>
      <c r="H22" s="39">
        <v>1.33</v>
      </c>
      <c r="I22" s="39">
        <v>1.32</v>
      </c>
      <c r="J22" s="39">
        <v>1.32</v>
      </c>
      <c r="K22" s="39">
        <v>1.32</v>
      </c>
      <c r="L22" s="39">
        <v>1.32</v>
      </c>
      <c r="M22" s="39">
        <v>1.3</v>
      </c>
      <c r="N22" s="39">
        <v>1.3</v>
      </c>
      <c r="O22" s="39">
        <v>1.29</v>
      </c>
      <c r="P22" s="39">
        <v>1.29</v>
      </c>
      <c r="Q22" s="39">
        <v>1.28</v>
      </c>
      <c r="R22" s="39">
        <v>1.28</v>
      </c>
      <c r="S22" s="39">
        <v>1.28</v>
      </c>
      <c r="T22" s="39">
        <v>1.28</v>
      </c>
      <c r="U22" s="39">
        <v>1.28</v>
      </c>
      <c r="V22" s="39">
        <v>1.28</v>
      </c>
      <c r="W22" s="39">
        <v>1.28</v>
      </c>
      <c r="X22" s="39">
        <v>1.28</v>
      </c>
      <c r="Y22" s="39">
        <v>1.28</v>
      </c>
      <c r="Z22" s="39">
        <v>1.28</v>
      </c>
      <c r="AA22" s="39">
        <v>1.28</v>
      </c>
      <c r="AB22" s="39">
        <v>1.28</v>
      </c>
      <c r="AC22" s="39">
        <v>1.28</v>
      </c>
      <c r="AD22" s="39">
        <v>1.28</v>
      </c>
      <c r="AE22" s="39">
        <v>1.28</v>
      </c>
      <c r="AF22" s="39">
        <v>1.28</v>
      </c>
      <c r="AG22" s="39">
        <v>1.28</v>
      </c>
      <c r="AH22" s="39">
        <v>1.28</v>
      </c>
      <c r="AI22" s="14" t="s">
        <v>437</v>
      </c>
    </row>
    <row r="23" spans="1:35" ht="14.65" customHeight="1" x14ac:dyDescent="0.25">
      <c r="A23" s="108" t="s">
        <v>201</v>
      </c>
      <c r="B23" s="14" t="s">
        <v>365</v>
      </c>
      <c r="C23" s="14"/>
      <c r="D23" s="14">
        <v>282.67</v>
      </c>
      <c r="E23" s="14">
        <v>267.37</v>
      </c>
      <c r="F23" s="14">
        <v>270.63</v>
      </c>
      <c r="G23" s="14">
        <v>269.45</v>
      </c>
      <c r="H23" s="14">
        <v>256.79000000000002</v>
      </c>
      <c r="I23" s="14">
        <v>248</v>
      </c>
      <c r="J23" s="14">
        <v>229.24</v>
      </c>
      <c r="K23" s="14">
        <v>191.34</v>
      </c>
      <c r="L23" s="14">
        <v>164.5</v>
      </c>
      <c r="M23" s="14">
        <v>154.77000000000001</v>
      </c>
      <c r="N23" s="14">
        <v>148.55000000000001</v>
      </c>
      <c r="O23" s="14">
        <v>153.55000000000001</v>
      </c>
      <c r="P23" s="14">
        <v>148.46</v>
      </c>
      <c r="Q23" s="14">
        <v>137.6</v>
      </c>
      <c r="R23" s="14">
        <v>142.59</v>
      </c>
      <c r="S23" s="14">
        <v>104.23</v>
      </c>
      <c r="T23" s="14">
        <v>89.6</v>
      </c>
      <c r="U23" s="14">
        <v>89.78</v>
      </c>
      <c r="V23" s="14">
        <v>81.709999999999994</v>
      </c>
      <c r="W23" s="14">
        <v>75.7</v>
      </c>
      <c r="X23" s="14">
        <v>69.209999999999994</v>
      </c>
      <c r="Y23" s="14">
        <v>69.41</v>
      </c>
      <c r="Z23" s="14">
        <v>70.45</v>
      </c>
      <c r="AA23" s="14">
        <v>66.319999999999993</v>
      </c>
      <c r="AB23" s="14">
        <v>63.36</v>
      </c>
      <c r="AC23" s="14">
        <v>54.83</v>
      </c>
      <c r="AD23" s="14">
        <v>44.95</v>
      </c>
      <c r="AE23" s="14">
        <v>31.1</v>
      </c>
      <c r="AF23" s="14">
        <v>15.75</v>
      </c>
      <c r="AG23" s="14">
        <v>10.8</v>
      </c>
      <c r="AH23" s="14">
        <v>8.41</v>
      </c>
      <c r="AI23" s="14" t="s">
        <v>437</v>
      </c>
    </row>
    <row r="24" spans="1:35" ht="14.65" customHeight="1" x14ac:dyDescent="0.25">
      <c r="A24" s="108"/>
      <c r="B24" s="14" t="s">
        <v>366</v>
      </c>
      <c r="C24" s="14"/>
      <c r="D24" s="39">
        <f t="shared" ref="D24:AH24" si="4">D23*2.182</f>
        <v>616.78593999999998</v>
      </c>
      <c r="E24" s="39">
        <f t="shared" si="4"/>
        <v>583.40134</v>
      </c>
      <c r="F24" s="39">
        <f t="shared" si="4"/>
        <v>590.51465999999994</v>
      </c>
      <c r="G24" s="39">
        <f t="shared" si="4"/>
        <v>587.93989999999997</v>
      </c>
      <c r="H24" s="39">
        <f t="shared" si="4"/>
        <v>560.31578000000002</v>
      </c>
      <c r="I24" s="39">
        <f t="shared" si="4"/>
        <v>541.13599999999997</v>
      </c>
      <c r="J24" s="39">
        <f t="shared" si="4"/>
        <v>500.20168000000001</v>
      </c>
      <c r="K24" s="39">
        <f t="shared" si="4"/>
        <v>417.50387999999998</v>
      </c>
      <c r="L24" s="39">
        <f t="shared" si="4"/>
        <v>358.93899999999996</v>
      </c>
      <c r="M24" s="39">
        <f t="shared" si="4"/>
        <v>337.70814000000001</v>
      </c>
      <c r="N24" s="39">
        <f t="shared" si="4"/>
        <v>324.1361</v>
      </c>
      <c r="O24" s="39">
        <f t="shared" si="4"/>
        <v>335.04610000000002</v>
      </c>
      <c r="P24" s="39">
        <f t="shared" si="4"/>
        <v>323.93972000000002</v>
      </c>
      <c r="Q24" s="39">
        <f t="shared" si="4"/>
        <v>300.2432</v>
      </c>
      <c r="R24" s="39">
        <f t="shared" si="4"/>
        <v>311.13137999999998</v>
      </c>
      <c r="S24" s="39">
        <f t="shared" si="4"/>
        <v>227.42985999999999</v>
      </c>
      <c r="T24" s="39">
        <f t="shared" si="4"/>
        <v>195.50719999999998</v>
      </c>
      <c r="U24" s="39">
        <f t="shared" si="4"/>
        <v>195.89995999999999</v>
      </c>
      <c r="V24" s="39">
        <f t="shared" si="4"/>
        <v>178.29121999999998</v>
      </c>
      <c r="W24" s="39">
        <f t="shared" si="4"/>
        <v>165.17740000000001</v>
      </c>
      <c r="X24" s="39">
        <f t="shared" si="4"/>
        <v>151.01621999999998</v>
      </c>
      <c r="Y24" s="39">
        <f t="shared" si="4"/>
        <v>151.45262</v>
      </c>
      <c r="Z24" s="39">
        <f t="shared" si="4"/>
        <v>153.72190000000001</v>
      </c>
      <c r="AA24" s="39">
        <f t="shared" si="4"/>
        <v>144.71023999999997</v>
      </c>
      <c r="AB24" s="39">
        <f t="shared" si="4"/>
        <v>138.25152</v>
      </c>
      <c r="AC24" s="39">
        <f t="shared" si="4"/>
        <v>119.63905999999999</v>
      </c>
      <c r="AD24" s="39">
        <f t="shared" si="4"/>
        <v>98.0809</v>
      </c>
      <c r="AE24" s="39">
        <f t="shared" si="4"/>
        <v>67.860200000000006</v>
      </c>
      <c r="AF24" s="39">
        <f t="shared" si="4"/>
        <v>34.366500000000002</v>
      </c>
      <c r="AG24" s="39">
        <f t="shared" si="4"/>
        <v>23.5656</v>
      </c>
      <c r="AH24" s="39">
        <f t="shared" si="4"/>
        <v>18.350619999999999</v>
      </c>
      <c r="AI24" s="14" t="s">
        <v>437</v>
      </c>
    </row>
    <row r="25" spans="1:35" ht="14.65" customHeight="1" x14ac:dyDescent="0.25">
      <c r="A25" s="108"/>
      <c r="B25" s="14" t="s">
        <v>367</v>
      </c>
      <c r="C25" s="14"/>
      <c r="D25" s="14">
        <f>D23/$D23</f>
        <v>1</v>
      </c>
      <c r="E25" s="14">
        <f t="shared" ref="E25:H25" si="5">E23/$D23</f>
        <v>0.94587327979622882</v>
      </c>
      <c r="F25" s="14">
        <f t="shared" si="5"/>
        <v>0.95740616266317602</v>
      </c>
      <c r="G25" s="14">
        <f t="shared" si="5"/>
        <v>0.95323168358863686</v>
      </c>
      <c r="H25" s="14">
        <f t="shared" si="5"/>
        <v>0.9084444758906145</v>
      </c>
      <c r="I25" s="14">
        <f>I23/$D23</f>
        <v>0.87734814447942822</v>
      </c>
      <c r="J25" s="14">
        <f t="shared" ref="J25:AH25" si="6">J23/$D23</f>
        <v>0.81098100258251671</v>
      </c>
      <c r="K25" s="14">
        <f t="shared" si="6"/>
        <v>0.67690239501892668</v>
      </c>
      <c r="L25" s="14">
        <f t="shared" si="6"/>
        <v>0.58195068454381427</v>
      </c>
      <c r="M25" s="14">
        <f t="shared" si="6"/>
        <v>0.54752892064952063</v>
      </c>
      <c r="N25" s="14">
        <f t="shared" si="6"/>
        <v>0.52552446315491563</v>
      </c>
      <c r="O25" s="14">
        <f t="shared" si="6"/>
        <v>0.54321293380974278</v>
      </c>
      <c r="P25" s="14">
        <f t="shared" si="6"/>
        <v>0.52520607068312875</v>
      </c>
      <c r="Q25" s="14">
        <f t="shared" si="6"/>
        <v>0.48678671242084404</v>
      </c>
      <c r="R25" s="14">
        <f t="shared" si="6"/>
        <v>0.50443980613436157</v>
      </c>
      <c r="S25" s="14">
        <f t="shared" si="6"/>
        <v>0.36873385927052749</v>
      </c>
      <c r="T25" s="14">
        <f t="shared" si="6"/>
        <v>0.3169773941345031</v>
      </c>
      <c r="U25" s="14">
        <f t="shared" si="6"/>
        <v>0.31761417907807687</v>
      </c>
      <c r="V25" s="14">
        <f t="shared" si="6"/>
        <v>0.28906498744118581</v>
      </c>
      <c r="W25" s="14">
        <f t="shared" si="6"/>
        <v>0.26780344571408354</v>
      </c>
      <c r="X25" s="14">
        <f t="shared" si="6"/>
        <v>0.24484381080411785</v>
      </c>
      <c r="Y25" s="14">
        <f t="shared" si="6"/>
        <v>0.24555134963031094</v>
      </c>
      <c r="Z25" s="14">
        <f t="shared" si="6"/>
        <v>0.24923055152651502</v>
      </c>
      <c r="AA25" s="14">
        <f t="shared" si="6"/>
        <v>0.23461987476562773</v>
      </c>
      <c r="AB25" s="14">
        <f t="shared" si="6"/>
        <v>0.22414830013797005</v>
      </c>
      <c r="AC25" s="14">
        <f t="shared" si="6"/>
        <v>0.19397176920083489</v>
      </c>
      <c r="AD25" s="14">
        <f t="shared" si="6"/>
        <v>0.15901935118689639</v>
      </c>
      <c r="AE25" s="14">
        <f t="shared" si="6"/>
        <v>0.11002228747302509</v>
      </c>
      <c r="AF25" s="14">
        <f t="shared" si="6"/>
        <v>5.5718682562705624E-2</v>
      </c>
      <c r="AG25" s="14">
        <f t="shared" si="6"/>
        <v>3.8207096614426714E-2</v>
      </c>
      <c r="AH25" s="14">
        <f t="shared" si="6"/>
        <v>2.9752007641419321E-2</v>
      </c>
      <c r="AI25" s="14" t="s">
        <v>437</v>
      </c>
    </row>
    <row r="26" spans="1:35" ht="14.65" customHeight="1" x14ac:dyDescent="0.25">
      <c r="A26" s="108" t="s">
        <v>368</v>
      </c>
      <c r="B26" s="14" t="s">
        <v>369</v>
      </c>
      <c r="C26" s="14"/>
      <c r="D26" s="40">
        <v>11274.06</v>
      </c>
      <c r="E26" s="40">
        <v>11779.53</v>
      </c>
      <c r="F26" s="40">
        <v>12072.65</v>
      </c>
      <c r="G26" s="40">
        <v>12093.72</v>
      </c>
      <c r="H26" s="40">
        <v>12077.88</v>
      </c>
      <c r="I26" s="40">
        <v>12017.66</v>
      </c>
      <c r="J26" s="40">
        <v>11971.91</v>
      </c>
      <c r="K26" s="40">
        <v>11924.06</v>
      </c>
      <c r="L26" s="40">
        <v>11835.65</v>
      </c>
      <c r="M26" s="40">
        <v>11753.41</v>
      </c>
      <c r="N26" s="40">
        <v>11659.25</v>
      </c>
      <c r="O26" s="40">
        <v>11570.98</v>
      </c>
      <c r="P26" s="40">
        <v>11467.28</v>
      </c>
      <c r="Q26" s="40">
        <v>11329.66</v>
      </c>
      <c r="R26" s="40">
        <v>11169.45</v>
      </c>
      <c r="S26" s="40">
        <v>11018.63</v>
      </c>
      <c r="T26" s="40">
        <v>10849.98</v>
      </c>
      <c r="U26" s="40">
        <v>10690.71</v>
      </c>
      <c r="V26" s="40">
        <v>10556.87</v>
      </c>
      <c r="W26" s="40">
        <v>10425.67</v>
      </c>
      <c r="X26" s="40">
        <v>10263.41</v>
      </c>
      <c r="Y26" s="40">
        <v>10099.36</v>
      </c>
      <c r="Z26" s="40">
        <v>9927.61</v>
      </c>
      <c r="AA26" s="40">
        <v>9788.94</v>
      </c>
      <c r="AB26" s="40">
        <v>9657.5300000000007</v>
      </c>
      <c r="AC26" s="40">
        <v>9519.7999999999993</v>
      </c>
      <c r="AD26" s="40">
        <v>9392.77</v>
      </c>
      <c r="AE26" s="40">
        <v>9276.0400000000009</v>
      </c>
      <c r="AF26" s="40">
        <v>9171.06</v>
      </c>
      <c r="AG26" s="40">
        <v>9075.49</v>
      </c>
      <c r="AH26" s="40">
        <v>8991.19</v>
      </c>
      <c r="AI26" s="14" t="s">
        <v>437</v>
      </c>
    </row>
    <row r="27" spans="1:35" ht="14.65" customHeight="1" x14ac:dyDescent="0.25">
      <c r="A27" s="108"/>
      <c r="B27" s="14" t="s">
        <v>370</v>
      </c>
      <c r="C27" s="14"/>
      <c r="D27" s="14">
        <f>D26/$D26</f>
        <v>1</v>
      </c>
      <c r="E27" s="14">
        <f t="shared" ref="E27:H27" si="7">E26/$D26</f>
        <v>1.0448347800171367</v>
      </c>
      <c r="F27" s="14">
        <f t="shared" si="7"/>
        <v>1.0708342868496354</v>
      </c>
      <c r="G27" s="14">
        <f t="shared" si="7"/>
        <v>1.072703178801603</v>
      </c>
      <c r="H27" s="14">
        <f t="shared" si="7"/>
        <v>1.0712981836179689</v>
      </c>
      <c r="I27" s="14">
        <f>I26/$D26</f>
        <v>1.0659567183428154</v>
      </c>
      <c r="J27" s="14">
        <f t="shared" ref="J27:AH27" si="8">J26/$D26</f>
        <v>1.0618987303597818</v>
      </c>
      <c r="K27" s="14">
        <f t="shared" si="8"/>
        <v>1.0576544740758875</v>
      </c>
      <c r="L27" s="14">
        <f t="shared" si="8"/>
        <v>1.0498125786096579</v>
      </c>
      <c r="M27" s="14">
        <f t="shared" si="8"/>
        <v>1.0425179571511949</v>
      </c>
      <c r="N27" s="14">
        <f t="shared" si="8"/>
        <v>1.034166041337371</v>
      </c>
      <c r="O27" s="14">
        <f t="shared" si="8"/>
        <v>1.0263365637578654</v>
      </c>
      <c r="P27" s="14">
        <f t="shared" si="8"/>
        <v>1.0171384576629894</v>
      </c>
      <c r="Q27" s="14">
        <f t="shared" si="8"/>
        <v>1.0049316750132606</v>
      </c>
      <c r="R27" s="14">
        <f t="shared" si="8"/>
        <v>0.99072117764141765</v>
      </c>
      <c r="S27" s="14">
        <f t="shared" si="8"/>
        <v>0.97734356567199387</v>
      </c>
      <c r="T27" s="14">
        <f t="shared" si="8"/>
        <v>0.96238444712907334</v>
      </c>
      <c r="U27" s="14">
        <f t="shared" si="8"/>
        <v>0.9482573269966631</v>
      </c>
      <c r="V27" s="14">
        <f t="shared" si="8"/>
        <v>0.93638582728848363</v>
      </c>
      <c r="W27" s="14">
        <f t="shared" si="8"/>
        <v>0.92474849344424281</v>
      </c>
      <c r="X27" s="14">
        <f t="shared" si="8"/>
        <v>0.91035616273108355</v>
      </c>
      <c r="Y27" s="14">
        <f t="shared" si="8"/>
        <v>0.89580506046623853</v>
      </c>
      <c r="Z27" s="14">
        <f t="shared" si="8"/>
        <v>0.88057097443157129</v>
      </c>
      <c r="AA27" s="14">
        <f t="shared" si="8"/>
        <v>0.86827105763141232</v>
      </c>
      <c r="AB27" s="14">
        <f t="shared" si="8"/>
        <v>0.85661509695708571</v>
      </c>
      <c r="AC27" s="14">
        <f t="shared" si="8"/>
        <v>0.84439855739635938</v>
      </c>
      <c r="AD27" s="14">
        <f t="shared" si="8"/>
        <v>0.83313109917811334</v>
      </c>
      <c r="AE27" s="14">
        <f t="shared" si="8"/>
        <v>0.82277724262599283</v>
      </c>
      <c r="AF27" s="14">
        <f t="shared" si="8"/>
        <v>0.81346560156678249</v>
      </c>
      <c r="AG27" s="14">
        <f t="shared" si="8"/>
        <v>0.80498861989380932</v>
      </c>
      <c r="AH27" s="14">
        <f t="shared" si="8"/>
        <v>0.79751127810212119</v>
      </c>
      <c r="AI27" s="14" t="s">
        <v>437</v>
      </c>
    </row>
    <row r="31" spans="1:35" ht="14.65" customHeight="1" x14ac:dyDescent="0.35">
      <c r="B31" s="16" t="s">
        <v>371</v>
      </c>
      <c r="C31" s="16"/>
      <c r="D31" s="14">
        <v>1.02</v>
      </c>
      <c r="H31" s="32" t="s">
        <v>372</v>
      </c>
      <c r="I31" s="32" t="s">
        <v>373</v>
      </c>
      <c r="L31" s="32" t="s">
        <v>374</v>
      </c>
      <c r="M31" s="32" t="s">
        <v>279</v>
      </c>
    </row>
    <row r="32" spans="1:35" ht="14.65" customHeight="1" x14ac:dyDescent="0.3">
      <c r="G32" s="32" t="s">
        <v>372</v>
      </c>
      <c r="H32" s="14">
        <v>1</v>
      </c>
      <c r="I32" s="14">
        <f>1/H33</f>
        <v>0.62137273664980675</v>
      </c>
      <c r="K32" s="32" t="s">
        <v>279</v>
      </c>
      <c r="L32" s="14">
        <v>1</v>
      </c>
      <c r="M32" s="24">
        <v>947800</v>
      </c>
    </row>
    <row r="33" spans="2:13" ht="14.65" customHeight="1" x14ac:dyDescent="0.3">
      <c r="G33" s="32" t="s">
        <v>373</v>
      </c>
      <c r="H33" s="14">
        <v>1.60934</v>
      </c>
      <c r="I33" s="14">
        <v>1</v>
      </c>
      <c r="K33" s="32" t="s">
        <v>374</v>
      </c>
      <c r="L33" s="14">
        <f>1/M32</f>
        <v>1.0550749103186325E-6</v>
      </c>
      <c r="M33" s="14">
        <v>1</v>
      </c>
    </row>
    <row r="34" spans="2:13" ht="14.65" customHeight="1" x14ac:dyDescent="0.3">
      <c r="K34" s="31"/>
    </row>
    <row r="35" spans="2:13" ht="14.65" customHeight="1" x14ac:dyDescent="0.35">
      <c r="E35" s="118" t="s">
        <v>375</v>
      </c>
      <c r="F35" s="119"/>
      <c r="G35" s="119"/>
      <c r="H35" s="119"/>
      <c r="I35" s="120"/>
      <c r="L35" s="3"/>
    </row>
    <row r="36" spans="2:13" ht="14.65" customHeight="1" x14ac:dyDescent="0.35">
      <c r="E36" s="16" t="s">
        <v>199</v>
      </c>
      <c r="F36" s="16" t="s">
        <v>195</v>
      </c>
      <c r="G36" s="16" t="s">
        <v>200</v>
      </c>
      <c r="H36" s="16" t="s">
        <v>201</v>
      </c>
      <c r="I36" s="16" t="s">
        <v>358</v>
      </c>
    </row>
    <row r="37" spans="2:13" ht="14.65" customHeight="1" x14ac:dyDescent="0.25">
      <c r="E37" s="14">
        <v>0.90403659896645205</v>
      </c>
      <c r="F37" s="14">
        <v>0.87926948492216805</v>
      </c>
      <c r="G37" s="14">
        <v>0.88430727975879497</v>
      </c>
      <c r="H37" s="21">
        <v>0.87719480587063303</v>
      </c>
      <c r="I37" s="14" t="s">
        <v>376</v>
      </c>
    </row>
    <row r="38" spans="2:13" ht="14.65" customHeight="1" x14ac:dyDescent="0.25"/>
    <row r="39" spans="2:13" ht="14.65" customHeight="1" x14ac:dyDescent="0.35">
      <c r="B39" s="16" t="s">
        <v>377</v>
      </c>
      <c r="C39" s="16"/>
      <c r="D39" s="16"/>
      <c r="E39" s="16" t="s">
        <v>378</v>
      </c>
      <c r="F39" s="16" t="s">
        <v>379</v>
      </c>
    </row>
    <row r="40" spans="2:13" ht="14.65" customHeight="1" x14ac:dyDescent="0.25">
      <c r="B40" s="14" t="s">
        <v>380</v>
      </c>
      <c r="C40" s="14"/>
      <c r="D40" s="14"/>
      <c r="E40" s="14">
        <v>33.5</v>
      </c>
      <c r="F40" s="14">
        <f t="shared" ref="F40:F45" si="9">E40*3.78541</f>
        <v>126.81123500000001</v>
      </c>
      <c r="G40" s="3"/>
      <c r="H40" s="3"/>
      <c r="I40" s="3"/>
    </row>
    <row r="41" spans="2:13" ht="14.65" customHeight="1" x14ac:dyDescent="0.25">
      <c r="B41" s="14" t="s">
        <v>381</v>
      </c>
      <c r="C41" s="14"/>
      <c r="D41" s="14"/>
      <c r="E41" s="14">
        <v>38.4</v>
      </c>
      <c r="F41" s="14">
        <f t="shared" si="9"/>
        <v>145.35974400000001</v>
      </c>
    </row>
    <row r="42" spans="2:13" ht="14.65" customHeight="1" x14ac:dyDescent="0.25">
      <c r="B42" s="14" t="s">
        <v>382</v>
      </c>
      <c r="C42" s="14"/>
      <c r="D42" s="14"/>
      <c r="E42" s="21">
        <v>32.049999999999997</v>
      </c>
      <c r="F42" s="14">
        <f t="shared" si="9"/>
        <v>121.3223905</v>
      </c>
    </row>
    <row r="43" spans="2:13" ht="14.65" customHeight="1" x14ac:dyDescent="0.25">
      <c r="B43" s="14" t="s">
        <v>383</v>
      </c>
      <c r="C43" s="14"/>
      <c r="D43" s="14"/>
      <c r="E43" s="14">
        <v>27.1</v>
      </c>
      <c r="F43" s="14">
        <f t="shared" si="9"/>
        <v>102.58461100000001</v>
      </c>
    </row>
    <row r="44" spans="2:13" ht="14.65" customHeight="1" x14ac:dyDescent="0.25">
      <c r="B44" s="14" t="s">
        <v>384</v>
      </c>
      <c r="C44" s="14"/>
      <c r="D44" s="14"/>
      <c r="E44" s="14">
        <v>25</v>
      </c>
      <c r="F44" s="14">
        <f t="shared" si="9"/>
        <v>94.635249999999999</v>
      </c>
    </row>
    <row r="45" spans="2:13" ht="14.65" customHeight="1" x14ac:dyDescent="0.25">
      <c r="B45" s="14" t="s">
        <v>385</v>
      </c>
      <c r="C45" s="14"/>
      <c r="D45" s="14"/>
      <c r="E45" s="14">
        <v>25</v>
      </c>
      <c r="F45" s="14">
        <f t="shared" si="9"/>
        <v>94.635249999999999</v>
      </c>
    </row>
    <row r="47" spans="2:13" ht="14.65" customHeight="1" x14ac:dyDescent="0.35">
      <c r="B47" s="16" t="s">
        <v>377</v>
      </c>
      <c r="C47" s="16"/>
      <c r="D47" s="16"/>
      <c r="E47" s="16" t="s">
        <v>386</v>
      </c>
      <c r="F47" s="16" t="s">
        <v>379</v>
      </c>
      <c r="G47" s="3"/>
      <c r="H47" s="3"/>
      <c r="I47" s="3"/>
    </row>
    <row r="48" spans="2:13" ht="14.65" customHeight="1" x14ac:dyDescent="0.25">
      <c r="B48" s="14" t="s">
        <v>380</v>
      </c>
      <c r="C48" s="14"/>
      <c r="D48" s="14"/>
      <c r="E48" s="14">
        <v>33.5</v>
      </c>
      <c r="F48" s="14">
        <f t="shared" ref="F48:F53" si="10">E48*3.78541</f>
        <v>126.81123500000001</v>
      </c>
    </row>
    <row r="49" spans="1:13" ht="14.65" customHeight="1" x14ac:dyDescent="0.25">
      <c r="B49" s="14" t="s">
        <v>381</v>
      </c>
      <c r="C49" s="14"/>
      <c r="D49" s="14"/>
      <c r="E49" s="14">
        <v>38.4</v>
      </c>
      <c r="F49" s="14">
        <f t="shared" si="10"/>
        <v>145.35974400000001</v>
      </c>
    </row>
    <row r="50" spans="1:13" ht="14.65" customHeight="1" x14ac:dyDescent="0.25">
      <c r="B50" s="14" t="s">
        <v>382</v>
      </c>
      <c r="C50" s="14"/>
      <c r="D50" s="14"/>
      <c r="E50" s="21">
        <v>32.049999999999997</v>
      </c>
      <c r="F50" s="14">
        <f t="shared" si="10"/>
        <v>121.3223905</v>
      </c>
    </row>
    <row r="51" spans="1:13" ht="14.65" customHeight="1" x14ac:dyDescent="0.25">
      <c r="B51" s="14" t="s">
        <v>383</v>
      </c>
      <c r="C51" s="14"/>
      <c r="D51" s="14"/>
      <c r="E51" s="14">
        <v>27.1</v>
      </c>
      <c r="F51" s="14">
        <f t="shared" si="10"/>
        <v>102.58461100000001</v>
      </c>
    </row>
    <row r="52" spans="1:13" ht="14.65" customHeight="1" x14ac:dyDescent="0.25">
      <c r="B52" s="14" t="s">
        <v>384</v>
      </c>
      <c r="C52" s="14"/>
      <c r="D52" s="14"/>
      <c r="E52" s="14">
        <v>25</v>
      </c>
      <c r="F52" s="14">
        <f t="shared" si="10"/>
        <v>94.635249999999999</v>
      </c>
    </row>
    <row r="53" spans="1:13" ht="14.65" customHeight="1" x14ac:dyDescent="0.25">
      <c r="B53" s="14" t="s">
        <v>387</v>
      </c>
      <c r="C53" s="14"/>
      <c r="D53" s="14"/>
      <c r="E53" s="14">
        <v>25</v>
      </c>
      <c r="F53" s="14">
        <f t="shared" si="10"/>
        <v>94.635249999999999</v>
      </c>
    </row>
    <row r="55" spans="1:13" ht="15.5" x14ac:dyDescent="0.35">
      <c r="A55" s="116" t="s">
        <v>388</v>
      </c>
      <c r="B55" s="116"/>
      <c r="C55" s="116"/>
      <c r="D55" s="116"/>
      <c r="E55" s="116"/>
    </row>
    <row r="56" spans="1:13" ht="15.5" x14ac:dyDescent="0.35">
      <c r="A56" s="16" t="s">
        <v>356</v>
      </c>
      <c r="B56" s="16" t="s">
        <v>389</v>
      </c>
      <c r="C56" s="16"/>
      <c r="D56" s="16" t="s">
        <v>390</v>
      </c>
      <c r="E56" s="16" t="s">
        <v>358</v>
      </c>
      <c r="J56" s="117"/>
      <c r="K56" s="117"/>
      <c r="L56" s="117"/>
      <c r="M56" s="117"/>
    </row>
    <row r="57" spans="1:13" ht="14.65" customHeight="1" x14ac:dyDescent="0.25">
      <c r="A57" s="14" t="s">
        <v>305</v>
      </c>
      <c r="B57" s="33">
        <v>510550</v>
      </c>
      <c r="C57" s="33"/>
      <c r="D57" s="34">
        <f>B57/B57</f>
        <v>1</v>
      </c>
      <c r="E57" s="14" t="s">
        <v>352</v>
      </c>
    </row>
    <row r="58" spans="1:13" ht="14.65" customHeight="1" x14ac:dyDescent="0.25">
      <c r="A58" s="14" t="s">
        <v>202</v>
      </c>
      <c r="B58" s="33">
        <v>26655</v>
      </c>
      <c r="C58" s="33"/>
      <c r="D58" s="14">
        <f>B58/B57</f>
        <v>5.2208402702967387E-2</v>
      </c>
      <c r="E58" s="21" t="s">
        <v>354</v>
      </c>
      <c r="K58" s="10"/>
      <c r="L58" s="11"/>
      <c r="M58" s="4"/>
    </row>
    <row r="59" spans="1:13" ht="14.65" customHeight="1" x14ac:dyDescent="0.25">
      <c r="A59" s="14" t="s">
        <v>201</v>
      </c>
      <c r="B59" s="33">
        <f>B57-B58</f>
        <v>483895</v>
      </c>
      <c r="C59" s="33"/>
      <c r="D59" s="21">
        <f>B59/B57</f>
        <v>0.94779159729703266</v>
      </c>
      <c r="E59" s="14" t="s">
        <v>391</v>
      </c>
      <c r="K59" s="10"/>
      <c r="L59" s="11"/>
      <c r="M59" s="4"/>
    </row>
    <row r="60" spans="1:13" x14ac:dyDescent="0.25">
      <c r="K60" s="10"/>
      <c r="L60" s="11"/>
      <c r="M60" s="4"/>
    </row>
    <row r="62" spans="1:13" ht="14.65" customHeight="1" x14ac:dyDescent="0.25">
      <c r="D62" s="14" t="s">
        <v>264</v>
      </c>
      <c r="E62" s="14" t="s">
        <v>265</v>
      </c>
    </row>
    <row r="63" spans="1:13" ht="14.65" customHeight="1" x14ac:dyDescent="0.25">
      <c r="B63" s="14" t="s">
        <v>392</v>
      </c>
      <c r="C63" s="14"/>
      <c r="D63" s="21">
        <v>1.4645999999999999</v>
      </c>
      <c r="E63" s="14">
        <f>D63*$H$33</f>
        <v>2.3570393639999998</v>
      </c>
    </row>
    <row r="64" spans="1:13" ht="14.65" customHeight="1" x14ac:dyDescent="0.25">
      <c r="B64" s="14" t="s">
        <v>393</v>
      </c>
      <c r="C64" s="14"/>
      <c r="D64" s="14">
        <v>0.43</v>
      </c>
      <c r="E64" s="14">
        <f>D64*$H$33</f>
        <v>0.69201619999999997</v>
      </c>
    </row>
    <row r="65" spans="2:5" ht="14.65" customHeight="1" x14ac:dyDescent="0.25">
      <c r="B65" s="14" t="s">
        <v>394</v>
      </c>
      <c r="C65" s="14"/>
      <c r="D65" s="14">
        <v>3.2342</v>
      </c>
      <c r="E65" s="14">
        <f>D65*$H$33</f>
        <v>5.2049274279999995</v>
      </c>
    </row>
    <row r="65536" ht="12.75" customHeight="1" x14ac:dyDescent="0.25"/>
    <row r="65537" ht="12.75" customHeight="1" x14ac:dyDescent="0.25"/>
    <row r="65538" ht="12.75" customHeight="1" x14ac:dyDescent="0.25"/>
  </sheetData>
  <customSheetViews>
    <customSheetView guid="{E7FDC7CB-8AD1-4BC6-A75D-C3D97AA675B2}" scale="106" showGridLines="0" topLeftCell="Q1">
      <selection activeCell="E22" sqref="E22:AH22"/>
      <pageMargins left="0.78749999999999998" right="0.78749999999999998" top="0.78749999999999998" bottom="0.78749999999999998" header="0.511811023622047" footer="0.511811023622047"/>
      <pageSetup orientation="portrait" horizontalDpi="300" verticalDpi="300"/>
    </customSheetView>
  </customSheetViews>
  <mergeCells count="9">
    <mergeCell ref="A26:A27"/>
    <mergeCell ref="A55:E55"/>
    <mergeCell ref="J56:M56"/>
    <mergeCell ref="A2:A6"/>
    <mergeCell ref="A7:A11"/>
    <mergeCell ref="A12:A16"/>
    <mergeCell ref="A17:A21"/>
    <mergeCell ref="A23:A25"/>
    <mergeCell ref="E35:I35"/>
  </mergeCells>
  <phoneticPr fontId="13" type="noConversion"/>
  <pageMargins left="0.78749999999999998" right="0.78749999999999998" top="0.78749999999999998" bottom="0.78749999999999998"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G29"/>
  <sheetViews>
    <sheetView showGridLines="0" zoomScale="90" zoomScaleNormal="90" workbookViewId="0">
      <selection activeCell="G23" sqref="G23"/>
    </sheetView>
  </sheetViews>
  <sheetFormatPr defaultColWidth="11.54296875" defaultRowHeight="12.5" x14ac:dyDescent="0.25"/>
  <cols>
    <col min="1" max="1" width="36.1796875" customWidth="1"/>
    <col min="2" max="2" width="11.453125"/>
    <col min="7" max="7" width="11.453125"/>
    <col min="12" max="12" width="11.453125"/>
    <col min="17" max="17" width="11.453125"/>
    <col min="22" max="22" width="11.453125"/>
    <col min="27" max="27" width="11.453125"/>
    <col min="32" max="264" width="11.453125"/>
  </cols>
  <sheetData>
    <row r="1" spans="1:33" ht="14.65" customHeight="1" x14ac:dyDescent="0.3">
      <c r="A1" s="121" t="s">
        <v>395</v>
      </c>
      <c r="B1" s="121" t="s">
        <v>396</v>
      </c>
      <c r="C1" s="121"/>
      <c r="D1" s="121"/>
      <c r="E1" s="121"/>
      <c r="F1" s="121"/>
      <c r="G1" s="121"/>
      <c r="H1" s="121"/>
      <c r="I1" s="121"/>
      <c r="J1" s="121"/>
      <c r="K1" s="121"/>
      <c r="L1" s="121"/>
      <c r="M1" s="121"/>
      <c r="N1" s="121"/>
      <c r="O1" s="121"/>
      <c r="P1" s="121"/>
      <c r="Q1" s="121"/>
      <c r="R1" s="121"/>
      <c r="S1" s="121"/>
      <c r="T1" s="121"/>
      <c r="U1" s="121"/>
      <c r="V1" s="121"/>
      <c r="W1" s="121"/>
      <c r="X1" s="121"/>
      <c r="Y1" s="121"/>
      <c r="Z1" s="121"/>
      <c r="AA1" s="121"/>
      <c r="AB1" s="121"/>
      <c r="AC1" s="121"/>
      <c r="AD1" s="121"/>
      <c r="AE1" s="121"/>
      <c r="AF1" s="121"/>
      <c r="AG1" s="121"/>
    </row>
    <row r="2" spans="1:33" ht="14.65" customHeight="1" x14ac:dyDescent="0.3">
      <c r="A2" s="35" t="s">
        <v>397</v>
      </c>
      <c r="B2" s="35">
        <v>2020</v>
      </c>
      <c r="C2" s="35">
        <v>2021</v>
      </c>
      <c r="D2" s="35">
        <v>2022</v>
      </c>
      <c r="E2" s="35">
        <v>2023</v>
      </c>
      <c r="F2" s="35">
        <v>2024</v>
      </c>
      <c r="G2" s="35">
        <v>2025</v>
      </c>
      <c r="H2" s="35">
        <v>2026</v>
      </c>
      <c r="I2" s="35">
        <v>2027</v>
      </c>
      <c r="J2" s="35">
        <v>2028</v>
      </c>
      <c r="K2" s="35">
        <v>2029</v>
      </c>
      <c r="L2" s="35">
        <v>2030</v>
      </c>
      <c r="M2" s="35">
        <v>2031</v>
      </c>
      <c r="N2" s="35">
        <v>2032</v>
      </c>
      <c r="O2" s="35">
        <v>2033</v>
      </c>
      <c r="P2" s="35">
        <v>2034</v>
      </c>
      <c r="Q2" s="35">
        <v>2035</v>
      </c>
      <c r="R2" s="35">
        <v>2036</v>
      </c>
      <c r="S2" s="35">
        <v>2037</v>
      </c>
      <c r="T2" s="35">
        <v>2038</v>
      </c>
      <c r="U2" s="35">
        <v>2039</v>
      </c>
      <c r="V2" s="35">
        <v>2040</v>
      </c>
      <c r="W2" s="35">
        <v>2041</v>
      </c>
      <c r="X2" s="35">
        <v>2042</v>
      </c>
      <c r="Y2" s="35">
        <v>2043</v>
      </c>
      <c r="Z2" s="35">
        <v>2044</v>
      </c>
      <c r="AA2" s="35">
        <v>2045</v>
      </c>
      <c r="AB2" s="35">
        <v>2046</v>
      </c>
      <c r="AC2" s="35">
        <v>2047</v>
      </c>
      <c r="AD2" s="35">
        <v>2048</v>
      </c>
      <c r="AE2" s="35">
        <v>2049</v>
      </c>
      <c r="AF2" s="35">
        <v>2050</v>
      </c>
      <c r="AG2" s="35" t="s">
        <v>358</v>
      </c>
    </row>
    <row r="3" spans="1:33" ht="14.65" customHeight="1" x14ac:dyDescent="0.25">
      <c r="A3" s="14" t="s">
        <v>398</v>
      </c>
      <c r="B3" s="14">
        <v>1</v>
      </c>
      <c r="C3" s="14">
        <v>0.75562708382574362</v>
      </c>
      <c r="D3" s="14">
        <v>0.65425312939639357</v>
      </c>
      <c r="E3" s="14">
        <v>0.59704060527839231</v>
      </c>
      <c r="F3" s="14">
        <v>0.55987424937034491</v>
      </c>
      <c r="G3" s="14">
        <v>0.5336714533098269</v>
      </c>
      <c r="H3" s="14">
        <v>0.51417818344309918</v>
      </c>
      <c r="I3" s="14">
        <v>0.49911429851086225</v>
      </c>
      <c r="J3" s="14">
        <v>0.48713905374686872</v>
      </c>
      <c r="K3" s="14">
        <v>0.47740872252642119</v>
      </c>
      <c r="L3" s="14">
        <v>0.4693640136736496</v>
      </c>
      <c r="M3" s="14">
        <v>0.46261860007997296</v>
      </c>
      <c r="N3" s="14">
        <v>0.45689655313492217</v>
      </c>
      <c r="O3" s="14">
        <v>0.45199525498549253</v>
      </c>
      <c r="P3" s="14">
        <v>0.44776240382431581</v>
      </c>
      <c r="Q3" s="14">
        <v>0.44408121055678473</v>
      </c>
      <c r="R3" s="14">
        <v>0.44086055912026811</v>
      </c>
      <c r="S3" s="14">
        <v>0.4380282834482474</v>
      </c>
      <c r="T3" s="14">
        <v>0.4355264624122126</v>
      </c>
      <c r="U3" s="14">
        <v>0.43330805689875834</v>
      </c>
      <c r="V3" s="14">
        <v>0.43133446087663202</v>
      </c>
      <c r="W3" s="14">
        <v>0.42957368809069257</v>
      </c>
      <c r="X3" s="14">
        <v>0.42799900917211531</v>
      </c>
      <c r="Y3" s="14">
        <v>0.42658791335628776</v>
      </c>
      <c r="Z3" s="14">
        <v>0.42532130774077404</v>
      </c>
      <c r="AA3" s="14">
        <v>0.42418289279968779</v>
      </c>
      <c r="AB3" s="14">
        <v>0.42315867035017829</v>
      </c>
      <c r="AC3" s="14">
        <v>0.42223655221687789</v>
      </c>
      <c r="AD3" s="14">
        <v>0.42140604627610506</v>
      </c>
      <c r="AE3" s="14">
        <v>0.42065800255140628</v>
      </c>
      <c r="AF3" s="14">
        <v>0.41998440634073519</v>
      </c>
      <c r="AG3" s="14" t="s">
        <v>399</v>
      </c>
    </row>
    <row r="4" spans="1:33" ht="14.65" customHeight="1" x14ac:dyDescent="0.25">
      <c r="A4" s="14" t="s">
        <v>400</v>
      </c>
      <c r="B4" s="14">
        <v>1</v>
      </c>
      <c r="C4" s="14">
        <v>0.98645755871106422</v>
      </c>
      <c r="D4" s="14">
        <v>0.97291511742212855</v>
      </c>
      <c r="E4" s="14">
        <v>0.95937267613319277</v>
      </c>
      <c r="F4" s="14">
        <v>0.9458302348442571</v>
      </c>
      <c r="G4" s="14">
        <v>0.93228779355532143</v>
      </c>
      <c r="H4" s="14">
        <v>0.91874535226638576</v>
      </c>
      <c r="I4" s="14">
        <v>0.90520291097745009</v>
      </c>
      <c r="J4" s="14">
        <v>0.89166046968851431</v>
      </c>
      <c r="K4" s="14">
        <v>0.87811802839957864</v>
      </c>
      <c r="L4" s="14">
        <v>0.86457558711064242</v>
      </c>
      <c r="M4" s="14">
        <v>0.86306098986800261</v>
      </c>
      <c r="N4" s="14">
        <v>0.8615463926253627</v>
      </c>
      <c r="O4" s="14">
        <v>0.8600317953827229</v>
      </c>
      <c r="P4" s="14">
        <v>0.85851719814008298</v>
      </c>
      <c r="Q4" s="14">
        <v>0.85700260089744318</v>
      </c>
      <c r="R4" s="14">
        <v>0.85548800365480338</v>
      </c>
      <c r="S4" s="14">
        <v>0.85397340641216346</v>
      </c>
      <c r="T4" s="14">
        <v>0.85245880916952366</v>
      </c>
      <c r="U4" s="14">
        <v>0.85094421192688374</v>
      </c>
      <c r="V4" s="14">
        <v>0.84942961468424372</v>
      </c>
      <c r="W4" s="14">
        <v>0.84665099910723152</v>
      </c>
      <c r="X4" s="14">
        <v>0.84387238353021932</v>
      </c>
      <c r="Y4" s="14">
        <v>0.84109376795320712</v>
      </c>
      <c r="Z4" s="14">
        <v>0.83831515237619492</v>
      </c>
      <c r="AA4" s="14">
        <v>0.83553653679918272</v>
      </c>
      <c r="AB4" s="14">
        <v>0.83275792122217052</v>
      </c>
      <c r="AC4" s="14">
        <v>0.82997930564515832</v>
      </c>
      <c r="AD4" s="14">
        <v>0.82720069006814612</v>
      </c>
      <c r="AE4" s="14">
        <v>0.82442207449113392</v>
      </c>
      <c r="AF4" s="14">
        <v>0.82164345891412172</v>
      </c>
      <c r="AG4" s="14" t="s">
        <v>324</v>
      </c>
    </row>
    <row r="5" spans="1:33" ht="14.65" customHeight="1" x14ac:dyDescent="0.25">
      <c r="A5" s="14" t="s">
        <v>401</v>
      </c>
      <c r="B5" s="14">
        <v>1</v>
      </c>
      <c r="C5" s="14">
        <v>0.81230998511914854</v>
      </c>
      <c r="D5" s="14">
        <v>0.72472570219517485</v>
      </c>
      <c r="E5" s="14">
        <v>0.67102398111725381</v>
      </c>
      <c r="F5" s="14">
        <v>0.63370283592251708</v>
      </c>
      <c r="G5" s="14">
        <v>0.60580049079079445</v>
      </c>
      <c r="H5" s="14">
        <v>0.58391234076717236</v>
      </c>
      <c r="I5" s="14">
        <v>0.56614582612961628</v>
      </c>
      <c r="J5" s="14">
        <v>0.55135203986541859</v>
      </c>
      <c r="K5" s="14">
        <v>0.53878699587072498</v>
      </c>
      <c r="L5" s="14">
        <v>0.52794447301443559</v>
      </c>
      <c r="M5" s="14">
        <v>0.51846625809153424</v>
      </c>
      <c r="N5" s="14">
        <v>0.51009066837375039</v>
      </c>
      <c r="O5" s="14">
        <v>0.50262142396081455</v>
      </c>
      <c r="P5" s="14">
        <v>0.4959079882551598</v>
      </c>
      <c r="Q5" s="14">
        <v>0.48983269051719081</v>
      </c>
      <c r="R5" s="14">
        <v>0.48430202525864463</v>
      </c>
      <c r="S5" s="14">
        <v>0.47924061462175316</v>
      </c>
      <c r="T5" s="14">
        <v>0.47458692014012493</v>
      </c>
      <c r="U5" s="14">
        <v>0.47029013413520326</v>
      </c>
      <c r="V5" s="14">
        <v>0.46630788508550369</v>
      </c>
      <c r="W5" s="14">
        <v>0.46260451625556331</v>
      </c>
      <c r="X5" s="14">
        <v>0.45914977550589298</v>
      </c>
      <c r="Y5" s="14">
        <v>0.4559178049213059</v>
      </c>
      <c r="Z5" s="14">
        <v>0.45288635233328056</v>
      </c>
      <c r="AA5" s="14">
        <v>0.45003614930143637</v>
      </c>
      <c r="AB5" s="14">
        <v>0.44735041552022625</v>
      </c>
      <c r="AC5" s="14">
        <v>0.44481446033872429</v>
      </c>
      <c r="AD5" s="14">
        <v>0.44241535965890466</v>
      </c>
      <c r="AE5" s="14">
        <v>0.4401416919078176</v>
      </c>
      <c r="AF5" s="14">
        <v>0.43798332072021107</v>
      </c>
      <c r="AG5" s="14" t="s">
        <v>399</v>
      </c>
    </row>
    <row r="6" spans="1:33" ht="14.65" customHeight="1" x14ac:dyDescent="0.25">
      <c r="A6" s="14" t="s">
        <v>402</v>
      </c>
      <c r="B6" s="14">
        <v>1</v>
      </c>
      <c r="C6" s="14">
        <v>0.98228067429518651</v>
      </c>
      <c r="D6" s="14">
        <v>0.96456134859037279</v>
      </c>
      <c r="E6" s="14">
        <v>0.94684202288555919</v>
      </c>
      <c r="F6" s="14">
        <v>0.92912269718074547</v>
      </c>
      <c r="G6" s="14">
        <v>0.91140337147593187</v>
      </c>
      <c r="H6" s="14">
        <v>0.89368404577111826</v>
      </c>
      <c r="I6" s="14">
        <v>0.87596472006630455</v>
      </c>
      <c r="J6" s="14">
        <v>0.85824539436149094</v>
      </c>
      <c r="K6" s="14">
        <v>0.84052606865667723</v>
      </c>
      <c r="L6" s="14">
        <v>0.82280674295186385</v>
      </c>
      <c r="M6" s="14">
        <v>0.82071913805291696</v>
      </c>
      <c r="N6" s="14">
        <v>0.81863153315397008</v>
      </c>
      <c r="O6" s="14">
        <v>0.8165439282550232</v>
      </c>
      <c r="P6" s="14">
        <v>0.81445632335607632</v>
      </c>
      <c r="Q6" s="14">
        <v>0.81236871845712944</v>
      </c>
      <c r="R6" s="14">
        <v>0.81028111355818255</v>
      </c>
      <c r="S6" s="14">
        <v>0.80819350865923567</v>
      </c>
      <c r="T6" s="14">
        <v>0.80610590376028879</v>
      </c>
      <c r="U6" s="14">
        <v>0.80401829886134191</v>
      </c>
      <c r="V6" s="14">
        <v>0.80193069396239425</v>
      </c>
      <c r="W6" s="14">
        <v>0.79906508465414949</v>
      </c>
      <c r="X6" s="14">
        <v>0.79619947534590474</v>
      </c>
      <c r="Y6" s="14">
        <v>0.7933338660376601</v>
      </c>
      <c r="Z6" s="14">
        <v>0.79046825672941534</v>
      </c>
      <c r="AA6" s="14">
        <v>0.78760264742117059</v>
      </c>
      <c r="AB6" s="14">
        <v>0.78473703811292583</v>
      </c>
      <c r="AC6" s="14">
        <v>0.78187142880468108</v>
      </c>
      <c r="AD6" s="14">
        <v>0.77900581949643644</v>
      </c>
      <c r="AE6" s="14">
        <v>0.77614021018819168</v>
      </c>
      <c r="AF6" s="14">
        <v>0.77327460087994648</v>
      </c>
      <c r="AG6" s="14" t="s">
        <v>324</v>
      </c>
    </row>
    <row r="7" spans="1:33" ht="14.65" customHeight="1" x14ac:dyDescent="0.25">
      <c r="A7" s="14" t="s">
        <v>403</v>
      </c>
      <c r="B7" s="14">
        <v>1</v>
      </c>
      <c r="C7" s="14">
        <v>0.98502526327478634</v>
      </c>
      <c r="D7" s="14">
        <v>0.97005052654957269</v>
      </c>
      <c r="E7" s="14">
        <v>0.95507578982435892</v>
      </c>
      <c r="F7" s="14">
        <v>0.94010105309914527</v>
      </c>
      <c r="G7" s="14">
        <v>0.92512631637393161</v>
      </c>
      <c r="H7" s="14">
        <v>0.91015157964871796</v>
      </c>
      <c r="I7" s="14">
        <v>0.8951768429235043</v>
      </c>
      <c r="J7" s="14">
        <v>0.88020210619829053</v>
      </c>
      <c r="K7" s="14">
        <v>0.86522736947307688</v>
      </c>
      <c r="L7" s="14">
        <v>0.85025263274786334</v>
      </c>
      <c r="M7" s="14">
        <v>0.84386555866076518</v>
      </c>
      <c r="N7" s="14">
        <v>0.83747848457366691</v>
      </c>
      <c r="O7" s="14">
        <v>0.83109141048656876</v>
      </c>
      <c r="P7" s="14">
        <v>0.82470433639947049</v>
      </c>
      <c r="Q7" s="14">
        <v>0.81831726231237234</v>
      </c>
      <c r="R7" s="14">
        <v>0.81193018822527419</v>
      </c>
      <c r="S7" s="14">
        <v>0.80554311413817592</v>
      </c>
      <c r="T7" s="14">
        <v>0.79915604005107777</v>
      </c>
      <c r="U7" s="14">
        <v>0.7927689659639795</v>
      </c>
      <c r="V7" s="14">
        <v>0.78638189187688168</v>
      </c>
      <c r="W7" s="14">
        <v>0.78262478947270631</v>
      </c>
      <c r="X7" s="14">
        <v>0.77886768706853104</v>
      </c>
      <c r="Y7" s="14">
        <v>0.77511058466435567</v>
      </c>
      <c r="Z7" s="14">
        <v>0.77135348226018041</v>
      </c>
      <c r="AA7" s="14">
        <v>0.76759637985600504</v>
      </c>
      <c r="AB7" s="14">
        <v>0.76383927745182967</v>
      </c>
      <c r="AC7" s="14">
        <v>0.76008217504765441</v>
      </c>
      <c r="AD7" s="14">
        <v>0.75632507264347903</v>
      </c>
      <c r="AE7" s="14">
        <v>0.75256797023930377</v>
      </c>
      <c r="AF7" s="14">
        <v>0.74881086783512807</v>
      </c>
      <c r="AG7" s="14" t="s">
        <v>324</v>
      </c>
    </row>
    <row r="8" spans="1:33" ht="14.65" customHeight="1" x14ac:dyDescent="0.25">
      <c r="A8" s="14" t="s">
        <v>404</v>
      </c>
      <c r="B8" s="14">
        <v>1</v>
      </c>
      <c r="C8" s="14">
        <v>0.9845775642783785</v>
      </c>
      <c r="D8" s="14">
        <v>0.96915512855675701</v>
      </c>
      <c r="E8" s="14">
        <v>0.95373269283513551</v>
      </c>
      <c r="F8" s="14">
        <v>0.93831025711351401</v>
      </c>
      <c r="G8" s="14">
        <v>0.92288782139189252</v>
      </c>
      <c r="H8" s="14">
        <v>0.90746538567027091</v>
      </c>
      <c r="I8" s="14">
        <v>0.89204294994864941</v>
      </c>
      <c r="J8" s="14">
        <v>0.87662051422702791</v>
      </c>
      <c r="K8" s="14">
        <v>0.86119807850540642</v>
      </c>
      <c r="L8" s="14">
        <v>0.84577564278378459</v>
      </c>
      <c r="M8" s="14">
        <v>0.8391976146444553</v>
      </c>
      <c r="N8" s="14">
        <v>0.83261958650512602</v>
      </c>
      <c r="O8" s="14">
        <v>0.82604155836579674</v>
      </c>
      <c r="P8" s="14">
        <v>0.81946353022646745</v>
      </c>
      <c r="Q8" s="14">
        <v>0.81288550208713817</v>
      </c>
      <c r="R8" s="14">
        <v>0.80630747394780888</v>
      </c>
      <c r="S8" s="14">
        <v>0.7997294458084796</v>
      </c>
      <c r="T8" s="14">
        <v>0.79315141766915032</v>
      </c>
      <c r="U8" s="14">
        <v>0.78657338952982103</v>
      </c>
      <c r="V8" s="14">
        <v>0.77999536139049186</v>
      </c>
      <c r="W8" s="14">
        <v>0.77612593307323907</v>
      </c>
      <c r="X8" s="14">
        <v>0.77225650475598628</v>
      </c>
      <c r="Y8" s="14">
        <v>0.76838707643873361</v>
      </c>
      <c r="Z8" s="14">
        <v>0.76451764812148082</v>
      </c>
      <c r="AA8" s="14">
        <v>0.76064821980422803</v>
      </c>
      <c r="AB8" s="14">
        <v>0.75677879148697524</v>
      </c>
      <c r="AC8" s="14">
        <v>0.75290936316972246</v>
      </c>
      <c r="AD8" s="14">
        <v>0.74903993485246978</v>
      </c>
      <c r="AE8" s="14">
        <v>0.74517050653521699</v>
      </c>
      <c r="AF8" s="14">
        <v>0.74130107821796454</v>
      </c>
      <c r="AG8" s="14" t="s">
        <v>324</v>
      </c>
    </row>
    <row r="9" spans="1:33" ht="14.65" customHeight="1" x14ac:dyDescent="0.25">
      <c r="A9" s="14" t="s">
        <v>405</v>
      </c>
      <c r="B9" s="14">
        <v>0.99999999999999989</v>
      </c>
      <c r="C9" s="14">
        <v>0.99299245739685038</v>
      </c>
      <c r="D9" s="14">
        <v>0.98598491479370076</v>
      </c>
      <c r="E9" s="14">
        <v>0.97897737219055125</v>
      </c>
      <c r="F9" s="14">
        <v>0.97196982958740163</v>
      </c>
      <c r="G9" s="14">
        <v>0.96496228698425213</v>
      </c>
      <c r="H9" s="14">
        <v>0.95795474438110262</v>
      </c>
      <c r="I9" s="14">
        <v>0.950947201777953</v>
      </c>
      <c r="J9" s="14">
        <v>0.94393965917480349</v>
      </c>
      <c r="K9" s="14">
        <v>0.93693211657165387</v>
      </c>
      <c r="L9" s="14">
        <v>0.92992457396850425</v>
      </c>
      <c r="M9" s="14">
        <v>0.92693569379009988</v>
      </c>
      <c r="N9" s="14">
        <v>0.92394681361169562</v>
      </c>
      <c r="O9" s="14">
        <v>0.92095793343329135</v>
      </c>
      <c r="P9" s="14">
        <v>0.91796905325488698</v>
      </c>
      <c r="Q9" s="14">
        <v>0.91498017307648261</v>
      </c>
      <c r="R9" s="14">
        <v>0.91199129289807834</v>
      </c>
      <c r="S9" s="14">
        <v>0.90900241271967408</v>
      </c>
      <c r="T9" s="14">
        <v>0.90601353254126971</v>
      </c>
      <c r="U9" s="14">
        <v>0.90302465236286533</v>
      </c>
      <c r="V9" s="14">
        <v>0.90003577218446174</v>
      </c>
      <c r="W9" s="14">
        <v>0.89827760737363571</v>
      </c>
      <c r="X9" s="14">
        <v>0.89651944256280969</v>
      </c>
      <c r="Y9" s="14">
        <v>0.89476127775198366</v>
      </c>
      <c r="Z9" s="14">
        <v>0.89300311294115764</v>
      </c>
      <c r="AA9" s="14">
        <v>0.89124494813033162</v>
      </c>
      <c r="AB9" s="14">
        <v>0.88948678331950559</v>
      </c>
      <c r="AC9" s="14">
        <v>0.88772861850867957</v>
      </c>
      <c r="AD9" s="14">
        <v>0.88597045369785354</v>
      </c>
      <c r="AE9" s="14">
        <v>0.88421228888702752</v>
      </c>
      <c r="AF9" s="14">
        <v>0.88245412407620138</v>
      </c>
      <c r="AG9" s="14" t="s">
        <v>324</v>
      </c>
    </row>
    <row r="11" spans="1:33" ht="14.65" customHeight="1" x14ac:dyDescent="0.3">
      <c r="A11" s="121" t="s">
        <v>406</v>
      </c>
      <c r="B11" s="121" t="s">
        <v>407</v>
      </c>
      <c r="C11" s="121"/>
      <c r="D11" s="121"/>
      <c r="E11" s="121"/>
      <c r="F11" s="121"/>
      <c r="G11" s="121"/>
      <c r="H11" s="121"/>
      <c r="I11" s="121"/>
      <c r="J11" s="121"/>
      <c r="K11" s="121"/>
      <c r="L11" s="121"/>
      <c r="M11" s="121"/>
      <c r="N11" s="121"/>
      <c r="O11" s="121"/>
      <c r="P11" s="121"/>
      <c r="Q11" s="121"/>
      <c r="R11" s="121"/>
      <c r="S11" s="121"/>
      <c r="T11" s="121"/>
      <c r="U11" s="121"/>
      <c r="V11" s="121"/>
      <c r="W11" s="121"/>
      <c r="X11" s="121"/>
      <c r="Y11" s="121"/>
      <c r="Z11" s="121"/>
      <c r="AA11" s="121"/>
      <c r="AB11" s="121"/>
      <c r="AC11" s="121"/>
      <c r="AD11" s="121"/>
      <c r="AE11" s="121"/>
      <c r="AF11" s="121"/>
      <c r="AG11" s="121"/>
    </row>
    <row r="12" spans="1:33" ht="14.65" customHeight="1" x14ac:dyDescent="0.3">
      <c r="A12" s="35" t="s">
        <v>408</v>
      </c>
      <c r="B12" s="35">
        <v>2020</v>
      </c>
      <c r="C12" s="35">
        <v>2021</v>
      </c>
      <c r="D12" s="35">
        <v>2022</v>
      </c>
      <c r="E12" s="35">
        <v>2023</v>
      </c>
      <c r="F12" s="35">
        <v>2024</v>
      </c>
      <c r="G12" s="35">
        <v>2025</v>
      </c>
      <c r="H12" s="35">
        <v>2026</v>
      </c>
      <c r="I12" s="35">
        <v>2027</v>
      </c>
      <c r="J12" s="35">
        <v>2028</v>
      </c>
      <c r="K12" s="35">
        <v>2029</v>
      </c>
      <c r="L12" s="35">
        <v>2030</v>
      </c>
      <c r="M12" s="35">
        <v>2031</v>
      </c>
      <c r="N12" s="35">
        <v>2032</v>
      </c>
      <c r="O12" s="35">
        <v>2033</v>
      </c>
      <c r="P12" s="35">
        <v>2034</v>
      </c>
      <c r="Q12" s="35">
        <v>2035</v>
      </c>
      <c r="R12" s="35">
        <v>2036</v>
      </c>
      <c r="S12" s="35">
        <v>2037</v>
      </c>
      <c r="T12" s="35">
        <v>2038</v>
      </c>
      <c r="U12" s="35">
        <v>2039</v>
      </c>
      <c r="V12" s="35">
        <v>2040</v>
      </c>
      <c r="W12" s="35">
        <v>2041</v>
      </c>
      <c r="X12" s="35">
        <v>2042</v>
      </c>
      <c r="Y12" s="35">
        <v>2043</v>
      </c>
      <c r="Z12" s="35">
        <v>2044</v>
      </c>
      <c r="AA12" s="35">
        <v>2045</v>
      </c>
      <c r="AB12" s="35">
        <v>2046</v>
      </c>
      <c r="AC12" s="35">
        <v>2047</v>
      </c>
      <c r="AD12" s="35">
        <v>2048</v>
      </c>
      <c r="AE12" s="35">
        <v>2049</v>
      </c>
      <c r="AF12" s="35">
        <v>2050</v>
      </c>
      <c r="AG12" s="35" t="s">
        <v>358</v>
      </c>
    </row>
    <row r="13" spans="1:33" ht="14.65" customHeight="1" x14ac:dyDescent="0.25">
      <c r="A13" s="14" t="s">
        <v>398</v>
      </c>
      <c r="B13" s="14">
        <v>1</v>
      </c>
      <c r="C13" s="14">
        <v>0.98224144165863003</v>
      </c>
      <c r="D13" s="14">
        <v>0.96448288331726018</v>
      </c>
      <c r="E13" s="14">
        <v>0.94672432497589021</v>
      </c>
      <c r="F13" s="14">
        <v>0.92896576663452035</v>
      </c>
      <c r="G13" s="14">
        <v>0.91120720829315038</v>
      </c>
      <c r="H13" s="14">
        <v>0.89344864995178042</v>
      </c>
      <c r="I13" s="14">
        <v>0.87569009161041056</v>
      </c>
      <c r="J13" s="14">
        <v>0.85793153326904059</v>
      </c>
      <c r="K13" s="14">
        <v>0.84017297492767073</v>
      </c>
      <c r="L13" s="14">
        <v>0.82241441658630055</v>
      </c>
      <c r="M13" s="14">
        <v>0.81361607186139817</v>
      </c>
      <c r="N13" s="14">
        <v>0.8048177271364958</v>
      </c>
      <c r="O13" s="14">
        <v>0.79601938241159331</v>
      </c>
      <c r="P13" s="14">
        <v>0.78722103768669094</v>
      </c>
      <c r="Q13" s="14">
        <v>0.77842269296178856</v>
      </c>
      <c r="R13" s="14">
        <v>0.76962434823688619</v>
      </c>
      <c r="S13" s="14">
        <v>0.76082600351198382</v>
      </c>
      <c r="T13" s="14">
        <v>0.75202765878708133</v>
      </c>
      <c r="U13" s="14">
        <v>0.74322931406217896</v>
      </c>
      <c r="V13" s="14">
        <v>0.73443096933727603</v>
      </c>
      <c r="W13" s="14">
        <v>0.73134406816053965</v>
      </c>
      <c r="X13" s="14">
        <v>0.72825716698380327</v>
      </c>
      <c r="Y13" s="14">
        <v>0.72517026580706678</v>
      </c>
      <c r="Z13" s="14">
        <v>0.7220833646303304</v>
      </c>
      <c r="AA13" s="14">
        <v>0.71899646345359403</v>
      </c>
      <c r="AB13" s="14">
        <v>0.71590956227685765</v>
      </c>
      <c r="AC13" s="14">
        <v>0.71282266110012127</v>
      </c>
      <c r="AD13" s="14">
        <v>0.70973575992338478</v>
      </c>
      <c r="AE13" s="14">
        <v>0.7066488587466484</v>
      </c>
      <c r="AF13" s="14">
        <v>0.70356195756991169</v>
      </c>
      <c r="AG13" s="14" t="s">
        <v>324</v>
      </c>
    </row>
    <row r="14" spans="1:33" ht="14.65" customHeight="1" x14ac:dyDescent="0.25">
      <c r="A14" s="14" t="s">
        <v>400</v>
      </c>
      <c r="B14" s="14">
        <v>1</v>
      </c>
      <c r="C14" s="14">
        <v>0.98658108421509305</v>
      </c>
      <c r="D14" s="14">
        <v>0.97316216843018599</v>
      </c>
      <c r="E14" s="14">
        <v>0.95974325264527904</v>
      </c>
      <c r="F14" s="14">
        <v>0.94632433686037198</v>
      </c>
      <c r="G14" s="14">
        <v>0.93290542107546504</v>
      </c>
      <c r="H14" s="14">
        <v>0.91948650529055809</v>
      </c>
      <c r="I14" s="14">
        <v>0.90606758950565103</v>
      </c>
      <c r="J14" s="14">
        <v>0.89264867372074408</v>
      </c>
      <c r="K14" s="14">
        <v>0.87922975793583702</v>
      </c>
      <c r="L14" s="14">
        <v>0.86581084215093029</v>
      </c>
      <c r="M14" s="14">
        <v>0.85678135251247911</v>
      </c>
      <c r="N14" s="14">
        <v>0.84775186287402793</v>
      </c>
      <c r="O14" s="14">
        <v>0.83872237323557686</v>
      </c>
      <c r="P14" s="14">
        <v>0.82969288359712567</v>
      </c>
      <c r="Q14" s="14">
        <v>0.82066339395867449</v>
      </c>
      <c r="R14" s="14">
        <v>0.81163390432022331</v>
      </c>
      <c r="S14" s="14">
        <v>0.80260441468177213</v>
      </c>
      <c r="T14" s="14">
        <v>0.79357492504332106</v>
      </c>
      <c r="U14" s="14">
        <v>0.78454543540486987</v>
      </c>
      <c r="V14" s="14">
        <v>0.77551594576641869</v>
      </c>
      <c r="W14" s="14">
        <v>0.77241179071243748</v>
      </c>
      <c r="X14" s="14">
        <v>0.76930763565845628</v>
      </c>
      <c r="Y14" s="14">
        <v>0.76620348060447507</v>
      </c>
      <c r="Z14" s="14">
        <v>0.76309932555049387</v>
      </c>
      <c r="AA14" s="14">
        <v>0.75999517049651266</v>
      </c>
      <c r="AB14" s="14">
        <v>0.75689101544253146</v>
      </c>
      <c r="AC14" s="14">
        <v>0.75378686038855025</v>
      </c>
      <c r="AD14" s="14">
        <v>0.75068270533456904</v>
      </c>
      <c r="AE14" s="14">
        <v>0.74757855028058784</v>
      </c>
      <c r="AF14" s="14">
        <v>0.7444743952266073</v>
      </c>
      <c r="AG14" s="14" t="s">
        <v>324</v>
      </c>
    </row>
    <row r="15" spans="1:33" ht="14.65" customHeight="1" x14ac:dyDescent="0.25">
      <c r="A15" s="14" t="s">
        <v>401</v>
      </c>
      <c r="B15" s="14">
        <v>1</v>
      </c>
      <c r="C15" s="14">
        <v>0.98352102434958411</v>
      </c>
      <c r="D15" s="14">
        <v>0.96704204869916821</v>
      </c>
      <c r="E15" s="14">
        <v>0.95056307304875243</v>
      </c>
      <c r="F15" s="14">
        <v>0.93408409739833653</v>
      </c>
      <c r="G15" s="14">
        <v>0.91760512174792064</v>
      </c>
      <c r="H15" s="14">
        <v>0.90112614609750474</v>
      </c>
      <c r="I15" s="14">
        <v>0.88464717044708885</v>
      </c>
      <c r="J15" s="14">
        <v>0.86816819479667307</v>
      </c>
      <c r="K15" s="14">
        <v>0.85168921914625717</v>
      </c>
      <c r="L15" s="14">
        <v>0.8352102434958415</v>
      </c>
      <c r="M15" s="14">
        <v>0.83032561025675222</v>
      </c>
      <c r="N15" s="14">
        <v>0.82544097701766295</v>
      </c>
      <c r="O15" s="14">
        <v>0.82055634377857367</v>
      </c>
      <c r="P15" s="14">
        <v>0.8156717105394844</v>
      </c>
      <c r="Q15" s="14">
        <v>0.81078707730039512</v>
      </c>
      <c r="R15" s="14">
        <v>0.80590244406130584</v>
      </c>
      <c r="S15" s="14">
        <v>0.80101781082221657</v>
      </c>
      <c r="T15" s="14">
        <v>0.79613317758312729</v>
      </c>
      <c r="U15" s="14">
        <v>0.79124854434403802</v>
      </c>
      <c r="V15" s="14">
        <v>0.78636391110494874</v>
      </c>
      <c r="W15" s="14">
        <v>0.78375745597260482</v>
      </c>
      <c r="X15" s="14">
        <v>0.7811510008402609</v>
      </c>
      <c r="Y15" s="14">
        <v>0.77854454570791698</v>
      </c>
      <c r="Z15" s="14">
        <v>0.77593809057557306</v>
      </c>
      <c r="AA15" s="14">
        <v>0.77333163544322914</v>
      </c>
      <c r="AB15" s="14">
        <v>0.77072518031088522</v>
      </c>
      <c r="AC15" s="14">
        <v>0.7681187251785413</v>
      </c>
      <c r="AD15" s="14">
        <v>0.76551227004619737</v>
      </c>
      <c r="AE15" s="14">
        <v>0.76290581491385345</v>
      </c>
      <c r="AF15" s="14">
        <v>0.76029935978150986</v>
      </c>
      <c r="AG15" s="14" t="s">
        <v>324</v>
      </c>
    </row>
    <row r="16" spans="1:33" ht="14.65" customHeight="1" x14ac:dyDescent="0.25">
      <c r="A16" s="14" t="s">
        <v>402</v>
      </c>
      <c r="B16" s="14">
        <v>1</v>
      </c>
      <c r="C16" s="14">
        <v>0.98910107122159141</v>
      </c>
      <c r="D16" s="14">
        <v>0.97820214244318282</v>
      </c>
      <c r="E16" s="14">
        <v>0.96730321366477434</v>
      </c>
      <c r="F16" s="14">
        <v>0.95640428488636575</v>
      </c>
      <c r="G16" s="14">
        <v>0.94550535610795716</v>
      </c>
      <c r="H16" s="14">
        <v>0.93460642732954857</v>
      </c>
      <c r="I16" s="14">
        <v>0.92370749855113998</v>
      </c>
      <c r="J16" s="14">
        <v>0.9128085697727315</v>
      </c>
      <c r="K16" s="14">
        <v>0.90190964099432291</v>
      </c>
      <c r="L16" s="14">
        <v>0.89101071221591455</v>
      </c>
      <c r="M16" s="14">
        <v>0.88651145812299026</v>
      </c>
      <c r="N16" s="14">
        <v>0.88201220403006586</v>
      </c>
      <c r="O16" s="14">
        <v>0.87751294993714157</v>
      </c>
      <c r="P16" s="14">
        <v>0.87301369584421717</v>
      </c>
      <c r="Q16" s="14">
        <v>0.86851444175129289</v>
      </c>
      <c r="R16" s="14">
        <v>0.8640151876583686</v>
      </c>
      <c r="S16" s="14">
        <v>0.8595159335654442</v>
      </c>
      <c r="T16" s="14">
        <v>0.85501667947251991</v>
      </c>
      <c r="U16" s="14">
        <v>0.85051742537959552</v>
      </c>
      <c r="V16" s="14">
        <v>0.84601817128667167</v>
      </c>
      <c r="W16" s="14">
        <v>0.84355779969561506</v>
      </c>
      <c r="X16" s="14">
        <v>0.84109742810455845</v>
      </c>
      <c r="Y16" s="14">
        <v>0.83863705651350173</v>
      </c>
      <c r="Z16" s="14">
        <v>0.83617668492244512</v>
      </c>
      <c r="AA16" s="14">
        <v>0.83371631333138851</v>
      </c>
      <c r="AB16" s="14">
        <v>0.83125594174033191</v>
      </c>
      <c r="AC16" s="14">
        <v>0.8287955701492753</v>
      </c>
      <c r="AD16" s="14">
        <v>0.82633519855821858</v>
      </c>
      <c r="AE16" s="14">
        <v>0.82387482696716197</v>
      </c>
      <c r="AF16" s="14">
        <v>0.82141445537610513</v>
      </c>
      <c r="AG16" s="14" t="s">
        <v>324</v>
      </c>
    </row>
    <row r="17" spans="1:33" ht="14.65" customHeight="1" x14ac:dyDescent="0.25">
      <c r="A17" s="14" t="s">
        <v>403</v>
      </c>
      <c r="B17" s="14">
        <v>1</v>
      </c>
      <c r="C17" s="14">
        <v>0.98845156546124735</v>
      </c>
      <c r="D17" s="14">
        <v>0.97690313092249459</v>
      </c>
      <c r="E17" s="14">
        <v>0.96535469638374194</v>
      </c>
      <c r="F17" s="14">
        <v>0.95380626184498918</v>
      </c>
      <c r="G17" s="14">
        <v>0.94225782730623653</v>
      </c>
      <c r="H17" s="14">
        <v>0.93070939276748388</v>
      </c>
      <c r="I17" s="14">
        <v>0.91916095822873112</v>
      </c>
      <c r="J17" s="14">
        <v>0.90761252368997847</v>
      </c>
      <c r="K17" s="14">
        <v>0.89606408915122571</v>
      </c>
      <c r="L17" s="14">
        <v>0.88451565461247306</v>
      </c>
      <c r="M17" s="14">
        <v>0.87561623607036088</v>
      </c>
      <c r="N17" s="14">
        <v>0.8667168175282487</v>
      </c>
      <c r="O17" s="14">
        <v>0.85781739898613663</v>
      </c>
      <c r="P17" s="14">
        <v>0.84891798044402444</v>
      </c>
      <c r="Q17" s="14">
        <v>0.84001856190191226</v>
      </c>
      <c r="R17" s="14">
        <v>0.83111914335980008</v>
      </c>
      <c r="S17" s="14">
        <v>0.8222197248176879</v>
      </c>
      <c r="T17" s="14">
        <v>0.81332030627557583</v>
      </c>
      <c r="U17" s="14">
        <v>0.80442088773346365</v>
      </c>
      <c r="V17" s="14">
        <v>0.79552146919135192</v>
      </c>
      <c r="W17" s="14">
        <v>0.79309157072462533</v>
      </c>
      <c r="X17" s="14">
        <v>0.79066167225789874</v>
      </c>
      <c r="Y17" s="14">
        <v>0.78823177379117215</v>
      </c>
      <c r="Z17" s="14">
        <v>0.78580187532444556</v>
      </c>
      <c r="AA17" s="14">
        <v>0.78337197685771898</v>
      </c>
      <c r="AB17" s="14">
        <v>0.78094207839099239</v>
      </c>
      <c r="AC17" s="14">
        <v>0.7785121799242658</v>
      </c>
      <c r="AD17" s="14">
        <v>0.77608228145753921</v>
      </c>
      <c r="AE17" s="14">
        <v>0.77365238299081263</v>
      </c>
      <c r="AF17" s="14">
        <v>0.77122248452408659</v>
      </c>
      <c r="AG17" s="14" t="s">
        <v>324</v>
      </c>
    </row>
    <row r="18" spans="1:33" ht="14.65" customHeight="1" x14ac:dyDescent="0.25">
      <c r="A18" s="14" t="s">
        <v>404</v>
      </c>
      <c r="B18" s="14">
        <v>1</v>
      </c>
      <c r="C18" s="14">
        <v>0.9814015639177549</v>
      </c>
      <c r="D18" s="14">
        <v>0.9628031278355097</v>
      </c>
      <c r="E18" s="14">
        <v>0.9442046917532646</v>
      </c>
      <c r="F18" s="14">
        <v>0.9256062556710194</v>
      </c>
      <c r="G18" s="14">
        <v>0.9070078195887743</v>
      </c>
      <c r="H18" s="14">
        <v>0.8884093835065292</v>
      </c>
      <c r="I18" s="14">
        <v>0.869810947424284</v>
      </c>
      <c r="J18" s="14">
        <v>0.8512125113420389</v>
      </c>
      <c r="K18" s="14">
        <v>0.8326140752597937</v>
      </c>
      <c r="L18" s="14">
        <v>0.81401563917754871</v>
      </c>
      <c r="M18" s="14">
        <v>0.8052185177158887</v>
      </c>
      <c r="N18" s="14">
        <v>0.79642139625422859</v>
      </c>
      <c r="O18" s="14">
        <v>0.78762427479256858</v>
      </c>
      <c r="P18" s="14">
        <v>0.77882715333090846</v>
      </c>
      <c r="Q18" s="14">
        <v>0.77003003186924845</v>
      </c>
      <c r="R18" s="14">
        <v>0.76123291040758845</v>
      </c>
      <c r="S18" s="14">
        <v>0.75243578894592833</v>
      </c>
      <c r="T18" s="14">
        <v>0.74363866748426832</v>
      </c>
      <c r="U18" s="14">
        <v>0.73484154602260821</v>
      </c>
      <c r="V18" s="14">
        <v>0.72604442456094787</v>
      </c>
      <c r="W18" s="14">
        <v>0.72421141593916005</v>
      </c>
      <c r="X18" s="14">
        <v>0.72237840731737224</v>
      </c>
      <c r="Y18" s="14">
        <v>0.72054539869558454</v>
      </c>
      <c r="Z18" s="14">
        <v>0.71871239007379673</v>
      </c>
      <c r="AA18" s="14">
        <v>0.71687938145200891</v>
      </c>
      <c r="AB18" s="14">
        <v>0.7150463728302211</v>
      </c>
      <c r="AC18" s="14">
        <v>0.71321336420843329</v>
      </c>
      <c r="AD18" s="14">
        <v>0.71138035558664559</v>
      </c>
      <c r="AE18" s="14">
        <v>0.70954734696485777</v>
      </c>
      <c r="AF18" s="14">
        <v>0.70771433834307085</v>
      </c>
      <c r="AG18" s="14" t="s">
        <v>324</v>
      </c>
    </row>
    <row r="19" spans="1:33" ht="14.65" customHeight="1" x14ac:dyDescent="0.25">
      <c r="A19" s="14" t="s">
        <v>405</v>
      </c>
      <c r="B19" s="14">
        <v>1</v>
      </c>
      <c r="C19" s="14">
        <v>0.98924518972413966</v>
      </c>
      <c r="D19" s="14">
        <v>0.97849037944827921</v>
      </c>
      <c r="E19" s="14">
        <v>0.96773556917241887</v>
      </c>
      <c r="F19" s="14">
        <v>0.95698075889655843</v>
      </c>
      <c r="G19" s="14">
        <v>0.94622594862069809</v>
      </c>
      <c r="H19" s="14">
        <v>0.93547113834483775</v>
      </c>
      <c r="I19" s="14">
        <v>0.9247163280689773</v>
      </c>
      <c r="J19" s="14">
        <v>0.91396151779311696</v>
      </c>
      <c r="K19" s="14">
        <v>0.90320670751725651</v>
      </c>
      <c r="L19" s="14">
        <v>0.89245189724139606</v>
      </c>
      <c r="M19" s="14">
        <v>0.88660832781018328</v>
      </c>
      <c r="N19" s="14">
        <v>0.8807647583789705</v>
      </c>
      <c r="O19" s="14">
        <v>0.87492118894775772</v>
      </c>
      <c r="P19" s="14">
        <v>0.86907761951654494</v>
      </c>
      <c r="Q19" s="14">
        <v>0.86323405008533216</v>
      </c>
      <c r="R19" s="14">
        <v>0.85739048065411927</v>
      </c>
      <c r="S19" s="14">
        <v>0.85154691122290649</v>
      </c>
      <c r="T19" s="14">
        <v>0.84570334179169371</v>
      </c>
      <c r="U19" s="14">
        <v>0.83985977236048093</v>
      </c>
      <c r="V19" s="14">
        <v>0.83401620292926848</v>
      </c>
      <c r="W19" s="14">
        <v>0.83272764392924392</v>
      </c>
      <c r="X19" s="14">
        <v>0.83143908492921936</v>
      </c>
      <c r="Y19" s="14">
        <v>0.8301505259291948</v>
      </c>
      <c r="Z19" s="14">
        <v>0.82886196692917025</v>
      </c>
      <c r="AA19" s="14">
        <v>0.82757340792914569</v>
      </c>
      <c r="AB19" s="14">
        <v>0.82628484892912102</v>
      </c>
      <c r="AC19" s="14">
        <v>0.82499628992909646</v>
      </c>
      <c r="AD19" s="14">
        <v>0.8237077309290719</v>
      </c>
      <c r="AE19" s="14">
        <v>0.82241917192904734</v>
      </c>
      <c r="AF19" s="14">
        <v>0.82113061292902334</v>
      </c>
      <c r="AG19" s="14" t="s">
        <v>324</v>
      </c>
    </row>
    <row r="21" spans="1:33" ht="14.65" customHeight="1" x14ac:dyDescent="0.3">
      <c r="A21" s="121" t="s">
        <v>409</v>
      </c>
      <c r="B21" s="121" t="s">
        <v>410</v>
      </c>
      <c r="C21" s="121"/>
      <c r="D21" s="121"/>
      <c r="E21" s="121"/>
      <c r="F21" s="121"/>
      <c r="G21" s="121"/>
      <c r="H21" s="121"/>
      <c r="I21" s="121"/>
      <c r="J21" s="121"/>
      <c r="K21" s="121"/>
      <c r="L21" s="121"/>
      <c r="M21" s="121"/>
      <c r="N21" s="121"/>
      <c r="O21" s="121"/>
      <c r="P21" s="121"/>
      <c r="Q21" s="121"/>
      <c r="R21" s="121"/>
      <c r="S21" s="121"/>
      <c r="T21" s="121"/>
      <c r="U21" s="121"/>
      <c r="V21" s="121"/>
      <c r="W21" s="121"/>
      <c r="X21" s="121"/>
      <c r="Y21" s="121"/>
      <c r="Z21" s="121"/>
      <c r="AA21" s="121"/>
      <c r="AB21" s="121"/>
      <c r="AC21" s="121"/>
      <c r="AD21" s="121"/>
      <c r="AE21" s="121"/>
      <c r="AF21" s="121"/>
      <c r="AG21" s="121"/>
    </row>
    <row r="22" spans="1:33" ht="14.65" customHeight="1" x14ac:dyDescent="0.3">
      <c r="A22" s="35" t="s">
        <v>408</v>
      </c>
      <c r="B22" s="35">
        <v>2020</v>
      </c>
      <c r="C22" s="35">
        <v>2021</v>
      </c>
      <c r="D22" s="35">
        <v>2022</v>
      </c>
      <c r="E22" s="35">
        <v>2023</v>
      </c>
      <c r="F22" s="35">
        <v>2024</v>
      </c>
      <c r="G22" s="35">
        <v>2025</v>
      </c>
      <c r="H22" s="35">
        <v>2026</v>
      </c>
      <c r="I22" s="35">
        <v>2027</v>
      </c>
      <c r="J22" s="35">
        <v>2028</v>
      </c>
      <c r="K22" s="35">
        <v>2029</v>
      </c>
      <c r="L22" s="35">
        <v>2030</v>
      </c>
      <c r="M22" s="35">
        <v>2031</v>
      </c>
      <c r="N22" s="35">
        <v>2032</v>
      </c>
      <c r="O22" s="35">
        <v>2033</v>
      </c>
      <c r="P22" s="35">
        <v>2034</v>
      </c>
      <c r="Q22" s="35">
        <v>2035</v>
      </c>
      <c r="R22" s="35">
        <v>2036</v>
      </c>
      <c r="S22" s="35">
        <v>2037</v>
      </c>
      <c r="T22" s="35">
        <v>2038</v>
      </c>
      <c r="U22" s="35">
        <v>2039</v>
      </c>
      <c r="V22" s="35">
        <v>2040</v>
      </c>
      <c r="W22" s="35">
        <v>2041</v>
      </c>
      <c r="X22" s="35">
        <v>2042</v>
      </c>
      <c r="Y22" s="35">
        <v>2043</v>
      </c>
      <c r="Z22" s="35">
        <v>2044</v>
      </c>
      <c r="AA22" s="35">
        <v>2045</v>
      </c>
      <c r="AB22" s="35">
        <v>2046</v>
      </c>
      <c r="AC22" s="35">
        <v>2047</v>
      </c>
      <c r="AD22" s="35">
        <v>2048</v>
      </c>
      <c r="AE22" s="35">
        <v>2049</v>
      </c>
      <c r="AF22" s="35">
        <v>2050</v>
      </c>
      <c r="AG22" s="35" t="s">
        <v>358</v>
      </c>
    </row>
    <row r="23" spans="1:33" ht="14.65" customHeight="1" x14ac:dyDescent="0.25">
      <c r="A23" s="14" t="s">
        <v>398</v>
      </c>
      <c r="B23" s="14">
        <v>1</v>
      </c>
      <c r="C23" s="14">
        <f t="shared" ref="C23:F23" si="0">1/C13</f>
        <v>1.0180796264423364</v>
      </c>
      <c r="D23" s="14">
        <f t="shared" si="0"/>
        <v>1.0368250357752142</v>
      </c>
      <c r="E23" s="14">
        <f t="shared" si="0"/>
        <v>1.0562736940613273</v>
      </c>
      <c r="F23" s="14">
        <f t="shared" si="0"/>
        <v>1.0764659322407801</v>
      </c>
      <c r="G23" s="14">
        <f t="shared" ref="G23:K29" si="1">1/G13</f>
        <v>1.0974452252997142</v>
      </c>
      <c r="H23" s="14">
        <f t="shared" si="1"/>
        <v>1.1192585047321637</v>
      </c>
      <c r="I23" s="14">
        <f t="shared" si="1"/>
        <v>1.1419565090213379</v>
      </c>
      <c r="J23" s="14">
        <f t="shared" si="1"/>
        <v>1.1655941776491481</v>
      </c>
      <c r="K23" s="14">
        <f t="shared" si="1"/>
        <v>1.1902310950743071</v>
      </c>
      <c r="L23" s="14">
        <f t="shared" ref="L23:AF23" si="2">1/L13</f>
        <v>1.2159319922318803</v>
      </c>
      <c r="M23" s="14">
        <f t="shared" si="2"/>
        <v>1.2290809321307912</v>
      </c>
      <c r="N23" s="14">
        <f t="shared" si="2"/>
        <v>1.242517362978514</v>
      </c>
      <c r="O23" s="14">
        <f t="shared" si="2"/>
        <v>1.256250817625111</v>
      </c>
      <c r="P23" s="14">
        <f t="shared" si="2"/>
        <v>1.270291255094727</v>
      </c>
      <c r="Q23" s="14">
        <f t="shared" si="2"/>
        <v>1.2846490846703622</v>
      </c>
      <c r="R23" s="14">
        <f t="shared" si="2"/>
        <v>1.2993351916306648</v>
      </c>
      <c r="S23" s="14">
        <f t="shared" si="2"/>
        <v>1.3143609647724783</v>
      </c>
      <c r="T23" s="14">
        <f t="shared" si="2"/>
        <v>1.329738325865387</v>
      </c>
      <c r="U23" s="14">
        <f t="shared" si="2"/>
        <v>1.345479761198358</v>
      </c>
      <c r="V23" s="14">
        <f t="shared" si="2"/>
        <v>1.3615983553939233</v>
      </c>
      <c r="W23" s="14">
        <f t="shared" si="2"/>
        <v>1.3673454718996734</v>
      </c>
      <c r="X23" s="14">
        <f t="shared" si="2"/>
        <v>1.3731413096031233</v>
      </c>
      <c r="Y23" s="14">
        <f t="shared" si="2"/>
        <v>1.3789864906927283</v>
      </c>
      <c r="Z23" s="14">
        <f t="shared" si="2"/>
        <v>1.3848816479963482</v>
      </c>
      <c r="AA23" s="14">
        <f t="shared" si="2"/>
        <v>1.3908274252096411</v>
      </c>
      <c r="AB23" s="14">
        <f t="shared" si="2"/>
        <v>1.3968244771303648</v>
      </c>
      <c r="AC23" s="14">
        <f t="shared" si="2"/>
        <v>1.402873469898767</v>
      </c>
      <c r="AD23" s="14">
        <f t="shared" si="2"/>
        <v>1.4089750812442492</v>
      </c>
      <c r="AE23" s="14">
        <f t="shared" si="2"/>
        <v>1.4151300007384933</v>
      </c>
      <c r="AF23" s="14">
        <f t="shared" si="2"/>
        <v>1.4213389300552564</v>
      </c>
      <c r="AG23" s="14" t="s">
        <v>324</v>
      </c>
    </row>
    <row r="24" spans="1:33" ht="14.65" customHeight="1" x14ac:dyDescent="0.25">
      <c r="A24" s="14" t="s">
        <v>400</v>
      </c>
      <c r="B24" s="14">
        <v>1</v>
      </c>
      <c r="C24" s="14">
        <f t="shared" ref="C24:F24" si="3">1/C14</f>
        <v>1.0136014322589437</v>
      </c>
      <c r="D24" s="14">
        <f t="shared" si="3"/>
        <v>1.0275779643315834</v>
      </c>
      <c r="E24" s="14">
        <f t="shared" si="3"/>
        <v>1.0419453299033505</v>
      </c>
      <c r="F24" s="14">
        <f t="shared" si="3"/>
        <v>1.0567201550767553</v>
      </c>
      <c r="G24" s="14">
        <f t="shared" si="1"/>
        <v>1.0719200225540415</v>
      </c>
      <c r="H24" s="14">
        <f t="shared" si="1"/>
        <v>1.0875635414399036</v>
      </c>
      <c r="I24" s="14">
        <f t="shared" si="1"/>
        <v>1.1036704232468997</v>
      </c>
      <c r="J24" s="14">
        <f t="shared" si="1"/>
        <v>1.120261564756259</v>
      </c>
      <c r="K24" s="14">
        <f t="shared" si="1"/>
        <v>1.1373591384664854</v>
      </c>
      <c r="L24" s="14">
        <f t="shared" ref="L24:AF24" si="4">1/L14</f>
        <v>1.1549866914529554</v>
      </c>
      <c r="M24" s="14">
        <f t="shared" si="4"/>
        <v>1.1671589222472427</v>
      </c>
      <c r="N24" s="14">
        <f t="shared" si="4"/>
        <v>1.1795904483298028</v>
      </c>
      <c r="O24" s="14">
        <f t="shared" si="4"/>
        <v>1.1922896442385997</v>
      </c>
      <c r="P24" s="14">
        <f t="shared" si="4"/>
        <v>1.2052652490696429</v>
      </c>
      <c r="Q24" s="14">
        <f t="shared" si="4"/>
        <v>1.2185263865325473</v>
      </c>
      <c r="R24" s="14">
        <f t="shared" si="4"/>
        <v>1.2320825863448139</v>
      </c>
      <c r="S24" s="14">
        <f t="shared" si="4"/>
        <v>1.245943807070254</v>
      </c>
      <c r="T24" s="14">
        <f t="shared" si="4"/>
        <v>1.2601204605165797</v>
      </c>
      <c r="U24" s="14">
        <f t="shared" si="4"/>
        <v>1.274623437817777</v>
      </c>
      <c r="V24" s="14">
        <f t="shared" si="4"/>
        <v>1.2894641373385696</v>
      </c>
      <c r="W24" s="14">
        <f t="shared" si="4"/>
        <v>1.2946462133593863</v>
      </c>
      <c r="X24" s="14">
        <f t="shared" si="4"/>
        <v>1.2998701087167714</v>
      </c>
      <c r="Y24" s="14">
        <f t="shared" si="4"/>
        <v>1.3051363316844733</v>
      </c>
      <c r="Z24" s="14">
        <f t="shared" si="4"/>
        <v>1.3104453988065157</v>
      </c>
      <c r="AA24" s="14">
        <f t="shared" si="4"/>
        <v>1.3157978350660962</v>
      </c>
      <c r="AB24" s="14">
        <f t="shared" si="4"/>
        <v>1.321194174058639</v>
      </c>
      <c r="AC24" s="14">
        <f t="shared" si="4"/>
        <v>1.3266349581691244</v>
      </c>
      <c r="AD24" s="14">
        <f t="shared" si="4"/>
        <v>1.332120738753817</v>
      </c>
      <c r="AE24" s="14">
        <f t="shared" si="4"/>
        <v>1.3376520763265225</v>
      </c>
      <c r="AF24" s="14">
        <f t="shared" si="4"/>
        <v>1.3432295407495034</v>
      </c>
      <c r="AG24" s="14" t="s">
        <v>324</v>
      </c>
    </row>
    <row r="25" spans="1:33" ht="14.65" customHeight="1" x14ac:dyDescent="0.25">
      <c r="A25" s="14" t="s">
        <v>401</v>
      </c>
      <c r="B25" s="14">
        <v>1</v>
      </c>
      <c r="C25" s="14">
        <f t="shared" ref="C25:F25" si="5">1/C15</f>
        <v>1.0167550822427143</v>
      </c>
      <c r="D25" s="14">
        <f t="shared" si="5"/>
        <v>1.0340811977567737</v>
      </c>
      <c r="E25" s="14">
        <f t="shared" si="5"/>
        <v>1.0520080448661737</v>
      </c>
      <c r="F25" s="14">
        <f t="shared" si="5"/>
        <v>1.0705674176289439</v>
      </c>
      <c r="G25" s="14">
        <f t="shared" si="1"/>
        <v>1.089793394020216</v>
      </c>
      <c r="H25" s="14">
        <f t="shared" si="1"/>
        <v>1.1097225447632242</v>
      </c>
      <c r="I25" s="14">
        <f t="shared" si="1"/>
        <v>1.1303941655005953</v>
      </c>
      <c r="J25" s="14">
        <f t="shared" si="1"/>
        <v>1.1518505354071422</v>
      </c>
      <c r="K25" s="14">
        <f t="shared" si="1"/>
        <v>1.1741372058253963</v>
      </c>
      <c r="L25" s="14">
        <f t="shared" ref="L25:AF25" si="6">1/L15</f>
        <v>1.1973033230703893</v>
      </c>
      <c r="M25" s="14">
        <f t="shared" si="6"/>
        <v>1.2043468100312855</v>
      </c>
      <c r="N25" s="14">
        <f t="shared" si="6"/>
        <v>1.2114736581324359</v>
      </c>
      <c r="O25" s="14">
        <f t="shared" si="6"/>
        <v>1.2186853560781794</v>
      </c>
      <c r="P25" s="14">
        <f t="shared" si="6"/>
        <v>1.2259834282331565</v>
      </c>
      <c r="Q25" s="14">
        <f t="shared" si="6"/>
        <v>1.2333694356964964</v>
      </c>
      <c r="R25" s="14">
        <f t="shared" si="6"/>
        <v>1.2408449774150692</v>
      </c>
      <c r="S25" s="14">
        <f t="shared" si="6"/>
        <v>1.2484116913374688</v>
      </c>
      <c r="T25" s="14">
        <f t="shared" si="6"/>
        <v>1.2560712556104801</v>
      </c>
      <c r="U25" s="14">
        <f t="shared" si="6"/>
        <v>1.2638253898198593</v>
      </c>
      <c r="V25" s="14">
        <f t="shared" si="6"/>
        <v>1.2716758562773607</v>
      </c>
      <c r="W25" s="14">
        <f t="shared" si="6"/>
        <v>1.2759049274485672</v>
      </c>
      <c r="X25" s="14">
        <f t="shared" si="6"/>
        <v>1.2801622207797594</v>
      </c>
      <c r="Y25" s="14">
        <f t="shared" si="6"/>
        <v>1.2844480197221309</v>
      </c>
      <c r="Z25" s="14">
        <f t="shared" si="6"/>
        <v>1.2887626115354422</v>
      </c>
      <c r="AA25" s="14">
        <f t="shared" si="6"/>
        <v>1.2931062873522012</v>
      </c>
      <c r="AB25" s="14">
        <f t="shared" si="6"/>
        <v>1.2974793422431492</v>
      </c>
      <c r="AC25" s="14">
        <f t="shared" si="6"/>
        <v>1.3018820752840783</v>
      </c>
      <c r="AD25" s="14">
        <f t="shared" si="6"/>
        <v>1.3063147896240144</v>
      </c>
      <c r="AE25" s="14">
        <f t="shared" si="6"/>
        <v>1.3107777925547979</v>
      </c>
      <c r="AF25" s="14">
        <f t="shared" si="6"/>
        <v>1.3152713955820952</v>
      </c>
      <c r="AG25" s="14" t="s">
        <v>324</v>
      </c>
    </row>
    <row r="26" spans="1:33" ht="14.65" customHeight="1" x14ac:dyDescent="0.25">
      <c r="A26" s="14" t="s">
        <v>402</v>
      </c>
      <c r="B26" s="14">
        <v>1</v>
      </c>
      <c r="C26" s="14">
        <f t="shared" ref="C26:F26" si="7">1/C16</f>
        <v>1.0110190243398967</v>
      </c>
      <c r="D26" s="14">
        <f t="shared" si="7"/>
        <v>1.0222835921237856</v>
      </c>
      <c r="E26" s="14">
        <f t="shared" si="7"/>
        <v>1.0338020032119495</v>
      </c>
      <c r="F26" s="14">
        <f t="shared" si="7"/>
        <v>1.0455829357966688</v>
      </c>
      <c r="G26" s="14">
        <f t="shared" si="1"/>
        <v>1.0576354682075653</v>
      </c>
      <c r="H26" s="14">
        <f t="shared" si="1"/>
        <v>1.0699691022426419</v>
      </c>
      <c r="I26" s="14">
        <f t="shared" si="1"/>
        <v>1.0825937881510401</v>
      </c>
      <c r="J26" s="14">
        <f t="shared" si="1"/>
        <v>1.0955199514055582</v>
      </c>
      <c r="K26" s="14">
        <f t="shared" si="1"/>
        <v>1.1087585214163316</v>
      </c>
      <c r="L26" s="14">
        <f t="shared" ref="L26:AF26" si="8">1/L16</f>
        <v>1.1223209623518808</v>
      </c>
      <c r="M26" s="14">
        <f t="shared" si="8"/>
        <v>1.1280170051239935</v>
      </c>
      <c r="N26" s="14">
        <f t="shared" si="8"/>
        <v>1.1337711603431648</v>
      </c>
      <c r="O26" s="14">
        <f t="shared" si="8"/>
        <v>1.1395843218856569</v>
      </c>
      <c r="P26" s="14">
        <f t="shared" si="8"/>
        <v>1.1454574020548272</v>
      </c>
      <c r="Q26" s="14">
        <f t="shared" si="8"/>
        <v>1.1513913320584244</v>
      </c>
      <c r="R26" s="14">
        <f t="shared" si="8"/>
        <v>1.1573870625008038</v>
      </c>
      <c r="S26" s="14">
        <f t="shared" si="8"/>
        <v>1.1634455638905956</v>
      </c>
      <c r="T26" s="14">
        <f t="shared" si="8"/>
        <v>1.1695678271644054</v>
      </c>
      <c r="U26" s="14">
        <f t="shared" si="8"/>
        <v>1.1757548642271365</v>
      </c>
      <c r="V26" s="14">
        <f t="shared" si="8"/>
        <v>1.1820077085095515</v>
      </c>
      <c r="W26" s="14">
        <f t="shared" si="8"/>
        <v>1.1854552235316118</v>
      </c>
      <c r="X26" s="14">
        <f t="shared" si="8"/>
        <v>1.1889229078414065</v>
      </c>
      <c r="Y26" s="14">
        <f t="shared" si="8"/>
        <v>1.1924109389553315</v>
      </c>
      <c r="Z26" s="14">
        <f t="shared" si="8"/>
        <v>1.1959194964790838</v>
      </c>
      <c r="AA26" s="14">
        <f t="shared" si="8"/>
        <v>1.1994487621384906</v>
      </c>
      <c r="AB26" s="14">
        <f t="shared" si="8"/>
        <v>1.2029989198108859</v>
      </c>
      <c r="AC26" s="14">
        <f t="shared" si="8"/>
        <v>1.2065701555570438</v>
      </c>
      <c r="AD26" s="14">
        <f t="shared" si="8"/>
        <v>1.2101626576536859</v>
      </c>
      <c r="AE26" s="14">
        <f t="shared" si="8"/>
        <v>1.2137766166265669</v>
      </c>
      <c r="AF26" s="14">
        <f t="shared" si="8"/>
        <v>1.2174122252841595</v>
      </c>
      <c r="AG26" s="14" t="s">
        <v>324</v>
      </c>
    </row>
    <row r="27" spans="1:33" ht="14.65" customHeight="1" x14ac:dyDescent="0.25">
      <c r="A27" s="14" t="s">
        <v>403</v>
      </c>
      <c r="B27" s="14">
        <v>1</v>
      </c>
      <c r="C27" s="14">
        <f t="shared" ref="C27:F27" si="9">1/C17</f>
        <v>1.0116833590458869</v>
      </c>
      <c r="D27" s="14">
        <f t="shared" si="9"/>
        <v>1.0236429471320201</v>
      </c>
      <c r="E27" s="14">
        <f t="shared" si="9"/>
        <v>1.0358886777534111</v>
      </c>
      <c r="F27" s="14">
        <f t="shared" si="9"/>
        <v>1.0484309445249984</v>
      </c>
      <c r="G27" s="14">
        <f t="shared" si="1"/>
        <v>1.0612806506037089</v>
      </c>
      <c r="H27" s="14">
        <f t="shared" si="1"/>
        <v>1.0744492403009698</v>
      </c>
      <c r="I27" s="14">
        <f t="shared" si="1"/>
        <v>1.0879487330783171</v>
      </c>
      <c r="J27" s="14">
        <f t="shared" si="1"/>
        <v>1.1017917601383596</v>
      </c>
      <c r="K27" s="14">
        <f t="shared" si="1"/>
        <v>1.1159916038452395</v>
      </c>
      <c r="L27" s="14">
        <f t="shared" ref="L27:AF27" si="10">1/L17</f>
        <v>1.1305622402331854</v>
      </c>
      <c r="M27" s="14">
        <f t="shared" si="10"/>
        <v>1.1420528295453445</v>
      </c>
      <c r="N27" s="14">
        <f t="shared" si="10"/>
        <v>1.1537793888110488</v>
      </c>
      <c r="O27" s="14">
        <f t="shared" si="10"/>
        <v>1.1657492622344925</v>
      </c>
      <c r="P27" s="14">
        <f t="shared" si="10"/>
        <v>1.1779701019843549</v>
      </c>
      <c r="Q27" s="14">
        <f t="shared" si="10"/>
        <v>1.1904498845071576</v>
      </c>
      <c r="R27" s="14">
        <f t="shared" si="10"/>
        <v>1.2031969278887007</v>
      </c>
      <c r="S27" s="14">
        <f t="shared" si="10"/>
        <v>1.2162199103429823</v>
      </c>
      <c r="T27" s="14">
        <f t="shared" si="10"/>
        <v>1.2295278899149629</v>
      </c>
      <c r="U27" s="14">
        <f t="shared" si="10"/>
        <v>1.2431303254911743</v>
      </c>
      <c r="V27" s="14">
        <f t="shared" si="10"/>
        <v>1.2570370992205913</v>
      </c>
      <c r="W27" s="14">
        <f t="shared" si="10"/>
        <v>1.2608884483368399</v>
      </c>
      <c r="X27" s="14">
        <f t="shared" si="10"/>
        <v>1.2647634697459056</v>
      </c>
      <c r="Y27" s="14">
        <f t="shared" si="10"/>
        <v>1.2686623823729948</v>
      </c>
      <c r="Z27" s="14">
        <f t="shared" si="10"/>
        <v>1.2725854078512033</v>
      </c>
      <c r="AA27" s="14">
        <f t="shared" si="10"/>
        <v>1.2765327705635128</v>
      </c>
      <c r="AB27" s="14">
        <f t="shared" si="10"/>
        <v>1.2805046976855721</v>
      </c>
      <c r="AC27" s="14">
        <f t="shared" si="10"/>
        <v>1.2845014192292801</v>
      </c>
      <c r="AD27" s="14">
        <f t="shared" si="10"/>
        <v>1.2885231680871865</v>
      </c>
      <c r="AE27" s="14">
        <f t="shared" si="10"/>
        <v>1.2925701800777305</v>
      </c>
      <c r="AF27" s="14">
        <f t="shared" si="10"/>
        <v>1.296642693991332</v>
      </c>
      <c r="AG27" s="14" t="s">
        <v>324</v>
      </c>
    </row>
    <row r="28" spans="1:33" ht="14.65" customHeight="1" x14ac:dyDescent="0.25">
      <c r="A28" s="14" t="s">
        <v>404</v>
      </c>
      <c r="B28" s="14">
        <v>1</v>
      </c>
      <c r="C28" s="14">
        <f t="shared" ref="C28:F28" si="11">1/C18</f>
        <v>1.0189508930554381</v>
      </c>
      <c r="D28" s="14">
        <f t="shared" si="11"/>
        <v>1.0386339336559003</v>
      </c>
      <c r="E28" s="14">
        <f t="shared" si="11"/>
        <v>1.0590923861468331</v>
      </c>
      <c r="F28" s="14">
        <f t="shared" si="11"/>
        <v>1.0803729921585812</v>
      </c>
      <c r="G28" s="14">
        <f t="shared" si="1"/>
        <v>1.1025263271196351</v>
      </c>
      <c r="H28" s="14">
        <f t="shared" si="1"/>
        <v>1.1256072015505121</v>
      </c>
      <c r="I28" s="14">
        <f t="shared" si="1"/>
        <v>1.1496751138408141</v>
      </c>
      <c r="J28" s="14">
        <f t="shared" si="1"/>
        <v>1.1747947623835788</v>
      </c>
      <c r="K28" s="14">
        <f t="shared" si="1"/>
        <v>1.2010366263481413</v>
      </c>
      <c r="L28" s="14">
        <f t="shared" ref="L28:AF28" si="12">1/L18</f>
        <v>1.2284776260691539</v>
      </c>
      <c r="M28" s="14">
        <f t="shared" si="12"/>
        <v>1.2418989106666789</v>
      </c>
      <c r="N28" s="14">
        <f t="shared" si="12"/>
        <v>1.2556166932521566</v>
      </c>
      <c r="O28" s="14">
        <f t="shared" si="12"/>
        <v>1.2696409087484808</v>
      </c>
      <c r="P28" s="14">
        <f t="shared" si="12"/>
        <v>1.2839819409520761</v>
      </c>
      <c r="Q28" s="14">
        <f t="shared" si="12"/>
        <v>1.2986506481734217</v>
      </c>
      <c r="R28" s="14">
        <f t="shared" si="12"/>
        <v>1.313658390655454</v>
      </c>
      <c r="S28" s="14">
        <f t="shared" si="12"/>
        <v>1.3290170599153441</v>
      </c>
      <c r="T28" s="14">
        <f t="shared" si="12"/>
        <v>1.3447391101689248</v>
      </c>
      <c r="U28" s="14">
        <f t="shared" si="12"/>
        <v>1.3608375920122975</v>
      </c>
      <c r="V28" s="14">
        <f t="shared" si="12"/>
        <v>1.3773261885520545</v>
      </c>
      <c r="W28" s="14">
        <f t="shared" si="12"/>
        <v>1.3808122572925701</v>
      </c>
      <c r="X28" s="14">
        <f t="shared" si="12"/>
        <v>1.3843160175753377</v>
      </c>
      <c r="Y28" s="14">
        <f t="shared" si="12"/>
        <v>1.3878376044178713</v>
      </c>
      <c r="Z28" s="14">
        <f t="shared" si="12"/>
        <v>1.391377154215083</v>
      </c>
      <c r="AA28" s="14">
        <f t="shared" si="12"/>
        <v>1.3949348047568926</v>
      </c>
      <c r="AB28" s="14">
        <f t="shared" si="12"/>
        <v>1.3985106952461077</v>
      </c>
      <c r="AC28" s="14">
        <f t="shared" si="12"/>
        <v>1.4021049663165799</v>
      </c>
      <c r="AD28" s="14">
        <f t="shared" si="12"/>
        <v>1.405717760051642</v>
      </c>
      <c r="AE28" s="14">
        <f t="shared" si="12"/>
        <v>1.4093492200028304</v>
      </c>
      <c r="AF28" s="14">
        <f t="shared" si="12"/>
        <v>1.4129994912088966</v>
      </c>
      <c r="AG28" s="14" t="s">
        <v>324</v>
      </c>
    </row>
    <row r="29" spans="1:33" ht="14.65" customHeight="1" x14ac:dyDescent="0.25">
      <c r="A29" s="14" t="s">
        <v>405</v>
      </c>
      <c r="B29" s="14">
        <v>1</v>
      </c>
      <c r="C29" s="14">
        <f t="shared" ref="C29:F29" si="13">1/C19</f>
        <v>1.0108717337092732</v>
      </c>
      <c r="D29" s="14">
        <f t="shared" si="13"/>
        <v>1.0219824548135557</v>
      </c>
      <c r="E29" s="14">
        <f t="shared" si="13"/>
        <v>1.0333401311839481</v>
      </c>
      <c r="F29" s="14">
        <f t="shared" si="13"/>
        <v>1.0449530888719694</v>
      </c>
      <c r="G29" s="14">
        <f t="shared" si="1"/>
        <v>1.05683003246496</v>
      </c>
      <c r="H29" s="14">
        <f t="shared" si="1"/>
        <v>1.0689800668456062</v>
      </c>
      <c r="I29" s="14">
        <f t="shared" si="1"/>
        <v>1.08141272046989</v>
      </c>
      <c r="J29" s="14">
        <f t="shared" si="1"/>
        <v>1.0941379702885463</v>
      </c>
      <c r="K29" s="14">
        <f t="shared" si="1"/>
        <v>1.1071662684490131</v>
      </c>
      <c r="L29" s="14">
        <f t="shared" ref="L29:AF29" si="14">1/L19</f>
        <v>1.1205085709280684</v>
      </c>
      <c r="M29" s="14">
        <f t="shared" si="14"/>
        <v>1.1278937594347671</v>
      </c>
      <c r="N29" s="14">
        <f t="shared" si="14"/>
        <v>1.1353769442824659</v>
      </c>
      <c r="O29" s="14">
        <f t="shared" si="14"/>
        <v>1.1429600890140412</v>
      </c>
      <c r="P29" s="14">
        <f t="shared" si="14"/>
        <v>1.1506452099828381</v>
      </c>
      <c r="Q29" s="14">
        <f t="shared" si="14"/>
        <v>1.1584343781401443</v>
      </c>
      <c r="R29" s="14">
        <f t="shared" si="14"/>
        <v>1.1663297208957595</v>
      </c>
      <c r="S29" s="14">
        <f t="shared" si="14"/>
        <v>1.1743334240551704</v>
      </c>
      <c r="T29" s="14">
        <f t="shared" si="14"/>
        <v>1.18244773383704</v>
      </c>
      <c r="U29" s="14">
        <f t="shared" si="14"/>
        <v>1.1906749589749184</v>
      </c>
      <c r="V29" s="14">
        <f t="shared" si="14"/>
        <v>1.199017472907308</v>
      </c>
      <c r="W29" s="14">
        <f t="shared" si="14"/>
        <v>1.2008728271364666</v>
      </c>
      <c r="X29" s="14">
        <f t="shared" si="14"/>
        <v>1.2027339321979678</v>
      </c>
      <c r="Y29" s="14">
        <f t="shared" si="14"/>
        <v>1.2046008148711238</v>
      </c>
      <c r="Z29" s="14">
        <f t="shared" si="14"/>
        <v>1.206473502101773</v>
      </c>
      <c r="AA29" s="14">
        <f t="shared" si="14"/>
        <v>1.2083520210035761</v>
      </c>
      <c r="AB29" s="14">
        <f t="shared" si="14"/>
        <v>1.2102363988593241</v>
      </c>
      <c r="AC29" s="14">
        <f t="shared" si="14"/>
        <v>1.2121266631222598</v>
      </c>
      <c r="AD29" s="14">
        <f t="shared" si="14"/>
        <v>1.2140228414174108</v>
      </c>
      <c r="AE29" s="14">
        <f t="shared" si="14"/>
        <v>1.2159249615429357</v>
      </c>
      <c r="AF29" s="14">
        <f t="shared" si="14"/>
        <v>1.217833051471481</v>
      </c>
      <c r="AG29" s="14" t="s">
        <v>324</v>
      </c>
    </row>
  </sheetData>
  <customSheetViews>
    <customSheetView guid="{E7FDC7CB-8AD1-4BC6-A75D-C3D97AA675B2}" scale="90" showGridLines="0">
      <selection activeCell="G23" sqref="G23"/>
      <pageMargins left="0.78749999999999998" right="0.78749999999999998" top="0.78749999999999998" bottom="0.78749999999999998" header="0.511811023622047" footer="0.511811023622047"/>
      <pageSetup orientation="portrait" horizontalDpi="300" verticalDpi="300"/>
    </customSheetView>
  </customSheetViews>
  <mergeCells count="3">
    <mergeCell ref="A1:AG1"/>
    <mergeCell ref="A11:AG11"/>
    <mergeCell ref="A21:AG21"/>
  </mergeCells>
  <pageMargins left="0.78749999999999998" right="0.78749999999999998" top="0.78749999999999998" bottom="0.78749999999999998"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24"/>
  <sheetViews>
    <sheetView showGridLines="0" zoomScale="80" zoomScaleNormal="80" workbookViewId="0">
      <selection activeCell="B102" sqref="B102:AM112"/>
    </sheetView>
  </sheetViews>
  <sheetFormatPr defaultColWidth="11.54296875" defaultRowHeight="12.5" x14ac:dyDescent="0.25"/>
  <cols>
    <col min="1" max="1" width="18.7265625" bestFit="1" customWidth="1"/>
    <col min="2" max="2" width="14.54296875" bestFit="1" customWidth="1"/>
    <col min="3" max="3" width="14.453125" bestFit="1" customWidth="1"/>
    <col min="4" max="4" width="9.453125" bestFit="1" customWidth="1"/>
    <col min="5" max="5" width="16.54296875" customWidth="1"/>
    <col min="6" max="6" width="11.1796875" customWidth="1"/>
    <col min="7" max="7" width="2.54296875" customWidth="1"/>
    <col min="8" max="11" width="8.54296875" hidden="1" customWidth="1"/>
    <col min="12" max="12" width="0.7265625" hidden="1" customWidth="1"/>
    <col min="13" max="18" width="8.54296875" hidden="1" customWidth="1"/>
    <col min="19" max="30" width="7.54296875" hidden="1" customWidth="1"/>
    <col min="31" max="31" width="4.26953125" hidden="1" customWidth="1"/>
    <col min="32" max="37" width="7.54296875" hidden="1" customWidth="1"/>
    <col min="38" max="38" width="171.26953125" hidden="1" customWidth="1"/>
    <col min="39" max="39" width="9" bestFit="1" customWidth="1"/>
    <col min="40" max="282" width="11.453125"/>
    <col min="2000" max="2000" width="2.26953125" customWidth="1"/>
  </cols>
  <sheetData>
    <row r="1" spans="1:39" ht="15" customHeight="1" x14ac:dyDescent="0.35">
      <c r="A1" s="48" t="s">
        <v>1</v>
      </c>
      <c r="B1" s="48" t="s">
        <v>189</v>
      </c>
      <c r="C1" s="48" t="s">
        <v>190</v>
      </c>
      <c r="D1" s="48" t="s">
        <v>191</v>
      </c>
      <c r="E1" s="48" t="s">
        <v>411</v>
      </c>
      <c r="F1" s="48" t="s">
        <v>192</v>
      </c>
      <c r="G1" s="48">
        <v>2020</v>
      </c>
      <c r="H1" s="48">
        <v>2021</v>
      </c>
      <c r="I1" s="48">
        <v>2022</v>
      </c>
      <c r="J1" s="48">
        <v>2023</v>
      </c>
      <c r="K1" s="48">
        <v>2024</v>
      </c>
      <c r="L1" s="48">
        <v>2025</v>
      </c>
      <c r="M1" s="48">
        <v>2026</v>
      </c>
      <c r="N1" s="48">
        <v>2027</v>
      </c>
      <c r="O1" s="48">
        <v>2028</v>
      </c>
      <c r="P1" s="48">
        <v>2029</v>
      </c>
      <c r="Q1" s="48">
        <v>2030</v>
      </c>
      <c r="R1" s="48">
        <v>2031</v>
      </c>
      <c r="S1" s="48">
        <v>2032</v>
      </c>
      <c r="T1" s="48">
        <v>2033</v>
      </c>
      <c r="U1" s="48">
        <v>2034</v>
      </c>
      <c r="V1" s="48">
        <v>2035</v>
      </c>
      <c r="W1" s="48">
        <v>2036</v>
      </c>
      <c r="X1" s="48">
        <v>2037</v>
      </c>
      <c r="Y1" s="48">
        <v>2038</v>
      </c>
      <c r="Z1" s="48">
        <v>2039</v>
      </c>
      <c r="AA1" s="48">
        <v>2040</v>
      </c>
      <c r="AB1" s="48">
        <v>2041</v>
      </c>
      <c r="AC1" s="48">
        <v>2042</v>
      </c>
      <c r="AD1" s="48">
        <v>2043</v>
      </c>
      <c r="AE1" s="48">
        <v>2044</v>
      </c>
      <c r="AF1" s="48">
        <v>2045</v>
      </c>
      <c r="AG1" s="48">
        <v>2046</v>
      </c>
      <c r="AH1" s="48">
        <v>2047</v>
      </c>
      <c r="AI1" s="48">
        <v>2048</v>
      </c>
      <c r="AJ1" s="48">
        <v>2049</v>
      </c>
      <c r="AK1" s="48">
        <v>2050</v>
      </c>
      <c r="AL1" s="48" t="s">
        <v>193</v>
      </c>
      <c r="AM1" s="49" t="s">
        <v>194</v>
      </c>
    </row>
    <row r="2" spans="1:39" ht="14.65" customHeight="1" x14ac:dyDescent="0.25">
      <c r="A2" s="100" t="s">
        <v>4</v>
      </c>
      <c r="B2" s="14" t="s">
        <v>195</v>
      </c>
      <c r="C2" s="18" t="s">
        <v>196</v>
      </c>
      <c r="D2" s="14" t="s">
        <v>197</v>
      </c>
      <c r="E2" s="14">
        <v>2020</v>
      </c>
      <c r="F2" s="14" t="s">
        <v>412</v>
      </c>
      <c r="G2" s="20">
        <v>28.34</v>
      </c>
      <c r="H2" s="20">
        <f>G2</f>
        <v>28.34</v>
      </c>
      <c r="I2" s="20">
        <f>H2</f>
        <v>28.34</v>
      </c>
      <c r="J2" s="20">
        <f>I2</f>
        <v>28.34</v>
      </c>
      <c r="K2" s="20">
        <f t="shared" ref="K2:N2" si="0">J2</f>
        <v>28.34</v>
      </c>
      <c r="L2" s="20">
        <f t="shared" si="0"/>
        <v>28.34</v>
      </c>
      <c r="M2" s="20">
        <f t="shared" si="0"/>
        <v>28.34</v>
      </c>
      <c r="N2" s="20">
        <f t="shared" si="0"/>
        <v>28.34</v>
      </c>
      <c r="O2" s="20">
        <f t="shared" ref="O2:AK2" si="1">N2</f>
        <v>28.34</v>
      </c>
      <c r="P2" s="20">
        <f t="shared" si="1"/>
        <v>28.34</v>
      </c>
      <c r="Q2" s="20">
        <f t="shared" si="1"/>
        <v>28.34</v>
      </c>
      <c r="R2" s="20">
        <f t="shared" si="1"/>
        <v>28.34</v>
      </c>
      <c r="S2" s="20">
        <f t="shared" si="1"/>
        <v>28.34</v>
      </c>
      <c r="T2" s="20">
        <f t="shared" si="1"/>
        <v>28.34</v>
      </c>
      <c r="U2" s="20">
        <f t="shared" si="1"/>
        <v>28.34</v>
      </c>
      <c r="V2" s="20">
        <f t="shared" si="1"/>
        <v>28.34</v>
      </c>
      <c r="W2" s="20">
        <f t="shared" si="1"/>
        <v>28.34</v>
      </c>
      <c r="X2" s="20">
        <f t="shared" si="1"/>
        <v>28.34</v>
      </c>
      <c r="Y2" s="20">
        <f t="shared" si="1"/>
        <v>28.34</v>
      </c>
      <c r="Z2" s="20">
        <f t="shared" si="1"/>
        <v>28.34</v>
      </c>
      <c r="AA2" s="20">
        <f t="shared" si="1"/>
        <v>28.34</v>
      </c>
      <c r="AB2" s="20">
        <f t="shared" si="1"/>
        <v>28.34</v>
      </c>
      <c r="AC2" s="20">
        <f t="shared" si="1"/>
        <v>28.34</v>
      </c>
      <c r="AD2" s="20">
        <f t="shared" si="1"/>
        <v>28.34</v>
      </c>
      <c r="AE2" s="20">
        <f t="shared" si="1"/>
        <v>28.34</v>
      </c>
      <c r="AF2" s="20">
        <f t="shared" si="1"/>
        <v>28.34</v>
      </c>
      <c r="AG2" s="20">
        <f t="shared" si="1"/>
        <v>28.34</v>
      </c>
      <c r="AH2" s="20">
        <f t="shared" si="1"/>
        <v>28.34</v>
      </c>
      <c r="AI2" s="20">
        <f t="shared" si="1"/>
        <v>28.34</v>
      </c>
      <c r="AJ2" s="20">
        <f t="shared" si="1"/>
        <v>28.34</v>
      </c>
      <c r="AK2" s="20">
        <f t="shared" si="1"/>
        <v>28.34</v>
      </c>
      <c r="AL2" s="14" t="s">
        <v>198</v>
      </c>
      <c r="AM2" s="14"/>
    </row>
    <row r="3" spans="1:39" ht="14.65" customHeight="1" x14ac:dyDescent="0.25">
      <c r="A3" s="100"/>
      <c r="B3" s="14" t="s">
        <v>199</v>
      </c>
      <c r="C3" s="18" t="s">
        <v>196</v>
      </c>
      <c r="D3" s="14" t="s">
        <v>197</v>
      </c>
      <c r="E3" s="14">
        <v>2020</v>
      </c>
      <c r="F3" s="14" t="s">
        <v>412</v>
      </c>
      <c r="G3" s="20">
        <v>28.21</v>
      </c>
      <c r="H3" s="20">
        <f t="shared" ref="H3:K3" si="2">G3</f>
        <v>28.21</v>
      </c>
      <c r="I3" s="20">
        <f t="shared" si="2"/>
        <v>28.21</v>
      </c>
      <c r="J3" s="20">
        <f t="shared" si="2"/>
        <v>28.21</v>
      </c>
      <c r="K3" s="20">
        <f t="shared" si="2"/>
        <v>28.21</v>
      </c>
      <c r="L3" s="20">
        <f t="shared" ref="L3:AK3" si="3">K3</f>
        <v>28.21</v>
      </c>
      <c r="M3" s="20">
        <f t="shared" si="3"/>
        <v>28.21</v>
      </c>
      <c r="N3" s="20">
        <f t="shared" si="3"/>
        <v>28.21</v>
      </c>
      <c r="O3" s="20">
        <f t="shared" si="3"/>
        <v>28.21</v>
      </c>
      <c r="P3" s="20">
        <f t="shared" si="3"/>
        <v>28.21</v>
      </c>
      <c r="Q3" s="20">
        <f t="shared" si="3"/>
        <v>28.21</v>
      </c>
      <c r="R3" s="20">
        <f t="shared" si="3"/>
        <v>28.21</v>
      </c>
      <c r="S3" s="20">
        <f t="shared" si="3"/>
        <v>28.21</v>
      </c>
      <c r="T3" s="20">
        <f t="shared" si="3"/>
        <v>28.21</v>
      </c>
      <c r="U3" s="20">
        <f t="shared" si="3"/>
        <v>28.21</v>
      </c>
      <c r="V3" s="20">
        <f t="shared" si="3"/>
        <v>28.21</v>
      </c>
      <c r="W3" s="20">
        <f t="shared" si="3"/>
        <v>28.21</v>
      </c>
      <c r="X3" s="20">
        <f t="shared" si="3"/>
        <v>28.21</v>
      </c>
      <c r="Y3" s="20">
        <f t="shared" si="3"/>
        <v>28.21</v>
      </c>
      <c r="Z3" s="20">
        <f t="shared" si="3"/>
        <v>28.21</v>
      </c>
      <c r="AA3" s="20">
        <f t="shared" si="3"/>
        <v>28.21</v>
      </c>
      <c r="AB3" s="20">
        <f t="shared" si="3"/>
        <v>28.21</v>
      </c>
      <c r="AC3" s="20">
        <f t="shared" si="3"/>
        <v>28.21</v>
      </c>
      <c r="AD3" s="20">
        <f t="shared" si="3"/>
        <v>28.21</v>
      </c>
      <c r="AE3" s="20">
        <f t="shared" si="3"/>
        <v>28.21</v>
      </c>
      <c r="AF3" s="20">
        <f t="shared" si="3"/>
        <v>28.21</v>
      </c>
      <c r="AG3" s="20">
        <f t="shared" si="3"/>
        <v>28.21</v>
      </c>
      <c r="AH3" s="20">
        <f t="shared" si="3"/>
        <v>28.21</v>
      </c>
      <c r="AI3" s="20">
        <f t="shared" si="3"/>
        <v>28.21</v>
      </c>
      <c r="AJ3" s="20">
        <f t="shared" si="3"/>
        <v>28.21</v>
      </c>
      <c r="AK3" s="20">
        <f t="shared" si="3"/>
        <v>28.21</v>
      </c>
      <c r="AL3" s="14" t="s">
        <v>198</v>
      </c>
      <c r="AM3" s="14"/>
    </row>
    <row r="4" spans="1:39" ht="14.65" customHeight="1" x14ac:dyDescent="0.25">
      <c r="A4" s="100"/>
      <c r="B4" s="14" t="s">
        <v>200</v>
      </c>
      <c r="C4" s="18" t="s">
        <v>196</v>
      </c>
      <c r="D4" s="14" t="s">
        <v>197</v>
      </c>
      <c r="E4" s="14">
        <v>2020</v>
      </c>
      <c r="F4" s="14" t="s">
        <v>412</v>
      </c>
      <c r="G4" s="20">
        <v>28.73</v>
      </c>
      <c r="H4" s="20">
        <f t="shared" ref="H4:K4" si="4">G4</f>
        <v>28.73</v>
      </c>
      <c r="I4" s="20">
        <f t="shared" si="4"/>
        <v>28.73</v>
      </c>
      <c r="J4" s="20">
        <f t="shared" si="4"/>
        <v>28.73</v>
      </c>
      <c r="K4" s="20">
        <f t="shared" si="4"/>
        <v>28.73</v>
      </c>
      <c r="L4" s="20">
        <f t="shared" ref="L4:AK4" si="5">K4</f>
        <v>28.73</v>
      </c>
      <c r="M4" s="20">
        <f t="shared" si="5"/>
        <v>28.73</v>
      </c>
      <c r="N4" s="20">
        <f t="shared" si="5"/>
        <v>28.73</v>
      </c>
      <c r="O4" s="20">
        <f t="shared" si="5"/>
        <v>28.73</v>
      </c>
      <c r="P4" s="20">
        <f t="shared" si="5"/>
        <v>28.73</v>
      </c>
      <c r="Q4" s="20">
        <f t="shared" si="5"/>
        <v>28.73</v>
      </c>
      <c r="R4" s="20">
        <f t="shared" si="5"/>
        <v>28.73</v>
      </c>
      <c r="S4" s="20">
        <f t="shared" si="5"/>
        <v>28.73</v>
      </c>
      <c r="T4" s="20">
        <f t="shared" si="5"/>
        <v>28.73</v>
      </c>
      <c r="U4" s="20">
        <f t="shared" si="5"/>
        <v>28.73</v>
      </c>
      <c r="V4" s="20">
        <f t="shared" si="5"/>
        <v>28.73</v>
      </c>
      <c r="W4" s="20">
        <f t="shared" si="5"/>
        <v>28.73</v>
      </c>
      <c r="X4" s="20">
        <f t="shared" si="5"/>
        <v>28.73</v>
      </c>
      <c r="Y4" s="20">
        <f t="shared" si="5"/>
        <v>28.73</v>
      </c>
      <c r="Z4" s="20">
        <f t="shared" si="5"/>
        <v>28.73</v>
      </c>
      <c r="AA4" s="20">
        <f t="shared" si="5"/>
        <v>28.73</v>
      </c>
      <c r="AB4" s="20">
        <f t="shared" si="5"/>
        <v>28.73</v>
      </c>
      <c r="AC4" s="20">
        <f t="shared" si="5"/>
        <v>28.73</v>
      </c>
      <c r="AD4" s="20">
        <f t="shared" si="5"/>
        <v>28.73</v>
      </c>
      <c r="AE4" s="20">
        <f t="shared" si="5"/>
        <v>28.73</v>
      </c>
      <c r="AF4" s="20">
        <f t="shared" si="5"/>
        <v>28.73</v>
      </c>
      <c r="AG4" s="20">
        <f t="shared" si="5"/>
        <v>28.73</v>
      </c>
      <c r="AH4" s="20">
        <f t="shared" si="5"/>
        <v>28.73</v>
      </c>
      <c r="AI4" s="20">
        <f t="shared" si="5"/>
        <v>28.73</v>
      </c>
      <c r="AJ4" s="20">
        <f t="shared" si="5"/>
        <v>28.73</v>
      </c>
      <c r="AK4" s="20">
        <f t="shared" si="5"/>
        <v>28.73</v>
      </c>
      <c r="AL4" s="14" t="s">
        <v>198</v>
      </c>
      <c r="AM4" s="14"/>
    </row>
    <row r="5" spans="1:39" ht="12.75" customHeight="1" x14ac:dyDescent="0.25">
      <c r="A5" s="100"/>
      <c r="B5" s="14" t="s">
        <v>201</v>
      </c>
      <c r="C5" s="18" t="s">
        <v>196</v>
      </c>
      <c r="D5" s="14" t="s">
        <v>197</v>
      </c>
      <c r="E5" s="14">
        <v>2020</v>
      </c>
      <c r="F5" s="14" t="s">
        <v>412</v>
      </c>
      <c r="G5" s="20">
        <v>28.73</v>
      </c>
      <c r="H5" s="20">
        <f t="shared" ref="H5:K5" si="6">G5</f>
        <v>28.73</v>
      </c>
      <c r="I5" s="20">
        <f t="shared" si="6"/>
        <v>28.73</v>
      </c>
      <c r="J5" s="20">
        <f t="shared" si="6"/>
        <v>28.73</v>
      </c>
      <c r="K5" s="20">
        <f t="shared" si="6"/>
        <v>28.73</v>
      </c>
      <c r="L5" s="20">
        <f t="shared" ref="L5:AK5" si="7">K5</f>
        <v>28.73</v>
      </c>
      <c r="M5" s="20">
        <f t="shared" si="7"/>
        <v>28.73</v>
      </c>
      <c r="N5" s="20">
        <f t="shared" si="7"/>
        <v>28.73</v>
      </c>
      <c r="O5" s="20">
        <f t="shared" si="7"/>
        <v>28.73</v>
      </c>
      <c r="P5" s="20">
        <f t="shared" si="7"/>
        <v>28.73</v>
      </c>
      <c r="Q5" s="20">
        <f t="shared" si="7"/>
        <v>28.73</v>
      </c>
      <c r="R5" s="20">
        <f t="shared" si="7"/>
        <v>28.73</v>
      </c>
      <c r="S5" s="20">
        <f t="shared" si="7"/>
        <v>28.73</v>
      </c>
      <c r="T5" s="20">
        <f t="shared" si="7"/>
        <v>28.73</v>
      </c>
      <c r="U5" s="20">
        <f t="shared" si="7"/>
        <v>28.73</v>
      </c>
      <c r="V5" s="20">
        <f t="shared" si="7"/>
        <v>28.73</v>
      </c>
      <c r="W5" s="20">
        <f t="shared" si="7"/>
        <v>28.73</v>
      </c>
      <c r="X5" s="20">
        <f t="shared" si="7"/>
        <v>28.73</v>
      </c>
      <c r="Y5" s="20">
        <f t="shared" si="7"/>
        <v>28.73</v>
      </c>
      <c r="Z5" s="20">
        <f t="shared" si="7"/>
        <v>28.73</v>
      </c>
      <c r="AA5" s="20">
        <f t="shared" si="7"/>
        <v>28.73</v>
      </c>
      <c r="AB5" s="20">
        <f t="shared" si="7"/>
        <v>28.73</v>
      </c>
      <c r="AC5" s="20">
        <f t="shared" si="7"/>
        <v>28.73</v>
      </c>
      <c r="AD5" s="20">
        <f t="shared" si="7"/>
        <v>28.73</v>
      </c>
      <c r="AE5" s="20">
        <f t="shared" si="7"/>
        <v>28.73</v>
      </c>
      <c r="AF5" s="20">
        <f t="shared" si="7"/>
        <v>28.73</v>
      </c>
      <c r="AG5" s="20">
        <f t="shared" si="7"/>
        <v>28.73</v>
      </c>
      <c r="AH5" s="20">
        <f t="shared" si="7"/>
        <v>28.73</v>
      </c>
      <c r="AI5" s="20">
        <f t="shared" si="7"/>
        <v>28.73</v>
      </c>
      <c r="AJ5" s="20">
        <f t="shared" si="7"/>
        <v>28.73</v>
      </c>
      <c r="AK5" s="20">
        <f t="shared" si="7"/>
        <v>28.73</v>
      </c>
      <c r="AL5" s="14" t="s">
        <v>198</v>
      </c>
      <c r="AM5" s="14"/>
    </row>
    <row r="6" spans="1:39" ht="14.65" customHeight="1" x14ac:dyDescent="0.25">
      <c r="A6" s="100"/>
      <c r="B6" s="14" t="s">
        <v>202</v>
      </c>
      <c r="C6" s="18" t="s">
        <v>196</v>
      </c>
      <c r="D6" s="14" t="s">
        <v>197</v>
      </c>
      <c r="E6" s="14">
        <v>2020</v>
      </c>
      <c r="F6" s="14" t="s">
        <v>412</v>
      </c>
      <c r="G6" s="20">
        <v>28.73</v>
      </c>
      <c r="H6" s="20">
        <f t="shared" ref="H6:K6" si="8">G6</f>
        <v>28.73</v>
      </c>
      <c r="I6" s="20">
        <f t="shared" si="8"/>
        <v>28.73</v>
      </c>
      <c r="J6" s="20">
        <f t="shared" si="8"/>
        <v>28.73</v>
      </c>
      <c r="K6" s="20">
        <f t="shared" si="8"/>
        <v>28.73</v>
      </c>
      <c r="L6" s="20">
        <f t="shared" ref="L6:AK6" si="9">K6</f>
        <v>28.73</v>
      </c>
      <c r="M6" s="20">
        <f t="shared" si="9"/>
        <v>28.73</v>
      </c>
      <c r="N6" s="20">
        <f t="shared" si="9"/>
        <v>28.73</v>
      </c>
      <c r="O6" s="20">
        <f t="shared" si="9"/>
        <v>28.73</v>
      </c>
      <c r="P6" s="20">
        <f t="shared" si="9"/>
        <v>28.73</v>
      </c>
      <c r="Q6" s="20">
        <f t="shared" si="9"/>
        <v>28.73</v>
      </c>
      <c r="R6" s="20">
        <f t="shared" si="9"/>
        <v>28.73</v>
      </c>
      <c r="S6" s="20">
        <f t="shared" si="9"/>
        <v>28.73</v>
      </c>
      <c r="T6" s="20">
        <f t="shared" si="9"/>
        <v>28.73</v>
      </c>
      <c r="U6" s="20">
        <f t="shared" si="9"/>
        <v>28.73</v>
      </c>
      <c r="V6" s="20">
        <f t="shared" si="9"/>
        <v>28.73</v>
      </c>
      <c r="W6" s="20">
        <f t="shared" si="9"/>
        <v>28.73</v>
      </c>
      <c r="X6" s="20">
        <f t="shared" si="9"/>
        <v>28.73</v>
      </c>
      <c r="Y6" s="20">
        <f t="shared" si="9"/>
        <v>28.73</v>
      </c>
      <c r="Z6" s="20">
        <f t="shared" si="9"/>
        <v>28.73</v>
      </c>
      <c r="AA6" s="20">
        <f t="shared" si="9"/>
        <v>28.73</v>
      </c>
      <c r="AB6" s="20">
        <f t="shared" si="9"/>
        <v>28.73</v>
      </c>
      <c r="AC6" s="20">
        <f t="shared" si="9"/>
        <v>28.73</v>
      </c>
      <c r="AD6" s="20">
        <f t="shared" si="9"/>
        <v>28.73</v>
      </c>
      <c r="AE6" s="20">
        <f t="shared" si="9"/>
        <v>28.73</v>
      </c>
      <c r="AF6" s="20">
        <f t="shared" si="9"/>
        <v>28.73</v>
      </c>
      <c r="AG6" s="20">
        <f t="shared" si="9"/>
        <v>28.73</v>
      </c>
      <c r="AH6" s="20">
        <f t="shared" si="9"/>
        <v>28.73</v>
      </c>
      <c r="AI6" s="20">
        <f t="shared" si="9"/>
        <v>28.73</v>
      </c>
      <c r="AJ6" s="20">
        <f t="shared" si="9"/>
        <v>28.73</v>
      </c>
      <c r="AK6" s="20">
        <f t="shared" si="9"/>
        <v>28.73</v>
      </c>
      <c r="AL6" s="14" t="s">
        <v>198</v>
      </c>
      <c r="AM6" s="14"/>
    </row>
    <row r="7" spans="1:39" ht="14.65" customHeight="1" x14ac:dyDescent="0.25">
      <c r="A7" s="100"/>
      <c r="B7" s="14" t="s">
        <v>195</v>
      </c>
      <c r="C7" s="18" t="s">
        <v>196</v>
      </c>
      <c r="D7" s="14" t="s">
        <v>197</v>
      </c>
      <c r="E7" s="14">
        <v>2018</v>
      </c>
      <c r="F7" s="14" t="s">
        <v>412</v>
      </c>
      <c r="G7" s="20">
        <f>G2*'Conversion Factors'!$D$31^($E7-$E2)</f>
        <v>27.239523260284507</v>
      </c>
      <c r="H7" s="20">
        <f>H2*'Conversion Factors'!$D$31^($E7-$E2)</f>
        <v>27.239523260284507</v>
      </c>
      <c r="I7" s="20">
        <f>I2*'Conversion Factors'!$D$31^($E7-$E2)</f>
        <v>27.239523260284507</v>
      </c>
      <c r="J7" s="20">
        <f>J2*'Conversion Factors'!$D$31^($E7-$E2)</f>
        <v>27.239523260284507</v>
      </c>
      <c r="K7" s="20">
        <f>K2*'Conversion Factors'!$D$31^($E7-$E2)</f>
        <v>27.239523260284507</v>
      </c>
      <c r="L7" s="20">
        <f>L2*'Conversion Factors'!$D$31^($E7-$E2)</f>
        <v>27.239523260284507</v>
      </c>
      <c r="M7" s="20">
        <f>M2*'Conversion Factors'!$D$31^($E7-$E2)</f>
        <v>27.239523260284507</v>
      </c>
      <c r="N7" s="20">
        <f>N2*'Conversion Factors'!$D$31^($E7-$E2)</f>
        <v>27.239523260284507</v>
      </c>
      <c r="O7" s="20">
        <f>O2*'Conversion Factors'!$D$31^($E7-$E2)</f>
        <v>27.239523260284507</v>
      </c>
      <c r="P7" s="20">
        <f>P2*'Conversion Factors'!$D$31^($E7-$E2)</f>
        <v>27.239523260284507</v>
      </c>
      <c r="Q7" s="20">
        <f>Q2*'Conversion Factors'!$D$31^($E7-$E2)</f>
        <v>27.239523260284507</v>
      </c>
      <c r="R7" s="20">
        <f>R2*'Conversion Factors'!$D$31^($E7-$E2)</f>
        <v>27.239523260284507</v>
      </c>
      <c r="S7" s="20">
        <f>S2*'Conversion Factors'!$D$31^($E7-$E2)</f>
        <v>27.239523260284507</v>
      </c>
      <c r="T7" s="20">
        <f>T2*'Conversion Factors'!$D$31^($E7-$E2)</f>
        <v>27.239523260284507</v>
      </c>
      <c r="U7" s="20">
        <f>U2*'Conversion Factors'!$D$31^($E7-$E2)</f>
        <v>27.239523260284507</v>
      </c>
      <c r="V7" s="20">
        <f>V2*'Conversion Factors'!$D$31^($E7-$E2)</f>
        <v>27.239523260284507</v>
      </c>
      <c r="W7" s="20">
        <f>W2*'Conversion Factors'!$D$31^($E7-$E2)</f>
        <v>27.239523260284507</v>
      </c>
      <c r="X7" s="20">
        <f>X2*'Conversion Factors'!$D$31^($E7-$E2)</f>
        <v>27.239523260284507</v>
      </c>
      <c r="Y7" s="20">
        <f>Y2*'Conversion Factors'!$D$31^($E7-$E2)</f>
        <v>27.239523260284507</v>
      </c>
      <c r="Z7" s="20">
        <f>Z2*'Conversion Factors'!$D$31^($E7-$E2)</f>
        <v>27.239523260284507</v>
      </c>
      <c r="AA7" s="20">
        <f>AA2*'Conversion Factors'!$D$31^($E7-$E2)</f>
        <v>27.239523260284507</v>
      </c>
      <c r="AB7" s="20">
        <f>AB2*'Conversion Factors'!$D$31^($E7-$E2)</f>
        <v>27.239523260284507</v>
      </c>
      <c r="AC7" s="20">
        <f>AC2*'Conversion Factors'!$D$31^($E7-$E2)</f>
        <v>27.239523260284507</v>
      </c>
      <c r="AD7" s="20">
        <f>AD2*'Conversion Factors'!$D$31^($E7-$E2)</f>
        <v>27.239523260284507</v>
      </c>
      <c r="AE7" s="20">
        <f>AE2*'Conversion Factors'!$D$31^($E7-$E2)</f>
        <v>27.239523260284507</v>
      </c>
      <c r="AF7" s="20">
        <f>AF2*'Conversion Factors'!$D$31^($E7-$E2)</f>
        <v>27.239523260284507</v>
      </c>
      <c r="AG7" s="20">
        <f>AG2*'Conversion Factors'!$D$31^($E7-$E2)</f>
        <v>27.239523260284507</v>
      </c>
      <c r="AH7" s="20">
        <f>AH2*'Conversion Factors'!$D$31^($E7-$E2)</f>
        <v>27.239523260284507</v>
      </c>
      <c r="AI7" s="20">
        <f>AI2*'Conversion Factors'!$D$31^($E7-$E2)</f>
        <v>27.239523260284507</v>
      </c>
      <c r="AJ7" s="20">
        <f>AJ2*'Conversion Factors'!$D$31^($E7-$E2)</f>
        <v>27.239523260284507</v>
      </c>
      <c r="AK7" s="20">
        <f>AK2*'Conversion Factors'!$D$31^($E7-$E2)</f>
        <v>27.239523260284507</v>
      </c>
      <c r="AL7" s="14"/>
      <c r="AM7" s="14">
        <v>1</v>
      </c>
    </row>
    <row r="8" spans="1:39" ht="14.65" customHeight="1" x14ac:dyDescent="0.25">
      <c r="A8" s="100"/>
      <c r="B8" s="14" t="s">
        <v>199</v>
      </c>
      <c r="C8" s="18" t="s">
        <v>196</v>
      </c>
      <c r="D8" s="14" t="s">
        <v>197</v>
      </c>
      <c r="E8" s="14">
        <v>2018</v>
      </c>
      <c r="F8" s="14" t="s">
        <v>412</v>
      </c>
      <c r="G8" s="20">
        <f>G3*'Conversion Factors'!$D$31^($E8-$E3)</f>
        <v>27.11457131872357</v>
      </c>
      <c r="H8" s="20">
        <f>H3*'Conversion Factors'!$D$31^($E8-$E3)</f>
        <v>27.11457131872357</v>
      </c>
      <c r="I8" s="20">
        <f>I3*'Conversion Factors'!$D$31^($E8-$E3)</f>
        <v>27.11457131872357</v>
      </c>
      <c r="J8" s="20">
        <f>J3*'Conversion Factors'!$D$31^($E8-$E3)</f>
        <v>27.11457131872357</v>
      </c>
      <c r="K8" s="20">
        <f>K3*'Conversion Factors'!$D$31^($E8-$E3)</f>
        <v>27.11457131872357</v>
      </c>
      <c r="L8" s="20">
        <f>L3*'Conversion Factors'!$D$31^($E8-$E3)</f>
        <v>27.11457131872357</v>
      </c>
      <c r="M8" s="20">
        <f>M3*'Conversion Factors'!$D$31^($E8-$E3)</f>
        <v>27.11457131872357</v>
      </c>
      <c r="N8" s="20">
        <f>N3*'Conversion Factors'!$D$31^($E8-$E3)</f>
        <v>27.11457131872357</v>
      </c>
      <c r="O8" s="20">
        <f>O3*'Conversion Factors'!$D$31^($E8-$E3)</f>
        <v>27.11457131872357</v>
      </c>
      <c r="P8" s="20">
        <f>P3*'Conversion Factors'!$D$31^($E8-$E3)</f>
        <v>27.11457131872357</v>
      </c>
      <c r="Q8" s="20">
        <f>Q3*'Conversion Factors'!$D$31^($E8-$E3)</f>
        <v>27.11457131872357</v>
      </c>
      <c r="R8" s="20">
        <f>R3*'Conversion Factors'!$D$31^($E8-$E3)</f>
        <v>27.11457131872357</v>
      </c>
      <c r="S8" s="20">
        <f>S3*'Conversion Factors'!$D$31^($E8-$E3)</f>
        <v>27.11457131872357</v>
      </c>
      <c r="T8" s="20">
        <f>T3*'Conversion Factors'!$D$31^($E8-$E3)</f>
        <v>27.11457131872357</v>
      </c>
      <c r="U8" s="20">
        <f>U3*'Conversion Factors'!$D$31^($E8-$E3)</f>
        <v>27.11457131872357</v>
      </c>
      <c r="V8" s="20">
        <f>V3*'Conversion Factors'!$D$31^($E8-$E3)</f>
        <v>27.11457131872357</v>
      </c>
      <c r="W8" s="20">
        <f>W3*'Conversion Factors'!$D$31^($E8-$E3)</f>
        <v>27.11457131872357</v>
      </c>
      <c r="X8" s="20">
        <f>X3*'Conversion Factors'!$D$31^($E8-$E3)</f>
        <v>27.11457131872357</v>
      </c>
      <c r="Y8" s="20">
        <f>Y3*'Conversion Factors'!$D$31^($E8-$E3)</f>
        <v>27.11457131872357</v>
      </c>
      <c r="Z8" s="20">
        <f>Z3*'Conversion Factors'!$D$31^($E8-$E3)</f>
        <v>27.11457131872357</v>
      </c>
      <c r="AA8" s="20">
        <f>AA3*'Conversion Factors'!$D$31^($E8-$E3)</f>
        <v>27.11457131872357</v>
      </c>
      <c r="AB8" s="20">
        <f>AB3*'Conversion Factors'!$D$31^($E8-$E3)</f>
        <v>27.11457131872357</v>
      </c>
      <c r="AC8" s="20">
        <f>AC3*'Conversion Factors'!$D$31^($E8-$E3)</f>
        <v>27.11457131872357</v>
      </c>
      <c r="AD8" s="20">
        <f>AD3*'Conversion Factors'!$D$31^($E8-$E3)</f>
        <v>27.11457131872357</v>
      </c>
      <c r="AE8" s="20">
        <f>AE3*'Conversion Factors'!$D$31^($E8-$E3)</f>
        <v>27.11457131872357</v>
      </c>
      <c r="AF8" s="20">
        <f>AF3*'Conversion Factors'!$D$31^($E8-$E3)</f>
        <v>27.11457131872357</v>
      </c>
      <c r="AG8" s="20">
        <f>AG3*'Conversion Factors'!$D$31^($E8-$E3)</f>
        <v>27.11457131872357</v>
      </c>
      <c r="AH8" s="20">
        <f>AH3*'Conversion Factors'!$D$31^($E8-$E3)</f>
        <v>27.11457131872357</v>
      </c>
      <c r="AI8" s="20">
        <f>AI3*'Conversion Factors'!$D$31^($E8-$E3)</f>
        <v>27.11457131872357</v>
      </c>
      <c r="AJ8" s="20">
        <f>AJ3*'Conversion Factors'!$D$31^($E8-$E3)</f>
        <v>27.11457131872357</v>
      </c>
      <c r="AK8" s="20">
        <f>AK3*'Conversion Factors'!$D$31^($E8-$E3)</f>
        <v>27.11457131872357</v>
      </c>
      <c r="AL8" s="14"/>
      <c r="AM8" s="14">
        <v>1</v>
      </c>
    </row>
    <row r="9" spans="1:39" ht="14.65" customHeight="1" x14ac:dyDescent="0.25">
      <c r="A9" s="100"/>
      <c r="B9" s="14" t="s">
        <v>200</v>
      </c>
      <c r="C9" s="18" t="s">
        <v>196</v>
      </c>
      <c r="D9" s="14" t="s">
        <v>197</v>
      </c>
      <c r="E9" s="14">
        <v>2018</v>
      </c>
      <c r="F9" s="14" t="s">
        <v>412</v>
      </c>
      <c r="G9" s="20">
        <f>G4*'Conversion Factors'!$D$31^($E9-$E4)</f>
        <v>27.614379084967322</v>
      </c>
      <c r="H9" s="20">
        <f>H4*'Conversion Factors'!$D$31^($E9-$E4)</f>
        <v>27.614379084967322</v>
      </c>
      <c r="I9" s="20">
        <f>I4*'Conversion Factors'!$D$31^($E9-$E4)</f>
        <v>27.614379084967322</v>
      </c>
      <c r="J9" s="20">
        <f>J4*'Conversion Factors'!$D$31^($E9-$E4)</f>
        <v>27.614379084967322</v>
      </c>
      <c r="K9" s="20">
        <f>K4*'Conversion Factors'!$D$31^($E9-$E4)</f>
        <v>27.614379084967322</v>
      </c>
      <c r="L9" s="20">
        <f>L4*'Conversion Factors'!$D$31^($E9-$E4)</f>
        <v>27.614379084967322</v>
      </c>
      <c r="M9" s="20">
        <f>M4*'Conversion Factors'!$D$31^($E9-$E4)</f>
        <v>27.614379084967322</v>
      </c>
      <c r="N9" s="20">
        <f>N4*'Conversion Factors'!$D$31^($E9-$E4)</f>
        <v>27.614379084967322</v>
      </c>
      <c r="O9" s="20">
        <f>O4*'Conversion Factors'!$D$31^($E9-$E4)</f>
        <v>27.614379084967322</v>
      </c>
      <c r="P9" s="20">
        <f>P4*'Conversion Factors'!$D$31^($E9-$E4)</f>
        <v>27.614379084967322</v>
      </c>
      <c r="Q9" s="20">
        <f>Q4*'Conversion Factors'!$D$31^($E9-$E4)</f>
        <v>27.614379084967322</v>
      </c>
      <c r="R9" s="20">
        <f>R4*'Conversion Factors'!$D$31^($E9-$E4)</f>
        <v>27.614379084967322</v>
      </c>
      <c r="S9" s="20">
        <f>S4*'Conversion Factors'!$D$31^($E9-$E4)</f>
        <v>27.614379084967322</v>
      </c>
      <c r="T9" s="20">
        <f>T4*'Conversion Factors'!$D$31^($E9-$E4)</f>
        <v>27.614379084967322</v>
      </c>
      <c r="U9" s="20">
        <f>U4*'Conversion Factors'!$D$31^($E9-$E4)</f>
        <v>27.614379084967322</v>
      </c>
      <c r="V9" s="20">
        <f>V4*'Conversion Factors'!$D$31^($E9-$E4)</f>
        <v>27.614379084967322</v>
      </c>
      <c r="W9" s="20">
        <f>W4*'Conversion Factors'!$D$31^($E9-$E4)</f>
        <v>27.614379084967322</v>
      </c>
      <c r="X9" s="20">
        <f>X4*'Conversion Factors'!$D$31^($E9-$E4)</f>
        <v>27.614379084967322</v>
      </c>
      <c r="Y9" s="20">
        <f>Y4*'Conversion Factors'!$D$31^($E9-$E4)</f>
        <v>27.614379084967322</v>
      </c>
      <c r="Z9" s="20">
        <f>Z4*'Conversion Factors'!$D$31^($E9-$E4)</f>
        <v>27.614379084967322</v>
      </c>
      <c r="AA9" s="20">
        <f>AA4*'Conversion Factors'!$D$31^($E9-$E4)</f>
        <v>27.614379084967322</v>
      </c>
      <c r="AB9" s="20">
        <f>AB4*'Conversion Factors'!$D$31^($E9-$E4)</f>
        <v>27.614379084967322</v>
      </c>
      <c r="AC9" s="20">
        <f>AC4*'Conversion Factors'!$D$31^($E9-$E4)</f>
        <v>27.614379084967322</v>
      </c>
      <c r="AD9" s="20">
        <f>AD4*'Conversion Factors'!$D$31^($E9-$E4)</f>
        <v>27.614379084967322</v>
      </c>
      <c r="AE9" s="20">
        <f>AE4*'Conversion Factors'!$D$31^($E9-$E4)</f>
        <v>27.614379084967322</v>
      </c>
      <c r="AF9" s="20">
        <f>AF4*'Conversion Factors'!$D$31^($E9-$E4)</f>
        <v>27.614379084967322</v>
      </c>
      <c r="AG9" s="20">
        <f>AG4*'Conversion Factors'!$D$31^($E9-$E4)</f>
        <v>27.614379084967322</v>
      </c>
      <c r="AH9" s="20">
        <f>AH4*'Conversion Factors'!$D$31^($E9-$E4)</f>
        <v>27.614379084967322</v>
      </c>
      <c r="AI9" s="20">
        <f>AI4*'Conversion Factors'!$D$31^($E9-$E4)</f>
        <v>27.614379084967322</v>
      </c>
      <c r="AJ9" s="20">
        <f>AJ4*'Conversion Factors'!$D$31^($E9-$E4)</f>
        <v>27.614379084967322</v>
      </c>
      <c r="AK9" s="20">
        <f>AK4*'Conversion Factors'!$D$31^($E9-$E4)</f>
        <v>27.614379084967322</v>
      </c>
      <c r="AL9" s="14"/>
      <c r="AM9" s="14">
        <v>1</v>
      </c>
    </row>
    <row r="10" spans="1:39" ht="14.65" customHeight="1" x14ac:dyDescent="0.25">
      <c r="A10" s="100"/>
      <c r="B10" s="14" t="s">
        <v>277</v>
      </c>
      <c r="C10" s="18" t="s">
        <v>196</v>
      </c>
      <c r="D10" s="14" t="s">
        <v>197</v>
      </c>
      <c r="E10" s="14">
        <v>2018</v>
      </c>
      <c r="F10" s="14" t="s">
        <v>412</v>
      </c>
      <c r="G10" s="20">
        <f>G5*'Conversion Factors'!$D$31^($E10-$E5)</f>
        <v>27.614379084967322</v>
      </c>
      <c r="H10" s="20">
        <f>H5*'Conversion Factors'!$D$31^($E10-$E5)</f>
        <v>27.614379084967322</v>
      </c>
      <c r="I10" s="20">
        <f>I5*'Conversion Factors'!$D$31^($E10-$E5)</f>
        <v>27.614379084967322</v>
      </c>
      <c r="J10" s="20">
        <f>J5*'Conversion Factors'!$D$31^($E10-$E5)</f>
        <v>27.614379084967322</v>
      </c>
      <c r="K10" s="20">
        <f>K5*'Conversion Factors'!$D$31^($E10-$E5)</f>
        <v>27.614379084967322</v>
      </c>
      <c r="L10" s="20">
        <f>L5*'Conversion Factors'!$D$31^($E10-$E5)</f>
        <v>27.614379084967322</v>
      </c>
      <c r="M10" s="20">
        <f>M5*'Conversion Factors'!$D$31^($E10-$E5)</f>
        <v>27.614379084967322</v>
      </c>
      <c r="N10" s="20">
        <f>N5*'Conversion Factors'!$D$31^($E10-$E5)</f>
        <v>27.614379084967322</v>
      </c>
      <c r="O10" s="20">
        <f>O5*'Conversion Factors'!$D$31^($E10-$E5)</f>
        <v>27.614379084967322</v>
      </c>
      <c r="P10" s="20">
        <f>P5*'Conversion Factors'!$D$31^($E10-$E5)</f>
        <v>27.614379084967322</v>
      </c>
      <c r="Q10" s="20">
        <f>Q5*'Conversion Factors'!$D$31^($E10-$E5)</f>
        <v>27.614379084967322</v>
      </c>
      <c r="R10" s="20">
        <f>R5*'Conversion Factors'!$D$31^($E10-$E5)</f>
        <v>27.614379084967322</v>
      </c>
      <c r="S10" s="20">
        <f>S5*'Conversion Factors'!$D$31^($E10-$E5)</f>
        <v>27.614379084967322</v>
      </c>
      <c r="T10" s="20">
        <f>T5*'Conversion Factors'!$D$31^($E10-$E5)</f>
        <v>27.614379084967322</v>
      </c>
      <c r="U10" s="20">
        <f>U5*'Conversion Factors'!$D$31^($E10-$E5)</f>
        <v>27.614379084967322</v>
      </c>
      <c r="V10" s="20">
        <f>V5*'Conversion Factors'!$D$31^($E10-$E5)</f>
        <v>27.614379084967322</v>
      </c>
      <c r="W10" s="20">
        <f>W5*'Conversion Factors'!$D$31^($E10-$E5)</f>
        <v>27.614379084967322</v>
      </c>
      <c r="X10" s="20">
        <f>X5*'Conversion Factors'!$D$31^($E10-$E5)</f>
        <v>27.614379084967322</v>
      </c>
      <c r="Y10" s="20">
        <f>Y5*'Conversion Factors'!$D$31^($E10-$E5)</f>
        <v>27.614379084967322</v>
      </c>
      <c r="Z10" s="20">
        <f>Z5*'Conversion Factors'!$D$31^($E10-$E5)</f>
        <v>27.614379084967322</v>
      </c>
      <c r="AA10" s="20">
        <f>AA5*'Conversion Factors'!$D$31^($E10-$E5)</f>
        <v>27.614379084967322</v>
      </c>
      <c r="AB10" s="20">
        <f>AB5*'Conversion Factors'!$D$31^($E10-$E5)</f>
        <v>27.614379084967322</v>
      </c>
      <c r="AC10" s="20">
        <f>AC5*'Conversion Factors'!$D$31^($E10-$E5)</f>
        <v>27.614379084967322</v>
      </c>
      <c r="AD10" s="20">
        <f>AD5*'Conversion Factors'!$D$31^($E10-$E5)</f>
        <v>27.614379084967322</v>
      </c>
      <c r="AE10" s="20">
        <f>AE5*'Conversion Factors'!$D$31^($E10-$E5)</f>
        <v>27.614379084967322</v>
      </c>
      <c r="AF10" s="20">
        <f>AF5*'Conversion Factors'!$D$31^($E10-$E5)</f>
        <v>27.614379084967322</v>
      </c>
      <c r="AG10" s="20">
        <f>AG5*'Conversion Factors'!$D$31^($E10-$E5)</f>
        <v>27.614379084967322</v>
      </c>
      <c r="AH10" s="20">
        <f>AH5*'Conversion Factors'!$D$31^($E10-$E5)</f>
        <v>27.614379084967322</v>
      </c>
      <c r="AI10" s="20">
        <f>AI5*'Conversion Factors'!$D$31^($E10-$E5)</f>
        <v>27.614379084967322</v>
      </c>
      <c r="AJ10" s="20">
        <f>AJ5*'Conversion Factors'!$D$31^($E10-$E5)</f>
        <v>27.614379084967322</v>
      </c>
      <c r="AK10" s="20">
        <f>AK5*'Conversion Factors'!$D$31^($E10-$E5)</f>
        <v>27.614379084967322</v>
      </c>
      <c r="AL10" s="14"/>
      <c r="AM10" s="14">
        <v>1</v>
      </c>
    </row>
    <row r="11" spans="1:39" ht="14.65" customHeight="1" x14ac:dyDescent="0.25">
      <c r="A11" s="100" t="s">
        <v>7</v>
      </c>
      <c r="B11" s="14" t="s">
        <v>195</v>
      </c>
      <c r="C11" s="18" t="s">
        <v>196</v>
      </c>
      <c r="D11" s="14" t="s">
        <v>197</v>
      </c>
      <c r="E11" s="14">
        <v>2020</v>
      </c>
      <c r="F11" s="14" t="s">
        <v>412</v>
      </c>
      <c r="G11" s="20">
        <v>31.8825</v>
      </c>
      <c r="H11" s="20">
        <v>31.8825</v>
      </c>
      <c r="I11" s="20">
        <v>31.8825</v>
      </c>
      <c r="J11" s="20">
        <v>31.8825</v>
      </c>
      <c r="K11" s="20">
        <v>31.8825</v>
      </c>
      <c r="L11" s="20">
        <v>31.8825</v>
      </c>
      <c r="M11" s="20">
        <v>31.8825</v>
      </c>
      <c r="N11" s="20">
        <v>31.8825</v>
      </c>
      <c r="O11" s="20">
        <v>31.8825</v>
      </c>
      <c r="P11" s="20">
        <v>31.8825</v>
      </c>
      <c r="Q11" s="20">
        <v>31.8825</v>
      </c>
      <c r="R11" s="20">
        <v>31.8825</v>
      </c>
      <c r="S11" s="20">
        <v>31.8825</v>
      </c>
      <c r="T11" s="20">
        <v>31.8825</v>
      </c>
      <c r="U11" s="20">
        <v>31.8825</v>
      </c>
      <c r="V11" s="20">
        <v>31.8825</v>
      </c>
      <c r="W11" s="20">
        <v>31.8825</v>
      </c>
      <c r="X11" s="20">
        <v>31.8825</v>
      </c>
      <c r="Y11" s="20">
        <v>31.8825</v>
      </c>
      <c r="Z11" s="20">
        <v>31.8825</v>
      </c>
      <c r="AA11" s="20">
        <v>31.8825</v>
      </c>
      <c r="AB11" s="20">
        <v>31.8825</v>
      </c>
      <c r="AC11" s="20">
        <v>31.8825</v>
      </c>
      <c r="AD11" s="20">
        <v>31.8825</v>
      </c>
      <c r="AE11" s="20">
        <v>31.8825</v>
      </c>
      <c r="AF11" s="20">
        <v>31.8825</v>
      </c>
      <c r="AG11" s="20">
        <v>31.8825</v>
      </c>
      <c r="AH11" s="20">
        <v>31.8825</v>
      </c>
      <c r="AI11" s="20">
        <v>31.8825</v>
      </c>
      <c r="AJ11" s="20">
        <v>31.8825</v>
      </c>
      <c r="AK11" s="20">
        <v>31.8825</v>
      </c>
      <c r="AL11" s="14" t="s">
        <v>198</v>
      </c>
      <c r="AM11" s="14"/>
    </row>
    <row r="12" spans="1:39" ht="12.75" customHeight="1" x14ac:dyDescent="0.25">
      <c r="A12" s="100"/>
      <c r="B12" s="14" t="s">
        <v>199</v>
      </c>
      <c r="C12" s="18" t="s">
        <v>196</v>
      </c>
      <c r="D12" s="14" t="s">
        <v>197</v>
      </c>
      <c r="E12" s="14">
        <v>2020</v>
      </c>
      <c r="F12" s="14" t="s">
        <v>412</v>
      </c>
      <c r="G12" s="20">
        <v>31.736249999999998</v>
      </c>
      <c r="H12" s="20">
        <v>31.736249999999998</v>
      </c>
      <c r="I12" s="20">
        <v>31.736249999999998</v>
      </c>
      <c r="J12" s="20">
        <v>31.736249999999998</v>
      </c>
      <c r="K12" s="20">
        <v>31.736249999999998</v>
      </c>
      <c r="L12" s="20">
        <v>31.736249999999998</v>
      </c>
      <c r="M12" s="20">
        <v>31.736249999999998</v>
      </c>
      <c r="N12" s="20">
        <v>31.736249999999998</v>
      </c>
      <c r="O12" s="20">
        <v>31.736249999999998</v>
      </c>
      <c r="P12" s="20">
        <v>31.736249999999998</v>
      </c>
      <c r="Q12" s="20">
        <v>31.736249999999998</v>
      </c>
      <c r="R12" s="20">
        <v>31.736249999999998</v>
      </c>
      <c r="S12" s="20">
        <v>31.736249999999998</v>
      </c>
      <c r="T12" s="20">
        <v>31.736249999999998</v>
      </c>
      <c r="U12" s="20">
        <v>31.736249999999998</v>
      </c>
      <c r="V12" s="20">
        <v>31.736249999999998</v>
      </c>
      <c r="W12" s="20">
        <v>31.736249999999998</v>
      </c>
      <c r="X12" s="20">
        <v>31.736249999999998</v>
      </c>
      <c r="Y12" s="20">
        <v>31.736249999999998</v>
      </c>
      <c r="Z12" s="20">
        <v>31.736249999999998</v>
      </c>
      <c r="AA12" s="20">
        <v>31.736249999999998</v>
      </c>
      <c r="AB12" s="20">
        <v>31.736249999999998</v>
      </c>
      <c r="AC12" s="20">
        <v>31.736249999999998</v>
      </c>
      <c r="AD12" s="20">
        <v>31.736249999999998</v>
      </c>
      <c r="AE12" s="20">
        <v>31.736249999999998</v>
      </c>
      <c r="AF12" s="20">
        <v>31.736249999999998</v>
      </c>
      <c r="AG12" s="20">
        <v>31.736249999999998</v>
      </c>
      <c r="AH12" s="20">
        <v>31.736249999999998</v>
      </c>
      <c r="AI12" s="20">
        <v>31.736249999999998</v>
      </c>
      <c r="AJ12" s="20">
        <v>31.736249999999998</v>
      </c>
      <c r="AK12" s="20">
        <v>31.736249999999998</v>
      </c>
      <c r="AL12" s="14" t="s">
        <v>198</v>
      </c>
      <c r="AM12" s="14"/>
    </row>
    <row r="13" spans="1:39" ht="12.75" customHeight="1" x14ac:dyDescent="0.25">
      <c r="A13" s="100"/>
      <c r="B13" s="14" t="s">
        <v>200</v>
      </c>
      <c r="C13" s="18" t="s">
        <v>196</v>
      </c>
      <c r="D13" s="14" t="s">
        <v>197</v>
      </c>
      <c r="E13" s="14">
        <v>2020</v>
      </c>
      <c r="F13" s="14" t="s">
        <v>412</v>
      </c>
      <c r="G13" s="20">
        <v>32.321249999999999</v>
      </c>
      <c r="H13" s="20">
        <v>32.321249999999999</v>
      </c>
      <c r="I13" s="20">
        <v>32.321249999999999</v>
      </c>
      <c r="J13" s="20">
        <v>32.321249999999999</v>
      </c>
      <c r="K13" s="20">
        <v>32.321249999999999</v>
      </c>
      <c r="L13" s="20">
        <v>32.321249999999999</v>
      </c>
      <c r="M13" s="20">
        <v>32.321249999999999</v>
      </c>
      <c r="N13" s="20">
        <v>32.321249999999999</v>
      </c>
      <c r="O13" s="20">
        <v>32.321249999999999</v>
      </c>
      <c r="P13" s="20">
        <v>32.321249999999999</v>
      </c>
      <c r="Q13" s="20">
        <v>32.321249999999999</v>
      </c>
      <c r="R13" s="20">
        <v>32.321249999999999</v>
      </c>
      <c r="S13" s="20">
        <v>32.321249999999999</v>
      </c>
      <c r="T13" s="20">
        <v>32.321249999999999</v>
      </c>
      <c r="U13" s="20">
        <v>32.321249999999999</v>
      </c>
      <c r="V13" s="20">
        <v>32.321249999999999</v>
      </c>
      <c r="W13" s="20">
        <v>32.321249999999999</v>
      </c>
      <c r="X13" s="20">
        <v>32.321249999999999</v>
      </c>
      <c r="Y13" s="20">
        <v>32.321249999999999</v>
      </c>
      <c r="Z13" s="20">
        <v>32.321249999999999</v>
      </c>
      <c r="AA13" s="20">
        <v>32.321249999999999</v>
      </c>
      <c r="AB13" s="20">
        <v>32.321249999999999</v>
      </c>
      <c r="AC13" s="20">
        <v>32.321249999999999</v>
      </c>
      <c r="AD13" s="20">
        <v>32.321249999999999</v>
      </c>
      <c r="AE13" s="20">
        <v>32.321249999999999</v>
      </c>
      <c r="AF13" s="20">
        <v>32.321249999999999</v>
      </c>
      <c r="AG13" s="20">
        <v>32.321249999999999</v>
      </c>
      <c r="AH13" s="20">
        <v>32.321249999999999</v>
      </c>
      <c r="AI13" s="20">
        <v>32.321249999999999</v>
      </c>
      <c r="AJ13" s="20">
        <v>32.321249999999999</v>
      </c>
      <c r="AK13" s="20">
        <v>32.321249999999999</v>
      </c>
      <c r="AL13" s="14" t="s">
        <v>198</v>
      </c>
      <c r="AM13" s="14"/>
    </row>
    <row r="14" spans="1:39" ht="12.75" customHeight="1" x14ac:dyDescent="0.25">
      <c r="A14" s="100"/>
      <c r="B14" s="14" t="s">
        <v>201</v>
      </c>
      <c r="C14" s="18" t="s">
        <v>196</v>
      </c>
      <c r="D14" s="14" t="s">
        <v>197</v>
      </c>
      <c r="E14" s="14">
        <v>2020</v>
      </c>
      <c r="F14" s="14" t="s">
        <v>412</v>
      </c>
      <c r="G14" s="20">
        <v>32.321249999999999</v>
      </c>
      <c r="H14" s="20">
        <v>32.321249999999999</v>
      </c>
      <c r="I14" s="20">
        <v>32.321249999999999</v>
      </c>
      <c r="J14" s="20">
        <v>32.321249999999999</v>
      </c>
      <c r="K14" s="20">
        <v>32.321249999999999</v>
      </c>
      <c r="L14" s="20">
        <v>32.321249999999999</v>
      </c>
      <c r="M14" s="20">
        <v>32.321249999999999</v>
      </c>
      <c r="N14" s="20">
        <v>32.321249999999999</v>
      </c>
      <c r="O14" s="20">
        <v>32.321249999999999</v>
      </c>
      <c r="P14" s="20">
        <v>32.321249999999999</v>
      </c>
      <c r="Q14" s="20">
        <v>32.321249999999999</v>
      </c>
      <c r="R14" s="20">
        <v>32.321249999999999</v>
      </c>
      <c r="S14" s="20">
        <v>32.321249999999999</v>
      </c>
      <c r="T14" s="20">
        <v>32.321249999999999</v>
      </c>
      <c r="U14" s="20">
        <v>32.321249999999999</v>
      </c>
      <c r="V14" s="20">
        <v>32.321249999999999</v>
      </c>
      <c r="W14" s="20">
        <v>32.321249999999999</v>
      </c>
      <c r="X14" s="20">
        <v>32.321249999999999</v>
      </c>
      <c r="Y14" s="20">
        <v>32.321249999999999</v>
      </c>
      <c r="Z14" s="20">
        <v>32.321249999999999</v>
      </c>
      <c r="AA14" s="20">
        <v>32.321249999999999</v>
      </c>
      <c r="AB14" s="20">
        <v>32.321249999999999</v>
      </c>
      <c r="AC14" s="20">
        <v>32.321249999999999</v>
      </c>
      <c r="AD14" s="20">
        <v>32.321249999999999</v>
      </c>
      <c r="AE14" s="20">
        <v>32.321249999999999</v>
      </c>
      <c r="AF14" s="20">
        <v>32.321249999999999</v>
      </c>
      <c r="AG14" s="20">
        <v>32.321249999999999</v>
      </c>
      <c r="AH14" s="20">
        <v>32.321249999999999</v>
      </c>
      <c r="AI14" s="20">
        <v>32.321249999999999</v>
      </c>
      <c r="AJ14" s="20">
        <v>32.321249999999999</v>
      </c>
      <c r="AK14" s="20">
        <v>32.321249999999999</v>
      </c>
      <c r="AL14" s="14" t="s">
        <v>198</v>
      </c>
      <c r="AM14" s="14"/>
    </row>
    <row r="15" spans="1:39" ht="12.75" customHeight="1" x14ac:dyDescent="0.25">
      <c r="A15" s="100"/>
      <c r="B15" s="14" t="s">
        <v>202</v>
      </c>
      <c r="C15" s="18" t="s">
        <v>196</v>
      </c>
      <c r="D15" s="14" t="s">
        <v>197</v>
      </c>
      <c r="E15" s="14">
        <v>2020</v>
      </c>
      <c r="F15" s="14" t="s">
        <v>412</v>
      </c>
      <c r="G15" s="20">
        <v>32.321249999999999</v>
      </c>
      <c r="H15" s="20">
        <v>32.321249999999999</v>
      </c>
      <c r="I15" s="20">
        <v>32.321249999999999</v>
      </c>
      <c r="J15" s="20">
        <v>32.321249999999999</v>
      </c>
      <c r="K15" s="20">
        <v>32.321249999999999</v>
      </c>
      <c r="L15" s="20">
        <v>32.321249999999999</v>
      </c>
      <c r="M15" s="20">
        <v>32.321249999999999</v>
      </c>
      <c r="N15" s="20">
        <v>32.321249999999999</v>
      </c>
      <c r="O15" s="20">
        <v>32.321249999999999</v>
      </c>
      <c r="P15" s="20">
        <v>32.321249999999999</v>
      </c>
      <c r="Q15" s="20">
        <v>32.321249999999999</v>
      </c>
      <c r="R15" s="20">
        <v>32.321249999999999</v>
      </c>
      <c r="S15" s="20">
        <v>32.321249999999999</v>
      </c>
      <c r="T15" s="20">
        <v>32.321249999999999</v>
      </c>
      <c r="U15" s="20">
        <v>32.321249999999999</v>
      </c>
      <c r="V15" s="20">
        <v>32.321249999999999</v>
      </c>
      <c r="W15" s="20">
        <v>32.321249999999999</v>
      </c>
      <c r="X15" s="20">
        <v>32.321249999999999</v>
      </c>
      <c r="Y15" s="20">
        <v>32.321249999999999</v>
      </c>
      <c r="Z15" s="20">
        <v>32.321249999999999</v>
      </c>
      <c r="AA15" s="20">
        <v>32.321249999999999</v>
      </c>
      <c r="AB15" s="20">
        <v>32.321249999999999</v>
      </c>
      <c r="AC15" s="20">
        <v>32.321249999999999</v>
      </c>
      <c r="AD15" s="20">
        <v>32.321249999999999</v>
      </c>
      <c r="AE15" s="20">
        <v>32.321249999999999</v>
      </c>
      <c r="AF15" s="20">
        <v>32.321249999999999</v>
      </c>
      <c r="AG15" s="20">
        <v>32.321249999999999</v>
      </c>
      <c r="AH15" s="20">
        <v>32.321249999999999</v>
      </c>
      <c r="AI15" s="20">
        <v>32.321249999999999</v>
      </c>
      <c r="AJ15" s="20">
        <v>32.321249999999999</v>
      </c>
      <c r="AK15" s="20">
        <v>32.321249999999999</v>
      </c>
      <c r="AL15" s="14" t="s">
        <v>198</v>
      </c>
      <c r="AM15" s="14"/>
    </row>
    <row r="16" spans="1:39" ht="12.75" customHeight="1" x14ac:dyDescent="0.25">
      <c r="A16" s="100"/>
      <c r="B16" s="14" t="s">
        <v>195</v>
      </c>
      <c r="C16" s="18" t="s">
        <v>196</v>
      </c>
      <c r="D16" s="14" t="s">
        <v>197</v>
      </c>
      <c r="E16" s="14">
        <v>2018</v>
      </c>
      <c r="F16" s="14" t="s">
        <v>412</v>
      </c>
      <c r="G16" s="20">
        <f>G11*'Conversion Factors'!$D$31^($E16-$E11)</f>
        <v>30.644463667820069</v>
      </c>
      <c r="H16" s="20">
        <f>H11*'Conversion Factors'!$D$31^($E16-$E11)</f>
        <v>30.644463667820069</v>
      </c>
      <c r="I16" s="20">
        <f>I11*'Conversion Factors'!$D$31^($E16-$E11)</f>
        <v>30.644463667820069</v>
      </c>
      <c r="J16" s="20">
        <f>J11*'Conversion Factors'!$D$31^($E16-$E11)</f>
        <v>30.644463667820069</v>
      </c>
      <c r="K16" s="20">
        <f>K11*'Conversion Factors'!$D$31^($E16-$E11)</f>
        <v>30.644463667820069</v>
      </c>
      <c r="L16" s="20">
        <f>L11*'Conversion Factors'!$D$31^($E16-$E11)</f>
        <v>30.644463667820069</v>
      </c>
      <c r="M16" s="20">
        <f>M11*'Conversion Factors'!$D$31^($E16-$E11)</f>
        <v>30.644463667820069</v>
      </c>
      <c r="N16" s="20">
        <f>N11*'Conversion Factors'!$D$31^($E16-$E11)</f>
        <v>30.644463667820069</v>
      </c>
      <c r="O16" s="20">
        <f>O11*'Conversion Factors'!$D$31^($E16-$E11)</f>
        <v>30.644463667820069</v>
      </c>
      <c r="P16" s="20">
        <f>P11*'Conversion Factors'!$D$31^($E16-$E11)</f>
        <v>30.644463667820069</v>
      </c>
      <c r="Q16" s="20">
        <f>Q11*'Conversion Factors'!$D$31^($E16-$E11)</f>
        <v>30.644463667820069</v>
      </c>
      <c r="R16" s="20">
        <f>R11*'Conversion Factors'!$D$31^($E16-$E11)</f>
        <v>30.644463667820069</v>
      </c>
      <c r="S16" s="20">
        <f>S11*'Conversion Factors'!$D$31^($E16-$E11)</f>
        <v>30.644463667820069</v>
      </c>
      <c r="T16" s="20">
        <f>T11*'Conversion Factors'!$D$31^($E16-$E11)</f>
        <v>30.644463667820069</v>
      </c>
      <c r="U16" s="20">
        <f>U11*'Conversion Factors'!$D$31^($E16-$E11)</f>
        <v>30.644463667820069</v>
      </c>
      <c r="V16" s="20">
        <f>V11*'Conversion Factors'!$D$31^($E16-$E11)</f>
        <v>30.644463667820069</v>
      </c>
      <c r="W16" s="20">
        <f>W11*'Conversion Factors'!$D$31^($E16-$E11)</f>
        <v>30.644463667820069</v>
      </c>
      <c r="X16" s="20">
        <f>X11*'Conversion Factors'!$D$31^($E16-$E11)</f>
        <v>30.644463667820069</v>
      </c>
      <c r="Y16" s="20">
        <f>Y11*'Conversion Factors'!$D$31^($E16-$E11)</f>
        <v>30.644463667820069</v>
      </c>
      <c r="Z16" s="20">
        <f>Z11*'Conversion Factors'!$D$31^($E16-$E11)</f>
        <v>30.644463667820069</v>
      </c>
      <c r="AA16" s="20">
        <f>AA11*'Conversion Factors'!$D$31^($E16-$E11)</f>
        <v>30.644463667820069</v>
      </c>
      <c r="AB16" s="20">
        <f>AB11*'Conversion Factors'!$D$31^($E16-$E11)</f>
        <v>30.644463667820069</v>
      </c>
      <c r="AC16" s="20">
        <f>AC11*'Conversion Factors'!$D$31^($E16-$E11)</f>
        <v>30.644463667820069</v>
      </c>
      <c r="AD16" s="20">
        <f>AD11*'Conversion Factors'!$D$31^($E16-$E11)</f>
        <v>30.644463667820069</v>
      </c>
      <c r="AE16" s="20">
        <f>AE11*'Conversion Factors'!$D$31^($E16-$E11)</f>
        <v>30.644463667820069</v>
      </c>
      <c r="AF16" s="20">
        <f>AF11*'Conversion Factors'!$D$31^($E16-$E11)</f>
        <v>30.644463667820069</v>
      </c>
      <c r="AG16" s="20">
        <f>AG11*'Conversion Factors'!$D$31^($E16-$E11)</f>
        <v>30.644463667820069</v>
      </c>
      <c r="AH16" s="20">
        <f>AH11*'Conversion Factors'!$D$31^($E16-$E11)</f>
        <v>30.644463667820069</v>
      </c>
      <c r="AI16" s="20">
        <f>AI11*'Conversion Factors'!$D$31^($E16-$E11)</f>
        <v>30.644463667820069</v>
      </c>
      <c r="AJ16" s="20">
        <f>AJ11*'Conversion Factors'!$D$31^($E16-$E11)</f>
        <v>30.644463667820069</v>
      </c>
      <c r="AK16" s="20">
        <f>AK11*'Conversion Factors'!$D$31^($E16-$E11)</f>
        <v>30.644463667820069</v>
      </c>
      <c r="AL16" s="14"/>
      <c r="AM16" s="14">
        <v>1</v>
      </c>
    </row>
    <row r="17" spans="1:39" ht="12.75" customHeight="1" x14ac:dyDescent="0.25">
      <c r="A17" s="100"/>
      <c r="B17" s="14" t="s">
        <v>199</v>
      </c>
      <c r="C17" s="18" t="s">
        <v>196</v>
      </c>
      <c r="D17" s="14" t="s">
        <v>197</v>
      </c>
      <c r="E17" s="14">
        <v>2018</v>
      </c>
      <c r="F17" s="14" t="s">
        <v>412</v>
      </c>
      <c r="G17" s="20">
        <f>G12*'Conversion Factors'!$D$31^($E17-$E12)</f>
        <v>30.503892733564015</v>
      </c>
      <c r="H17" s="20">
        <f>H12*'Conversion Factors'!$D$31^($E17-$E12)</f>
        <v>30.503892733564015</v>
      </c>
      <c r="I17" s="20">
        <f>I12*'Conversion Factors'!$D$31^($E17-$E12)</f>
        <v>30.503892733564015</v>
      </c>
      <c r="J17" s="20">
        <f>J12*'Conversion Factors'!$D$31^($E17-$E12)</f>
        <v>30.503892733564015</v>
      </c>
      <c r="K17" s="20">
        <f>K12*'Conversion Factors'!$D$31^($E17-$E12)</f>
        <v>30.503892733564015</v>
      </c>
      <c r="L17" s="20">
        <f>L12*'Conversion Factors'!$D$31^($E17-$E12)</f>
        <v>30.503892733564015</v>
      </c>
      <c r="M17" s="20">
        <f>M12*'Conversion Factors'!$D$31^($E17-$E12)</f>
        <v>30.503892733564015</v>
      </c>
      <c r="N17" s="20">
        <f>N12*'Conversion Factors'!$D$31^($E17-$E12)</f>
        <v>30.503892733564015</v>
      </c>
      <c r="O17" s="20">
        <f>O12*'Conversion Factors'!$D$31^($E17-$E12)</f>
        <v>30.503892733564015</v>
      </c>
      <c r="P17" s="20">
        <f>P12*'Conversion Factors'!$D$31^($E17-$E12)</f>
        <v>30.503892733564015</v>
      </c>
      <c r="Q17" s="20">
        <f>Q12*'Conversion Factors'!$D$31^($E17-$E12)</f>
        <v>30.503892733564015</v>
      </c>
      <c r="R17" s="20">
        <f>R12*'Conversion Factors'!$D$31^($E17-$E12)</f>
        <v>30.503892733564015</v>
      </c>
      <c r="S17" s="20">
        <f>S12*'Conversion Factors'!$D$31^($E17-$E12)</f>
        <v>30.503892733564015</v>
      </c>
      <c r="T17" s="20">
        <f>T12*'Conversion Factors'!$D$31^($E17-$E12)</f>
        <v>30.503892733564015</v>
      </c>
      <c r="U17" s="20">
        <f>U12*'Conversion Factors'!$D$31^($E17-$E12)</f>
        <v>30.503892733564015</v>
      </c>
      <c r="V17" s="20">
        <f>V12*'Conversion Factors'!$D$31^($E17-$E12)</f>
        <v>30.503892733564015</v>
      </c>
      <c r="W17" s="20">
        <f>W12*'Conversion Factors'!$D$31^($E17-$E12)</f>
        <v>30.503892733564015</v>
      </c>
      <c r="X17" s="20">
        <f>X12*'Conversion Factors'!$D$31^($E17-$E12)</f>
        <v>30.503892733564015</v>
      </c>
      <c r="Y17" s="20">
        <f>Y12*'Conversion Factors'!$D$31^($E17-$E12)</f>
        <v>30.503892733564015</v>
      </c>
      <c r="Z17" s="20">
        <f>Z12*'Conversion Factors'!$D$31^($E17-$E12)</f>
        <v>30.503892733564015</v>
      </c>
      <c r="AA17" s="20">
        <f>AA12*'Conversion Factors'!$D$31^($E17-$E12)</f>
        <v>30.503892733564015</v>
      </c>
      <c r="AB17" s="20">
        <f>AB12*'Conversion Factors'!$D$31^($E17-$E12)</f>
        <v>30.503892733564015</v>
      </c>
      <c r="AC17" s="20">
        <f>AC12*'Conversion Factors'!$D$31^($E17-$E12)</f>
        <v>30.503892733564015</v>
      </c>
      <c r="AD17" s="20">
        <f>AD12*'Conversion Factors'!$D$31^($E17-$E12)</f>
        <v>30.503892733564015</v>
      </c>
      <c r="AE17" s="20">
        <f>AE12*'Conversion Factors'!$D$31^($E17-$E12)</f>
        <v>30.503892733564015</v>
      </c>
      <c r="AF17" s="20">
        <f>AF12*'Conversion Factors'!$D$31^($E17-$E12)</f>
        <v>30.503892733564015</v>
      </c>
      <c r="AG17" s="20">
        <f>AG12*'Conversion Factors'!$D$31^($E17-$E12)</f>
        <v>30.503892733564015</v>
      </c>
      <c r="AH17" s="20">
        <f>AH12*'Conversion Factors'!$D$31^($E17-$E12)</f>
        <v>30.503892733564015</v>
      </c>
      <c r="AI17" s="20">
        <f>AI12*'Conversion Factors'!$D$31^($E17-$E12)</f>
        <v>30.503892733564015</v>
      </c>
      <c r="AJ17" s="20">
        <f>AJ12*'Conversion Factors'!$D$31^($E17-$E12)</f>
        <v>30.503892733564015</v>
      </c>
      <c r="AK17" s="20">
        <f>AK12*'Conversion Factors'!$D$31^($E17-$E12)</f>
        <v>30.503892733564015</v>
      </c>
      <c r="AL17" s="14"/>
      <c r="AM17" s="14">
        <v>1</v>
      </c>
    </row>
    <row r="18" spans="1:39" ht="12.75" customHeight="1" x14ac:dyDescent="0.25">
      <c r="A18" s="100"/>
      <c r="B18" s="14" t="s">
        <v>200</v>
      </c>
      <c r="C18" s="18" t="s">
        <v>196</v>
      </c>
      <c r="D18" s="14" t="s">
        <v>197</v>
      </c>
      <c r="E18" s="14">
        <v>2018</v>
      </c>
      <c r="F18" s="14" t="s">
        <v>412</v>
      </c>
      <c r="G18" s="20">
        <f>G13*'Conversion Factors'!$D$31^($E18-$E13)</f>
        <v>31.066176470588236</v>
      </c>
      <c r="H18" s="20">
        <f>H13*'Conversion Factors'!$D$31^($E18-$E13)</f>
        <v>31.066176470588236</v>
      </c>
      <c r="I18" s="20">
        <f>I13*'Conversion Factors'!$D$31^($E18-$E13)</f>
        <v>31.066176470588236</v>
      </c>
      <c r="J18" s="20">
        <f>J13*'Conversion Factors'!$D$31^($E18-$E13)</f>
        <v>31.066176470588236</v>
      </c>
      <c r="K18" s="20">
        <f>K13*'Conversion Factors'!$D$31^($E18-$E13)</f>
        <v>31.066176470588236</v>
      </c>
      <c r="L18" s="20">
        <f>L13*'Conversion Factors'!$D$31^($E18-$E13)</f>
        <v>31.066176470588236</v>
      </c>
      <c r="M18" s="20">
        <f>M13*'Conversion Factors'!$D$31^($E18-$E13)</f>
        <v>31.066176470588236</v>
      </c>
      <c r="N18" s="20">
        <f>N13*'Conversion Factors'!$D$31^($E18-$E13)</f>
        <v>31.066176470588236</v>
      </c>
      <c r="O18" s="20">
        <f>O13*'Conversion Factors'!$D$31^($E18-$E13)</f>
        <v>31.066176470588236</v>
      </c>
      <c r="P18" s="20">
        <f>P13*'Conversion Factors'!$D$31^($E18-$E13)</f>
        <v>31.066176470588236</v>
      </c>
      <c r="Q18" s="20">
        <f>Q13*'Conversion Factors'!$D$31^($E18-$E13)</f>
        <v>31.066176470588236</v>
      </c>
      <c r="R18" s="20">
        <f>R13*'Conversion Factors'!$D$31^($E18-$E13)</f>
        <v>31.066176470588236</v>
      </c>
      <c r="S18" s="20">
        <f>S13*'Conversion Factors'!$D$31^($E18-$E13)</f>
        <v>31.066176470588236</v>
      </c>
      <c r="T18" s="20">
        <f>T13*'Conversion Factors'!$D$31^($E18-$E13)</f>
        <v>31.066176470588236</v>
      </c>
      <c r="U18" s="20">
        <f>U13*'Conversion Factors'!$D$31^($E18-$E13)</f>
        <v>31.066176470588236</v>
      </c>
      <c r="V18" s="20">
        <f>V13*'Conversion Factors'!$D$31^($E18-$E13)</f>
        <v>31.066176470588236</v>
      </c>
      <c r="W18" s="20">
        <f>W13*'Conversion Factors'!$D$31^($E18-$E13)</f>
        <v>31.066176470588236</v>
      </c>
      <c r="X18" s="20">
        <f>X13*'Conversion Factors'!$D$31^($E18-$E13)</f>
        <v>31.066176470588236</v>
      </c>
      <c r="Y18" s="20">
        <f>Y13*'Conversion Factors'!$D$31^($E18-$E13)</f>
        <v>31.066176470588236</v>
      </c>
      <c r="Z18" s="20">
        <f>Z13*'Conversion Factors'!$D$31^($E18-$E13)</f>
        <v>31.066176470588236</v>
      </c>
      <c r="AA18" s="20">
        <f>AA13*'Conversion Factors'!$D$31^($E18-$E13)</f>
        <v>31.066176470588236</v>
      </c>
      <c r="AB18" s="20">
        <f>AB13*'Conversion Factors'!$D$31^($E18-$E13)</f>
        <v>31.066176470588236</v>
      </c>
      <c r="AC18" s="20">
        <f>AC13*'Conversion Factors'!$D$31^($E18-$E13)</f>
        <v>31.066176470588236</v>
      </c>
      <c r="AD18" s="20">
        <f>AD13*'Conversion Factors'!$D$31^($E18-$E13)</f>
        <v>31.066176470588236</v>
      </c>
      <c r="AE18" s="20">
        <f>AE13*'Conversion Factors'!$D$31^($E18-$E13)</f>
        <v>31.066176470588236</v>
      </c>
      <c r="AF18" s="20">
        <f>AF13*'Conversion Factors'!$D$31^($E18-$E13)</f>
        <v>31.066176470588236</v>
      </c>
      <c r="AG18" s="20">
        <f>AG13*'Conversion Factors'!$D$31^($E18-$E13)</f>
        <v>31.066176470588236</v>
      </c>
      <c r="AH18" s="20">
        <f>AH13*'Conversion Factors'!$D$31^($E18-$E13)</f>
        <v>31.066176470588236</v>
      </c>
      <c r="AI18" s="20">
        <f>AI13*'Conversion Factors'!$D$31^($E18-$E13)</f>
        <v>31.066176470588236</v>
      </c>
      <c r="AJ18" s="20">
        <f>AJ13*'Conversion Factors'!$D$31^($E18-$E13)</f>
        <v>31.066176470588236</v>
      </c>
      <c r="AK18" s="20">
        <f>AK13*'Conversion Factors'!$D$31^($E18-$E13)</f>
        <v>31.066176470588236</v>
      </c>
      <c r="AL18" s="14"/>
      <c r="AM18" s="14">
        <v>1</v>
      </c>
    </row>
    <row r="19" spans="1:39" ht="12.75" customHeight="1" x14ac:dyDescent="0.25">
      <c r="A19" s="100"/>
      <c r="B19" s="14" t="s">
        <v>277</v>
      </c>
      <c r="C19" s="18" t="s">
        <v>196</v>
      </c>
      <c r="D19" s="14" t="s">
        <v>197</v>
      </c>
      <c r="E19" s="14">
        <v>2018</v>
      </c>
      <c r="F19" s="14" t="s">
        <v>412</v>
      </c>
      <c r="G19" s="20">
        <f>G14*'Conversion Factors'!$D$31^($E19-$E14)</f>
        <v>31.066176470588236</v>
      </c>
      <c r="H19" s="20">
        <f>H14*'Conversion Factors'!$D$31^($E19-$E14)</f>
        <v>31.066176470588236</v>
      </c>
      <c r="I19" s="20">
        <f>I14*'Conversion Factors'!$D$31^($E19-$E14)</f>
        <v>31.066176470588236</v>
      </c>
      <c r="J19" s="20">
        <f>J14*'Conversion Factors'!$D$31^($E19-$E14)</f>
        <v>31.066176470588236</v>
      </c>
      <c r="K19" s="20">
        <f>K14*'Conversion Factors'!$D$31^($E19-$E14)</f>
        <v>31.066176470588236</v>
      </c>
      <c r="L19" s="20">
        <f>L14*'Conversion Factors'!$D$31^($E19-$E14)</f>
        <v>31.066176470588236</v>
      </c>
      <c r="M19" s="20">
        <f>M14*'Conversion Factors'!$D$31^($E19-$E14)</f>
        <v>31.066176470588236</v>
      </c>
      <c r="N19" s="20">
        <f>N14*'Conversion Factors'!$D$31^($E19-$E14)</f>
        <v>31.066176470588236</v>
      </c>
      <c r="O19" s="20">
        <f>O14*'Conversion Factors'!$D$31^($E19-$E14)</f>
        <v>31.066176470588236</v>
      </c>
      <c r="P19" s="20">
        <f>P14*'Conversion Factors'!$D$31^($E19-$E14)</f>
        <v>31.066176470588236</v>
      </c>
      <c r="Q19" s="20">
        <f>Q14*'Conversion Factors'!$D$31^($E19-$E14)</f>
        <v>31.066176470588236</v>
      </c>
      <c r="R19" s="20">
        <f>R14*'Conversion Factors'!$D$31^($E19-$E14)</f>
        <v>31.066176470588236</v>
      </c>
      <c r="S19" s="20">
        <f>S14*'Conversion Factors'!$D$31^($E19-$E14)</f>
        <v>31.066176470588236</v>
      </c>
      <c r="T19" s="20">
        <f>T14*'Conversion Factors'!$D$31^($E19-$E14)</f>
        <v>31.066176470588236</v>
      </c>
      <c r="U19" s="20">
        <f>U14*'Conversion Factors'!$D$31^($E19-$E14)</f>
        <v>31.066176470588236</v>
      </c>
      <c r="V19" s="20">
        <f>V14*'Conversion Factors'!$D$31^($E19-$E14)</f>
        <v>31.066176470588236</v>
      </c>
      <c r="W19" s="20">
        <f>W14*'Conversion Factors'!$D$31^($E19-$E14)</f>
        <v>31.066176470588236</v>
      </c>
      <c r="X19" s="20">
        <f>X14*'Conversion Factors'!$D$31^($E19-$E14)</f>
        <v>31.066176470588236</v>
      </c>
      <c r="Y19" s="20">
        <f>Y14*'Conversion Factors'!$D$31^($E19-$E14)</f>
        <v>31.066176470588236</v>
      </c>
      <c r="Z19" s="20">
        <f>Z14*'Conversion Factors'!$D$31^($E19-$E14)</f>
        <v>31.066176470588236</v>
      </c>
      <c r="AA19" s="20">
        <f>AA14*'Conversion Factors'!$D$31^($E19-$E14)</f>
        <v>31.066176470588236</v>
      </c>
      <c r="AB19" s="20">
        <f>AB14*'Conversion Factors'!$D$31^($E19-$E14)</f>
        <v>31.066176470588236</v>
      </c>
      <c r="AC19" s="20">
        <f>AC14*'Conversion Factors'!$D$31^($E19-$E14)</f>
        <v>31.066176470588236</v>
      </c>
      <c r="AD19" s="20">
        <f>AD14*'Conversion Factors'!$D$31^($E19-$E14)</f>
        <v>31.066176470588236</v>
      </c>
      <c r="AE19" s="20">
        <f>AE14*'Conversion Factors'!$D$31^($E19-$E14)</f>
        <v>31.066176470588236</v>
      </c>
      <c r="AF19" s="20">
        <f>AF14*'Conversion Factors'!$D$31^($E19-$E14)</f>
        <v>31.066176470588236</v>
      </c>
      <c r="AG19" s="20">
        <f>AG14*'Conversion Factors'!$D$31^($E19-$E14)</f>
        <v>31.066176470588236</v>
      </c>
      <c r="AH19" s="20">
        <f>AH14*'Conversion Factors'!$D$31^($E19-$E14)</f>
        <v>31.066176470588236</v>
      </c>
      <c r="AI19" s="20">
        <f>AI14*'Conversion Factors'!$D$31^($E19-$E14)</f>
        <v>31.066176470588236</v>
      </c>
      <c r="AJ19" s="20">
        <f>AJ14*'Conversion Factors'!$D$31^($E19-$E14)</f>
        <v>31.066176470588236</v>
      </c>
      <c r="AK19" s="20">
        <f>AK14*'Conversion Factors'!$D$31^($E19-$E14)</f>
        <v>31.066176470588236</v>
      </c>
      <c r="AL19" s="14"/>
      <c r="AM19" s="14">
        <v>1</v>
      </c>
    </row>
    <row r="20" spans="1:39" ht="14.65" customHeight="1" x14ac:dyDescent="0.25">
      <c r="A20" s="100" t="s">
        <v>9</v>
      </c>
      <c r="B20" s="14" t="s">
        <v>195</v>
      </c>
      <c r="C20" s="18" t="s">
        <v>196</v>
      </c>
      <c r="D20" s="14" t="s">
        <v>197</v>
      </c>
      <c r="E20" s="14">
        <v>2020</v>
      </c>
      <c r="F20" s="14" t="s">
        <v>412</v>
      </c>
      <c r="G20" s="20">
        <v>52.429000000000002</v>
      </c>
      <c r="H20" s="20">
        <f>$G20*'Performance Curves'!C$3</f>
        <v>39.616772377899913</v>
      </c>
      <c r="I20" s="20">
        <f>$G20*'Performance Curves'!D$3</f>
        <v>34.301837321123521</v>
      </c>
      <c r="J20" s="20">
        <f>$G20*'Performance Curves'!E$3</f>
        <v>31.302241894140831</v>
      </c>
      <c r="K20" s="20">
        <f>$G20*'Performance Curves'!F$3</f>
        <v>29.353647020237815</v>
      </c>
      <c r="L20" s="20">
        <f>$G20*'Performance Curves'!G$3</f>
        <v>27.979860625580915</v>
      </c>
      <c r="M20" s="20">
        <f>$G20*'Performance Curves'!H$3</f>
        <v>26.957847979738247</v>
      </c>
      <c r="N20" s="20">
        <f>$G20*'Performance Curves'!I$3</f>
        <v>26.168063556625999</v>
      </c>
      <c r="O20" s="20">
        <f>$G20*'Performance Curves'!J$3</f>
        <v>25.54021344889458</v>
      </c>
      <c r="P20" s="20">
        <f>$G20*'Performance Curves'!K$3</f>
        <v>25.030061913337736</v>
      </c>
      <c r="Q20" s="20">
        <f>$G20*'Performance Curves'!L$3</f>
        <v>24.608285872895777</v>
      </c>
      <c r="R20" s="20">
        <f>$G20*'Performance Curves'!M$3</f>
        <v>24.254630583592903</v>
      </c>
      <c r="S20" s="20">
        <f>$G20*'Performance Curves'!N$3</f>
        <v>23.954629384310834</v>
      </c>
      <c r="T20" s="20">
        <f>$G20*'Performance Curves'!O$3</f>
        <v>23.697659223634389</v>
      </c>
      <c r="U20" s="20">
        <f>$G20*'Performance Curves'!P$3</f>
        <v>23.475735070105056</v>
      </c>
      <c r="V20" s="20">
        <f>$G20*'Performance Curves'!Q$3</f>
        <v>23.282733788281668</v>
      </c>
      <c r="W20" s="20">
        <f>$G20*'Performance Curves'!R$3</f>
        <v>23.113878254116539</v>
      </c>
      <c r="X20" s="20">
        <f>$G20*'Performance Curves'!S$3</f>
        <v>22.965384872908164</v>
      </c>
      <c r="Y20" s="20">
        <f>$G20*'Performance Curves'!T$3</f>
        <v>22.834216897809895</v>
      </c>
      <c r="Z20" s="20">
        <f>$G20*'Performance Curves'!U$3</f>
        <v>22.717908115145001</v>
      </c>
      <c r="AA20" s="20">
        <f>$G20*'Performance Curves'!V$3</f>
        <v>22.614434449300941</v>
      </c>
      <c r="AB20" s="20">
        <f>$G20*'Performance Curves'!W$3</f>
        <v>22.522118892906921</v>
      </c>
      <c r="AC20" s="20">
        <f>$G20*'Performance Curves'!X$3</f>
        <v>22.439560051884833</v>
      </c>
      <c r="AD20" s="20">
        <f>$G20*'Performance Curves'!Y$3</f>
        <v>22.365577709356813</v>
      </c>
      <c r="AE20" s="20">
        <f>$G20*'Performance Curves'!Z$3</f>
        <v>22.299170843541042</v>
      </c>
      <c r="AF20" s="20">
        <f>$G20*'Performance Curves'!AA$3</f>
        <v>22.23948488659483</v>
      </c>
      <c r="AG20" s="20">
        <f>$G20*'Performance Curves'!AB$3</f>
        <v>22.1857859277895</v>
      </c>
      <c r="AH20" s="20">
        <f>$G20*'Performance Curves'!AC$3</f>
        <v>22.137440196178691</v>
      </c>
      <c r="AI20" s="20">
        <f>$G20*'Performance Curves'!AD$3</f>
        <v>22.093897600209914</v>
      </c>
      <c r="AJ20" s="20">
        <f>$G20*'Performance Curves'!AE$3</f>
        <v>22.054678415767683</v>
      </c>
      <c r="AK20" s="20">
        <f>$G20*'Performance Curves'!AF$3</f>
        <v>22.019362440038407</v>
      </c>
      <c r="AL20" s="14" t="s">
        <v>203</v>
      </c>
      <c r="AM20" s="14"/>
    </row>
    <row r="21" spans="1:39" ht="14.65" customHeight="1" x14ac:dyDescent="0.25">
      <c r="A21" s="100"/>
      <c r="B21" s="14" t="s">
        <v>199</v>
      </c>
      <c r="C21" s="18" t="s">
        <v>196</v>
      </c>
      <c r="D21" s="14" t="s">
        <v>197</v>
      </c>
      <c r="E21" s="14">
        <v>2020</v>
      </c>
      <c r="F21" s="14" t="s">
        <v>412</v>
      </c>
      <c r="G21" s="20">
        <v>52.188499999999998</v>
      </c>
      <c r="H21" s="20">
        <f>$G21*'Performance Curves'!C$3</f>
        <v>39.435044064239818</v>
      </c>
      <c r="I21" s="20">
        <f>$G21*'Performance Curves'!D$3</f>
        <v>34.144489443503687</v>
      </c>
      <c r="J21" s="20">
        <f>$G21*'Performance Curves'!E$3</f>
        <v>31.158653628571376</v>
      </c>
      <c r="K21" s="20">
        <f>$G21*'Performance Curves'!F$3</f>
        <v>29.218997263264246</v>
      </c>
      <c r="L21" s="20">
        <f>$G21*'Performance Curves'!G$3</f>
        <v>27.851512641059902</v>
      </c>
      <c r="M21" s="20">
        <f>$G21*'Performance Curves'!H$3</f>
        <v>26.83418812662018</v>
      </c>
      <c r="N21" s="20">
        <f>$G21*'Performance Curves'!I$3</f>
        <v>26.048026567834132</v>
      </c>
      <c r="O21" s="20">
        <f>$G21*'Performance Curves'!J$3</f>
        <v>25.423056506468455</v>
      </c>
      <c r="P21" s="20">
        <f>$G21*'Performance Curves'!K$3</f>
        <v>24.91524511557013</v>
      </c>
      <c r="Q21" s="20">
        <f>$G21*'Performance Curves'!L$3</f>
        <v>24.495403827607262</v>
      </c>
      <c r="R21" s="20">
        <f>$G21*'Performance Curves'!M$3</f>
        <v>24.143370810273669</v>
      </c>
      <c r="S21" s="20">
        <f>$G21*'Performance Curves'!N$3</f>
        <v>23.844745763281885</v>
      </c>
      <c r="T21" s="20">
        <f>$G21*'Performance Curves'!O$3</f>
        <v>23.588954364810377</v>
      </c>
      <c r="U21" s="20">
        <f>$G21*'Performance Curves'!P$3</f>
        <v>23.368048211985304</v>
      </c>
      <c r="V21" s="20">
        <f>$G21*'Performance Curves'!Q$3</f>
        <v>23.175932257142758</v>
      </c>
      <c r="W21" s="20">
        <f>$G21*'Performance Curves'!R$3</f>
        <v>23.007851289648112</v>
      </c>
      <c r="X21" s="20">
        <f>$G21*'Performance Curves'!S$3</f>
        <v>22.860039070738857</v>
      </c>
      <c r="Y21" s="20">
        <f>$G21*'Performance Curves'!T$3</f>
        <v>22.729472783599757</v>
      </c>
      <c r="Z21" s="20">
        <f>$G21*'Performance Curves'!U$3</f>
        <v>22.61369752746085</v>
      </c>
      <c r="AA21" s="20">
        <f>$G21*'Performance Curves'!V$3</f>
        <v>22.510698511460109</v>
      </c>
      <c r="AB21" s="20">
        <f>$G21*'Performance Curves'!W$3</f>
        <v>22.418806420921108</v>
      </c>
      <c r="AC21" s="20">
        <f>$G21*'Performance Curves'!X$3</f>
        <v>22.336626290178938</v>
      </c>
      <c r="AD21" s="20">
        <f>$G21*'Performance Curves'!Y$3</f>
        <v>22.262983316194624</v>
      </c>
      <c r="AE21" s="20">
        <f>$G21*'Performance Curves'!Z$3</f>
        <v>22.196881069029384</v>
      </c>
      <c r="AF21" s="20">
        <f>$G21*'Performance Curves'!AA$3</f>
        <v>22.137468900876506</v>
      </c>
      <c r="AG21" s="20">
        <f>$G21*'Performance Curves'!AB$3</f>
        <v>22.084016267570277</v>
      </c>
      <c r="AH21" s="20">
        <f>$G21*'Performance Curves'!AC$3</f>
        <v>22.035892305370531</v>
      </c>
      <c r="AI21" s="20">
        <f>$G21*'Performance Curves'!AD$3</f>
        <v>21.99254944608051</v>
      </c>
      <c r="AJ21" s="20">
        <f>$G21*'Performance Curves'!AE$3</f>
        <v>21.953510166154064</v>
      </c>
      <c r="AK21" s="20">
        <f>$G21*'Performance Curves'!AF$3</f>
        <v>21.918356190313457</v>
      </c>
      <c r="AL21" s="14" t="s">
        <v>203</v>
      </c>
      <c r="AM21" s="14"/>
    </row>
    <row r="22" spans="1:39" ht="14.65" customHeight="1" x14ac:dyDescent="0.25">
      <c r="A22" s="100"/>
      <c r="B22" s="14" t="s">
        <v>200</v>
      </c>
      <c r="C22" s="18" t="s">
        <v>196</v>
      </c>
      <c r="D22" s="14" t="s">
        <v>197</v>
      </c>
      <c r="E22" s="14">
        <v>2020</v>
      </c>
      <c r="F22" s="14" t="s">
        <v>412</v>
      </c>
      <c r="G22" s="20">
        <v>53.150500000000001</v>
      </c>
      <c r="H22" s="20">
        <f>$G22*'Performance Curves'!C$3</f>
        <v>40.161957318880184</v>
      </c>
      <c r="I22" s="20">
        <f>$G22*'Performance Curves'!D$3</f>
        <v>34.773880953983017</v>
      </c>
      <c r="J22" s="20">
        <f>$G22*'Performance Curves'!E$3</f>
        <v>31.733006690849191</v>
      </c>
      <c r="K22" s="20">
        <f>$G22*'Performance Curves'!F$3</f>
        <v>29.757596291158517</v>
      </c>
      <c r="L22" s="20">
        <f>$G22*'Performance Curves'!G$3</f>
        <v>28.364904579143957</v>
      </c>
      <c r="M22" s="20">
        <f>$G22*'Performance Curves'!H$3</f>
        <v>27.328827539092444</v>
      </c>
      <c r="N22" s="20">
        <f>$G22*'Performance Curves'!I$3</f>
        <v>26.528174523001585</v>
      </c>
      <c r="O22" s="20">
        <f>$G22*'Performance Curves'!J$3</f>
        <v>25.891684276172946</v>
      </c>
      <c r="P22" s="20">
        <f>$G22*'Performance Curves'!K$3</f>
        <v>25.37451230664055</v>
      </c>
      <c r="Q22" s="20">
        <f>$G22*'Performance Curves'!L$3</f>
        <v>24.946932008761312</v>
      </c>
      <c r="R22" s="20">
        <f>$G22*'Performance Curves'!M$3</f>
        <v>24.588409903550602</v>
      </c>
      <c r="S22" s="20">
        <f>$G22*'Performance Curves'!N$3</f>
        <v>24.284280247397682</v>
      </c>
      <c r="T22" s="20">
        <f>$G22*'Performance Curves'!O$3</f>
        <v>24.023773800106422</v>
      </c>
      <c r="U22" s="20">
        <f>$G22*'Performance Curves'!P$3</f>
        <v>23.798795644464299</v>
      </c>
      <c r="V22" s="20">
        <f>$G22*'Performance Curves'!Q$3</f>
        <v>23.603138381698386</v>
      </c>
      <c r="W22" s="20">
        <f>$G22*'Performance Curves'!R$3</f>
        <v>23.431959147521813</v>
      </c>
      <c r="X22" s="20">
        <f>$G22*'Performance Curves'!S$3</f>
        <v>23.281422279416073</v>
      </c>
      <c r="Y22" s="20">
        <f>$G22*'Performance Curves'!T$3</f>
        <v>23.148449240440307</v>
      </c>
      <c r="Z22" s="20">
        <f>$G22*'Performance Curves'!U$3</f>
        <v>23.030539878197455</v>
      </c>
      <c r="AA22" s="20">
        <f>$G22*'Performance Curves'!V$3</f>
        <v>22.92564226282343</v>
      </c>
      <c r="AB22" s="20">
        <f>$G22*'Performance Curves'!W$3</f>
        <v>22.832056308864356</v>
      </c>
      <c r="AC22" s="20">
        <f>$G22*'Performance Curves'!X$3</f>
        <v>22.748361337002514</v>
      </c>
      <c r="AD22" s="20">
        <f>$G22*'Performance Curves'!Y$3</f>
        <v>22.673360888843373</v>
      </c>
      <c r="AE22" s="20">
        <f>$G22*'Performance Curves'!Z$3</f>
        <v>22.60604016707601</v>
      </c>
      <c r="AF22" s="20">
        <f>$G22*'Performance Curves'!AA$3</f>
        <v>22.545532843749807</v>
      </c>
      <c r="AG22" s="20">
        <f>$G22*'Performance Curves'!AB$3</f>
        <v>22.491094908447153</v>
      </c>
      <c r="AH22" s="20">
        <f>$G22*'Performance Curves'!AC$3</f>
        <v>22.44208386860317</v>
      </c>
      <c r="AI22" s="20">
        <f>$G22*'Performance Curves'!AD$3</f>
        <v>22.397942062598123</v>
      </c>
      <c r="AJ22" s="20">
        <f>$G22*'Performance Curves'!AE$3</f>
        <v>22.358183164608519</v>
      </c>
      <c r="AK22" s="20">
        <f>$G22*'Performance Curves'!AF$3</f>
        <v>22.322381189213246</v>
      </c>
      <c r="AL22" s="14" t="s">
        <v>203</v>
      </c>
      <c r="AM22" s="14"/>
    </row>
    <row r="23" spans="1:39" ht="14.65" customHeight="1" x14ac:dyDescent="0.25">
      <c r="A23" s="100"/>
      <c r="B23" s="14" t="s">
        <v>201</v>
      </c>
      <c r="C23" s="18" t="s">
        <v>196</v>
      </c>
      <c r="D23" s="14" t="s">
        <v>197</v>
      </c>
      <c r="E23" s="14">
        <v>2020</v>
      </c>
      <c r="F23" s="14" t="s">
        <v>412</v>
      </c>
      <c r="G23" s="20">
        <v>53.150500000000001</v>
      </c>
      <c r="H23" s="20">
        <f>$G23*'Performance Curves'!C$3</f>
        <v>40.161957318880184</v>
      </c>
      <c r="I23" s="20">
        <f>$G23*'Performance Curves'!D$3</f>
        <v>34.773880953983017</v>
      </c>
      <c r="J23" s="20">
        <f>$G23*'Performance Curves'!E$3</f>
        <v>31.733006690849191</v>
      </c>
      <c r="K23" s="20">
        <f>$G23*'Performance Curves'!F$3</f>
        <v>29.757596291158517</v>
      </c>
      <c r="L23" s="20">
        <f>$G23*'Performance Curves'!G$3</f>
        <v>28.364904579143957</v>
      </c>
      <c r="M23" s="20">
        <f>$G23*'Performance Curves'!H$3</f>
        <v>27.328827539092444</v>
      </c>
      <c r="N23" s="20">
        <f>$G23*'Performance Curves'!I$3</f>
        <v>26.528174523001585</v>
      </c>
      <c r="O23" s="20">
        <f>$G23*'Performance Curves'!J$3</f>
        <v>25.891684276172946</v>
      </c>
      <c r="P23" s="20">
        <f>$G23*'Performance Curves'!K$3</f>
        <v>25.37451230664055</v>
      </c>
      <c r="Q23" s="20">
        <f>$G23*'Performance Curves'!L$3</f>
        <v>24.946932008761312</v>
      </c>
      <c r="R23" s="20">
        <f>$G23*'Performance Curves'!M$3</f>
        <v>24.588409903550602</v>
      </c>
      <c r="S23" s="20">
        <f>$G23*'Performance Curves'!N$3</f>
        <v>24.284280247397682</v>
      </c>
      <c r="T23" s="20">
        <f>$G23*'Performance Curves'!O$3</f>
        <v>24.023773800106422</v>
      </c>
      <c r="U23" s="20">
        <f>$G23*'Performance Curves'!P$3</f>
        <v>23.798795644464299</v>
      </c>
      <c r="V23" s="20">
        <f>$G23*'Performance Curves'!Q$3</f>
        <v>23.603138381698386</v>
      </c>
      <c r="W23" s="20">
        <f>$G23*'Performance Curves'!R$3</f>
        <v>23.431959147521813</v>
      </c>
      <c r="X23" s="20">
        <f>$G23*'Performance Curves'!S$3</f>
        <v>23.281422279416073</v>
      </c>
      <c r="Y23" s="20">
        <f>$G23*'Performance Curves'!T$3</f>
        <v>23.148449240440307</v>
      </c>
      <c r="Z23" s="20">
        <f>$G23*'Performance Curves'!U$3</f>
        <v>23.030539878197455</v>
      </c>
      <c r="AA23" s="20">
        <f>$G23*'Performance Curves'!V$3</f>
        <v>22.92564226282343</v>
      </c>
      <c r="AB23" s="20">
        <f>$G23*'Performance Curves'!W$3</f>
        <v>22.832056308864356</v>
      </c>
      <c r="AC23" s="20">
        <f>$G23*'Performance Curves'!X$3</f>
        <v>22.748361337002514</v>
      </c>
      <c r="AD23" s="20">
        <f>$G23*'Performance Curves'!Y$3</f>
        <v>22.673360888843373</v>
      </c>
      <c r="AE23" s="20">
        <f>$G23*'Performance Curves'!Z$3</f>
        <v>22.60604016707601</v>
      </c>
      <c r="AF23" s="20">
        <f>$G23*'Performance Curves'!AA$3</f>
        <v>22.545532843749807</v>
      </c>
      <c r="AG23" s="20">
        <f>$G23*'Performance Curves'!AB$3</f>
        <v>22.491094908447153</v>
      </c>
      <c r="AH23" s="20">
        <f>$G23*'Performance Curves'!AC$3</f>
        <v>22.44208386860317</v>
      </c>
      <c r="AI23" s="20">
        <f>$G23*'Performance Curves'!AD$3</f>
        <v>22.397942062598123</v>
      </c>
      <c r="AJ23" s="20">
        <f>$G23*'Performance Curves'!AE$3</f>
        <v>22.358183164608519</v>
      </c>
      <c r="AK23" s="20">
        <f>$G23*'Performance Curves'!AF$3</f>
        <v>22.322381189213246</v>
      </c>
      <c r="AL23" s="14" t="s">
        <v>203</v>
      </c>
      <c r="AM23" s="14"/>
    </row>
    <row r="24" spans="1:39" ht="14.65" customHeight="1" x14ac:dyDescent="0.25">
      <c r="A24" s="100"/>
      <c r="B24" s="14" t="s">
        <v>202</v>
      </c>
      <c r="C24" s="18" t="s">
        <v>196</v>
      </c>
      <c r="D24" s="14" t="s">
        <v>197</v>
      </c>
      <c r="E24" s="14">
        <v>2020</v>
      </c>
      <c r="F24" s="14" t="s">
        <v>412</v>
      </c>
      <c r="G24" s="20">
        <v>53.150500000000001</v>
      </c>
      <c r="H24" s="20">
        <f>$G24*'Performance Curves'!C$3</f>
        <v>40.161957318880184</v>
      </c>
      <c r="I24" s="20">
        <f>$G24*'Performance Curves'!D$3</f>
        <v>34.773880953983017</v>
      </c>
      <c r="J24" s="20">
        <f>$G24*'Performance Curves'!E$3</f>
        <v>31.733006690849191</v>
      </c>
      <c r="K24" s="20">
        <f>$G24*'Performance Curves'!F$3</f>
        <v>29.757596291158517</v>
      </c>
      <c r="L24" s="20">
        <f>$G24*'Performance Curves'!G$3</f>
        <v>28.364904579143957</v>
      </c>
      <c r="M24" s="20">
        <f>$G24*'Performance Curves'!H$3</f>
        <v>27.328827539092444</v>
      </c>
      <c r="N24" s="20">
        <f>$G24*'Performance Curves'!I$3</f>
        <v>26.528174523001585</v>
      </c>
      <c r="O24" s="20">
        <f>$G24*'Performance Curves'!J$3</f>
        <v>25.891684276172946</v>
      </c>
      <c r="P24" s="20">
        <f>$G24*'Performance Curves'!K$3</f>
        <v>25.37451230664055</v>
      </c>
      <c r="Q24" s="20">
        <f>$G24*'Performance Curves'!L$3</f>
        <v>24.946932008761312</v>
      </c>
      <c r="R24" s="20">
        <f>$G24*'Performance Curves'!M$3</f>
        <v>24.588409903550602</v>
      </c>
      <c r="S24" s="20">
        <f>$G24*'Performance Curves'!N$3</f>
        <v>24.284280247397682</v>
      </c>
      <c r="T24" s="20">
        <f>$G24*'Performance Curves'!O$3</f>
        <v>24.023773800106422</v>
      </c>
      <c r="U24" s="20">
        <f>$G24*'Performance Curves'!P$3</f>
        <v>23.798795644464299</v>
      </c>
      <c r="V24" s="20">
        <f>$G24*'Performance Curves'!Q$3</f>
        <v>23.603138381698386</v>
      </c>
      <c r="W24" s="20">
        <f>$G24*'Performance Curves'!R$3</f>
        <v>23.431959147521813</v>
      </c>
      <c r="X24" s="20">
        <f>$G24*'Performance Curves'!S$3</f>
        <v>23.281422279416073</v>
      </c>
      <c r="Y24" s="20">
        <f>$G24*'Performance Curves'!T$3</f>
        <v>23.148449240440307</v>
      </c>
      <c r="Z24" s="20">
        <f>$G24*'Performance Curves'!U$3</f>
        <v>23.030539878197455</v>
      </c>
      <c r="AA24" s="20">
        <f>$G24*'Performance Curves'!V$3</f>
        <v>22.92564226282343</v>
      </c>
      <c r="AB24" s="20">
        <f>$G24*'Performance Curves'!W$3</f>
        <v>22.832056308864356</v>
      </c>
      <c r="AC24" s="20">
        <f>$G24*'Performance Curves'!X$3</f>
        <v>22.748361337002514</v>
      </c>
      <c r="AD24" s="20">
        <f>$G24*'Performance Curves'!Y$3</f>
        <v>22.673360888843373</v>
      </c>
      <c r="AE24" s="20">
        <f>$G24*'Performance Curves'!Z$3</f>
        <v>22.60604016707601</v>
      </c>
      <c r="AF24" s="20">
        <f>$G24*'Performance Curves'!AA$3</f>
        <v>22.545532843749807</v>
      </c>
      <c r="AG24" s="20">
        <f>$G24*'Performance Curves'!AB$3</f>
        <v>22.491094908447153</v>
      </c>
      <c r="AH24" s="20">
        <f>$G24*'Performance Curves'!AC$3</f>
        <v>22.44208386860317</v>
      </c>
      <c r="AI24" s="20">
        <f>$G24*'Performance Curves'!AD$3</f>
        <v>22.397942062598123</v>
      </c>
      <c r="AJ24" s="20">
        <f>$G24*'Performance Curves'!AE$3</f>
        <v>22.358183164608519</v>
      </c>
      <c r="AK24" s="20">
        <f>$G24*'Performance Curves'!AF$3</f>
        <v>22.322381189213246</v>
      </c>
      <c r="AL24" s="14" t="s">
        <v>203</v>
      </c>
      <c r="AM24" s="14"/>
    </row>
    <row r="25" spans="1:39" ht="14.65" customHeight="1" x14ac:dyDescent="0.25">
      <c r="A25" s="100"/>
      <c r="B25" s="14" t="s">
        <v>195</v>
      </c>
      <c r="C25" s="18" t="s">
        <v>196</v>
      </c>
      <c r="D25" s="14" t="s">
        <v>197</v>
      </c>
      <c r="E25" s="14">
        <v>2018</v>
      </c>
      <c r="F25" s="14" t="s">
        <v>412</v>
      </c>
      <c r="G25" s="20">
        <f>G20*'Conversion Factors'!$D$31^($E25-$E20)</f>
        <v>50.393118031526342</v>
      </c>
      <c r="H25" s="20">
        <f>H20*'Conversion Factors'!$D$31^($E25-$E20)</f>
        <v>38.078404823048743</v>
      </c>
      <c r="I25" s="20">
        <f>I20*'Conversion Factors'!$D$31^($E25-$E20)</f>
        <v>32.969855172167939</v>
      </c>
      <c r="J25" s="20">
        <f>J20*'Conversion Factors'!$D$31^($E25-$E20)</f>
        <v>30.086737691407951</v>
      </c>
      <c r="K25" s="20">
        <f>K20*'Conversion Factors'!$D$31^($E25-$E20)</f>
        <v>28.213809131332003</v>
      </c>
      <c r="L25" s="20">
        <f>L20*'Conversion Factors'!$D$31^($E25-$E20)</f>
        <v>26.893368536698304</v>
      </c>
      <c r="M25" s="20">
        <f>M20*'Conversion Factors'!$D$31^($E25-$E20)</f>
        <v>25.911041887483901</v>
      </c>
      <c r="N25" s="20">
        <f>N20*'Conversion Factors'!$D$31^($E25-$E20)</f>
        <v>25.151925756080352</v>
      </c>
      <c r="O25" s="20">
        <f>O20*'Conversion Factors'!$D$31^($E25-$E20)</f>
        <v>24.548455833232008</v>
      </c>
      <c r="P25" s="20">
        <f>P20*'Conversion Factors'!$D$31^($E25-$E20)</f>
        <v>24.05811410355415</v>
      </c>
      <c r="Q25" s="20">
        <f>Q20*'Conversion Factors'!$D$31^($E25-$E20)</f>
        <v>23.652716140807168</v>
      </c>
      <c r="R25" s="20">
        <f>R20*'Conversion Factors'!$D$31^($E25-$E20)</f>
        <v>23.312793717409559</v>
      </c>
      <c r="S25" s="20">
        <f>S20*'Conversion Factors'!$D$31^($E25-$E20)</f>
        <v>23.024441930325679</v>
      </c>
      <c r="T25" s="20">
        <f>T20*'Conversion Factors'!$D$31^($E25-$E20)</f>
        <v>22.77745023417377</v>
      </c>
      <c r="U25" s="20">
        <f>U20*'Conversion Factors'!$D$31^($E25-$E20)</f>
        <v>22.56414366599871</v>
      </c>
      <c r="V25" s="20">
        <f>V20*'Conversion Factors'!$D$31^($E25-$E20)</f>
        <v>22.378636859171156</v>
      </c>
      <c r="W25" s="20">
        <f>W20*'Conversion Factors'!$D$31^($E25-$E20)</f>
        <v>22.216338191192367</v>
      </c>
      <c r="X25" s="20">
        <f>X20*'Conversion Factors'!$D$31^($E25-$E20)</f>
        <v>22.073610988954407</v>
      </c>
      <c r="Y25" s="20">
        <f>Y20*'Conversion Factors'!$D$31^($E25-$E20)</f>
        <v>21.94753642619175</v>
      </c>
      <c r="Z25" s="20">
        <f>Z20*'Conversion Factors'!$D$31^($E25-$E20)</f>
        <v>21.83574405531046</v>
      </c>
      <c r="AA25" s="20">
        <f>AA20*'Conversion Factors'!$D$31^($E25-$E20)</f>
        <v>21.736288398020896</v>
      </c>
      <c r="AB25" s="20">
        <f>AB20*'Conversion Factors'!$D$31^($E25-$E20)</f>
        <v>21.647557567192351</v>
      </c>
      <c r="AC25" s="20">
        <f>AC20*'Conversion Factors'!$D$31^($E25-$E20)</f>
        <v>21.568204586586731</v>
      </c>
      <c r="AD25" s="20">
        <f>AD20*'Conversion Factors'!$D$31^($E25-$E20)</f>
        <v>21.497095068585942</v>
      </c>
      <c r="AE25" s="20">
        <f>AE20*'Conversion Factors'!$D$31^($E25-$E20)</f>
        <v>21.433266862303963</v>
      </c>
      <c r="AF25" s="20">
        <f>AF20*'Conversion Factors'!$D$31^($E25-$E20)</f>
        <v>21.375898583808951</v>
      </c>
      <c r="AG25" s="20">
        <f>AG20*'Conversion Factors'!$D$31^($E25-$E20)</f>
        <v>21.324284821020282</v>
      </c>
      <c r="AH25" s="20">
        <f>AH20*'Conversion Factors'!$D$31^($E25-$E20)</f>
        <v>21.277816413089862</v>
      </c>
      <c r="AI25" s="20">
        <f>AI20*'Conversion Factors'!$D$31^($E25-$E20)</f>
        <v>21.235964629190615</v>
      </c>
      <c r="AJ25" s="20">
        <f>AJ20*'Conversion Factors'!$D$31^($E25-$E20)</f>
        <v>21.198268373479127</v>
      </c>
      <c r="AK25" s="20">
        <f>AK20*'Conversion Factors'!$D$31^($E25-$E20)</f>
        <v>21.164323760129189</v>
      </c>
      <c r="AL25" s="14"/>
      <c r="AM25" s="14">
        <v>1</v>
      </c>
    </row>
    <row r="26" spans="1:39" ht="14.65" customHeight="1" x14ac:dyDescent="0.25">
      <c r="A26" s="100"/>
      <c r="B26" s="14" t="s">
        <v>199</v>
      </c>
      <c r="C26" s="18" t="s">
        <v>196</v>
      </c>
      <c r="D26" s="14" t="s">
        <v>197</v>
      </c>
      <c r="E26" s="14">
        <v>2018</v>
      </c>
      <c r="F26" s="14" t="s">
        <v>412</v>
      </c>
      <c r="G26" s="20">
        <f>G21*'Conversion Factors'!$D$31^($E26-$E21)</f>
        <v>50.1619569396386</v>
      </c>
      <c r="H26" s="20">
        <f>H21*'Conversion Factors'!$D$31^($E26-$E21)</f>
        <v>37.90373324129164</v>
      </c>
      <c r="I26" s="20">
        <f>I21*'Conversion Factors'!$D$31^($E26-$E21)</f>
        <v>32.818617304405699</v>
      </c>
      <c r="J26" s="20">
        <f>J21*'Conversion Factors'!$D$31^($E26-$E21)</f>
        <v>29.948725133190482</v>
      </c>
      <c r="K26" s="20">
        <f>K21*'Conversion Factors'!$D$31^($E26-$E21)</f>
        <v>28.084387988527727</v>
      </c>
      <c r="L26" s="20">
        <f>L21*'Conversion Factors'!$D$31^($E26-$E21)</f>
        <v>26.770004460841889</v>
      </c>
      <c r="M26" s="20">
        <f>M21*'Conversion Factors'!$D$31^($E26-$E21)</f>
        <v>25.79218389717434</v>
      </c>
      <c r="N26" s="20">
        <f>N21*'Conversion Factors'!$D$31^($E26-$E21)</f>
        <v>25.036549949859797</v>
      </c>
      <c r="O26" s="20">
        <f>O21*'Conversion Factors'!$D$31^($E26-$E21)</f>
        <v>24.435848237666722</v>
      </c>
      <c r="P26" s="20">
        <f>P21*'Conversion Factors'!$D$31^($E26-$E21)</f>
        <v>23.947755781978213</v>
      </c>
      <c r="Q26" s="20">
        <f>Q21*'Conversion Factors'!$D$31^($E26-$E21)</f>
        <v>23.544217442913556</v>
      </c>
      <c r="R26" s="20">
        <f>R21*'Conversion Factors'!$D$31^($E26-$E21)</f>
        <v>23.205854296687495</v>
      </c>
      <c r="S26" s="20">
        <f>S21*'Conversion Factors'!$D$31^($E26-$E21)</f>
        <v>22.918825224223266</v>
      </c>
      <c r="T26" s="20">
        <f>T21*'Conversion Factors'!$D$31^($E26-$E21)</f>
        <v>22.672966517503248</v>
      </c>
      <c r="U26" s="20">
        <f>U21*'Conversion Factors'!$D$31^($E26-$E21)</f>
        <v>22.460638419824399</v>
      </c>
      <c r="V26" s="20">
        <f>V21*'Conversion Factors'!$D$31^($E26-$E21)</f>
        <v>22.275982561652018</v>
      </c>
      <c r="W26" s="20">
        <f>W21*'Conversion Factors'!$D$31^($E26-$E21)</f>
        <v>22.114428382975888</v>
      </c>
      <c r="X26" s="20">
        <f>X21*'Conversion Factors'!$D$31^($E26-$E21)</f>
        <v>21.972355892674795</v>
      </c>
      <c r="Y26" s="20">
        <f>Y21*'Conversion Factors'!$D$31^($E26-$E21)</f>
        <v>21.846859653594539</v>
      </c>
      <c r="Z26" s="20">
        <f>Z21*'Conversion Factors'!$D$31^($E26-$E21)</f>
        <v>21.735580091753992</v>
      </c>
      <c r="AA26" s="20">
        <f>AA21*'Conversion Factors'!$D$31^($E26-$E21)</f>
        <v>21.636580653075846</v>
      </c>
      <c r="AB26" s="20">
        <f>AB21*'Conversion Factors'!$D$31^($E26-$E21)</f>
        <v>21.548256844407064</v>
      </c>
      <c r="AC26" s="20">
        <f>AC21*'Conversion Factors'!$D$31^($E26-$E21)</f>
        <v>21.469267868299635</v>
      </c>
      <c r="AD26" s="20">
        <f>AD21*'Conversion Factors'!$D$31^($E26-$E21)</f>
        <v>21.398484540748392</v>
      </c>
      <c r="AE26" s="20">
        <f>AE21*'Conversion Factors'!$D$31^($E26-$E21)</f>
        <v>21.334949124403483</v>
      </c>
      <c r="AF26" s="20">
        <f>AF21*'Conversion Factors'!$D$31^($E26-$E21)</f>
        <v>21.277844003149276</v>
      </c>
      <c r="AG26" s="20">
        <f>AG21*'Conversion Factors'!$D$31^($E26-$E21)</f>
        <v>21.226467000740367</v>
      </c>
      <c r="AH26" s="20">
        <f>AH21*'Conversion Factors'!$D$31^($E26-$E21)</f>
        <v>21.180211750644496</v>
      </c>
      <c r="AI26" s="20">
        <f>AI21*'Conversion Factors'!$D$31^($E26-$E21)</f>
        <v>21.138551947405336</v>
      </c>
      <c r="AJ26" s="20">
        <f>AJ21*'Conversion Factors'!$D$31^($E26-$E21)</f>
        <v>21.101028610298027</v>
      </c>
      <c r="AK26" s="20">
        <f>AK21*'Conversion Factors'!$D$31^($E26-$E21)</f>
        <v>21.067239706183639</v>
      </c>
      <c r="AL26" s="14"/>
      <c r="AM26" s="14">
        <v>1</v>
      </c>
    </row>
    <row r="27" spans="1:39" ht="14.65" customHeight="1" x14ac:dyDescent="0.25">
      <c r="A27" s="100"/>
      <c r="B27" s="14" t="s">
        <v>200</v>
      </c>
      <c r="C27" s="18" t="s">
        <v>196</v>
      </c>
      <c r="D27" s="14" t="s">
        <v>197</v>
      </c>
      <c r="E27" s="14">
        <v>2018</v>
      </c>
      <c r="F27" s="14" t="s">
        <v>412</v>
      </c>
      <c r="G27" s="20">
        <f>G22*'Conversion Factors'!$D$31^($E27-$E22)</f>
        <v>51.086601307189547</v>
      </c>
      <c r="H27" s="20">
        <f>H22*'Conversion Factors'!$D$31^($E27-$E22)</f>
        <v>38.602419568320059</v>
      </c>
      <c r="I27" s="20">
        <f>I22*'Conversion Factors'!$D$31^($E27-$E22)</f>
        <v>33.423568775454648</v>
      </c>
      <c r="J27" s="20">
        <f>J22*'Conversion Factors'!$D$31^($E27-$E22)</f>
        <v>30.500775366060353</v>
      </c>
      <c r="K27" s="20">
        <f>K22*'Conversion Factors'!$D$31^($E27-$E22)</f>
        <v>28.602072559744826</v>
      </c>
      <c r="L27" s="20">
        <f>L22*'Conversion Factors'!$D$31^($E27-$E22)</f>
        <v>27.263460764267549</v>
      </c>
      <c r="M27" s="20">
        <f>M22*'Conversion Factors'!$D$31^($E27-$E22)</f>
        <v>26.267615858412576</v>
      </c>
      <c r="N27" s="20">
        <f>N22*'Conversion Factors'!$D$31^($E27-$E22)</f>
        <v>25.498053174742008</v>
      </c>
      <c r="O27" s="20">
        <f>O22*'Conversion Factors'!$D$31^($E27-$E22)</f>
        <v>24.886278619927861</v>
      </c>
      <c r="P27" s="20">
        <f>P22*'Conversion Factors'!$D$31^($E27-$E22)</f>
        <v>24.389189068281961</v>
      </c>
      <c r="Q27" s="20">
        <f>Q22*'Conversion Factors'!$D$31^($E27-$E22)</f>
        <v>23.978212234487998</v>
      </c>
      <c r="R27" s="20">
        <f>R22*'Conversion Factors'!$D$31^($E27-$E22)</f>
        <v>23.633611979575743</v>
      </c>
      <c r="S27" s="20">
        <f>S22*'Conversion Factors'!$D$31^($E27-$E22)</f>
        <v>23.341292048632912</v>
      </c>
      <c r="T27" s="20">
        <f>T22*'Conversion Factors'!$D$31^($E27-$E22)</f>
        <v>23.090901384185337</v>
      </c>
      <c r="U27" s="20">
        <f>U22*'Conversion Factors'!$D$31^($E27-$E22)</f>
        <v>22.874659404521626</v>
      </c>
      <c r="V27" s="20">
        <f>V22*'Conversion Factors'!$D$31^($E27-$E22)</f>
        <v>22.686599751728554</v>
      </c>
      <c r="W27" s="20">
        <f>W22*'Conversion Factors'!$D$31^($E27-$E22)</f>
        <v>22.522067615841806</v>
      </c>
      <c r="X27" s="20">
        <f>X22*'Conversion Factors'!$D$31^($E27-$E22)</f>
        <v>22.377376277793228</v>
      </c>
      <c r="Y27" s="20">
        <f>Y22*'Conversion Factors'!$D$31^($E27-$E22)</f>
        <v>22.24956674398338</v>
      </c>
      <c r="Z27" s="20">
        <f>Z22*'Conversion Factors'!$D$31^($E27-$E22)</f>
        <v>22.13623594597987</v>
      </c>
      <c r="AA27" s="20">
        <f>AA22*'Conversion Factors'!$D$31^($E27-$E22)</f>
        <v>22.035411632856047</v>
      </c>
      <c r="AB27" s="20">
        <f>AB22*'Conversion Factors'!$D$31^($E27-$E22)</f>
        <v>21.945459735548209</v>
      </c>
      <c r="AC27" s="20">
        <f>AC22*'Conversion Factors'!$D$31^($E27-$E22)</f>
        <v>21.865014741448014</v>
      </c>
      <c r="AD27" s="20">
        <f>AD22*'Conversion Factors'!$D$31^($E27-$E22)</f>
        <v>21.79292665209859</v>
      </c>
      <c r="AE27" s="20">
        <f>AE22*'Conversion Factors'!$D$31^($E27-$E22)</f>
        <v>21.728220076005393</v>
      </c>
      <c r="AF27" s="20">
        <f>AF22*'Conversion Factors'!$D$31^($E27-$E22)</f>
        <v>21.670062325787974</v>
      </c>
      <c r="AG27" s="20">
        <f>AG22*'Conversion Factors'!$D$31^($E27-$E22)</f>
        <v>21.61773828186001</v>
      </c>
      <c r="AH27" s="20">
        <f>AH22*'Conversion Factors'!$D$31^($E27-$E22)</f>
        <v>21.570630400425962</v>
      </c>
      <c r="AI27" s="20">
        <f>AI22*'Conversion Factors'!$D$31^($E27-$E22)</f>
        <v>21.528202674546446</v>
      </c>
      <c r="AJ27" s="20">
        <f>AJ22*'Conversion Factors'!$D$31^($E27-$E22)</f>
        <v>21.489987663022415</v>
      </c>
      <c r="AK27" s="20">
        <f>AK22*'Conversion Factors'!$D$31^($E27-$E22)</f>
        <v>21.455575921965828</v>
      </c>
      <c r="AL27" s="14"/>
      <c r="AM27" s="14">
        <v>1</v>
      </c>
    </row>
    <row r="28" spans="1:39" ht="14.65" customHeight="1" x14ac:dyDescent="0.25">
      <c r="A28" s="100"/>
      <c r="B28" s="14" t="s">
        <v>201</v>
      </c>
      <c r="C28" s="18" t="s">
        <v>196</v>
      </c>
      <c r="D28" s="14" t="s">
        <v>197</v>
      </c>
      <c r="E28" s="14">
        <v>2018</v>
      </c>
      <c r="F28" s="14" t="s">
        <v>412</v>
      </c>
      <c r="G28" s="20">
        <f>G23*'Conversion Factors'!$D$31^($E28-$E23)</f>
        <v>51.086601307189547</v>
      </c>
      <c r="H28" s="20">
        <f>H23*'Conversion Factors'!$D$31^($E28-$E23)</f>
        <v>38.602419568320059</v>
      </c>
      <c r="I28" s="20">
        <f>I23*'Conversion Factors'!$D$31^($E28-$E23)</f>
        <v>33.423568775454648</v>
      </c>
      <c r="J28" s="20">
        <f>J23*'Conversion Factors'!$D$31^($E28-$E23)</f>
        <v>30.500775366060353</v>
      </c>
      <c r="K28" s="20">
        <f>K23*'Conversion Factors'!$D$31^($E28-$E23)</f>
        <v>28.602072559744826</v>
      </c>
      <c r="L28" s="20">
        <f>L23*'Conversion Factors'!$D$31^($E28-$E23)</f>
        <v>27.263460764267549</v>
      </c>
      <c r="M28" s="20">
        <f>M23*'Conversion Factors'!$D$31^($E28-$E23)</f>
        <v>26.267615858412576</v>
      </c>
      <c r="N28" s="20">
        <f>N23*'Conversion Factors'!$D$31^($E28-$E23)</f>
        <v>25.498053174742008</v>
      </c>
      <c r="O28" s="20">
        <f>O23*'Conversion Factors'!$D$31^($E28-$E23)</f>
        <v>24.886278619927861</v>
      </c>
      <c r="P28" s="20">
        <f>P23*'Conversion Factors'!$D$31^($E28-$E23)</f>
        <v>24.389189068281961</v>
      </c>
      <c r="Q28" s="20">
        <f>Q23*'Conversion Factors'!$D$31^($E28-$E23)</f>
        <v>23.978212234487998</v>
      </c>
      <c r="R28" s="20">
        <f>R23*'Conversion Factors'!$D$31^($E28-$E23)</f>
        <v>23.633611979575743</v>
      </c>
      <c r="S28" s="20">
        <f>S23*'Conversion Factors'!$D$31^($E28-$E23)</f>
        <v>23.341292048632912</v>
      </c>
      <c r="T28" s="20">
        <f>T23*'Conversion Factors'!$D$31^($E28-$E23)</f>
        <v>23.090901384185337</v>
      </c>
      <c r="U28" s="20">
        <f>U23*'Conversion Factors'!$D$31^($E28-$E23)</f>
        <v>22.874659404521626</v>
      </c>
      <c r="V28" s="20">
        <f>V23*'Conversion Factors'!$D$31^($E28-$E23)</f>
        <v>22.686599751728554</v>
      </c>
      <c r="W28" s="20">
        <f>W23*'Conversion Factors'!$D$31^($E28-$E23)</f>
        <v>22.522067615841806</v>
      </c>
      <c r="X28" s="20">
        <f>X23*'Conversion Factors'!$D$31^($E28-$E23)</f>
        <v>22.377376277793228</v>
      </c>
      <c r="Y28" s="20">
        <f>Y23*'Conversion Factors'!$D$31^($E28-$E23)</f>
        <v>22.24956674398338</v>
      </c>
      <c r="Z28" s="20">
        <f>Z23*'Conversion Factors'!$D$31^($E28-$E23)</f>
        <v>22.13623594597987</v>
      </c>
      <c r="AA28" s="20">
        <f>AA23*'Conversion Factors'!$D$31^($E28-$E23)</f>
        <v>22.035411632856047</v>
      </c>
      <c r="AB28" s="20">
        <f>AB23*'Conversion Factors'!$D$31^($E28-$E23)</f>
        <v>21.945459735548209</v>
      </c>
      <c r="AC28" s="20">
        <f>AC23*'Conversion Factors'!$D$31^($E28-$E23)</f>
        <v>21.865014741448014</v>
      </c>
      <c r="AD28" s="20">
        <f>AD23*'Conversion Factors'!$D$31^($E28-$E23)</f>
        <v>21.79292665209859</v>
      </c>
      <c r="AE28" s="20">
        <f>AE23*'Conversion Factors'!$D$31^($E28-$E23)</f>
        <v>21.728220076005393</v>
      </c>
      <c r="AF28" s="20">
        <f>AF23*'Conversion Factors'!$D$31^($E28-$E23)</f>
        <v>21.670062325787974</v>
      </c>
      <c r="AG28" s="20">
        <f>AG23*'Conversion Factors'!$D$31^($E28-$E23)</f>
        <v>21.61773828186001</v>
      </c>
      <c r="AH28" s="20">
        <f>AH23*'Conversion Factors'!$D$31^($E28-$E23)</f>
        <v>21.570630400425962</v>
      </c>
      <c r="AI28" s="20">
        <f>AI23*'Conversion Factors'!$D$31^($E28-$E23)</f>
        <v>21.528202674546446</v>
      </c>
      <c r="AJ28" s="20">
        <f>AJ23*'Conversion Factors'!$D$31^($E28-$E23)</f>
        <v>21.489987663022415</v>
      </c>
      <c r="AK28" s="20">
        <f>AK23*'Conversion Factors'!$D$31^($E28-$E23)</f>
        <v>21.455575921965828</v>
      </c>
      <c r="AL28" s="14"/>
      <c r="AM28" s="14">
        <v>1</v>
      </c>
    </row>
    <row r="29" spans="1:39" ht="12.75" customHeight="1" x14ac:dyDescent="0.25">
      <c r="A29" s="100" t="s">
        <v>11</v>
      </c>
      <c r="B29" s="14" t="s">
        <v>418</v>
      </c>
      <c r="C29" s="18" t="s">
        <v>196</v>
      </c>
      <c r="D29" s="14" t="s">
        <v>197</v>
      </c>
      <c r="E29" s="14">
        <v>2020</v>
      </c>
      <c r="F29" s="14" t="s">
        <v>412</v>
      </c>
      <c r="G29" s="20">
        <v>39.676000000000002</v>
      </c>
      <c r="H29" s="20">
        <f>$G29*'Performance Curves'!C$4</f>
        <v>39.138690099420188</v>
      </c>
      <c r="I29" s="20">
        <f>$G29*'Performance Curves'!D$4</f>
        <v>38.601380198840374</v>
      </c>
      <c r="J29" s="20">
        <f>$G29*'Performance Curves'!E$4</f>
        <v>38.06407029826056</v>
      </c>
      <c r="K29" s="20">
        <f>$G29*'Performance Curves'!F$4</f>
        <v>37.526760397680746</v>
      </c>
      <c r="L29" s="20">
        <f>$G29*'Performance Curves'!G$4</f>
        <v>36.989450497100933</v>
      </c>
      <c r="M29" s="20">
        <f>$G29*'Performance Curves'!H$4</f>
        <v>36.452140596521126</v>
      </c>
      <c r="N29" s="20">
        <f>$G29*'Performance Curves'!I$4</f>
        <v>35.914830695941312</v>
      </c>
      <c r="O29" s="20">
        <f>$G29*'Performance Curves'!J$4</f>
        <v>35.377520795361498</v>
      </c>
      <c r="P29" s="20">
        <f>$G29*'Performance Curves'!K$4</f>
        <v>34.840210894781684</v>
      </c>
      <c r="Q29" s="20">
        <f>$G29*'Performance Curves'!L$4</f>
        <v>34.302900994201849</v>
      </c>
      <c r="R29" s="20">
        <f>$G29*'Performance Curves'!M$4</f>
        <v>34.242807834002875</v>
      </c>
      <c r="S29" s="20">
        <f>$G29*'Performance Curves'!N$4</f>
        <v>34.182714673803893</v>
      </c>
      <c r="T29" s="20">
        <f>$G29*'Performance Curves'!O$4</f>
        <v>34.122621513604912</v>
      </c>
      <c r="U29" s="20">
        <f>$G29*'Performance Curves'!P$4</f>
        <v>34.062528353405931</v>
      </c>
      <c r="V29" s="20">
        <f>$G29*'Performance Curves'!Q$4</f>
        <v>34.002435193206956</v>
      </c>
      <c r="W29" s="20">
        <f>$G29*'Performance Curves'!R$4</f>
        <v>33.942342033007982</v>
      </c>
      <c r="X29" s="20">
        <f>$G29*'Performance Curves'!S$4</f>
        <v>33.882248872809001</v>
      </c>
      <c r="Y29" s="20">
        <f>$G29*'Performance Curves'!T$4</f>
        <v>33.822155712610019</v>
      </c>
      <c r="Z29" s="20">
        <f>$G29*'Performance Curves'!U$4</f>
        <v>33.762062552411038</v>
      </c>
      <c r="AA29" s="20">
        <f>$G29*'Performance Curves'!V$4</f>
        <v>33.701969392212057</v>
      </c>
      <c r="AB29" s="20">
        <f>$G29*'Performance Curves'!W$4</f>
        <v>33.591725040578517</v>
      </c>
      <c r="AC29" s="20">
        <f>$G29*'Performance Curves'!X$4</f>
        <v>33.481480688944984</v>
      </c>
      <c r="AD29" s="20">
        <f>$G29*'Performance Curves'!Y$4</f>
        <v>33.371236337311444</v>
      </c>
      <c r="AE29" s="20">
        <f>$G29*'Performance Curves'!Z$4</f>
        <v>33.260991985677911</v>
      </c>
      <c r="AF29" s="20">
        <f>$G29*'Performance Curves'!AA$4</f>
        <v>33.150747634044372</v>
      </c>
      <c r="AG29" s="20">
        <f>$G29*'Performance Curves'!AB$4</f>
        <v>33.040503282410839</v>
      </c>
      <c r="AH29" s="20">
        <f>$G29*'Performance Curves'!AC$4</f>
        <v>32.930258930777306</v>
      </c>
      <c r="AI29" s="20">
        <f>$G29*'Performance Curves'!AD$4</f>
        <v>32.820014579143766</v>
      </c>
      <c r="AJ29" s="20">
        <f>$G29*'Performance Curves'!AE$4</f>
        <v>32.709770227510234</v>
      </c>
      <c r="AK29" s="20">
        <f>$G29*'Performance Curves'!AF$4</f>
        <v>32.599525875876694</v>
      </c>
      <c r="AL29" s="14" t="s">
        <v>204</v>
      </c>
      <c r="AM29" s="14"/>
    </row>
    <row r="30" spans="1:39" ht="12.75" customHeight="1" x14ac:dyDescent="0.25">
      <c r="A30" s="100"/>
      <c r="B30" s="14" t="s">
        <v>199</v>
      </c>
      <c r="C30" s="18" t="s">
        <v>196</v>
      </c>
      <c r="D30" s="14" t="s">
        <v>197</v>
      </c>
      <c r="E30" s="14">
        <v>2020</v>
      </c>
      <c r="F30" s="14" t="s">
        <v>412</v>
      </c>
      <c r="G30" s="20">
        <v>39.494</v>
      </c>
      <c r="H30" s="20">
        <f>$G30*'Performance Curves'!C$4</f>
        <v>38.959154823734771</v>
      </c>
      <c r="I30" s="20">
        <f>$G30*'Performance Curves'!D$4</f>
        <v>38.424309647469542</v>
      </c>
      <c r="J30" s="20">
        <f>$G30*'Performance Curves'!E$4</f>
        <v>37.889464471204313</v>
      </c>
      <c r="K30" s="20">
        <f>$G30*'Performance Curves'!F$4</f>
        <v>37.354619294939091</v>
      </c>
      <c r="L30" s="20">
        <f>$G30*'Performance Curves'!G$4</f>
        <v>36.819774118673863</v>
      </c>
      <c r="M30" s="20">
        <f>$G30*'Performance Curves'!H$4</f>
        <v>36.284928942408641</v>
      </c>
      <c r="N30" s="20">
        <f>$G30*'Performance Curves'!I$4</f>
        <v>35.750083766143412</v>
      </c>
      <c r="O30" s="20">
        <f>$G30*'Performance Curves'!J$4</f>
        <v>35.215238589878183</v>
      </c>
      <c r="P30" s="20">
        <f>$G30*'Performance Curves'!K$4</f>
        <v>34.680393413612961</v>
      </c>
      <c r="Q30" s="20">
        <f>$G30*'Performance Curves'!L$4</f>
        <v>34.145548237347711</v>
      </c>
      <c r="R30" s="20">
        <f>$G30*'Performance Curves'!M$4</f>
        <v>34.085730733846894</v>
      </c>
      <c r="S30" s="20">
        <f>$G30*'Performance Curves'!N$4</f>
        <v>34.025913230346077</v>
      </c>
      <c r="T30" s="20">
        <f>$G30*'Performance Curves'!O$4</f>
        <v>33.966095726845261</v>
      </c>
      <c r="U30" s="20">
        <f>$G30*'Performance Curves'!P$4</f>
        <v>33.906278223344437</v>
      </c>
      <c r="V30" s="20">
        <f>$G30*'Performance Curves'!Q$4</f>
        <v>33.84646071984362</v>
      </c>
      <c r="W30" s="20">
        <f>$G30*'Performance Curves'!R$4</f>
        <v>33.786643216342803</v>
      </c>
      <c r="X30" s="20">
        <f>$G30*'Performance Curves'!S$4</f>
        <v>33.726825712841986</v>
      </c>
      <c r="Y30" s="20">
        <f>$G30*'Performance Curves'!T$4</f>
        <v>33.667008209341169</v>
      </c>
      <c r="Z30" s="20">
        <f>$G30*'Performance Curves'!U$4</f>
        <v>33.607190705840345</v>
      </c>
      <c r="AA30" s="20">
        <f>$G30*'Performance Curves'!V$4</f>
        <v>33.547373202339521</v>
      </c>
      <c r="AB30" s="20">
        <f>$G30*'Performance Curves'!W$4</f>
        <v>33.437634558741003</v>
      </c>
      <c r="AC30" s="20">
        <f>$G30*'Performance Curves'!X$4</f>
        <v>33.327895915142484</v>
      </c>
      <c r="AD30" s="20">
        <f>$G30*'Performance Curves'!Y$4</f>
        <v>33.218157271543959</v>
      </c>
      <c r="AE30" s="20">
        <f>$G30*'Performance Curves'!Z$4</f>
        <v>33.10841862794544</v>
      </c>
      <c r="AF30" s="20">
        <f>$G30*'Performance Curves'!AA$4</f>
        <v>32.998679984346921</v>
      </c>
      <c r="AG30" s="20">
        <f>$G30*'Performance Curves'!AB$4</f>
        <v>32.888941340748403</v>
      </c>
      <c r="AH30" s="20">
        <f>$G30*'Performance Curves'!AC$4</f>
        <v>32.779202697149884</v>
      </c>
      <c r="AI30" s="20">
        <f>$G30*'Performance Curves'!AD$4</f>
        <v>32.669464053551366</v>
      </c>
      <c r="AJ30" s="20">
        <f>$G30*'Performance Curves'!AE$4</f>
        <v>32.55972540995284</v>
      </c>
      <c r="AK30" s="20">
        <f>$G30*'Performance Curves'!AF$4</f>
        <v>32.449986766354321</v>
      </c>
      <c r="AL30" s="14" t="s">
        <v>204</v>
      </c>
      <c r="AM30" s="14"/>
    </row>
    <row r="31" spans="1:39" ht="12.75" customHeight="1" x14ac:dyDescent="0.25">
      <c r="A31" s="100"/>
      <c r="B31" s="14" t="s">
        <v>200</v>
      </c>
      <c r="C31" s="18" t="s">
        <v>196</v>
      </c>
      <c r="D31" s="14" t="s">
        <v>197</v>
      </c>
      <c r="E31" s="14">
        <v>2020</v>
      </c>
      <c r="F31" s="14" t="s">
        <v>412</v>
      </c>
      <c r="G31" s="20">
        <v>40.222000000000001</v>
      </c>
      <c r="H31" s="20">
        <f>$G31*'Performance Curves'!C$4</f>
        <v>39.677295926476425</v>
      </c>
      <c r="I31" s="20">
        <f>$G31*'Performance Curves'!D$4</f>
        <v>39.132591852952856</v>
      </c>
      <c r="J31" s="20">
        <f>$G31*'Performance Curves'!E$4</f>
        <v>38.58788777942928</v>
      </c>
      <c r="K31" s="20">
        <f>$G31*'Performance Curves'!F$4</f>
        <v>38.043183705905712</v>
      </c>
      <c r="L31" s="20">
        <f>$G31*'Performance Curves'!G$4</f>
        <v>37.498479632382143</v>
      </c>
      <c r="M31" s="20">
        <f>$G31*'Performance Curves'!H$4</f>
        <v>36.953775558858567</v>
      </c>
      <c r="N31" s="20">
        <f>$G31*'Performance Curves'!I$4</f>
        <v>36.409071485334998</v>
      </c>
      <c r="O31" s="20">
        <f>$G31*'Performance Curves'!J$4</f>
        <v>35.864367411811422</v>
      </c>
      <c r="P31" s="20">
        <f>$G31*'Performance Curves'!K$4</f>
        <v>35.319663338287853</v>
      </c>
      <c r="Q31" s="20">
        <f>$G31*'Performance Curves'!L$4</f>
        <v>34.774959264764263</v>
      </c>
      <c r="R31" s="20">
        <f>$G31*'Performance Curves'!M$4</f>
        <v>34.714039134470802</v>
      </c>
      <c r="S31" s="20">
        <f>$G31*'Performance Curves'!N$4</f>
        <v>34.653119004177341</v>
      </c>
      <c r="T31" s="20">
        <f>$G31*'Performance Curves'!O$4</f>
        <v>34.592198873883881</v>
      </c>
      <c r="U31" s="20">
        <f>$G31*'Performance Curves'!P$4</f>
        <v>34.53127874359042</v>
      </c>
      <c r="V31" s="20">
        <f>$G31*'Performance Curves'!Q$4</f>
        <v>34.470358613296959</v>
      </c>
      <c r="W31" s="20">
        <f>$G31*'Performance Curves'!R$4</f>
        <v>34.409438483003505</v>
      </c>
      <c r="X31" s="20">
        <f>$G31*'Performance Curves'!S$4</f>
        <v>34.348518352710038</v>
      </c>
      <c r="Y31" s="20">
        <f>$G31*'Performance Curves'!T$4</f>
        <v>34.287598222416584</v>
      </c>
      <c r="Z31" s="20">
        <f>$G31*'Performance Curves'!U$4</f>
        <v>34.226678092123116</v>
      </c>
      <c r="AA31" s="20">
        <f>$G31*'Performance Curves'!V$4</f>
        <v>34.165757961829655</v>
      </c>
      <c r="AB31" s="20">
        <f>$G31*'Performance Curves'!W$4</f>
        <v>34.053996486091066</v>
      </c>
      <c r="AC31" s="20">
        <f>$G31*'Performance Curves'!X$4</f>
        <v>33.942235010352483</v>
      </c>
      <c r="AD31" s="20">
        <f>$G31*'Performance Curves'!Y$4</f>
        <v>33.830473534613901</v>
      </c>
      <c r="AE31" s="20">
        <f>$G31*'Performance Curves'!Z$4</f>
        <v>33.718712058875312</v>
      </c>
      <c r="AF31" s="20">
        <f>$G31*'Performance Curves'!AA$4</f>
        <v>33.606950583136729</v>
      </c>
      <c r="AG31" s="20">
        <f>$G31*'Performance Curves'!AB$4</f>
        <v>33.495189107398147</v>
      </c>
      <c r="AH31" s="20">
        <f>$G31*'Performance Curves'!AC$4</f>
        <v>33.383427631659558</v>
      </c>
      <c r="AI31" s="20">
        <f>$G31*'Performance Curves'!AD$4</f>
        <v>33.271666155920975</v>
      </c>
      <c r="AJ31" s="20">
        <f>$G31*'Performance Curves'!AE$4</f>
        <v>33.159904680182386</v>
      </c>
      <c r="AK31" s="20">
        <f>$G31*'Performance Curves'!AF$4</f>
        <v>33.048143204443804</v>
      </c>
      <c r="AL31" s="14" t="s">
        <v>204</v>
      </c>
      <c r="AM31" s="14"/>
    </row>
    <row r="32" spans="1:39" ht="12.75" customHeight="1" x14ac:dyDescent="0.25">
      <c r="A32" s="100"/>
      <c r="B32" s="14" t="s">
        <v>201</v>
      </c>
      <c r="C32" s="18" t="s">
        <v>196</v>
      </c>
      <c r="D32" s="14" t="s">
        <v>197</v>
      </c>
      <c r="E32" s="14">
        <v>2020</v>
      </c>
      <c r="F32" s="14" t="s">
        <v>412</v>
      </c>
      <c r="G32" s="20">
        <v>40.222000000000001</v>
      </c>
      <c r="H32" s="20">
        <f>$G32*'Performance Curves'!C$4</f>
        <v>39.677295926476425</v>
      </c>
      <c r="I32" s="20">
        <f>$G32*'Performance Curves'!D$4</f>
        <v>39.132591852952856</v>
      </c>
      <c r="J32" s="20">
        <f>$G32*'Performance Curves'!E$4</f>
        <v>38.58788777942928</v>
      </c>
      <c r="K32" s="20">
        <f>$G32*'Performance Curves'!F$4</f>
        <v>38.043183705905712</v>
      </c>
      <c r="L32" s="20">
        <f>$G32*'Performance Curves'!G$4</f>
        <v>37.498479632382143</v>
      </c>
      <c r="M32" s="20">
        <f>$G32*'Performance Curves'!H$4</f>
        <v>36.953775558858567</v>
      </c>
      <c r="N32" s="20">
        <f>$G32*'Performance Curves'!I$4</f>
        <v>36.409071485334998</v>
      </c>
      <c r="O32" s="20">
        <f>$G32*'Performance Curves'!J$4</f>
        <v>35.864367411811422</v>
      </c>
      <c r="P32" s="20">
        <f>$G32*'Performance Curves'!K$4</f>
        <v>35.319663338287853</v>
      </c>
      <c r="Q32" s="20">
        <f>$G32*'Performance Curves'!L$4</f>
        <v>34.774959264764263</v>
      </c>
      <c r="R32" s="20">
        <f>$G32*'Performance Curves'!M$4</f>
        <v>34.714039134470802</v>
      </c>
      <c r="S32" s="20">
        <f>$G32*'Performance Curves'!N$4</f>
        <v>34.653119004177341</v>
      </c>
      <c r="T32" s="20">
        <f>$G32*'Performance Curves'!O$4</f>
        <v>34.592198873883881</v>
      </c>
      <c r="U32" s="20">
        <f>$G32*'Performance Curves'!P$4</f>
        <v>34.53127874359042</v>
      </c>
      <c r="V32" s="20">
        <f>$G32*'Performance Curves'!Q$4</f>
        <v>34.470358613296959</v>
      </c>
      <c r="W32" s="20">
        <f>$G32*'Performance Curves'!R$4</f>
        <v>34.409438483003505</v>
      </c>
      <c r="X32" s="20">
        <f>$G32*'Performance Curves'!S$4</f>
        <v>34.348518352710038</v>
      </c>
      <c r="Y32" s="20">
        <f>$G32*'Performance Curves'!T$4</f>
        <v>34.287598222416584</v>
      </c>
      <c r="Z32" s="20">
        <f>$G32*'Performance Curves'!U$4</f>
        <v>34.226678092123116</v>
      </c>
      <c r="AA32" s="20">
        <f>$G32*'Performance Curves'!V$4</f>
        <v>34.165757961829655</v>
      </c>
      <c r="AB32" s="20">
        <f>$G32*'Performance Curves'!W$4</f>
        <v>34.053996486091066</v>
      </c>
      <c r="AC32" s="20">
        <f>$G32*'Performance Curves'!X$4</f>
        <v>33.942235010352483</v>
      </c>
      <c r="AD32" s="20">
        <f>$G32*'Performance Curves'!Y$4</f>
        <v>33.830473534613901</v>
      </c>
      <c r="AE32" s="20">
        <f>$G32*'Performance Curves'!Z$4</f>
        <v>33.718712058875312</v>
      </c>
      <c r="AF32" s="20">
        <f>$G32*'Performance Curves'!AA$4</f>
        <v>33.606950583136729</v>
      </c>
      <c r="AG32" s="20">
        <f>$G32*'Performance Curves'!AB$4</f>
        <v>33.495189107398147</v>
      </c>
      <c r="AH32" s="20">
        <f>$G32*'Performance Curves'!AC$4</f>
        <v>33.383427631659558</v>
      </c>
      <c r="AI32" s="20">
        <f>$G32*'Performance Curves'!AD$4</f>
        <v>33.271666155920975</v>
      </c>
      <c r="AJ32" s="20">
        <f>$G32*'Performance Curves'!AE$4</f>
        <v>33.159904680182386</v>
      </c>
      <c r="AK32" s="20">
        <f>$G32*'Performance Curves'!AF$4</f>
        <v>33.048143204443804</v>
      </c>
      <c r="AL32" s="14" t="s">
        <v>204</v>
      </c>
      <c r="AM32" s="14"/>
    </row>
    <row r="33" spans="1:39" ht="12.75" customHeight="1" x14ac:dyDescent="0.25">
      <c r="A33" s="100"/>
      <c r="B33" s="14" t="s">
        <v>202</v>
      </c>
      <c r="C33" s="18" t="s">
        <v>196</v>
      </c>
      <c r="D33" s="14" t="s">
        <v>197</v>
      </c>
      <c r="E33" s="14">
        <v>2020</v>
      </c>
      <c r="F33" s="14" t="s">
        <v>412</v>
      </c>
      <c r="G33" s="20">
        <v>40.222000000000001</v>
      </c>
      <c r="H33" s="20">
        <f>$G33*'Performance Curves'!C$4</f>
        <v>39.677295926476425</v>
      </c>
      <c r="I33" s="20">
        <f>$G33*'Performance Curves'!D$4</f>
        <v>39.132591852952856</v>
      </c>
      <c r="J33" s="20">
        <f>$G33*'Performance Curves'!E$4</f>
        <v>38.58788777942928</v>
      </c>
      <c r="K33" s="20">
        <f>$G33*'Performance Curves'!F$4</f>
        <v>38.043183705905712</v>
      </c>
      <c r="L33" s="20">
        <f>$G33*'Performance Curves'!G$4</f>
        <v>37.498479632382143</v>
      </c>
      <c r="M33" s="20">
        <f>$G33*'Performance Curves'!H$4</f>
        <v>36.953775558858567</v>
      </c>
      <c r="N33" s="20">
        <f>$G33*'Performance Curves'!I$4</f>
        <v>36.409071485334998</v>
      </c>
      <c r="O33" s="20">
        <f>$G33*'Performance Curves'!J$4</f>
        <v>35.864367411811422</v>
      </c>
      <c r="P33" s="20">
        <f>$G33*'Performance Curves'!K$4</f>
        <v>35.319663338287853</v>
      </c>
      <c r="Q33" s="20">
        <f>$G33*'Performance Curves'!L$4</f>
        <v>34.774959264764263</v>
      </c>
      <c r="R33" s="20">
        <f>$G33*'Performance Curves'!M$4</f>
        <v>34.714039134470802</v>
      </c>
      <c r="S33" s="20">
        <f>$G33*'Performance Curves'!N$4</f>
        <v>34.653119004177341</v>
      </c>
      <c r="T33" s="20">
        <f>$G33*'Performance Curves'!O$4</f>
        <v>34.592198873883881</v>
      </c>
      <c r="U33" s="20">
        <f>$G33*'Performance Curves'!P$4</f>
        <v>34.53127874359042</v>
      </c>
      <c r="V33" s="20">
        <f>$G33*'Performance Curves'!Q$4</f>
        <v>34.470358613296959</v>
      </c>
      <c r="W33" s="20">
        <f>$G33*'Performance Curves'!R$4</f>
        <v>34.409438483003505</v>
      </c>
      <c r="X33" s="20">
        <f>$G33*'Performance Curves'!S$4</f>
        <v>34.348518352710038</v>
      </c>
      <c r="Y33" s="20">
        <f>$G33*'Performance Curves'!T$4</f>
        <v>34.287598222416584</v>
      </c>
      <c r="Z33" s="20">
        <f>$G33*'Performance Curves'!U$4</f>
        <v>34.226678092123116</v>
      </c>
      <c r="AA33" s="20">
        <f>$G33*'Performance Curves'!V$4</f>
        <v>34.165757961829655</v>
      </c>
      <c r="AB33" s="20">
        <f>$G33*'Performance Curves'!W$4</f>
        <v>34.053996486091066</v>
      </c>
      <c r="AC33" s="20">
        <f>$G33*'Performance Curves'!X$4</f>
        <v>33.942235010352483</v>
      </c>
      <c r="AD33" s="20">
        <f>$G33*'Performance Curves'!Y$4</f>
        <v>33.830473534613901</v>
      </c>
      <c r="AE33" s="20">
        <f>$G33*'Performance Curves'!Z$4</f>
        <v>33.718712058875312</v>
      </c>
      <c r="AF33" s="20">
        <f>$G33*'Performance Curves'!AA$4</f>
        <v>33.606950583136729</v>
      </c>
      <c r="AG33" s="20">
        <f>$G33*'Performance Curves'!AB$4</f>
        <v>33.495189107398147</v>
      </c>
      <c r="AH33" s="20">
        <f>$G33*'Performance Curves'!AC$4</f>
        <v>33.383427631659558</v>
      </c>
      <c r="AI33" s="20">
        <f>$G33*'Performance Curves'!AD$4</f>
        <v>33.271666155920975</v>
      </c>
      <c r="AJ33" s="20">
        <f>$G33*'Performance Curves'!AE$4</f>
        <v>33.159904680182386</v>
      </c>
      <c r="AK33" s="20">
        <f>$G33*'Performance Curves'!AF$4</f>
        <v>33.048143204443804</v>
      </c>
      <c r="AL33" s="14" t="s">
        <v>204</v>
      </c>
      <c r="AM33" s="14"/>
    </row>
    <row r="34" spans="1:39" ht="12.75" customHeight="1" x14ac:dyDescent="0.25">
      <c r="A34" s="100"/>
      <c r="B34" s="14" t="s">
        <v>195</v>
      </c>
      <c r="C34" s="18" t="s">
        <v>196</v>
      </c>
      <c r="D34" s="14" t="s">
        <v>197</v>
      </c>
      <c r="E34" s="14">
        <v>2018</v>
      </c>
      <c r="F34" s="14" t="s">
        <v>412</v>
      </c>
      <c r="G34" s="20">
        <f>G29*'Conversion Factors'!$D$31^($E34-$E29)</f>
        <v>38.135332564398311</v>
      </c>
      <c r="H34" s="20">
        <f>H29*'Conversion Factors'!$D$31^($E34-$E29)</f>
        <v>37.618887062110907</v>
      </c>
      <c r="I34" s="20">
        <f>I29*'Conversion Factors'!$D$31^($E34-$E29)</f>
        <v>37.102441559823504</v>
      </c>
      <c r="J34" s="20">
        <f>J29*'Conversion Factors'!$D$31^($E34-$E29)</f>
        <v>36.5859960575361</v>
      </c>
      <c r="K34" s="20">
        <f>K29*'Conversion Factors'!$D$31^($E34-$E29)</f>
        <v>36.069550555248703</v>
      </c>
      <c r="L34" s="20">
        <f>L29*'Conversion Factors'!$D$31^($E34-$E29)</f>
        <v>35.5531050529613</v>
      </c>
      <c r="M34" s="20">
        <f>M29*'Conversion Factors'!$D$31^($E34-$E29)</f>
        <v>35.036659550673903</v>
      </c>
      <c r="N34" s="20">
        <f>N29*'Conversion Factors'!$D$31^($E34-$E29)</f>
        <v>34.520214048386499</v>
      </c>
      <c r="O34" s="20">
        <f>O29*'Conversion Factors'!$D$31^($E34-$E29)</f>
        <v>34.003768546099096</v>
      </c>
      <c r="P34" s="20">
        <f>P29*'Conversion Factors'!$D$31^($E34-$E29)</f>
        <v>33.487323043811692</v>
      </c>
      <c r="Q34" s="20">
        <f>Q29*'Conversion Factors'!$D$31^($E34-$E29)</f>
        <v>32.970877541524267</v>
      </c>
      <c r="R34" s="20">
        <f>R29*'Conversion Factors'!$D$31^($E34-$E29)</f>
        <v>32.913117871975082</v>
      </c>
      <c r="S34" s="20">
        <f>S29*'Conversion Factors'!$D$31^($E34-$E29)</f>
        <v>32.85535820242589</v>
      </c>
      <c r="T34" s="20">
        <f>T29*'Conversion Factors'!$D$31^($E34-$E29)</f>
        <v>32.797598532876698</v>
      </c>
      <c r="U34" s="20">
        <f>U29*'Conversion Factors'!$D$31^($E34-$E29)</f>
        <v>32.739838863327499</v>
      </c>
      <c r="V34" s="20">
        <f>V29*'Conversion Factors'!$D$31^($E34-$E29)</f>
        <v>32.682079193778314</v>
      </c>
      <c r="W34" s="20">
        <f>W29*'Conversion Factors'!$D$31^($E34-$E29)</f>
        <v>32.624319524229129</v>
      </c>
      <c r="X34" s="20">
        <f>X29*'Conversion Factors'!$D$31^($E34-$E29)</f>
        <v>32.56655985467993</v>
      </c>
      <c r="Y34" s="20">
        <f>Y29*'Conversion Factors'!$D$31^($E34-$E29)</f>
        <v>32.508800185130738</v>
      </c>
      <c r="Z34" s="20">
        <f>Z29*'Conversion Factors'!$D$31^($E34-$E29)</f>
        <v>32.451040515581546</v>
      </c>
      <c r="AA34" s="20">
        <f>AA29*'Conversion Factors'!$D$31^($E34-$E29)</f>
        <v>32.393280846032354</v>
      </c>
      <c r="AB34" s="20">
        <f>AB29*'Conversion Factors'!$D$31^($E34-$E29)</f>
        <v>32.287317416934371</v>
      </c>
      <c r="AC34" s="20">
        <f>AC29*'Conversion Factors'!$D$31^($E34-$E29)</f>
        <v>32.181353987836395</v>
      </c>
      <c r="AD34" s="20">
        <f>AD29*'Conversion Factors'!$D$31^($E34-$E29)</f>
        <v>32.075390558738412</v>
      </c>
      <c r="AE34" s="20">
        <f>AE29*'Conversion Factors'!$D$31^($E34-$E29)</f>
        <v>31.96942712964044</v>
      </c>
      <c r="AF34" s="20">
        <f>AF29*'Conversion Factors'!$D$31^($E34-$E29)</f>
        <v>31.863463700542457</v>
      </c>
      <c r="AG34" s="20">
        <f>AG29*'Conversion Factors'!$D$31^($E34-$E29)</f>
        <v>31.757500271444485</v>
      </c>
      <c r="AH34" s="20">
        <f>AH29*'Conversion Factors'!$D$31^($E34-$E29)</f>
        <v>31.651536842346509</v>
      </c>
      <c r="AI34" s="20">
        <f>AI29*'Conversion Factors'!$D$31^($E34-$E29)</f>
        <v>31.545573413248526</v>
      </c>
      <c r="AJ34" s="20">
        <f>AJ29*'Conversion Factors'!$D$31^($E34-$E29)</f>
        <v>31.439609984150554</v>
      </c>
      <c r="AK34" s="20">
        <f>AK29*'Conversion Factors'!$D$31^($E34-$E29)</f>
        <v>31.333646555052571</v>
      </c>
      <c r="AL34" s="14"/>
      <c r="AM34" s="14">
        <v>1</v>
      </c>
    </row>
    <row r="35" spans="1:39" ht="12.75" customHeight="1" x14ac:dyDescent="0.25">
      <c r="A35" s="100"/>
      <c r="B35" s="14" t="s">
        <v>199</v>
      </c>
      <c r="C35" s="18" t="s">
        <v>196</v>
      </c>
      <c r="D35" s="14" t="s">
        <v>197</v>
      </c>
      <c r="E35" s="14">
        <v>2018</v>
      </c>
      <c r="F35" s="14" t="s">
        <v>412</v>
      </c>
      <c r="G35" s="20">
        <f>G30*'Conversion Factors'!$D$31^($E35-$E30)</f>
        <v>37.960399846212994</v>
      </c>
      <c r="H35" s="20">
        <f>H30*'Conversion Factors'!$D$31^($E35-$E30)</f>
        <v>37.446323359991133</v>
      </c>
      <c r="I35" s="20">
        <f>I30*'Conversion Factors'!$D$31^($E35-$E30)</f>
        <v>36.932246873769266</v>
      </c>
      <c r="J35" s="20">
        <f>J30*'Conversion Factors'!$D$31^($E35-$E30)</f>
        <v>36.418170387547399</v>
      </c>
      <c r="K35" s="20">
        <f>K30*'Conversion Factors'!$D$31^($E35-$E30)</f>
        <v>35.904093901325538</v>
      </c>
      <c r="L35" s="20">
        <f>L30*'Conversion Factors'!$D$31^($E35-$E30)</f>
        <v>35.390017415103678</v>
      </c>
      <c r="M35" s="20">
        <f>M30*'Conversion Factors'!$D$31^($E35-$E30)</f>
        <v>34.875940928881818</v>
      </c>
      <c r="N35" s="20">
        <f>N30*'Conversion Factors'!$D$31^($E35-$E30)</f>
        <v>34.36186444265995</v>
      </c>
      <c r="O35" s="20">
        <f>O30*'Conversion Factors'!$D$31^($E35-$E30)</f>
        <v>33.847787956438083</v>
      </c>
      <c r="P35" s="20">
        <f>P30*'Conversion Factors'!$D$31^($E35-$E30)</f>
        <v>33.33371147021623</v>
      </c>
      <c r="Q35" s="20">
        <f>Q30*'Conversion Factors'!$D$31^($E35-$E30)</f>
        <v>32.819634983994341</v>
      </c>
      <c r="R35" s="20">
        <f>R30*'Conversion Factors'!$D$31^($E35-$E30)</f>
        <v>32.76214026705776</v>
      </c>
      <c r="S35" s="20">
        <f>S30*'Conversion Factors'!$D$31^($E35-$E30)</f>
        <v>32.704645550121185</v>
      </c>
      <c r="T35" s="20">
        <f>T30*'Conversion Factors'!$D$31^($E35-$E30)</f>
        <v>32.647150833184604</v>
      </c>
      <c r="U35" s="20">
        <f>U30*'Conversion Factors'!$D$31^($E35-$E30)</f>
        <v>32.589656116248015</v>
      </c>
      <c r="V35" s="20">
        <f>V30*'Conversion Factors'!$D$31^($E35-$E30)</f>
        <v>32.532161399311441</v>
      </c>
      <c r="W35" s="20">
        <f>W30*'Conversion Factors'!$D$31^($E35-$E30)</f>
        <v>32.47466668237486</v>
      </c>
      <c r="X35" s="20">
        <f>X30*'Conversion Factors'!$D$31^($E35-$E30)</f>
        <v>32.417171965438278</v>
      </c>
      <c r="Y35" s="20">
        <f>Y30*'Conversion Factors'!$D$31^($E35-$E30)</f>
        <v>32.359677248501704</v>
      </c>
      <c r="Z35" s="20">
        <f>Z30*'Conversion Factors'!$D$31^($E35-$E30)</f>
        <v>32.302182531565116</v>
      </c>
      <c r="AA35" s="20">
        <f>AA30*'Conversion Factors'!$D$31^($E35-$E30)</f>
        <v>32.244687814628527</v>
      </c>
      <c r="AB35" s="20">
        <f>AB30*'Conversion Factors'!$D$31^($E35-$E30)</f>
        <v>32.13921045630623</v>
      </c>
      <c r="AC35" s="20">
        <f>AC30*'Conversion Factors'!$D$31^($E35-$E30)</f>
        <v>32.033733097983934</v>
      </c>
      <c r="AD35" s="20">
        <f>AD30*'Conversion Factors'!$D$31^($E35-$E30)</f>
        <v>31.92825573966163</v>
      </c>
      <c r="AE35" s="20">
        <f>AE30*'Conversion Factors'!$D$31^($E35-$E30)</f>
        <v>31.822778381339333</v>
      </c>
      <c r="AF35" s="20">
        <f>AF30*'Conversion Factors'!$D$31^($E35-$E30)</f>
        <v>31.717301023017036</v>
      </c>
      <c r="AG35" s="20">
        <f>AG30*'Conversion Factors'!$D$31^($E35-$E30)</f>
        <v>31.611823664694736</v>
      </c>
      <c r="AH35" s="20">
        <f>AH30*'Conversion Factors'!$D$31^($E35-$E30)</f>
        <v>31.506346306372439</v>
      </c>
      <c r="AI35" s="20">
        <f>AI30*'Conversion Factors'!$D$31^($E35-$E30)</f>
        <v>31.400868948050142</v>
      </c>
      <c r="AJ35" s="20">
        <f>AJ30*'Conversion Factors'!$D$31^($E35-$E30)</f>
        <v>31.295391589727839</v>
      </c>
      <c r="AK35" s="20">
        <f>AK30*'Conversion Factors'!$D$31^($E35-$E30)</f>
        <v>31.189914231405538</v>
      </c>
      <c r="AL35" s="14"/>
      <c r="AM35" s="14">
        <v>1</v>
      </c>
    </row>
    <row r="36" spans="1:39" ht="12.75" customHeight="1" x14ac:dyDescent="0.25">
      <c r="A36" s="100"/>
      <c r="B36" s="14" t="s">
        <v>200</v>
      </c>
      <c r="C36" s="18" t="s">
        <v>196</v>
      </c>
      <c r="D36" s="14" t="s">
        <v>197</v>
      </c>
      <c r="E36" s="14">
        <v>2018</v>
      </c>
      <c r="F36" s="14" t="s">
        <v>412</v>
      </c>
      <c r="G36" s="20">
        <f>G31*'Conversion Factors'!$D$31^($E36-$E31)</f>
        <v>38.66013071895425</v>
      </c>
      <c r="H36" s="20">
        <f>H31*'Conversion Factors'!$D$31^($E36-$E31)</f>
        <v>38.13657816847023</v>
      </c>
      <c r="I36" s="20">
        <f>I31*'Conversion Factors'!$D$31^($E36-$E31)</f>
        <v>37.613025617986217</v>
      </c>
      <c r="J36" s="20">
        <f>J31*'Conversion Factors'!$D$31^($E36-$E31)</f>
        <v>37.08947306750219</v>
      </c>
      <c r="K36" s="20">
        <f>K31*'Conversion Factors'!$D$31^($E36-$E31)</f>
        <v>36.565920517018178</v>
      </c>
      <c r="L36" s="20">
        <f>L31*'Conversion Factors'!$D$31^($E36-$E31)</f>
        <v>36.042367966534165</v>
      </c>
      <c r="M36" s="20">
        <f>M31*'Conversion Factors'!$D$31^($E36-$E31)</f>
        <v>35.518815416050145</v>
      </c>
      <c r="N36" s="20">
        <f>N31*'Conversion Factors'!$D$31^($E36-$E31)</f>
        <v>34.995262865566126</v>
      </c>
      <c r="O36" s="20">
        <f>O31*'Conversion Factors'!$D$31^($E36-$E31)</f>
        <v>34.471710315082106</v>
      </c>
      <c r="P36" s="20">
        <f>P31*'Conversion Factors'!$D$31^($E36-$E31)</f>
        <v>33.948157764598093</v>
      </c>
      <c r="Q36" s="20">
        <f>Q31*'Conversion Factors'!$D$31^($E36-$E31)</f>
        <v>33.424605214114059</v>
      </c>
      <c r="R36" s="20">
        <f>R31*'Conversion Factors'!$D$31^($E36-$E31)</f>
        <v>33.366050686727029</v>
      </c>
      <c r="S36" s="20">
        <f>S31*'Conversion Factors'!$D$31^($E36-$E31)</f>
        <v>33.307496159340005</v>
      </c>
      <c r="T36" s="20">
        <f>T31*'Conversion Factors'!$D$31^($E36-$E31)</f>
        <v>33.248941631952981</v>
      </c>
      <c r="U36" s="20">
        <f>U31*'Conversion Factors'!$D$31^($E36-$E31)</f>
        <v>33.190387104565957</v>
      </c>
      <c r="V36" s="20">
        <f>V31*'Conversion Factors'!$D$31^($E36-$E31)</f>
        <v>33.131832577178933</v>
      </c>
      <c r="W36" s="20">
        <f>W31*'Conversion Factors'!$D$31^($E36-$E31)</f>
        <v>33.073278049791917</v>
      </c>
      <c r="X36" s="20">
        <f>X31*'Conversion Factors'!$D$31^($E36-$E31)</f>
        <v>33.014723522404879</v>
      </c>
      <c r="Y36" s="20">
        <f>Y31*'Conversion Factors'!$D$31^($E36-$E31)</f>
        <v>32.956168995017862</v>
      </c>
      <c r="Z36" s="20">
        <f>Z31*'Conversion Factors'!$D$31^($E36-$E31)</f>
        <v>32.897614467630831</v>
      </c>
      <c r="AA36" s="20">
        <f>AA31*'Conversion Factors'!$D$31^($E36-$E31)</f>
        <v>32.839059940243807</v>
      </c>
      <c r="AB36" s="20">
        <f>AB31*'Conversion Factors'!$D$31^($E36-$E31)</f>
        <v>32.731638298818787</v>
      </c>
      <c r="AC36" s="20">
        <f>AC31*'Conversion Factors'!$D$31^($E36-$E31)</f>
        <v>32.624216657393774</v>
      </c>
      <c r="AD36" s="20">
        <f>AD31*'Conversion Factors'!$D$31^($E36-$E31)</f>
        <v>32.516795015968768</v>
      </c>
      <c r="AE36" s="20">
        <f>AE31*'Conversion Factors'!$D$31^($E36-$E31)</f>
        <v>32.409373374543748</v>
      </c>
      <c r="AF36" s="20">
        <f>AF31*'Conversion Factors'!$D$31^($E36-$E31)</f>
        <v>32.301951733118734</v>
      </c>
      <c r="AG36" s="20">
        <f>AG31*'Conversion Factors'!$D$31^($E36-$E31)</f>
        <v>32.194530091693721</v>
      </c>
      <c r="AH36" s="20">
        <f>AH31*'Conversion Factors'!$D$31^($E36-$E31)</f>
        <v>32.087108450268701</v>
      </c>
      <c r="AI36" s="20">
        <f>AI31*'Conversion Factors'!$D$31^($E36-$E31)</f>
        <v>31.979686808843692</v>
      </c>
      <c r="AJ36" s="20">
        <f>AJ31*'Conversion Factors'!$D$31^($E36-$E31)</f>
        <v>31.872265167418675</v>
      </c>
      <c r="AK36" s="20">
        <f>AK31*'Conversion Factors'!$D$31^($E36-$E31)</f>
        <v>31.764843525993662</v>
      </c>
      <c r="AL36" s="14"/>
      <c r="AM36" s="14">
        <v>1</v>
      </c>
    </row>
    <row r="37" spans="1:39" ht="12.75" customHeight="1" x14ac:dyDescent="0.25">
      <c r="A37" s="100"/>
      <c r="B37" s="14" t="s">
        <v>277</v>
      </c>
      <c r="C37" s="18" t="s">
        <v>196</v>
      </c>
      <c r="D37" s="14" t="s">
        <v>197</v>
      </c>
      <c r="E37" s="14">
        <v>2018</v>
      </c>
      <c r="F37" s="14" t="s">
        <v>412</v>
      </c>
      <c r="G37" s="20">
        <f>G32*'Conversion Factors'!$D$31^($E37-$E32)</f>
        <v>38.66013071895425</v>
      </c>
      <c r="H37" s="20">
        <f>H32*'Conversion Factors'!$D$31^($E37-$E32)</f>
        <v>38.13657816847023</v>
      </c>
      <c r="I37" s="20">
        <f>I32*'Conversion Factors'!$D$31^($E37-$E32)</f>
        <v>37.613025617986217</v>
      </c>
      <c r="J37" s="20">
        <f>J32*'Conversion Factors'!$D$31^($E37-$E32)</f>
        <v>37.08947306750219</v>
      </c>
      <c r="K37" s="20">
        <f>K32*'Conversion Factors'!$D$31^($E37-$E32)</f>
        <v>36.565920517018178</v>
      </c>
      <c r="L37" s="20">
        <f>L32*'Conversion Factors'!$D$31^($E37-$E32)</f>
        <v>36.042367966534165</v>
      </c>
      <c r="M37" s="20">
        <f>M32*'Conversion Factors'!$D$31^($E37-$E32)</f>
        <v>35.518815416050145</v>
      </c>
      <c r="N37" s="20">
        <f>N32*'Conversion Factors'!$D$31^($E37-$E32)</f>
        <v>34.995262865566126</v>
      </c>
      <c r="O37" s="20">
        <f>O32*'Conversion Factors'!$D$31^($E37-$E32)</f>
        <v>34.471710315082106</v>
      </c>
      <c r="P37" s="20">
        <f>P32*'Conversion Factors'!$D$31^($E37-$E32)</f>
        <v>33.948157764598093</v>
      </c>
      <c r="Q37" s="20">
        <f>Q32*'Conversion Factors'!$D$31^($E37-$E32)</f>
        <v>33.424605214114059</v>
      </c>
      <c r="R37" s="20">
        <f>R32*'Conversion Factors'!$D$31^($E37-$E32)</f>
        <v>33.366050686727029</v>
      </c>
      <c r="S37" s="20">
        <f>S32*'Conversion Factors'!$D$31^($E37-$E32)</f>
        <v>33.307496159340005</v>
      </c>
      <c r="T37" s="20">
        <f>T32*'Conversion Factors'!$D$31^($E37-$E32)</f>
        <v>33.248941631952981</v>
      </c>
      <c r="U37" s="20">
        <f>U32*'Conversion Factors'!$D$31^($E37-$E32)</f>
        <v>33.190387104565957</v>
      </c>
      <c r="V37" s="20">
        <f>V32*'Conversion Factors'!$D$31^($E37-$E32)</f>
        <v>33.131832577178933</v>
      </c>
      <c r="W37" s="20">
        <f>W32*'Conversion Factors'!$D$31^($E37-$E32)</f>
        <v>33.073278049791917</v>
      </c>
      <c r="X37" s="20">
        <f>X32*'Conversion Factors'!$D$31^($E37-$E32)</f>
        <v>33.014723522404879</v>
      </c>
      <c r="Y37" s="20">
        <f>Y32*'Conversion Factors'!$D$31^($E37-$E32)</f>
        <v>32.956168995017862</v>
      </c>
      <c r="Z37" s="20">
        <f>Z32*'Conversion Factors'!$D$31^($E37-$E32)</f>
        <v>32.897614467630831</v>
      </c>
      <c r="AA37" s="20">
        <f>AA32*'Conversion Factors'!$D$31^($E37-$E32)</f>
        <v>32.839059940243807</v>
      </c>
      <c r="AB37" s="20">
        <f>AB32*'Conversion Factors'!$D$31^($E37-$E32)</f>
        <v>32.731638298818787</v>
      </c>
      <c r="AC37" s="20">
        <f>AC32*'Conversion Factors'!$D$31^($E37-$E32)</f>
        <v>32.624216657393774</v>
      </c>
      <c r="AD37" s="20">
        <f>AD32*'Conversion Factors'!$D$31^($E37-$E32)</f>
        <v>32.516795015968768</v>
      </c>
      <c r="AE37" s="20">
        <f>AE32*'Conversion Factors'!$D$31^($E37-$E32)</f>
        <v>32.409373374543748</v>
      </c>
      <c r="AF37" s="20">
        <f>AF32*'Conversion Factors'!$D$31^($E37-$E32)</f>
        <v>32.301951733118734</v>
      </c>
      <c r="AG37" s="20">
        <f>AG32*'Conversion Factors'!$D$31^($E37-$E32)</f>
        <v>32.194530091693721</v>
      </c>
      <c r="AH37" s="20">
        <f>AH32*'Conversion Factors'!$D$31^($E37-$E32)</f>
        <v>32.087108450268701</v>
      </c>
      <c r="AI37" s="20">
        <f>AI32*'Conversion Factors'!$D$31^($E37-$E32)</f>
        <v>31.979686808843692</v>
      </c>
      <c r="AJ37" s="20">
        <f>AJ32*'Conversion Factors'!$D$31^($E37-$E32)</f>
        <v>31.872265167418675</v>
      </c>
      <c r="AK37" s="20">
        <f>AK32*'Conversion Factors'!$D$31^($E37-$E32)</f>
        <v>31.764843525993662</v>
      </c>
      <c r="AL37" s="14"/>
      <c r="AM37" s="14">
        <v>1</v>
      </c>
    </row>
    <row r="38" spans="1:39" ht="12.75" customHeight="1" x14ac:dyDescent="0.25">
      <c r="A38" s="100" t="s">
        <v>13</v>
      </c>
      <c r="B38" s="14" t="s">
        <v>205</v>
      </c>
      <c r="C38" s="18" t="s">
        <v>206</v>
      </c>
      <c r="D38" s="14" t="s">
        <v>197</v>
      </c>
      <c r="E38" s="14">
        <v>2020</v>
      </c>
      <c r="F38" s="14" t="s">
        <v>413</v>
      </c>
      <c r="G38" s="20">
        <v>74.782852000000005</v>
      </c>
      <c r="H38" s="20">
        <v>73.386855999999995</v>
      </c>
      <c r="I38" s="20">
        <v>71.965912000000003</v>
      </c>
      <c r="J38" s="20">
        <v>70.723488000000003</v>
      </c>
      <c r="K38" s="20">
        <v>69.347092000000004</v>
      </c>
      <c r="L38" s="20">
        <v>67.847251999999997</v>
      </c>
      <c r="M38" s="20">
        <v>66.609589</v>
      </c>
      <c r="N38" s="20">
        <v>65.477424999999997</v>
      </c>
      <c r="O38" s="20">
        <v>64.394394000000005</v>
      </c>
      <c r="P38" s="20">
        <v>63.361885000000001</v>
      </c>
      <c r="Q38" s="20">
        <v>62.377445000000002</v>
      </c>
      <c r="R38" s="20">
        <v>61.439442</v>
      </c>
      <c r="S38" s="20">
        <v>60.544455999999997</v>
      </c>
      <c r="T38" s="20">
        <v>59.691417999999999</v>
      </c>
      <c r="U38" s="20">
        <v>58.856093999999999</v>
      </c>
      <c r="V38" s="20">
        <v>58.055649000000003</v>
      </c>
      <c r="W38" s="20">
        <v>57.292251999999998</v>
      </c>
      <c r="X38" s="20">
        <v>56.564346</v>
      </c>
      <c r="Y38" s="20">
        <v>55.870387999999998</v>
      </c>
      <c r="Z38" s="20">
        <v>55.209133000000001</v>
      </c>
      <c r="AA38" s="20">
        <v>54.578709000000003</v>
      </c>
      <c r="AB38" s="20">
        <v>53.980206000000003</v>
      </c>
      <c r="AC38" s="20">
        <v>53.409526999999997</v>
      </c>
      <c r="AD38" s="20">
        <v>52.865451999999998</v>
      </c>
      <c r="AE38" s="20">
        <v>52.346851000000001</v>
      </c>
      <c r="AF38" s="20">
        <v>51.852432</v>
      </c>
      <c r="AG38" s="20">
        <v>51.381065</v>
      </c>
      <c r="AH38" s="20">
        <v>50.931721000000003</v>
      </c>
      <c r="AI38" s="20">
        <v>50.503891000000003</v>
      </c>
      <c r="AJ38" s="20">
        <v>50.095847999999997</v>
      </c>
      <c r="AK38" s="20">
        <v>49.686912999999997</v>
      </c>
      <c r="AL38" s="14" t="s">
        <v>207</v>
      </c>
      <c r="AM38" s="14"/>
    </row>
    <row r="39" spans="1:39" ht="14.65" customHeight="1" x14ac:dyDescent="0.25">
      <c r="A39" s="100"/>
      <c r="B39" s="14" t="s">
        <v>205</v>
      </c>
      <c r="C39" s="18" t="s">
        <v>206</v>
      </c>
      <c r="D39" s="14" t="s">
        <v>197</v>
      </c>
      <c r="E39" s="14">
        <v>2020</v>
      </c>
      <c r="F39" s="14" t="s">
        <v>412</v>
      </c>
      <c r="G39" s="20">
        <f>G38*'Conversion Factors'!D$22</f>
        <v>103.20033576</v>
      </c>
      <c r="H39" s="20">
        <f>H38*'Conversion Factors'!E$22</f>
        <v>99.072255600000005</v>
      </c>
      <c r="I39" s="20">
        <f>I38*'Conversion Factors'!F$22</f>
        <v>96.434322080000015</v>
      </c>
      <c r="J39" s="20">
        <f>J38*'Conversion Factors'!G$22</f>
        <v>94.76947392000001</v>
      </c>
      <c r="K39" s="20">
        <f>K38*'Conversion Factors'!H$22</f>
        <v>92.231632360000006</v>
      </c>
      <c r="L39" s="20">
        <f>L38*'Conversion Factors'!I$22</f>
        <v>89.558372640000002</v>
      </c>
      <c r="M39" s="20">
        <f>M38*'Conversion Factors'!J$22</f>
        <v>87.924657480000008</v>
      </c>
      <c r="N39" s="20">
        <f>N38*'Conversion Factors'!K$22</f>
        <v>86.430200999999997</v>
      </c>
      <c r="O39" s="20">
        <f>O38*'Conversion Factors'!L$22</f>
        <v>85.000600080000012</v>
      </c>
      <c r="P39" s="20">
        <f>P38*'Conversion Factors'!M$22</f>
        <v>82.370450500000004</v>
      </c>
      <c r="Q39" s="20">
        <f>Q38*'Conversion Factors'!N$22</f>
        <v>81.09067850000001</v>
      </c>
      <c r="R39" s="20">
        <f>R38*'Conversion Factors'!O$22</f>
        <v>79.256880179999996</v>
      </c>
      <c r="S39" s="20">
        <f>S38*'Conversion Factors'!P$22</f>
        <v>78.102348239999998</v>
      </c>
      <c r="T39" s="20">
        <f>T38*'Conversion Factors'!Q$22</f>
        <v>76.405015039999995</v>
      </c>
      <c r="U39" s="20">
        <f>U38*'Conversion Factors'!R$22</f>
        <v>75.335800320000004</v>
      </c>
      <c r="V39" s="20">
        <f>V38*'Conversion Factors'!S$22</f>
        <v>74.311230720000012</v>
      </c>
      <c r="W39" s="20">
        <f>W38*'Conversion Factors'!T$22</f>
        <v>73.334082559999999</v>
      </c>
      <c r="X39" s="20">
        <f>X38*'Conversion Factors'!U$22</f>
        <v>72.402362879999998</v>
      </c>
      <c r="Y39" s="20">
        <f>Y38*'Conversion Factors'!V$22</f>
        <v>71.514096640000005</v>
      </c>
      <c r="Z39" s="20">
        <f>Z38*'Conversion Factors'!W$22</f>
        <v>70.667690239999999</v>
      </c>
      <c r="AA39" s="20">
        <f>AA38*'Conversion Factors'!X$22</f>
        <v>69.860747520000004</v>
      </c>
      <c r="AB39" s="20">
        <f>AB38*'Conversion Factors'!Y$22</f>
        <v>69.094663680000011</v>
      </c>
      <c r="AC39" s="20">
        <f>AC38*'Conversion Factors'!Z$22</f>
        <v>68.364194560000001</v>
      </c>
      <c r="AD39" s="20">
        <f>AD38*'Conversion Factors'!AA$22</f>
        <v>67.667778560000002</v>
      </c>
      <c r="AE39" s="20">
        <f>AE38*'Conversion Factors'!AB$22</f>
        <v>67.003969280000007</v>
      </c>
      <c r="AF39" s="20">
        <f>AF38*'Conversion Factors'!AC$22</f>
        <v>66.371112960000005</v>
      </c>
      <c r="AG39" s="20">
        <f>AG38*'Conversion Factors'!AD$22</f>
        <v>65.767763200000005</v>
      </c>
      <c r="AH39" s="20">
        <f>AH38*'Conversion Factors'!AE$22</f>
        <v>65.19260288000001</v>
      </c>
      <c r="AI39" s="20">
        <f>AI38*'Conversion Factors'!AF$22</f>
        <v>64.644980480000001</v>
      </c>
      <c r="AJ39" s="20">
        <f>AJ38*'Conversion Factors'!AG$22</f>
        <v>64.122685439999998</v>
      </c>
      <c r="AK39" s="20">
        <f>AK38*'Conversion Factors'!AH$22</f>
        <v>63.599248639999999</v>
      </c>
      <c r="AL39" s="14" t="s">
        <v>207</v>
      </c>
      <c r="AM39" s="14"/>
    </row>
    <row r="40" spans="1:39" ht="12.75" customHeight="1" x14ac:dyDescent="0.25">
      <c r="A40" s="100"/>
      <c r="B40" s="14" t="s">
        <v>205</v>
      </c>
      <c r="C40" s="18" t="s">
        <v>206</v>
      </c>
      <c r="D40" s="14" t="s">
        <v>197</v>
      </c>
      <c r="E40" s="14">
        <v>2018</v>
      </c>
      <c r="F40" s="14" t="s">
        <v>412</v>
      </c>
      <c r="G40" s="20">
        <f>G39*'Conversion Factors'!$D$31^($E40-$E39)</f>
        <v>99.192940945790085</v>
      </c>
      <c r="H40" s="20">
        <f>H39*'Conversion Factors'!$D$31^-2</f>
        <v>95.225159169550182</v>
      </c>
      <c r="I40" s="20">
        <f>I39*'Conversion Factors'!$D$31^-2</f>
        <v>92.689659823144964</v>
      </c>
      <c r="J40" s="20">
        <f>J39*'Conversion Factors'!$D$31^-2</f>
        <v>91.08945974625145</v>
      </c>
      <c r="K40" s="20">
        <f>K39*'Conversion Factors'!$D$31^-2</f>
        <v>88.650165667051141</v>
      </c>
      <c r="L40" s="20">
        <f>L39*'Conversion Factors'!$D$31^-2</f>
        <v>86.080711880046138</v>
      </c>
      <c r="M40" s="20">
        <f>M39*'Conversion Factors'!$D$31^-2</f>
        <v>84.510435870818924</v>
      </c>
      <c r="N40" s="20">
        <f>N39*'Conversion Factors'!$D$31^-2</f>
        <v>83.074010957324106</v>
      </c>
      <c r="O40" s="20">
        <f>O39*'Conversion Factors'!$D$31^-2</f>
        <v>81.699923183391022</v>
      </c>
      <c r="P40" s="20">
        <f>P39*'Conversion Factors'!$D$31^-2</f>
        <v>79.171905517108812</v>
      </c>
      <c r="Q40" s="20">
        <f>Q39*'Conversion Factors'!$D$31^-2</f>
        <v>77.941828623606312</v>
      </c>
      <c r="R40" s="20">
        <f>R39*'Conversion Factors'!$D$31^-2</f>
        <v>76.179238927335646</v>
      </c>
      <c r="S40" s="20">
        <f>S39*'Conversion Factors'!$D$31^-2</f>
        <v>75.069538869665521</v>
      </c>
      <c r="T40" s="20">
        <f>T39*'Conversion Factors'!$D$31^-2</f>
        <v>73.438115186466746</v>
      </c>
      <c r="U40" s="20">
        <f>U39*'Conversion Factors'!$D$31^-2</f>
        <v>72.41041937716264</v>
      </c>
      <c r="V40" s="20">
        <f>V39*'Conversion Factors'!$D$31^-2</f>
        <v>71.425635063437156</v>
      </c>
      <c r="W40" s="20">
        <f>W39*'Conversion Factors'!$D$31^-2</f>
        <v>70.486430757400996</v>
      </c>
      <c r="X40" s="20">
        <f>X39*'Conversion Factors'!$D$31^-2</f>
        <v>69.590890888119958</v>
      </c>
      <c r="Y40" s="20">
        <f>Y39*'Conversion Factors'!$D$31^-2</f>
        <v>68.737117108804313</v>
      </c>
      <c r="Z40" s="20">
        <f>Z39*'Conversion Factors'!$D$31^-2</f>
        <v>67.92357770088428</v>
      </c>
      <c r="AA40" s="20">
        <f>AA39*'Conversion Factors'!$D$31^-2</f>
        <v>67.147969550173016</v>
      </c>
      <c r="AB40" s="20">
        <f>AB39*'Conversion Factors'!$D$31^-2</f>
        <v>66.411633679354111</v>
      </c>
      <c r="AC40" s="20">
        <f>AC39*'Conversion Factors'!$D$31^-2</f>
        <v>65.709529565551719</v>
      </c>
      <c r="AD40" s="20">
        <f>AD39*'Conversion Factors'!$D$31^-2</f>
        <v>65.040156247597082</v>
      </c>
      <c r="AE40" s="20">
        <f>AE39*'Conversion Factors'!$D$31^-2</f>
        <v>64.402123490965025</v>
      </c>
      <c r="AF40" s="20">
        <f>AF39*'Conversion Factors'!$D$31^-2</f>
        <v>63.793841753171861</v>
      </c>
      <c r="AG40" s="20">
        <f>AG39*'Conversion Factors'!$D$31^-2</f>
        <v>63.213920799692431</v>
      </c>
      <c r="AH40" s="20">
        <f>AH39*'Conversion Factors'!$D$31^-2</f>
        <v>62.661094655901586</v>
      </c>
      <c r="AI40" s="20">
        <f>AI39*'Conversion Factors'!$D$31^-2</f>
        <v>62.134737101114958</v>
      </c>
      <c r="AJ40" s="20">
        <f>AJ39*'Conversion Factors'!$D$31^-2</f>
        <v>61.632723414071513</v>
      </c>
      <c r="AK40" s="20">
        <f>AK39*'Conversion Factors'!$D$31^-2</f>
        <v>61.129612302960403</v>
      </c>
      <c r="AL40" s="14" t="s">
        <v>207</v>
      </c>
      <c r="AM40" s="14">
        <v>1</v>
      </c>
    </row>
    <row r="41" spans="1:39" ht="12.75" customHeight="1" x14ac:dyDescent="0.25">
      <c r="A41" s="100" t="s">
        <v>15</v>
      </c>
      <c r="B41" s="14" t="s">
        <v>195</v>
      </c>
      <c r="C41" s="18" t="s">
        <v>196</v>
      </c>
      <c r="D41" s="14" t="s">
        <v>197</v>
      </c>
      <c r="E41" s="14">
        <v>2020</v>
      </c>
      <c r="F41" s="14" t="s">
        <v>412</v>
      </c>
      <c r="G41" s="20">
        <v>42.155749999999998</v>
      </c>
      <c r="H41" s="20">
        <v>42.155749999999998</v>
      </c>
      <c r="I41" s="20">
        <v>42.155749999999998</v>
      </c>
      <c r="J41" s="20">
        <v>42.155749999999998</v>
      </c>
      <c r="K41" s="20">
        <v>42.155749999999998</v>
      </c>
      <c r="L41" s="20">
        <v>42.155749999999998</v>
      </c>
      <c r="M41" s="20">
        <v>42.155749999999998</v>
      </c>
      <c r="N41" s="20">
        <v>42.155749999999998</v>
      </c>
      <c r="O41" s="20">
        <v>42.155749999999998</v>
      </c>
      <c r="P41" s="20">
        <v>42.155749999999998</v>
      </c>
      <c r="Q41" s="20">
        <v>42.155749999999998</v>
      </c>
      <c r="R41" s="20">
        <v>42.155749999999998</v>
      </c>
      <c r="S41" s="20">
        <v>42.155749999999998</v>
      </c>
      <c r="T41" s="20">
        <v>42.155749999999998</v>
      </c>
      <c r="U41" s="20">
        <v>42.155749999999998</v>
      </c>
      <c r="V41" s="20">
        <v>42.155749999999998</v>
      </c>
      <c r="W41" s="20">
        <v>42.155749999999998</v>
      </c>
      <c r="X41" s="20">
        <v>42.155749999999998</v>
      </c>
      <c r="Y41" s="20">
        <v>42.155749999999998</v>
      </c>
      <c r="Z41" s="20">
        <v>42.155749999999998</v>
      </c>
      <c r="AA41" s="20">
        <v>42.155749999999998</v>
      </c>
      <c r="AB41" s="20">
        <v>42.155749999999998</v>
      </c>
      <c r="AC41" s="20">
        <v>42.155749999999998</v>
      </c>
      <c r="AD41" s="20">
        <v>42.155749999999998</v>
      </c>
      <c r="AE41" s="20">
        <v>42.155749999999998</v>
      </c>
      <c r="AF41" s="20">
        <v>42.155749999999998</v>
      </c>
      <c r="AG41" s="20">
        <v>42.155749999999998</v>
      </c>
      <c r="AH41" s="20">
        <v>42.155749999999998</v>
      </c>
      <c r="AI41" s="20">
        <v>42.155749999999998</v>
      </c>
      <c r="AJ41" s="20">
        <v>42.155749999999998</v>
      </c>
      <c r="AK41" s="20">
        <v>42.155749999999998</v>
      </c>
      <c r="AL41" s="14" t="s">
        <v>198</v>
      </c>
      <c r="AM41" s="14"/>
    </row>
    <row r="42" spans="1:39" ht="12.75" customHeight="1" x14ac:dyDescent="0.25">
      <c r="A42" s="100"/>
      <c r="B42" s="14" t="s">
        <v>199</v>
      </c>
      <c r="C42" s="18" t="s">
        <v>196</v>
      </c>
      <c r="D42" s="14" t="s">
        <v>197</v>
      </c>
      <c r="E42" s="14">
        <v>2020</v>
      </c>
      <c r="F42" s="14" t="s">
        <v>412</v>
      </c>
      <c r="G42" s="20">
        <v>41.962375000000002</v>
      </c>
      <c r="H42" s="20">
        <v>41.962375000000002</v>
      </c>
      <c r="I42" s="20">
        <v>41.962375000000002</v>
      </c>
      <c r="J42" s="20">
        <v>41.962375000000002</v>
      </c>
      <c r="K42" s="20">
        <v>41.962375000000002</v>
      </c>
      <c r="L42" s="20">
        <v>41.962375000000002</v>
      </c>
      <c r="M42" s="20">
        <v>41.962375000000002</v>
      </c>
      <c r="N42" s="20">
        <v>41.962375000000002</v>
      </c>
      <c r="O42" s="20">
        <v>41.962375000000002</v>
      </c>
      <c r="P42" s="20">
        <v>41.962375000000002</v>
      </c>
      <c r="Q42" s="20">
        <v>41.962375000000002</v>
      </c>
      <c r="R42" s="20">
        <v>41.962375000000002</v>
      </c>
      <c r="S42" s="20">
        <v>41.962375000000002</v>
      </c>
      <c r="T42" s="20">
        <v>41.962375000000002</v>
      </c>
      <c r="U42" s="20">
        <v>41.962375000000002</v>
      </c>
      <c r="V42" s="20">
        <v>41.962375000000002</v>
      </c>
      <c r="W42" s="20">
        <v>41.962375000000002</v>
      </c>
      <c r="X42" s="20">
        <v>41.962375000000002</v>
      </c>
      <c r="Y42" s="20">
        <v>41.962375000000002</v>
      </c>
      <c r="Z42" s="20">
        <v>41.962375000000002</v>
      </c>
      <c r="AA42" s="20">
        <v>41.962375000000002</v>
      </c>
      <c r="AB42" s="20">
        <v>41.962375000000002</v>
      </c>
      <c r="AC42" s="20">
        <v>41.962375000000002</v>
      </c>
      <c r="AD42" s="20">
        <v>41.962375000000002</v>
      </c>
      <c r="AE42" s="20">
        <v>41.962375000000002</v>
      </c>
      <c r="AF42" s="20">
        <v>41.962375000000002</v>
      </c>
      <c r="AG42" s="20">
        <v>41.962375000000002</v>
      </c>
      <c r="AH42" s="20">
        <v>41.962375000000002</v>
      </c>
      <c r="AI42" s="20">
        <v>41.962375000000002</v>
      </c>
      <c r="AJ42" s="20">
        <v>41.962375000000002</v>
      </c>
      <c r="AK42" s="20">
        <v>41.962375000000002</v>
      </c>
      <c r="AL42" s="14" t="s">
        <v>198</v>
      </c>
      <c r="AM42" s="14"/>
    </row>
    <row r="43" spans="1:39" ht="12.75" customHeight="1" x14ac:dyDescent="0.25">
      <c r="A43" s="100"/>
      <c r="B43" s="14" t="s">
        <v>200</v>
      </c>
      <c r="C43" s="18" t="s">
        <v>196</v>
      </c>
      <c r="D43" s="14" t="s">
        <v>197</v>
      </c>
      <c r="E43" s="14">
        <v>2020</v>
      </c>
      <c r="F43" s="14" t="s">
        <v>412</v>
      </c>
      <c r="G43" s="20">
        <v>42.735875</v>
      </c>
      <c r="H43" s="20">
        <v>42.735875</v>
      </c>
      <c r="I43" s="20">
        <v>42.735875</v>
      </c>
      <c r="J43" s="20">
        <v>42.735875</v>
      </c>
      <c r="K43" s="20">
        <v>42.735875</v>
      </c>
      <c r="L43" s="20">
        <v>42.735875</v>
      </c>
      <c r="M43" s="20">
        <v>42.735875</v>
      </c>
      <c r="N43" s="20">
        <v>42.735875</v>
      </c>
      <c r="O43" s="20">
        <v>42.735875</v>
      </c>
      <c r="P43" s="20">
        <v>42.735875</v>
      </c>
      <c r="Q43" s="20">
        <v>42.735875</v>
      </c>
      <c r="R43" s="20">
        <v>42.735875</v>
      </c>
      <c r="S43" s="20">
        <v>42.735875</v>
      </c>
      <c r="T43" s="20">
        <v>42.735875</v>
      </c>
      <c r="U43" s="20">
        <v>42.735875</v>
      </c>
      <c r="V43" s="20">
        <v>42.735875</v>
      </c>
      <c r="W43" s="20">
        <v>42.735875</v>
      </c>
      <c r="X43" s="20">
        <v>42.735875</v>
      </c>
      <c r="Y43" s="20">
        <v>42.735875</v>
      </c>
      <c r="Z43" s="20">
        <v>42.735875</v>
      </c>
      <c r="AA43" s="20">
        <v>42.735875</v>
      </c>
      <c r="AB43" s="20">
        <v>42.735875</v>
      </c>
      <c r="AC43" s="20">
        <v>42.735875</v>
      </c>
      <c r="AD43" s="20">
        <v>42.735875</v>
      </c>
      <c r="AE43" s="20">
        <v>42.735875</v>
      </c>
      <c r="AF43" s="20">
        <v>42.735875</v>
      </c>
      <c r="AG43" s="20">
        <v>42.735875</v>
      </c>
      <c r="AH43" s="20">
        <v>42.735875</v>
      </c>
      <c r="AI43" s="20">
        <v>42.735875</v>
      </c>
      <c r="AJ43" s="20">
        <v>42.735875</v>
      </c>
      <c r="AK43" s="20">
        <v>42.735875</v>
      </c>
      <c r="AL43" s="14" t="s">
        <v>198</v>
      </c>
      <c r="AM43" s="14"/>
    </row>
    <row r="44" spans="1:39" ht="12.75" customHeight="1" x14ac:dyDescent="0.25">
      <c r="A44" s="100"/>
      <c r="B44" s="14" t="s">
        <v>201</v>
      </c>
      <c r="C44" s="18" t="s">
        <v>196</v>
      </c>
      <c r="D44" s="14" t="s">
        <v>197</v>
      </c>
      <c r="E44" s="14">
        <v>2020</v>
      </c>
      <c r="F44" s="14" t="s">
        <v>412</v>
      </c>
      <c r="G44" s="20">
        <v>42.735875</v>
      </c>
      <c r="H44" s="20">
        <v>42.735875</v>
      </c>
      <c r="I44" s="20">
        <v>42.735875</v>
      </c>
      <c r="J44" s="20">
        <v>42.735875</v>
      </c>
      <c r="K44" s="20">
        <v>42.735875</v>
      </c>
      <c r="L44" s="20">
        <v>42.735875</v>
      </c>
      <c r="M44" s="20">
        <v>42.735875</v>
      </c>
      <c r="N44" s="20">
        <v>42.735875</v>
      </c>
      <c r="O44" s="20">
        <v>42.735875</v>
      </c>
      <c r="P44" s="20">
        <v>42.735875</v>
      </c>
      <c r="Q44" s="20">
        <v>42.735875</v>
      </c>
      <c r="R44" s="20">
        <v>42.735875</v>
      </c>
      <c r="S44" s="20">
        <v>42.735875</v>
      </c>
      <c r="T44" s="20">
        <v>42.735875</v>
      </c>
      <c r="U44" s="20">
        <v>42.735875</v>
      </c>
      <c r="V44" s="20">
        <v>42.735875</v>
      </c>
      <c r="W44" s="20">
        <v>42.735875</v>
      </c>
      <c r="X44" s="20">
        <v>42.735875</v>
      </c>
      <c r="Y44" s="20">
        <v>42.735875</v>
      </c>
      <c r="Z44" s="20">
        <v>42.735875</v>
      </c>
      <c r="AA44" s="20">
        <v>42.735875</v>
      </c>
      <c r="AB44" s="20">
        <v>42.735875</v>
      </c>
      <c r="AC44" s="20">
        <v>42.735875</v>
      </c>
      <c r="AD44" s="20">
        <v>42.735875</v>
      </c>
      <c r="AE44" s="20">
        <v>42.735875</v>
      </c>
      <c r="AF44" s="20">
        <v>42.735875</v>
      </c>
      <c r="AG44" s="20">
        <v>42.735875</v>
      </c>
      <c r="AH44" s="20">
        <v>42.735875</v>
      </c>
      <c r="AI44" s="20">
        <v>42.735875</v>
      </c>
      <c r="AJ44" s="20">
        <v>42.735875</v>
      </c>
      <c r="AK44" s="20">
        <v>42.735875</v>
      </c>
      <c r="AL44" s="14" t="s">
        <v>198</v>
      </c>
      <c r="AM44" s="14"/>
    </row>
    <row r="45" spans="1:39" ht="12.75" customHeight="1" x14ac:dyDescent="0.25">
      <c r="A45" s="100"/>
      <c r="B45" s="14" t="s">
        <v>202</v>
      </c>
      <c r="C45" s="18" t="s">
        <v>196</v>
      </c>
      <c r="D45" s="14" t="s">
        <v>197</v>
      </c>
      <c r="E45" s="14">
        <v>2020</v>
      </c>
      <c r="F45" s="14" t="s">
        <v>412</v>
      </c>
      <c r="G45" s="20">
        <v>42.735875</v>
      </c>
      <c r="H45" s="20">
        <v>42.735875</v>
      </c>
      <c r="I45" s="20">
        <v>42.735875</v>
      </c>
      <c r="J45" s="20">
        <v>42.735875</v>
      </c>
      <c r="K45" s="20">
        <v>42.735875</v>
      </c>
      <c r="L45" s="20">
        <v>42.735875</v>
      </c>
      <c r="M45" s="20">
        <v>42.735875</v>
      </c>
      <c r="N45" s="20">
        <v>42.735875</v>
      </c>
      <c r="O45" s="20">
        <v>42.735875</v>
      </c>
      <c r="P45" s="20">
        <v>42.735875</v>
      </c>
      <c r="Q45" s="20">
        <v>42.735875</v>
      </c>
      <c r="R45" s="20">
        <v>42.735875</v>
      </c>
      <c r="S45" s="20">
        <v>42.735875</v>
      </c>
      <c r="T45" s="20">
        <v>42.735875</v>
      </c>
      <c r="U45" s="20">
        <v>42.735875</v>
      </c>
      <c r="V45" s="20">
        <v>42.735875</v>
      </c>
      <c r="W45" s="20">
        <v>42.735875</v>
      </c>
      <c r="X45" s="20">
        <v>42.735875</v>
      </c>
      <c r="Y45" s="20">
        <v>42.735875</v>
      </c>
      <c r="Z45" s="20">
        <v>42.735875</v>
      </c>
      <c r="AA45" s="20">
        <v>42.735875</v>
      </c>
      <c r="AB45" s="20">
        <v>42.735875</v>
      </c>
      <c r="AC45" s="20">
        <v>42.735875</v>
      </c>
      <c r="AD45" s="20">
        <v>42.735875</v>
      </c>
      <c r="AE45" s="20">
        <v>42.735875</v>
      </c>
      <c r="AF45" s="20">
        <v>42.735875</v>
      </c>
      <c r="AG45" s="20">
        <v>42.735875</v>
      </c>
      <c r="AH45" s="20">
        <v>42.735875</v>
      </c>
      <c r="AI45" s="20">
        <v>42.735875</v>
      </c>
      <c r="AJ45" s="20">
        <v>42.735875</v>
      </c>
      <c r="AK45" s="20">
        <v>42.735875</v>
      </c>
      <c r="AL45" s="14" t="s">
        <v>198</v>
      </c>
      <c r="AM45" s="14"/>
    </row>
    <row r="46" spans="1:39" ht="12.75" customHeight="1" x14ac:dyDescent="0.25">
      <c r="A46" s="100"/>
      <c r="B46" s="14" t="s">
        <v>195</v>
      </c>
      <c r="C46" s="18" t="s">
        <v>196</v>
      </c>
      <c r="D46" s="14" t="s">
        <v>197</v>
      </c>
      <c r="E46" s="14">
        <v>2018</v>
      </c>
      <c r="F46" s="14" t="s">
        <v>412</v>
      </c>
      <c r="G46" s="20">
        <f>G41*'Conversion Factors'!$D$31^($E46-$E41)</f>
        <v>40.518790849673202</v>
      </c>
      <c r="H46" s="20">
        <f>H41*'Conversion Factors'!$D$31^($E46-$E41)</f>
        <v>40.518790849673202</v>
      </c>
      <c r="I46" s="20">
        <f>I41*'Conversion Factors'!$D$31^($E46-$E41)</f>
        <v>40.518790849673202</v>
      </c>
      <c r="J46" s="20">
        <f>J41*'Conversion Factors'!$D$31^($E46-$E41)</f>
        <v>40.518790849673202</v>
      </c>
      <c r="K46" s="20">
        <f>K41*'Conversion Factors'!$D$31^($E46-$E41)</f>
        <v>40.518790849673202</v>
      </c>
      <c r="L46" s="20">
        <f>L41*'Conversion Factors'!$D$31^($E46-$E41)</f>
        <v>40.518790849673202</v>
      </c>
      <c r="M46" s="20">
        <f>M41*'Conversion Factors'!$D$31^($E46-$E41)</f>
        <v>40.518790849673202</v>
      </c>
      <c r="N46" s="20">
        <f>N41*'Conversion Factors'!$D$31^($E46-$E41)</f>
        <v>40.518790849673202</v>
      </c>
      <c r="O46" s="20">
        <f>O41*'Conversion Factors'!$D$31^($E46-$E41)</f>
        <v>40.518790849673202</v>
      </c>
      <c r="P46" s="20">
        <f>P41*'Conversion Factors'!$D$31^($E46-$E41)</f>
        <v>40.518790849673202</v>
      </c>
      <c r="Q46" s="20">
        <f>Q41*'Conversion Factors'!$D$31^($E46-$E41)</f>
        <v>40.518790849673202</v>
      </c>
      <c r="R46" s="20">
        <f>R41*'Conversion Factors'!$D$31^($E46-$E41)</f>
        <v>40.518790849673202</v>
      </c>
      <c r="S46" s="20">
        <f>S41*'Conversion Factors'!$D$31^($E46-$E41)</f>
        <v>40.518790849673202</v>
      </c>
      <c r="T46" s="20">
        <f>T41*'Conversion Factors'!$D$31^($E46-$E41)</f>
        <v>40.518790849673202</v>
      </c>
      <c r="U46" s="20">
        <f>U41*'Conversion Factors'!$D$31^($E46-$E41)</f>
        <v>40.518790849673202</v>
      </c>
      <c r="V46" s="20">
        <f>V41*'Conversion Factors'!$D$31^($E46-$E41)</f>
        <v>40.518790849673202</v>
      </c>
      <c r="W46" s="20">
        <f>W41*'Conversion Factors'!$D$31^($E46-$E41)</f>
        <v>40.518790849673202</v>
      </c>
      <c r="X46" s="20">
        <f>X41*'Conversion Factors'!$D$31^($E46-$E41)</f>
        <v>40.518790849673202</v>
      </c>
      <c r="Y46" s="20">
        <f>Y41*'Conversion Factors'!$D$31^($E46-$E41)</f>
        <v>40.518790849673202</v>
      </c>
      <c r="Z46" s="20">
        <f>Z41*'Conversion Factors'!$D$31^($E46-$E41)</f>
        <v>40.518790849673202</v>
      </c>
      <c r="AA46" s="20">
        <f>AA41*'Conversion Factors'!$D$31^($E46-$E41)</f>
        <v>40.518790849673202</v>
      </c>
      <c r="AB46" s="20">
        <f>AB41*'Conversion Factors'!$D$31^($E46-$E41)</f>
        <v>40.518790849673202</v>
      </c>
      <c r="AC46" s="20">
        <f>AC41*'Conversion Factors'!$D$31^($E46-$E41)</f>
        <v>40.518790849673202</v>
      </c>
      <c r="AD46" s="20">
        <f>AD41*'Conversion Factors'!$D$31^($E46-$E41)</f>
        <v>40.518790849673202</v>
      </c>
      <c r="AE46" s="20">
        <f>AE41*'Conversion Factors'!$D$31^($E46-$E41)</f>
        <v>40.518790849673202</v>
      </c>
      <c r="AF46" s="20">
        <f>AF41*'Conversion Factors'!$D$31^($E46-$E41)</f>
        <v>40.518790849673202</v>
      </c>
      <c r="AG46" s="20">
        <f>AG41*'Conversion Factors'!$D$31^($E46-$E41)</f>
        <v>40.518790849673202</v>
      </c>
      <c r="AH46" s="20">
        <f>AH41*'Conversion Factors'!$D$31^($E46-$E41)</f>
        <v>40.518790849673202</v>
      </c>
      <c r="AI46" s="20">
        <f>AI41*'Conversion Factors'!$D$31^($E46-$E41)</f>
        <v>40.518790849673202</v>
      </c>
      <c r="AJ46" s="20">
        <f>AJ41*'Conversion Factors'!$D$31^($E46-$E41)</f>
        <v>40.518790849673202</v>
      </c>
      <c r="AK46" s="20">
        <f>AK41*'Conversion Factors'!$D$31^($E46-$E41)</f>
        <v>40.518790849673202</v>
      </c>
      <c r="AL46" s="14"/>
      <c r="AM46" s="14">
        <v>1</v>
      </c>
    </row>
    <row r="47" spans="1:39" ht="12.75" customHeight="1" x14ac:dyDescent="0.25">
      <c r="A47" s="100"/>
      <c r="B47" s="14" t="s">
        <v>199</v>
      </c>
      <c r="C47" s="18" t="s">
        <v>196</v>
      </c>
      <c r="D47" s="14" t="s">
        <v>197</v>
      </c>
      <c r="E47" s="14">
        <v>2018</v>
      </c>
      <c r="F47" s="14" t="s">
        <v>412</v>
      </c>
      <c r="G47" s="20">
        <f>G42*'Conversion Factors'!$D$31^($E47-$E42)</f>
        <v>40.332924836601308</v>
      </c>
      <c r="H47" s="20">
        <f>H42*'Conversion Factors'!$D$31^($E47-$E42)</f>
        <v>40.332924836601308</v>
      </c>
      <c r="I47" s="20">
        <f>I42*'Conversion Factors'!$D$31^($E47-$E42)</f>
        <v>40.332924836601308</v>
      </c>
      <c r="J47" s="20">
        <f>J42*'Conversion Factors'!$D$31^($E47-$E42)</f>
        <v>40.332924836601308</v>
      </c>
      <c r="K47" s="20">
        <f>K42*'Conversion Factors'!$D$31^($E47-$E42)</f>
        <v>40.332924836601308</v>
      </c>
      <c r="L47" s="20">
        <f>L42*'Conversion Factors'!$D$31^($E47-$E42)</f>
        <v>40.332924836601308</v>
      </c>
      <c r="M47" s="20">
        <f>M42*'Conversion Factors'!$D$31^($E47-$E42)</f>
        <v>40.332924836601308</v>
      </c>
      <c r="N47" s="20">
        <f>N42*'Conversion Factors'!$D$31^($E47-$E42)</f>
        <v>40.332924836601308</v>
      </c>
      <c r="O47" s="20">
        <f>O42*'Conversion Factors'!$D$31^($E47-$E42)</f>
        <v>40.332924836601308</v>
      </c>
      <c r="P47" s="20">
        <f>P42*'Conversion Factors'!$D$31^($E47-$E42)</f>
        <v>40.332924836601308</v>
      </c>
      <c r="Q47" s="20">
        <f>Q42*'Conversion Factors'!$D$31^($E47-$E42)</f>
        <v>40.332924836601308</v>
      </c>
      <c r="R47" s="20">
        <f>R42*'Conversion Factors'!$D$31^($E47-$E42)</f>
        <v>40.332924836601308</v>
      </c>
      <c r="S47" s="20">
        <f>S42*'Conversion Factors'!$D$31^($E47-$E42)</f>
        <v>40.332924836601308</v>
      </c>
      <c r="T47" s="20">
        <f>T42*'Conversion Factors'!$D$31^($E47-$E42)</f>
        <v>40.332924836601308</v>
      </c>
      <c r="U47" s="20">
        <f>U42*'Conversion Factors'!$D$31^($E47-$E42)</f>
        <v>40.332924836601308</v>
      </c>
      <c r="V47" s="20">
        <f>V42*'Conversion Factors'!$D$31^($E47-$E42)</f>
        <v>40.332924836601308</v>
      </c>
      <c r="W47" s="20">
        <f>W42*'Conversion Factors'!$D$31^($E47-$E42)</f>
        <v>40.332924836601308</v>
      </c>
      <c r="X47" s="20">
        <f>X42*'Conversion Factors'!$D$31^($E47-$E42)</f>
        <v>40.332924836601308</v>
      </c>
      <c r="Y47" s="20">
        <f>Y42*'Conversion Factors'!$D$31^($E47-$E42)</f>
        <v>40.332924836601308</v>
      </c>
      <c r="Z47" s="20">
        <f>Z42*'Conversion Factors'!$D$31^($E47-$E42)</f>
        <v>40.332924836601308</v>
      </c>
      <c r="AA47" s="20">
        <f>AA42*'Conversion Factors'!$D$31^($E47-$E42)</f>
        <v>40.332924836601308</v>
      </c>
      <c r="AB47" s="20">
        <f>AB42*'Conversion Factors'!$D$31^($E47-$E42)</f>
        <v>40.332924836601308</v>
      </c>
      <c r="AC47" s="20">
        <f>AC42*'Conversion Factors'!$D$31^($E47-$E42)</f>
        <v>40.332924836601308</v>
      </c>
      <c r="AD47" s="20">
        <f>AD42*'Conversion Factors'!$D$31^($E47-$E42)</f>
        <v>40.332924836601308</v>
      </c>
      <c r="AE47" s="20">
        <f>AE42*'Conversion Factors'!$D$31^($E47-$E42)</f>
        <v>40.332924836601308</v>
      </c>
      <c r="AF47" s="20">
        <f>AF42*'Conversion Factors'!$D$31^($E47-$E42)</f>
        <v>40.332924836601308</v>
      </c>
      <c r="AG47" s="20">
        <f>AG42*'Conversion Factors'!$D$31^($E47-$E42)</f>
        <v>40.332924836601308</v>
      </c>
      <c r="AH47" s="20">
        <f>AH42*'Conversion Factors'!$D$31^($E47-$E42)</f>
        <v>40.332924836601308</v>
      </c>
      <c r="AI47" s="20">
        <f>AI42*'Conversion Factors'!$D$31^($E47-$E42)</f>
        <v>40.332924836601308</v>
      </c>
      <c r="AJ47" s="20">
        <f>AJ42*'Conversion Factors'!$D$31^($E47-$E42)</f>
        <v>40.332924836601308</v>
      </c>
      <c r="AK47" s="20">
        <f>AK42*'Conversion Factors'!$D$31^($E47-$E42)</f>
        <v>40.332924836601308</v>
      </c>
      <c r="AL47" s="14"/>
      <c r="AM47" s="14">
        <v>1</v>
      </c>
    </row>
    <row r="48" spans="1:39" ht="12.75" customHeight="1" x14ac:dyDescent="0.25">
      <c r="A48" s="100"/>
      <c r="B48" s="14" t="s">
        <v>200</v>
      </c>
      <c r="C48" s="18" t="s">
        <v>196</v>
      </c>
      <c r="D48" s="14" t="s">
        <v>197</v>
      </c>
      <c r="E48" s="14">
        <v>2018</v>
      </c>
      <c r="F48" s="14" t="s">
        <v>412</v>
      </c>
      <c r="G48" s="20">
        <f>G43*'Conversion Factors'!$D$31^($E48-$E43)</f>
        <v>41.076388888888893</v>
      </c>
      <c r="H48" s="20">
        <f>H43*'Conversion Factors'!$D$31^($E48-$E43)</f>
        <v>41.076388888888893</v>
      </c>
      <c r="I48" s="20">
        <f>I43*'Conversion Factors'!$D$31^($E48-$E43)</f>
        <v>41.076388888888893</v>
      </c>
      <c r="J48" s="20">
        <f>J43*'Conversion Factors'!$D$31^($E48-$E43)</f>
        <v>41.076388888888893</v>
      </c>
      <c r="K48" s="20">
        <f>K43*'Conversion Factors'!$D$31^($E48-$E43)</f>
        <v>41.076388888888893</v>
      </c>
      <c r="L48" s="20">
        <f>L43*'Conversion Factors'!$D$31^($E48-$E43)</f>
        <v>41.076388888888893</v>
      </c>
      <c r="M48" s="20">
        <f>M43*'Conversion Factors'!$D$31^($E48-$E43)</f>
        <v>41.076388888888893</v>
      </c>
      <c r="N48" s="20">
        <f>N43*'Conversion Factors'!$D$31^($E48-$E43)</f>
        <v>41.076388888888893</v>
      </c>
      <c r="O48" s="20">
        <f>O43*'Conversion Factors'!$D$31^($E48-$E43)</f>
        <v>41.076388888888893</v>
      </c>
      <c r="P48" s="20">
        <f>P43*'Conversion Factors'!$D$31^($E48-$E43)</f>
        <v>41.076388888888893</v>
      </c>
      <c r="Q48" s="20">
        <f>Q43*'Conversion Factors'!$D$31^($E48-$E43)</f>
        <v>41.076388888888893</v>
      </c>
      <c r="R48" s="20">
        <f>R43*'Conversion Factors'!$D$31^($E48-$E43)</f>
        <v>41.076388888888893</v>
      </c>
      <c r="S48" s="20">
        <f>S43*'Conversion Factors'!$D$31^($E48-$E43)</f>
        <v>41.076388888888893</v>
      </c>
      <c r="T48" s="20">
        <f>T43*'Conversion Factors'!$D$31^($E48-$E43)</f>
        <v>41.076388888888893</v>
      </c>
      <c r="U48" s="20">
        <f>U43*'Conversion Factors'!$D$31^($E48-$E43)</f>
        <v>41.076388888888893</v>
      </c>
      <c r="V48" s="20">
        <f>V43*'Conversion Factors'!$D$31^($E48-$E43)</f>
        <v>41.076388888888893</v>
      </c>
      <c r="W48" s="20">
        <f>W43*'Conversion Factors'!$D$31^($E48-$E43)</f>
        <v>41.076388888888893</v>
      </c>
      <c r="X48" s="20">
        <f>X43*'Conversion Factors'!$D$31^($E48-$E43)</f>
        <v>41.076388888888893</v>
      </c>
      <c r="Y48" s="20">
        <f>Y43*'Conversion Factors'!$D$31^($E48-$E43)</f>
        <v>41.076388888888893</v>
      </c>
      <c r="Z48" s="20">
        <f>Z43*'Conversion Factors'!$D$31^($E48-$E43)</f>
        <v>41.076388888888893</v>
      </c>
      <c r="AA48" s="20">
        <f>AA43*'Conversion Factors'!$D$31^($E48-$E43)</f>
        <v>41.076388888888893</v>
      </c>
      <c r="AB48" s="20">
        <f>AB43*'Conversion Factors'!$D$31^($E48-$E43)</f>
        <v>41.076388888888893</v>
      </c>
      <c r="AC48" s="20">
        <f>AC43*'Conversion Factors'!$D$31^($E48-$E43)</f>
        <v>41.076388888888893</v>
      </c>
      <c r="AD48" s="20">
        <f>AD43*'Conversion Factors'!$D$31^($E48-$E43)</f>
        <v>41.076388888888893</v>
      </c>
      <c r="AE48" s="20">
        <f>AE43*'Conversion Factors'!$D$31^($E48-$E43)</f>
        <v>41.076388888888893</v>
      </c>
      <c r="AF48" s="20">
        <f>AF43*'Conversion Factors'!$D$31^($E48-$E43)</f>
        <v>41.076388888888893</v>
      </c>
      <c r="AG48" s="20">
        <f>AG43*'Conversion Factors'!$D$31^($E48-$E43)</f>
        <v>41.076388888888893</v>
      </c>
      <c r="AH48" s="20">
        <f>AH43*'Conversion Factors'!$D$31^($E48-$E43)</f>
        <v>41.076388888888893</v>
      </c>
      <c r="AI48" s="20">
        <f>AI43*'Conversion Factors'!$D$31^($E48-$E43)</f>
        <v>41.076388888888893</v>
      </c>
      <c r="AJ48" s="20">
        <f>AJ43*'Conversion Factors'!$D$31^($E48-$E43)</f>
        <v>41.076388888888893</v>
      </c>
      <c r="AK48" s="20">
        <f>AK43*'Conversion Factors'!$D$31^($E48-$E43)</f>
        <v>41.076388888888893</v>
      </c>
      <c r="AL48" s="14"/>
      <c r="AM48" s="14">
        <v>1</v>
      </c>
    </row>
    <row r="49" spans="1:39" ht="12.75" customHeight="1" x14ac:dyDescent="0.25">
      <c r="A49" s="100"/>
      <c r="B49" s="14" t="s">
        <v>277</v>
      </c>
      <c r="C49" s="18" t="s">
        <v>196</v>
      </c>
      <c r="D49" s="14" t="s">
        <v>197</v>
      </c>
      <c r="E49" s="14">
        <v>2018</v>
      </c>
      <c r="F49" s="14" t="s">
        <v>412</v>
      </c>
      <c r="G49" s="20">
        <f>G44*'Conversion Factors'!$D$31^($E49-$E44)</f>
        <v>41.076388888888893</v>
      </c>
      <c r="H49" s="20">
        <f>H44*'Conversion Factors'!$D$31^($E49-$E44)</f>
        <v>41.076388888888893</v>
      </c>
      <c r="I49" s="20">
        <f>I44*'Conversion Factors'!$D$31^($E49-$E44)</f>
        <v>41.076388888888893</v>
      </c>
      <c r="J49" s="20">
        <f>J44*'Conversion Factors'!$D$31^($E49-$E44)</f>
        <v>41.076388888888893</v>
      </c>
      <c r="K49" s="20">
        <f>K44*'Conversion Factors'!$D$31^($E49-$E44)</f>
        <v>41.076388888888893</v>
      </c>
      <c r="L49" s="20">
        <f>L44*'Conversion Factors'!$D$31^($E49-$E44)</f>
        <v>41.076388888888893</v>
      </c>
      <c r="M49" s="20">
        <f>M44*'Conversion Factors'!$D$31^($E49-$E44)</f>
        <v>41.076388888888893</v>
      </c>
      <c r="N49" s="20">
        <f>N44*'Conversion Factors'!$D$31^($E49-$E44)</f>
        <v>41.076388888888893</v>
      </c>
      <c r="O49" s="20">
        <f>O44*'Conversion Factors'!$D$31^($E49-$E44)</f>
        <v>41.076388888888893</v>
      </c>
      <c r="P49" s="20">
        <f>P44*'Conversion Factors'!$D$31^($E49-$E44)</f>
        <v>41.076388888888893</v>
      </c>
      <c r="Q49" s="20">
        <f>Q44*'Conversion Factors'!$D$31^($E49-$E44)</f>
        <v>41.076388888888893</v>
      </c>
      <c r="R49" s="20">
        <f>R44*'Conversion Factors'!$D$31^($E49-$E44)</f>
        <v>41.076388888888893</v>
      </c>
      <c r="S49" s="20">
        <f>S44*'Conversion Factors'!$D$31^($E49-$E44)</f>
        <v>41.076388888888893</v>
      </c>
      <c r="T49" s="20">
        <f>T44*'Conversion Factors'!$D$31^($E49-$E44)</f>
        <v>41.076388888888893</v>
      </c>
      <c r="U49" s="20">
        <f>U44*'Conversion Factors'!$D$31^($E49-$E44)</f>
        <v>41.076388888888893</v>
      </c>
      <c r="V49" s="20">
        <f>V44*'Conversion Factors'!$D$31^($E49-$E44)</f>
        <v>41.076388888888893</v>
      </c>
      <c r="W49" s="20">
        <f>W44*'Conversion Factors'!$D$31^($E49-$E44)</f>
        <v>41.076388888888893</v>
      </c>
      <c r="X49" s="20">
        <f>X44*'Conversion Factors'!$D$31^($E49-$E44)</f>
        <v>41.076388888888893</v>
      </c>
      <c r="Y49" s="20">
        <f>Y44*'Conversion Factors'!$D$31^($E49-$E44)</f>
        <v>41.076388888888893</v>
      </c>
      <c r="Z49" s="20">
        <f>Z44*'Conversion Factors'!$D$31^($E49-$E44)</f>
        <v>41.076388888888893</v>
      </c>
      <c r="AA49" s="20">
        <f>AA44*'Conversion Factors'!$D$31^($E49-$E44)</f>
        <v>41.076388888888893</v>
      </c>
      <c r="AB49" s="20">
        <f>AB44*'Conversion Factors'!$D$31^($E49-$E44)</f>
        <v>41.076388888888893</v>
      </c>
      <c r="AC49" s="20">
        <f>AC44*'Conversion Factors'!$D$31^($E49-$E44)</f>
        <v>41.076388888888893</v>
      </c>
      <c r="AD49" s="20">
        <f>AD44*'Conversion Factors'!$D$31^($E49-$E44)</f>
        <v>41.076388888888893</v>
      </c>
      <c r="AE49" s="20">
        <f>AE44*'Conversion Factors'!$D$31^($E49-$E44)</f>
        <v>41.076388888888893</v>
      </c>
      <c r="AF49" s="20">
        <f>AF44*'Conversion Factors'!$D$31^($E49-$E44)</f>
        <v>41.076388888888893</v>
      </c>
      <c r="AG49" s="20">
        <f>AG44*'Conversion Factors'!$D$31^($E49-$E44)</f>
        <v>41.076388888888893</v>
      </c>
      <c r="AH49" s="20">
        <f>AH44*'Conversion Factors'!$D$31^($E49-$E44)</f>
        <v>41.076388888888893</v>
      </c>
      <c r="AI49" s="20">
        <f>AI44*'Conversion Factors'!$D$31^($E49-$E44)</f>
        <v>41.076388888888893</v>
      </c>
      <c r="AJ49" s="20">
        <f>AJ44*'Conversion Factors'!$D$31^($E49-$E44)</f>
        <v>41.076388888888893</v>
      </c>
      <c r="AK49" s="20">
        <f>AK44*'Conversion Factors'!$D$31^($E49-$E44)</f>
        <v>41.076388888888893</v>
      </c>
      <c r="AL49" s="14"/>
      <c r="AM49" s="14">
        <v>1</v>
      </c>
    </row>
    <row r="50" spans="1:39" ht="12.75" customHeight="1" x14ac:dyDescent="0.25">
      <c r="A50" s="100" t="s">
        <v>18</v>
      </c>
      <c r="B50" s="14" t="s">
        <v>195</v>
      </c>
      <c r="C50" s="18" t="s">
        <v>196</v>
      </c>
      <c r="D50" s="14" t="s">
        <v>197</v>
      </c>
      <c r="E50" s="14">
        <v>2020</v>
      </c>
      <c r="F50" s="14" t="s">
        <v>412</v>
      </c>
      <c r="G50" s="20">
        <v>49.240749999999998</v>
      </c>
      <c r="H50" s="20">
        <v>49.240749999999998</v>
      </c>
      <c r="I50" s="20">
        <v>49.240749999999998</v>
      </c>
      <c r="J50" s="20">
        <v>49.240749999999998</v>
      </c>
      <c r="K50" s="20">
        <v>49.240749999999998</v>
      </c>
      <c r="L50" s="20">
        <v>49.240749999999998</v>
      </c>
      <c r="M50" s="20">
        <v>49.240749999999998</v>
      </c>
      <c r="N50" s="20">
        <v>49.240749999999998</v>
      </c>
      <c r="O50" s="20">
        <v>49.240749999999998</v>
      </c>
      <c r="P50" s="20">
        <v>49.240749999999998</v>
      </c>
      <c r="Q50" s="20">
        <v>49.240749999999998</v>
      </c>
      <c r="R50" s="20">
        <v>49.240749999999998</v>
      </c>
      <c r="S50" s="20">
        <v>49.240749999999998</v>
      </c>
      <c r="T50" s="20">
        <v>49.240749999999998</v>
      </c>
      <c r="U50" s="20">
        <v>49.240749999999998</v>
      </c>
      <c r="V50" s="20">
        <v>49.240749999999998</v>
      </c>
      <c r="W50" s="20">
        <v>49.240749999999998</v>
      </c>
      <c r="X50" s="20">
        <v>49.240749999999998</v>
      </c>
      <c r="Y50" s="20">
        <v>49.240749999999998</v>
      </c>
      <c r="Z50" s="20">
        <v>49.240749999999998</v>
      </c>
      <c r="AA50" s="20">
        <v>49.240749999999998</v>
      </c>
      <c r="AB50" s="20">
        <v>49.240749999999998</v>
      </c>
      <c r="AC50" s="20">
        <v>49.240749999999998</v>
      </c>
      <c r="AD50" s="20">
        <v>49.240749999999998</v>
      </c>
      <c r="AE50" s="20">
        <v>49.240749999999998</v>
      </c>
      <c r="AF50" s="20">
        <v>49.240749999999998</v>
      </c>
      <c r="AG50" s="20">
        <v>49.240749999999998</v>
      </c>
      <c r="AH50" s="20">
        <v>49.240749999999998</v>
      </c>
      <c r="AI50" s="20">
        <v>49.240749999999998</v>
      </c>
      <c r="AJ50" s="20">
        <v>49.240749999999998</v>
      </c>
      <c r="AK50" s="20">
        <v>49.240749999999998</v>
      </c>
      <c r="AL50" s="14" t="s">
        <v>198</v>
      </c>
      <c r="AM50" s="14"/>
    </row>
    <row r="51" spans="1:39" ht="12.75" customHeight="1" x14ac:dyDescent="0.25">
      <c r="A51" s="100"/>
      <c r="B51" s="14" t="s">
        <v>199</v>
      </c>
      <c r="C51" s="18" t="s">
        <v>196</v>
      </c>
      <c r="D51" s="14" t="s">
        <v>197</v>
      </c>
      <c r="E51" s="14">
        <v>2020</v>
      </c>
      <c r="F51" s="14" t="s">
        <v>412</v>
      </c>
      <c r="G51" s="20">
        <v>49.014875000000004</v>
      </c>
      <c r="H51" s="20">
        <v>49.014875000000004</v>
      </c>
      <c r="I51" s="20">
        <v>49.014875000000004</v>
      </c>
      <c r="J51" s="20">
        <v>49.014875000000004</v>
      </c>
      <c r="K51" s="20">
        <v>49.014875000000004</v>
      </c>
      <c r="L51" s="20">
        <v>49.014875000000004</v>
      </c>
      <c r="M51" s="20">
        <v>49.014875000000004</v>
      </c>
      <c r="N51" s="20">
        <v>49.014875000000004</v>
      </c>
      <c r="O51" s="20">
        <v>49.014875000000004</v>
      </c>
      <c r="P51" s="20">
        <v>49.014875000000004</v>
      </c>
      <c r="Q51" s="20">
        <v>49.014875000000004</v>
      </c>
      <c r="R51" s="20">
        <v>49.014875000000004</v>
      </c>
      <c r="S51" s="20">
        <v>49.014875000000004</v>
      </c>
      <c r="T51" s="20">
        <v>49.014875000000004</v>
      </c>
      <c r="U51" s="20">
        <v>49.014875000000004</v>
      </c>
      <c r="V51" s="20">
        <v>49.014875000000004</v>
      </c>
      <c r="W51" s="20">
        <v>49.014875000000004</v>
      </c>
      <c r="X51" s="20">
        <v>49.014875000000004</v>
      </c>
      <c r="Y51" s="20">
        <v>49.014875000000004</v>
      </c>
      <c r="Z51" s="20">
        <v>49.014875000000004</v>
      </c>
      <c r="AA51" s="20">
        <v>49.014875000000004</v>
      </c>
      <c r="AB51" s="20">
        <v>49.014875000000004</v>
      </c>
      <c r="AC51" s="20">
        <v>49.014875000000004</v>
      </c>
      <c r="AD51" s="20">
        <v>49.014875000000004</v>
      </c>
      <c r="AE51" s="20">
        <v>49.014875000000004</v>
      </c>
      <c r="AF51" s="20">
        <v>49.014875000000004</v>
      </c>
      <c r="AG51" s="20">
        <v>49.014875000000004</v>
      </c>
      <c r="AH51" s="20">
        <v>49.014875000000004</v>
      </c>
      <c r="AI51" s="20">
        <v>49.014875000000004</v>
      </c>
      <c r="AJ51" s="20">
        <v>49.014875000000004</v>
      </c>
      <c r="AK51" s="20">
        <v>49.014875000000004</v>
      </c>
      <c r="AL51" s="14" t="s">
        <v>198</v>
      </c>
      <c r="AM51" s="14"/>
    </row>
    <row r="52" spans="1:39" ht="12.75" customHeight="1" x14ac:dyDescent="0.25">
      <c r="A52" s="100"/>
      <c r="B52" s="14" t="s">
        <v>200</v>
      </c>
      <c r="C52" s="18" t="s">
        <v>196</v>
      </c>
      <c r="D52" s="14" t="s">
        <v>197</v>
      </c>
      <c r="E52" s="14">
        <v>2020</v>
      </c>
      <c r="F52" s="14" t="s">
        <v>412</v>
      </c>
      <c r="G52" s="20">
        <v>49.918374999999997</v>
      </c>
      <c r="H52" s="20">
        <v>49.918374999999997</v>
      </c>
      <c r="I52" s="20">
        <v>49.918374999999997</v>
      </c>
      <c r="J52" s="20">
        <v>49.918374999999997</v>
      </c>
      <c r="K52" s="20">
        <v>49.918374999999997</v>
      </c>
      <c r="L52" s="20">
        <v>49.918374999999997</v>
      </c>
      <c r="M52" s="20">
        <v>49.918374999999997</v>
      </c>
      <c r="N52" s="20">
        <v>49.918374999999997</v>
      </c>
      <c r="O52" s="20">
        <v>49.918374999999997</v>
      </c>
      <c r="P52" s="20">
        <v>49.918374999999997</v>
      </c>
      <c r="Q52" s="20">
        <v>49.918374999999997</v>
      </c>
      <c r="R52" s="20">
        <v>49.918374999999997</v>
      </c>
      <c r="S52" s="20">
        <v>49.918374999999997</v>
      </c>
      <c r="T52" s="20">
        <v>49.918374999999997</v>
      </c>
      <c r="U52" s="20">
        <v>49.918374999999997</v>
      </c>
      <c r="V52" s="20">
        <v>49.918374999999997</v>
      </c>
      <c r="W52" s="20">
        <v>49.918374999999997</v>
      </c>
      <c r="X52" s="20">
        <v>49.918374999999997</v>
      </c>
      <c r="Y52" s="20">
        <v>49.918374999999997</v>
      </c>
      <c r="Z52" s="20">
        <v>49.918374999999997</v>
      </c>
      <c r="AA52" s="20">
        <v>49.918374999999997</v>
      </c>
      <c r="AB52" s="20">
        <v>49.918374999999997</v>
      </c>
      <c r="AC52" s="20">
        <v>49.918374999999997</v>
      </c>
      <c r="AD52" s="20">
        <v>49.918374999999997</v>
      </c>
      <c r="AE52" s="20">
        <v>49.918374999999997</v>
      </c>
      <c r="AF52" s="20">
        <v>49.918374999999997</v>
      </c>
      <c r="AG52" s="20">
        <v>49.918374999999997</v>
      </c>
      <c r="AH52" s="20">
        <v>49.918374999999997</v>
      </c>
      <c r="AI52" s="20">
        <v>49.918374999999997</v>
      </c>
      <c r="AJ52" s="20">
        <v>49.918374999999997</v>
      </c>
      <c r="AK52" s="20">
        <v>49.918374999999997</v>
      </c>
      <c r="AL52" s="14" t="s">
        <v>198</v>
      </c>
      <c r="AM52" s="14"/>
    </row>
    <row r="53" spans="1:39" ht="12.75" customHeight="1" x14ac:dyDescent="0.25">
      <c r="A53" s="100"/>
      <c r="B53" s="14" t="s">
        <v>201</v>
      </c>
      <c r="C53" s="18" t="s">
        <v>196</v>
      </c>
      <c r="D53" s="14" t="s">
        <v>197</v>
      </c>
      <c r="E53" s="14">
        <v>2020</v>
      </c>
      <c r="F53" s="14" t="s">
        <v>412</v>
      </c>
      <c r="G53" s="20">
        <v>49.918374999999997</v>
      </c>
      <c r="H53" s="20">
        <v>49.918374999999997</v>
      </c>
      <c r="I53" s="20">
        <v>49.918374999999997</v>
      </c>
      <c r="J53" s="20">
        <v>49.918374999999997</v>
      </c>
      <c r="K53" s="20">
        <v>49.918374999999997</v>
      </c>
      <c r="L53" s="20">
        <v>49.918374999999997</v>
      </c>
      <c r="M53" s="20">
        <v>49.918374999999997</v>
      </c>
      <c r="N53" s="20">
        <v>49.918374999999997</v>
      </c>
      <c r="O53" s="20">
        <v>49.918374999999997</v>
      </c>
      <c r="P53" s="20">
        <v>49.918374999999997</v>
      </c>
      <c r="Q53" s="20">
        <v>49.918374999999997</v>
      </c>
      <c r="R53" s="20">
        <v>49.918374999999997</v>
      </c>
      <c r="S53" s="20">
        <v>49.918374999999997</v>
      </c>
      <c r="T53" s="20">
        <v>49.918374999999997</v>
      </c>
      <c r="U53" s="20">
        <v>49.918374999999997</v>
      </c>
      <c r="V53" s="20">
        <v>49.918374999999997</v>
      </c>
      <c r="W53" s="20">
        <v>49.918374999999997</v>
      </c>
      <c r="X53" s="20">
        <v>49.918374999999997</v>
      </c>
      <c r="Y53" s="20">
        <v>49.918374999999997</v>
      </c>
      <c r="Z53" s="20">
        <v>49.918374999999997</v>
      </c>
      <c r="AA53" s="20">
        <v>49.918374999999997</v>
      </c>
      <c r="AB53" s="20">
        <v>49.918374999999997</v>
      </c>
      <c r="AC53" s="20">
        <v>49.918374999999997</v>
      </c>
      <c r="AD53" s="20">
        <v>49.918374999999997</v>
      </c>
      <c r="AE53" s="20">
        <v>49.918374999999997</v>
      </c>
      <c r="AF53" s="20">
        <v>49.918374999999997</v>
      </c>
      <c r="AG53" s="20">
        <v>49.918374999999997</v>
      </c>
      <c r="AH53" s="20">
        <v>49.918374999999997</v>
      </c>
      <c r="AI53" s="20">
        <v>49.918374999999997</v>
      </c>
      <c r="AJ53" s="20">
        <v>49.918374999999997</v>
      </c>
      <c r="AK53" s="20">
        <v>49.918374999999997</v>
      </c>
      <c r="AL53" s="14" t="s">
        <v>198</v>
      </c>
      <c r="AM53" s="14"/>
    </row>
    <row r="54" spans="1:39" ht="12.75" customHeight="1" x14ac:dyDescent="0.25">
      <c r="A54" s="100"/>
      <c r="B54" s="14" t="s">
        <v>202</v>
      </c>
      <c r="C54" s="18" t="s">
        <v>196</v>
      </c>
      <c r="D54" s="14" t="s">
        <v>197</v>
      </c>
      <c r="E54" s="14">
        <v>2020</v>
      </c>
      <c r="F54" s="14" t="s">
        <v>412</v>
      </c>
      <c r="G54" s="20">
        <v>49.918374999999997</v>
      </c>
      <c r="H54" s="20">
        <v>49.918374999999997</v>
      </c>
      <c r="I54" s="20">
        <v>49.918374999999997</v>
      </c>
      <c r="J54" s="20">
        <v>49.918374999999997</v>
      </c>
      <c r="K54" s="20">
        <v>49.918374999999997</v>
      </c>
      <c r="L54" s="20">
        <v>49.918374999999997</v>
      </c>
      <c r="M54" s="20">
        <v>49.918374999999997</v>
      </c>
      <c r="N54" s="20">
        <v>49.918374999999997</v>
      </c>
      <c r="O54" s="20">
        <v>49.918374999999997</v>
      </c>
      <c r="P54" s="20">
        <v>49.918374999999997</v>
      </c>
      <c r="Q54" s="20">
        <v>49.918374999999997</v>
      </c>
      <c r="R54" s="20">
        <v>49.918374999999997</v>
      </c>
      <c r="S54" s="20">
        <v>49.918374999999997</v>
      </c>
      <c r="T54" s="20">
        <v>49.918374999999997</v>
      </c>
      <c r="U54" s="20">
        <v>49.918374999999997</v>
      </c>
      <c r="V54" s="20">
        <v>49.918374999999997</v>
      </c>
      <c r="W54" s="20">
        <v>49.918374999999997</v>
      </c>
      <c r="X54" s="20">
        <v>49.918374999999997</v>
      </c>
      <c r="Y54" s="20">
        <v>49.918374999999997</v>
      </c>
      <c r="Z54" s="20">
        <v>49.918374999999997</v>
      </c>
      <c r="AA54" s="20">
        <v>49.918374999999997</v>
      </c>
      <c r="AB54" s="20">
        <v>49.918374999999997</v>
      </c>
      <c r="AC54" s="20">
        <v>49.918374999999997</v>
      </c>
      <c r="AD54" s="20">
        <v>49.918374999999997</v>
      </c>
      <c r="AE54" s="20">
        <v>49.918374999999997</v>
      </c>
      <c r="AF54" s="20">
        <v>49.918374999999997</v>
      </c>
      <c r="AG54" s="20">
        <v>49.918374999999997</v>
      </c>
      <c r="AH54" s="20">
        <v>49.918374999999997</v>
      </c>
      <c r="AI54" s="20">
        <v>49.918374999999997</v>
      </c>
      <c r="AJ54" s="20">
        <v>49.918374999999997</v>
      </c>
      <c r="AK54" s="20">
        <v>49.918374999999997</v>
      </c>
      <c r="AL54" s="14" t="s">
        <v>198</v>
      </c>
      <c r="AM54" s="14"/>
    </row>
    <row r="55" spans="1:39" ht="12.75" customHeight="1" x14ac:dyDescent="0.25">
      <c r="A55" s="100"/>
      <c r="B55" s="14" t="s">
        <v>195</v>
      </c>
      <c r="C55" s="18" t="s">
        <v>196</v>
      </c>
      <c r="D55" s="14" t="s">
        <v>197</v>
      </c>
      <c r="E55" s="14">
        <v>2018</v>
      </c>
      <c r="F55" s="14" t="s">
        <v>412</v>
      </c>
      <c r="G55" s="20">
        <f>G50*'Conversion Factors'!$D$31^($E55-$E50)</f>
        <v>47.328671664744327</v>
      </c>
      <c r="H55" s="20">
        <f>H50*'Conversion Factors'!$D$31^($E55-$E50)</f>
        <v>47.328671664744327</v>
      </c>
      <c r="I55" s="20">
        <f>I50*'Conversion Factors'!$D$31^($E55-$E50)</f>
        <v>47.328671664744327</v>
      </c>
      <c r="J55" s="20">
        <f>J50*'Conversion Factors'!$D$31^($E55-$E50)</f>
        <v>47.328671664744327</v>
      </c>
      <c r="K55" s="20">
        <f>K50*'Conversion Factors'!$D$31^($E55-$E50)</f>
        <v>47.328671664744327</v>
      </c>
      <c r="L55" s="20">
        <f>L50*'Conversion Factors'!$D$31^($E55-$E50)</f>
        <v>47.328671664744327</v>
      </c>
      <c r="M55" s="20">
        <f>M50*'Conversion Factors'!$D$31^($E55-$E50)</f>
        <v>47.328671664744327</v>
      </c>
      <c r="N55" s="20">
        <f>N50*'Conversion Factors'!$D$31^($E55-$E50)</f>
        <v>47.328671664744327</v>
      </c>
      <c r="O55" s="20">
        <f>O50*'Conversion Factors'!$D$31^($E55-$E50)</f>
        <v>47.328671664744327</v>
      </c>
      <c r="P55" s="20">
        <f>P50*'Conversion Factors'!$D$31^($E55-$E50)</f>
        <v>47.328671664744327</v>
      </c>
      <c r="Q55" s="20">
        <f>Q50*'Conversion Factors'!$D$31^($E55-$E50)</f>
        <v>47.328671664744327</v>
      </c>
      <c r="R55" s="20">
        <f>R50*'Conversion Factors'!$D$31^($E55-$E50)</f>
        <v>47.328671664744327</v>
      </c>
      <c r="S55" s="20">
        <f>S50*'Conversion Factors'!$D$31^($E55-$E50)</f>
        <v>47.328671664744327</v>
      </c>
      <c r="T55" s="20">
        <f>T50*'Conversion Factors'!$D$31^($E55-$E50)</f>
        <v>47.328671664744327</v>
      </c>
      <c r="U55" s="20">
        <f>U50*'Conversion Factors'!$D$31^($E55-$E50)</f>
        <v>47.328671664744327</v>
      </c>
      <c r="V55" s="20">
        <f>V50*'Conversion Factors'!$D$31^($E55-$E50)</f>
        <v>47.328671664744327</v>
      </c>
      <c r="W55" s="20">
        <f>W50*'Conversion Factors'!$D$31^($E55-$E50)</f>
        <v>47.328671664744327</v>
      </c>
      <c r="X55" s="20">
        <f>X50*'Conversion Factors'!$D$31^($E55-$E50)</f>
        <v>47.328671664744327</v>
      </c>
      <c r="Y55" s="20">
        <f>Y50*'Conversion Factors'!$D$31^($E55-$E50)</f>
        <v>47.328671664744327</v>
      </c>
      <c r="Z55" s="20">
        <f>Z50*'Conversion Factors'!$D$31^($E55-$E50)</f>
        <v>47.328671664744327</v>
      </c>
      <c r="AA55" s="20">
        <f>AA50*'Conversion Factors'!$D$31^($E55-$E50)</f>
        <v>47.328671664744327</v>
      </c>
      <c r="AB55" s="20">
        <f>AB50*'Conversion Factors'!$D$31^($E55-$E50)</f>
        <v>47.328671664744327</v>
      </c>
      <c r="AC55" s="20">
        <f>AC50*'Conversion Factors'!$D$31^($E55-$E50)</f>
        <v>47.328671664744327</v>
      </c>
      <c r="AD55" s="20">
        <f>AD50*'Conversion Factors'!$D$31^($E55-$E50)</f>
        <v>47.328671664744327</v>
      </c>
      <c r="AE55" s="20">
        <f>AE50*'Conversion Factors'!$D$31^($E55-$E50)</f>
        <v>47.328671664744327</v>
      </c>
      <c r="AF55" s="20">
        <f>AF50*'Conversion Factors'!$D$31^($E55-$E50)</f>
        <v>47.328671664744327</v>
      </c>
      <c r="AG55" s="20">
        <f>AG50*'Conversion Factors'!$D$31^($E55-$E50)</f>
        <v>47.328671664744327</v>
      </c>
      <c r="AH55" s="20">
        <f>AH50*'Conversion Factors'!$D$31^($E55-$E50)</f>
        <v>47.328671664744327</v>
      </c>
      <c r="AI55" s="20">
        <f>AI50*'Conversion Factors'!$D$31^($E55-$E50)</f>
        <v>47.328671664744327</v>
      </c>
      <c r="AJ55" s="20">
        <f>AJ50*'Conversion Factors'!$D$31^($E55-$E50)</f>
        <v>47.328671664744327</v>
      </c>
      <c r="AK55" s="20">
        <f>AK50*'Conversion Factors'!$D$31^($E55-$E50)</f>
        <v>47.328671664744327</v>
      </c>
      <c r="AL55" s="14"/>
      <c r="AM55" s="14">
        <v>1</v>
      </c>
    </row>
    <row r="56" spans="1:39" ht="12.75" customHeight="1" x14ac:dyDescent="0.25">
      <c r="A56" s="100"/>
      <c r="B56" s="14" t="s">
        <v>199</v>
      </c>
      <c r="C56" s="18" t="s">
        <v>196</v>
      </c>
      <c r="D56" s="14" t="s">
        <v>197</v>
      </c>
      <c r="E56" s="14">
        <v>2018</v>
      </c>
      <c r="F56" s="14" t="s">
        <v>412</v>
      </c>
      <c r="G56" s="20">
        <f>G51*'Conversion Factors'!$D$31^($E56-$E51)</f>
        <v>47.111567666282205</v>
      </c>
      <c r="H56" s="20">
        <f>H51*'Conversion Factors'!$D$31^($E56-$E51)</f>
        <v>47.111567666282205</v>
      </c>
      <c r="I56" s="20">
        <f>I51*'Conversion Factors'!$D$31^($E56-$E51)</f>
        <v>47.111567666282205</v>
      </c>
      <c r="J56" s="20">
        <f>J51*'Conversion Factors'!$D$31^($E56-$E51)</f>
        <v>47.111567666282205</v>
      </c>
      <c r="K56" s="20">
        <f>K51*'Conversion Factors'!$D$31^($E56-$E51)</f>
        <v>47.111567666282205</v>
      </c>
      <c r="L56" s="20">
        <f>L51*'Conversion Factors'!$D$31^($E56-$E51)</f>
        <v>47.111567666282205</v>
      </c>
      <c r="M56" s="20">
        <f>M51*'Conversion Factors'!$D$31^($E56-$E51)</f>
        <v>47.111567666282205</v>
      </c>
      <c r="N56" s="20">
        <f>N51*'Conversion Factors'!$D$31^($E56-$E51)</f>
        <v>47.111567666282205</v>
      </c>
      <c r="O56" s="20">
        <f>O51*'Conversion Factors'!$D$31^($E56-$E51)</f>
        <v>47.111567666282205</v>
      </c>
      <c r="P56" s="20">
        <f>P51*'Conversion Factors'!$D$31^($E56-$E51)</f>
        <v>47.111567666282205</v>
      </c>
      <c r="Q56" s="20">
        <f>Q51*'Conversion Factors'!$D$31^($E56-$E51)</f>
        <v>47.111567666282205</v>
      </c>
      <c r="R56" s="20">
        <f>R51*'Conversion Factors'!$D$31^($E56-$E51)</f>
        <v>47.111567666282205</v>
      </c>
      <c r="S56" s="20">
        <f>S51*'Conversion Factors'!$D$31^($E56-$E51)</f>
        <v>47.111567666282205</v>
      </c>
      <c r="T56" s="20">
        <f>T51*'Conversion Factors'!$D$31^($E56-$E51)</f>
        <v>47.111567666282205</v>
      </c>
      <c r="U56" s="20">
        <f>U51*'Conversion Factors'!$D$31^($E56-$E51)</f>
        <v>47.111567666282205</v>
      </c>
      <c r="V56" s="20">
        <f>V51*'Conversion Factors'!$D$31^($E56-$E51)</f>
        <v>47.111567666282205</v>
      </c>
      <c r="W56" s="20">
        <f>W51*'Conversion Factors'!$D$31^($E56-$E51)</f>
        <v>47.111567666282205</v>
      </c>
      <c r="X56" s="20">
        <f>X51*'Conversion Factors'!$D$31^($E56-$E51)</f>
        <v>47.111567666282205</v>
      </c>
      <c r="Y56" s="20">
        <f>Y51*'Conversion Factors'!$D$31^($E56-$E51)</f>
        <v>47.111567666282205</v>
      </c>
      <c r="Z56" s="20">
        <f>Z51*'Conversion Factors'!$D$31^($E56-$E51)</f>
        <v>47.111567666282205</v>
      </c>
      <c r="AA56" s="20">
        <f>AA51*'Conversion Factors'!$D$31^($E56-$E51)</f>
        <v>47.111567666282205</v>
      </c>
      <c r="AB56" s="20">
        <f>AB51*'Conversion Factors'!$D$31^($E56-$E51)</f>
        <v>47.111567666282205</v>
      </c>
      <c r="AC56" s="20">
        <f>AC51*'Conversion Factors'!$D$31^($E56-$E51)</f>
        <v>47.111567666282205</v>
      </c>
      <c r="AD56" s="20">
        <f>AD51*'Conversion Factors'!$D$31^($E56-$E51)</f>
        <v>47.111567666282205</v>
      </c>
      <c r="AE56" s="20">
        <f>AE51*'Conversion Factors'!$D$31^($E56-$E51)</f>
        <v>47.111567666282205</v>
      </c>
      <c r="AF56" s="20">
        <f>AF51*'Conversion Factors'!$D$31^($E56-$E51)</f>
        <v>47.111567666282205</v>
      </c>
      <c r="AG56" s="20">
        <f>AG51*'Conversion Factors'!$D$31^($E56-$E51)</f>
        <v>47.111567666282205</v>
      </c>
      <c r="AH56" s="20">
        <f>AH51*'Conversion Factors'!$D$31^($E56-$E51)</f>
        <v>47.111567666282205</v>
      </c>
      <c r="AI56" s="20">
        <f>AI51*'Conversion Factors'!$D$31^($E56-$E51)</f>
        <v>47.111567666282205</v>
      </c>
      <c r="AJ56" s="20">
        <f>AJ51*'Conversion Factors'!$D$31^($E56-$E51)</f>
        <v>47.111567666282205</v>
      </c>
      <c r="AK56" s="20">
        <f>AK51*'Conversion Factors'!$D$31^($E56-$E51)</f>
        <v>47.111567666282205</v>
      </c>
      <c r="AL56" s="14"/>
      <c r="AM56" s="14">
        <v>1</v>
      </c>
    </row>
    <row r="57" spans="1:39" ht="12.75" customHeight="1" x14ac:dyDescent="0.25">
      <c r="A57" s="100"/>
      <c r="B57" s="14" t="s">
        <v>200</v>
      </c>
      <c r="C57" s="18" t="s">
        <v>196</v>
      </c>
      <c r="D57" s="14" t="s">
        <v>197</v>
      </c>
      <c r="E57" s="14">
        <v>2018</v>
      </c>
      <c r="F57" s="14" t="s">
        <v>412</v>
      </c>
      <c r="G57" s="20">
        <f>G52*'Conversion Factors'!$D$31^($E57-$E52)</f>
        <v>47.979983660130721</v>
      </c>
      <c r="H57" s="20">
        <f>H52*'Conversion Factors'!$D$31^($E57-$E52)</f>
        <v>47.979983660130721</v>
      </c>
      <c r="I57" s="20">
        <f>I52*'Conversion Factors'!$D$31^($E57-$E52)</f>
        <v>47.979983660130721</v>
      </c>
      <c r="J57" s="20">
        <f>J52*'Conversion Factors'!$D$31^($E57-$E52)</f>
        <v>47.979983660130721</v>
      </c>
      <c r="K57" s="20">
        <f>K52*'Conversion Factors'!$D$31^($E57-$E52)</f>
        <v>47.979983660130721</v>
      </c>
      <c r="L57" s="20">
        <f>L52*'Conversion Factors'!$D$31^($E57-$E52)</f>
        <v>47.979983660130721</v>
      </c>
      <c r="M57" s="20">
        <f>M52*'Conversion Factors'!$D$31^($E57-$E52)</f>
        <v>47.979983660130721</v>
      </c>
      <c r="N57" s="20">
        <f>N52*'Conversion Factors'!$D$31^($E57-$E52)</f>
        <v>47.979983660130721</v>
      </c>
      <c r="O57" s="20">
        <f>O52*'Conversion Factors'!$D$31^($E57-$E52)</f>
        <v>47.979983660130721</v>
      </c>
      <c r="P57" s="20">
        <f>P52*'Conversion Factors'!$D$31^($E57-$E52)</f>
        <v>47.979983660130721</v>
      </c>
      <c r="Q57" s="20">
        <f>Q52*'Conversion Factors'!$D$31^($E57-$E52)</f>
        <v>47.979983660130721</v>
      </c>
      <c r="R57" s="20">
        <f>R52*'Conversion Factors'!$D$31^($E57-$E52)</f>
        <v>47.979983660130721</v>
      </c>
      <c r="S57" s="20">
        <f>S52*'Conversion Factors'!$D$31^($E57-$E52)</f>
        <v>47.979983660130721</v>
      </c>
      <c r="T57" s="20">
        <f>T52*'Conversion Factors'!$D$31^($E57-$E52)</f>
        <v>47.979983660130721</v>
      </c>
      <c r="U57" s="20">
        <f>U52*'Conversion Factors'!$D$31^($E57-$E52)</f>
        <v>47.979983660130721</v>
      </c>
      <c r="V57" s="20">
        <f>V52*'Conversion Factors'!$D$31^($E57-$E52)</f>
        <v>47.979983660130721</v>
      </c>
      <c r="W57" s="20">
        <f>W52*'Conversion Factors'!$D$31^($E57-$E52)</f>
        <v>47.979983660130721</v>
      </c>
      <c r="X57" s="20">
        <f>X52*'Conversion Factors'!$D$31^($E57-$E52)</f>
        <v>47.979983660130721</v>
      </c>
      <c r="Y57" s="20">
        <f>Y52*'Conversion Factors'!$D$31^($E57-$E52)</f>
        <v>47.979983660130721</v>
      </c>
      <c r="Z57" s="20">
        <f>Z52*'Conversion Factors'!$D$31^($E57-$E52)</f>
        <v>47.979983660130721</v>
      </c>
      <c r="AA57" s="20">
        <f>AA52*'Conversion Factors'!$D$31^($E57-$E52)</f>
        <v>47.979983660130721</v>
      </c>
      <c r="AB57" s="20">
        <f>AB52*'Conversion Factors'!$D$31^($E57-$E52)</f>
        <v>47.979983660130721</v>
      </c>
      <c r="AC57" s="20">
        <f>AC52*'Conversion Factors'!$D$31^($E57-$E52)</f>
        <v>47.979983660130721</v>
      </c>
      <c r="AD57" s="20">
        <f>AD52*'Conversion Factors'!$D$31^($E57-$E52)</f>
        <v>47.979983660130721</v>
      </c>
      <c r="AE57" s="20">
        <f>AE52*'Conversion Factors'!$D$31^($E57-$E52)</f>
        <v>47.979983660130721</v>
      </c>
      <c r="AF57" s="20">
        <f>AF52*'Conversion Factors'!$D$31^($E57-$E52)</f>
        <v>47.979983660130721</v>
      </c>
      <c r="AG57" s="20">
        <f>AG52*'Conversion Factors'!$D$31^($E57-$E52)</f>
        <v>47.979983660130721</v>
      </c>
      <c r="AH57" s="20">
        <f>AH52*'Conversion Factors'!$D$31^($E57-$E52)</f>
        <v>47.979983660130721</v>
      </c>
      <c r="AI57" s="20">
        <f>AI52*'Conversion Factors'!$D$31^($E57-$E52)</f>
        <v>47.979983660130721</v>
      </c>
      <c r="AJ57" s="20">
        <f>AJ52*'Conversion Factors'!$D$31^($E57-$E52)</f>
        <v>47.979983660130721</v>
      </c>
      <c r="AK57" s="20">
        <f>AK52*'Conversion Factors'!$D$31^($E57-$E52)</f>
        <v>47.979983660130721</v>
      </c>
      <c r="AL57" s="14"/>
      <c r="AM57" s="14">
        <v>1</v>
      </c>
    </row>
    <row r="58" spans="1:39" ht="12.75" customHeight="1" x14ac:dyDescent="0.25">
      <c r="A58" s="100"/>
      <c r="B58" s="14" t="s">
        <v>277</v>
      </c>
      <c r="C58" s="18" t="s">
        <v>196</v>
      </c>
      <c r="D58" s="14" t="s">
        <v>197</v>
      </c>
      <c r="E58" s="14">
        <v>2018</v>
      </c>
      <c r="F58" s="14" t="s">
        <v>412</v>
      </c>
      <c r="G58" s="20">
        <f>G53*'Conversion Factors'!$D$31^($E58-$E53)</f>
        <v>47.979983660130721</v>
      </c>
      <c r="H58" s="20">
        <f>H53*'Conversion Factors'!$D$31^($E58-$E53)</f>
        <v>47.979983660130721</v>
      </c>
      <c r="I58" s="20">
        <f>I53*'Conversion Factors'!$D$31^($E58-$E53)</f>
        <v>47.979983660130721</v>
      </c>
      <c r="J58" s="20">
        <f>J53*'Conversion Factors'!$D$31^($E58-$E53)</f>
        <v>47.979983660130721</v>
      </c>
      <c r="K58" s="20">
        <f>K53*'Conversion Factors'!$D$31^($E58-$E53)</f>
        <v>47.979983660130721</v>
      </c>
      <c r="L58" s="20">
        <f>L53*'Conversion Factors'!$D$31^($E58-$E53)</f>
        <v>47.979983660130721</v>
      </c>
      <c r="M58" s="20">
        <f>M53*'Conversion Factors'!$D$31^($E58-$E53)</f>
        <v>47.979983660130721</v>
      </c>
      <c r="N58" s="20">
        <f>N53*'Conversion Factors'!$D$31^($E58-$E53)</f>
        <v>47.979983660130721</v>
      </c>
      <c r="O58" s="20">
        <f>O53*'Conversion Factors'!$D$31^($E58-$E53)</f>
        <v>47.979983660130721</v>
      </c>
      <c r="P58" s="20">
        <f>P53*'Conversion Factors'!$D$31^($E58-$E53)</f>
        <v>47.979983660130721</v>
      </c>
      <c r="Q58" s="20">
        <f>Q53*'Conversion Factors'!$D$31^($E58-$E53)</f>
        <v>47.979983660130721</v>
      </c>
      <c r="R58" s="20">
        <f>R53*'Conversion Factors'!$D$31^($E58-$E53)</f>
        <v>47.979983660130721</v>
      </c>
      <c r="S58" s="20">
        <f>S53*'Conversion Factors'!$D$31^($E58-$E53)</f>
        <v>47.979983660130721</v>
      </c>
      <c r="T58" s="20">
        <f>T53*'Conversion Factors'!$D$31^($E58-$E53)</f>
        <v>47.979983660130721</v>
      </c>
      <c r="U58" s="20">
        <f>U53*'Conversion Factors'!$D$31^($E58-$E53)</f>
        <v>47.979983660130721</v>
      </c>
      <c r="V58" s="20">
        <f>V53*'Conversion Factors'!$D$31^($E58-$E53)</f>
        <v>47.979983660130721</v>
      </c>
      <c r="W58" s="20">
        <f>W53*'Conversion Factors'!$D$31^($E58-$E53)</f>
        <v>47.979983660130721</v>
      </c>
      <c r="X58" s="20">
        <f>X53*'Conversion Factors'!$D$31^($E58-$E53)</f>
        <v>47.979983660130721</v>
      </c>
      <c r="Y58" s="20">
        <f>Y53*'Conversion Factors'!$D$31^($E58-$E53)</f>
        <v>47.979983660130721</v>
      </c>
      <c r="Z58" s="20">
        <f>Z53*'Conversion Factors'!$D$31^($E58-$E53)</f>
        <v>47.979983660130721</v>
      </c>
      <c r="AA58" s="20">
        <f>AA53*'Conversion Factors'!$D$31^($E58-$E53)</f>
        <v>47.979983660130721</v>
      </c>
      <c r="AB58" s="20">
        <f>AB53*'Conversion Factors'!$D$31^($E58-$E53)</f>
        <v>47.979983660130721</v>
      </c>
      <c r="AC58" s="20">
        <f>AC53*'Conversion Factors'!$D$31^($E58-$E53)</f>
        <v>47.979983660130721</v>
      </c>
      <c r="AD58" s="20">
        <f>AD53*'Conversion Factors'!$D$31^($E58-$E53)</f>
        <v>47.979983660130721</v>
      </c>
      <c r="AE58" s="20">
        <f>AE53*'Conversion Factors'!$D$31^($E58-$E53)</f>
        <v>47.979983660130721</v>
      </c>
      <c r="AF58" s="20">
        <f>AF53*'Conversion Factors'!$D$31^($E58-$E53)</f>
        <v>47.979983660130721</v>
      </c>
      <c r="AG58" s="20">
        <f>AG53*'Conversion Factors'!$D$31^($E58-$E53)</f>
        <v>47.979983660130721</v>
      </c>
      <c r="AH58" s="20">
        <f>AH53*'Conversion Factors'!$D$31^($E58-$E53)</f>
        <v>47.979983660130721</v>
      </c>
      <c r="AI58" s="20">
        <f>AI53*'Conversion Factors'!$D$31^($E58-$E53)</f>
        <v>47.979983660130721</v>
      </c>
      <c r="AJ58" s="20">
        <f>AJ53*'Conversion Factors'!$D$31^($E58-$E53)</f>
        <v>47.979983660130721</v>
      </c>
      <c r="AK58" s="20">
        <f>AK53*'Conversion Factors'!$D$31^($E58-$E53)</f>
        <v>47.979983660130721</v>
      </c>
      <c r="AL58" s="14"/>
      <c r="AM58" s="14">
        <v>1</v>
      </c>
    </row>
    <row r="59" spans="1:39" ht="12.75" customHeight="1" x14ac:dyDescent="0.25">
      <c r="A59" s="100" t="s">
        <v>20</v>
      </c>
      <c r="B59" s="14" t="s">
        <v>195</v>
      </c>
      <c r="C59" s="18" t="s">
        <v>196</v>
      </c>
      <c r="D59" s="14" t="s">
        <v>197</v>
      </c>
      <c r="E59" s="14">
        <v>2020</v>
      </c>
      <c r="F59" s="14" t="s">
        <v>412</v>
      </c>
      <c r="G59" s="20">
        <v>77.935000000000002</v>
      </c>
      <c r="H59" s="20">
        <f>$G59*'Performance Curves'!C$5</f>
        <v>63.30737869026084</v>
      </c>
      <c r="I59" s="20">
        <f>$G59*'Performance Curves'!D$5</f>
        <v>56.481497600580951</v>
      </c>
      <c r="J59" s="20">
        <f>$G59*'Performance Curves'!E$5</f>
        <v>52.296253968373179</v>
      </c>
      <c r="K59" s="20">
        <f>$G59*'Performance Curves'!F$5</f>
        <v>49.387630517621368</v>
      </c>
      <c r="L59" s="20">
        <f>$G59*'Performance Curves'!G$5</f>
        <v>47.213061249780566</v>
      </c>
      <c r="M59" s="20">
        <f>$G59*'Performance Curves'!H$5</f>
        <v>45.507208277689578</v>
      </c>
      <c r="N59" s="20">
        <f>$G59*'Performance Curves'!I$5</f>
        <v>44.122574959411644</v>
      </c>
      <c r="O59" s="20">
        <f>$G59*'Performance Curves'!J$5</f>
        <v>42.9696212269114</v>
      </c>
      <c r="P59" s="20">
        <f>$G59*'Performance Curves'!K$5</f>
        <v>41.990364523184951</v>
      </c>
      <c r="Q59" s="20">
        <f>$G59*'Performance Curves'!L$5</f>
        <v>41.145352504380035</v>
      </c>
      <c r="R59" s="20">
        <f>$G59*'Performance Curves'!M$5</f>
        <v>40.406667824363723</v>
      </c>
      <c r="S59" s="20">
        <f>$G59*'Performance Curves'!N$5</f>
        <v>39.753916239708239</v>
      </c>
      <c r="T59" s="20">
        <f>$G59*'Performance Curves'!O$5</f>
        <v>39.171800676386084</v>
      </c>
      <c r="U59" s="20">
        <f>$G59*'Performance Curves'!P$5</f>
        <v>38.648589064665877</v>
      </c>
      <c r="V59" s="20">
        <f>$G59*'Performance Curves'!Q$5</f>
        <v>38.175110735457267</v>
      </c>
      <c r="W59" s="20">
        <f>$G59*'Performance Curves'!R$5</f>
        <v>37.744078338532468</v>
      </c>
      <c r="X59" s="20">
        <f>$G59*'Performance Curves'!S$5</f>
        <v>37.349617300546335</v>
      </c>
      <c r="Y59" s="20">
        <f>$G59*'Performance Curves'!T$5</f>
        <v>36.98693162112064</v>
      </c>
      <c r="Z59" s="20">
        <f>$G59*'Performance Curves'!U$5</f>
        <v>36.652061603827065</v>
      </c>
      <c r="AA59" s="20">
        <f>$G59*'Performance Curves'!V$5</f>
        <v>36.341705024138733</v>
      </c>
      <c r="AB59" s="20">
        <f>$G59*'Performance Curves'!W$5</f>
        <v>36.053082974377325</v>
      </c>
      <c r="AC59" s="20">
        <f>$G59*'Performance Curves'!X$5</f>
        <v>35.783837754051767</v>
      </c>
      <c r="AD59" s="20">
        <f>$G59*'Performance Curves'!Y$5</f>
        <v>35.531954126541976</v>
      </c>
      <c r="AE59" s="20">
        <f>$G59*'Performance Curves'!Z$5</f>
        <v>35.295697869094219</v>
      </c>
      <c r="AF59" s="20">
        <f>$G59*'Performance Curves'!AA$5</f>
        <v>35.073567295807443</v>
      </c>
      <c r="AG59" s="20">
        <f>$G59*'Performance Curves'!AB$5</f>
        <v>34.864254633568834</v>
      </c>
      <c r="AH59" s="20">
        <f>$G59*'Performance Curves'!AC$5</f>
        <v>34.666614966498479</v>
      </c>
      <c r="AI59" s="20">
        <f>$G59*'Performance Curves'!AD$5</f>
        <v>34.479641055016735</v>
      </c>
      <c r="AJ59" s="20">
        <f>$G59*'Performance Curves'!AE$5</f>
        <v>34.302442758835767</v>
      </c>
      <c r="AK59" s="20">
        <f>$G59*'Performance Curves'!AF$5</f>
        <v>34.134230100329653</v>
      </c>
      <c r="AL59" s="14" t="s">
        <v>203</v>
      </c>
      <c r="AM59" s="14"/>
    </row>
    <row r="60" spans="1:39" ht="12.75" customHeight="1" x14ac:dyDescent="0.25">
      <c r="A60" s="100"/>
      <c r="B60" s="14" t="s">
        <v>199</v>
      </c>
      <c r="C60" s="18" t="s">
        <v>196</v>
      </c>
      <c r="D60" s="14" t="s">
        <v>197</v>
      </c>
      <c r="E60" s="14">
        <v>2020</v>
      </c>
      <c r="F60" s="14" t="s">
        <v>412</v>
      </c>
      <c r="G60" s="20">
        <v>77.577500000000001</v>
      </c>
      <c r="H60" s="20">
        <f>$G60*'Performance Curves'!C$5</f>
        <v>63.016977870580746</v>
      </c>
      <c r="I60" s="20">
        <f>$G60*'Performance Curves'!D$5</f>
        <v>56.222408162046179</v>
      </c>
      <c r="J60" s="20">
        <f>$G60*'Performance Curves'!E$5</f>
        <v>52.056362895123755</v>
      </c>
      <c r="K60" s="20">
        <f>$G60*'Performance Curves'!F$5</f>
        <v>49.161081753779072</v>
      </c>
      <c r="L60" s="20">
        <f>$G60*'Performance Curves'!G$5</f>
        <v>46.996487574322856</v>
      </c>
      <c r="M60" s="20">
        <f>$G60*'Performance Curves'!H$5</f>
        <v>45.298459615865312</v>
      </c>
      <c r="N60" s="20">
        <f>$G60*'Performance Curves'!I$5</f>
        <v>43.92017782657031</v>
      </c>
      <c r="O60" s="20">
        <f>$G60*'Performance Curves'!J$5</f>
        <v>42.772512872659512</v>
      </c>
      <c r="P60" s="20">
        <f>$G60*'Performance Curves'!K$5</f>
        <v>41.797748172161171</v>
      </c>
      <c r="Q60" s="20">
        <f>$G60*'Performance Curves'!L$5</f>
        <v>40.956612355277379</v>
      </c>
      <c r="R60" s="20">
        <f>$G60*'Performance Curves'!M$5</f>
        <v>40.221316137095997</v>
      </c>
      <c r="S60" s="20">
        <f>$G60*'Performance Curves'!N$5</f>
        <v>39.571558825764619</v>
      </c>
      <c r="T60" s="20">
        <f>$G60*'Performance Curves'!O$5</f>
        <v>38.992113517320092</v>
      </c>
      <c r="U60" s="20">
        <f>$G60*'Performance Curves'!P$5</f>
        <v>38.471301958864657</v>
      </c>
      <c r="V60" s="20">
        <f>$G60*'Performance Curves'!Q$5</f>
        <v>37.999995548597369</v>
      </c>
      <c r="W60" s="20">
        <f>$G60*'Performance Curves'!R$5</f>
        <v>37.570940364502505</v>
      </c>
      <c r="X60" s="20">
        <f>$G60*'Performance Curves'!S$5</f>
        <v>37.178288780819059</v>
      </c>
      <c r="Y60" s="20">
        <f>$G60*'Performance Curves'!T$5</f>
        <v>36.817266797170539</v>
      </c>
      <c r="Z60" s="20">
        <f>$G60*'Performance Curves'!U$5</f>
        <v>36.483932880873731</v>
      </c>
      <c r="AA60" s="20">
        <f>$G60*'Performance Curves'!V$5</f>
        <v>36.174999955220663</v>
      </c>
      <c r="AB60" s="20">
        <f>$G60*'Performance Curves'!W$5</f>
        <v>35.887701859815962</v>
      </c>
      <c r="AC60" s="20">
        <f>$G60*'Performance Curves'!X$5</f>
        <v>35.619691709308412</v>
      </c>
      <c r="AD60" s="20">
        <f>$G60*'Performance Curves'!Y$5</f>
        <v>35.368963511282608</v>
      </c>
      <c r="AE60" s="20">
        <f>$G60*'Performance Curves'!Z$5</f>
        <v>35.133790998135076</v>
      </c>
      <c r="AF60" s="20">
        <f>$G60*'Performance Curves'!AA$5</f>
        <v>34.91267937243218</v>
      </c>
      <c r="AG60" s="20">
        <f>$G60*'Performance Curves'!AB$5</f>
        <v>34.704326860020352</v>
      </c>
      <c r="AH60" s="20">
        <f>$G60*'Performance Curves'!AC$5</f>
        <v>34.507593796927381</v>
      </c>
      <c r="AI60" s="20">
        <f>$G60*'Performance Curves'!AD$5</f>
        <v>34.321477563938679</v>
      </c>
      <c r="AJ60" s="20">
        <f>$G60*'Performance Curves'!AE$5</f>
        <v>34.145092103978719</v>
      </c>
      <c r="AK60" s="20">
        <f>$G60*'Performance Curves'!AF$5</f>
        <v>33.977651063172175</v>
      </c>
      <c r="AL60" s="14" t="s">
        <v>203</v>
      </c>
      <c r="AM60" s="14"/>
    </row>
    <row r="61" spans="1:39" ht="12.75" customHeight="1" x14ac:dyDescent="0.25">
      <c r="A61" s="100"/>
      <c r="B61" s="14" t="s">
        <v>200</v>
      </c>
      <c r="C61" s="18" t="s">
        <v>196</v>
      </c>
      <c r="D61" s="14" t="s">
        <v>197</v>
      </c>
      <c r="E61" s="14">
        <v>2020</v>
      </c>
      <c r="F61" s="14" t="s">
        <v>412</v>
      </c>
      <c r="G61" s="20">
        <v>79.007499999999993</v>
      </c>
      <c r="H61" s="20">
        <f>$G61*'Performance Curves'!C$5</f>
        <v>64.178581149301124</v>
      </c>
      <c r="I61" s="20">
        <f>$G61*'Performance Curves'!D$5</f>
        <v>57.258765916185268</v>
      </c>
      <c r="J61" s="20">
        <f>$G61*'Performance Curves'!E$5</f>
        <v>53.015927188121424</v>
      </c>
      <c r="K61" s="20">
        <f>$G61*'Performance Curves'!F$5</f>
        <v>50.067276809148261</v>
      </c>
      <c r="L61" s="20">
        <f>$G61*'Performance Curves'!G$5</f>
        <v>47.862782276153688</v>
      </c>
      <c r="M61" s="20">
        <f>$G61*'Performance Curves'!H$5</f>
        <v>46.133454263162363</v>
      </c>
      <c r="N61" s="20">
        <f>$G61*'Performance Curves'!I$5</f>
        <v>44.729766357935652</v>
      </c>
      <c r="O61" s="20">
        <f>$G61*'Performance Curves'!J$5</f>
        <v>43.560946289667058</v>
      </c>
      <c r="P61" s="20">
        <f>$G61*'Performance Curves'!K$5</f>
        <v>42.568213576256298</v>
      </c>
      <c r="Q61" s="20">
        <f>$G61*'Performance Curves'!L$5</f>
        <v>41.711572951688019</v>
      </c>
      <c r="R61" s="20">
        <f>$G61*'Performance Curves'!M$5</f>
        <v>40.962722886166887</v>
      </c>
      <c r="S61" s="20">
        <f>$G61*'Performance Curves'!N$5</f>
        <v>40.300988481539079</v>
      </c>
      <c r="T61" s="20">
        <f>$G61*'Performance Curves'!O$5</f>
        <v>39.710862153584053</v>
      </c>
      <c r="U61" s="20">
        <f>$G61*'Performance Curves'!P$5</f>
        <v>39.180450382069537</v>
      </c>
      <c r="V61" s="20">
        <f>$G61*'Performance Curves'!Q$5</f>
        <v>38.700456296036947</v>
      </c>
      <c r="W61" s="20">
        <f>$G61*'Performance Curves'!R$5</f>
        <v>38.263492260622364</v>
      </c>
      <c r="X61" s="20">
        <f>$G61*'Performance Curves'!S$5</f>
        <v>37.863602859728161</v>
      </c>
      <c r="Y61" s="20">
        <f>$G61*'Performance Curves'!T$5</f>
        <v>37.495926092970919</v>
      </c>
      <c r="Z61" s="20">
        <f>$G61*'Performance Curves'!U$5</f>
        <v>37.156447772687066</v>
      </c>
      <c r="AA61" s="20">
        <f>$G61*'Performance Curves'!V$5</f>
        <v>36.841820230892928</v>
      </c>
      <c r="AB61" s="20">
        <f>$G61*'Performance Curves'!W$5</f>
        <v>36.549226318061415</v>
      </c>
      <c r="AC61" s="20">
        <f>$G61*'Performance Curves'!X$5</f>
        <v>36.276275888281837</v>
      </c>
      <c r="AD61" s="20">
        <f>$G61*'Performance Curves'!Y$5</f>
        <v>36.020925972320072</v>
      </c>
      <c r="AE61" s="20">
        <f>$G61*'Performance Curves'!Z$5</f>
        <v>35.781418481971663</v>
      </c>
      <c r="AF61" s="20">
        <f>$G61*'Performance Curves'!AA$5</f>
        <v>35.556231065933233</v>
      </c>
      <c r="AG61" s="20">
        <f>$G61*'Performance Curves'!AB$5</f>
        <v>35.344037954214272</v>
      </c>
      <c r="AH61" s="20">
        <f>$G61*'Performance Curves'!AC$5</f>
        <v>35.143678475211757</v>
      </c>
      <c r="AI61" s="20">
        <f>$G61*'Performance Curves'!AD$5</f>
        <v>34.954131528250905</v>
      </c>
      <c r="AJ61" s="20">
        <f>$G61*'Performance Curves'!AE$5</f>
        <v>34.774494723406896</v>
      </c>
      <c r="AK61" s="20">
        <f>$G61*'Performance Curves'!AF$5</f>
        <v>34.603967211802072</v>
      </c>
      <c r="AL61" s="14" t="s">
        <v>203</v>
      </c>
      <c r="AM61" s="14"/>
    </row>
    <row r="62" spans="1:39" ht="12.75" customHeight="1" x14ac:dyDescent="0.25">
      <c r="A62" s="100"/>
      <c r="B62" s="14" t="s">
        <v>201</v>
      </c>
      <c r="C62" s="18" t="s">
        <v>196</v>
      </c>
      <c r="D62" s="14" t="s">
        <v>197</v>
      </c>
      <c r="E62" s="14">
        <v>2020</v>
      </c>
      <c r="F62" s="14" t="s">
        <v>412</v>
      </c>
      <c r="G62" s="20">
        <v>79.007499999999993</v>
      </c>
      <c r="H62" s="20">
        <f>$G62*'Performance Curves'!C$5</f>
        <v>64.178581149301124</v>
      </c>
      <c r="I62" s="20">
        <f>$G62*'Performance Curves'!D$5</f>
        <v>57.258765916185268</v>
      </c>
      <c r="J62" s="20">
        <f>$G62*'Performance Curves'!E$5</f>
        <v>53.015927188121424</v>
      </c>
      <c r="K62" s="20">
        <f>$G62*'Performance Curves'!F$5</f>
        <v>50.067276809148261</v>
      </c>
      <c r="L62" s="20">
        <f>$G62*'Performance Curves'!G$5</f>
        <v>47.862782276153688</v>
      </c>
      <c r="M62" s="20">
        <f>$G62*'Performance Curves'!H$5</f>
        <v>46.133454263162363</v>
      </c>
      <c r="N62" s="20">
        <f>$G62*'Performance Curves'!I$5</f>
        <v>44.729766357935652</v>
      </c>
      <c r="O62" s="20">
        <f>$G62*'Performance Curves'!J$5</f>
        <v>43.560946289667058</v>
      </c>
      <c r="P62" s="20">
        <f>$G62*'Performance Curves'!K$5</f>
        <v>42.568213576256298</v>
      </c>
      <c r="Q62" s="20">
        <f>$G62*'Performance Curves'!L$5</f>
        <v>41.711572951688019</v>
      </c>
      <c r="R62" s="20">
        <f>$G62*'Performance Curves'!M$5</f>
        <v>40.962722886166887</v>
      </c>
      <c r="S62" s="20">
        <f>$G62*'Performance Curves'!N$5</f>
        <v>40.300988481539079</v>
      </c>
      <c r="T62" s="20">
        <f>$G62*'Performance Curves'!O$5</f>
        <v>39.710862153584053</v>
      </c>
      <c r="U62" s="20">
        <f>$G62*'Performance Curves'!P$5</f>
        <v>39.180450382069537</v>
      </c>
      <c r="V62" s="20">
        <f>$G62*'Performance Curves'!Q$5</f>
        <v>38.700456296036947</v>
      </c>
      <c r="W62" s="20">
        <f>$G62*'Performance Curves'!R$5</f>
        <v>38.263492260622364</v>
      </c>
      <c r="X62" s="20">
        <f>$G62*'Performance Curves'!S$5</f>
        <v>37.863602859728161</v>
      </c>
      <c r="Y62" s="20">
        <f>$G62*'Performance Curves'!T$5</f>
        <v>37.495926092970919</v>
      </c>
      <c r="Z62" s="20">
        <f>$G62*'Performance Curves'!U$5</f>
        <v>37.156447772687066</v>
      </c>
      <c r="AA62" s="20">
        <f>$G62*'Performance Curves'!V$5</f>
        <v>36.841820230892928</v>
      </c>
      <c r="AB62" s="20">
        <f>$G62*'Performance Curves'!W$5</f>
        <v>36.549226318061415</v>
      </c>
      <c r="AC62" s="20">
        <f>$G62*'Performance Curves'!X$5</f>
        <v>36.276275888281837</v>
      </c>
      <c r="AD62" s="20">
        <f>$G62*'Performance Curves'!Y$5</f>
        <v>36.020925972320072</v>
      </c>
      <c r="AE62" s="20">
        <f>$G62*'Performance Curves'!Z$5</f>
        <v>35.781418481971663</v>
      </c>
      <c r="AF62" s="20">
        <f>$G62*'Performance Curves'!AA$5</f>
        <v>35.556231065933233</v>
      </c>
      <c r="AG62" s="20">
        <f>$G62*'Performance Curves'!AB$5</f>
        <v>35.344037954214272</v>
      </c>
      <c r="AH62" s="20">
        <f>$G62*'Performance Curves'!AC$5</f>
        <v>35.143678475211757</v>
      </c>
      <c r="AI62" s="20">
        <f>$G62*'Performance Curves'!AD$5</f>
        <v>34.954131528250905</v>
      </c>
      <c r="AJ62" s="20">
        <f>$G62*'Performance Curves'!AE$5</f>
        <v>34.774494723406896</v>
      </c>
      <c r="AK62" s="20">
        <f>$G62*'Performance Curves'!AF$5</f>
        <v>34.603967211802072</v>
      </c>
      <c r="AL62" s="14" t="s">
        <v>203</v>
      </c>
      <c r="AM62" s="14"/>
    </row>
    <row r="63" spans="1:39" ht="12.75" customHeight="1" x14ac:dyDescent="0.25">
      <c r="A63" s="100"/>
      <c r="B63" s="14" t="s">
        <v>202</v>
      </c>
      <c r="C63" s="18" t="s">
        <v>196</v>
      </c>
      <c r="D63" s="14" t="s">
        <v>197</v>
      </c>
      <c r="E63" s="14">
        <v>2020</v>
      </c>
      <c r="F63" s="14" t="s">
        <v>412</v>
      </c>
      <c r="G63" s="20">
        <v>79.007499999999993</v>
      </c>
      <c r="H63" s="20">
        <f>$G63*'Performance Curves'!C$5</f>
        <v>64.178581149301124</v>
      </c>
      <c r="I63" s="20">
        <f>$G63*'Performance Curves'!D$5</f>
        <v>57.258765916185268</v>
      </c>
      <c r="J63" s="20">
        <f>$G63*'Performance Curves'!E$5</f>
        <v>53.015927188121424</v>
      </c>
      <c r="K63" s="20">
        <f>$G63*'Performance Curves'!F$5</f>
        <v>50.067276809148261</v>
      </c>
      <c r="L63" s="20">
        <f>$G63*'Performance Curves'!G$5</f>
        <v>47.862782276153688</v>
      </c>
      <c r="M63" s="20">
        <f>$G63*'Performance Curves'!H$5</f>
        <v>46.133454263162363</v>
      </c>
      <c r="N63" s="20">
        <f>$G63*'Performance Curves'!I$5</f>
        <v>44.729766357935652</v>
      </c>
      <c r="O63" s="20">
        <f>$G63*'Performance Curves'!J$5</f>
        <v>43.560946289667058</v>
      </c>
      <c r="P63" s="20">
        <f>$G63*'Performance Curves'!K$5</f>
        <v>42.568213576256298</v>
      </c>
      <c r="Q63" s="20">
        <f>$G63*'Performance Curves'!L$5</f>
        <v>41.711572951688019</v>
      </c>
      <c r="R63" s="20">
        <f>$G63*'Performance Curves'!M$5</f>
        <v>40.962722886166887</v>
      </c>
      <c r="S63" s="20">
        <f>$G63*'Performance Curves'!N$5</f>
        <v>40.300988481539079</v>
      </c>
      <c r="T63" s="20">
        <f>$G63*'Performance Curves'!O$5</f>
        <v>39.710862153584053</v>
      </c>
      <c r="U63" s="20">
        <f>$G63*'Performance Curves'!P$5</f>
        <v>39.180450382069537</v>
      </c>
      <c r="V63" s="20">
        <f>$G63*'Performance Curves'!Q$5</f>
        <v>38.700456296036947</v>
      </c>
      <c r="W63" s="20">
        <f>$G63*'Performance Curves'!R$5</f>
        <v>38.263492260622364</v>
      </c>
      <c r="X63" s="20">
        <f>$G63*'Performance Curves'!S$5</f>
        <v>37.863602859728161</v>
      </c>
      <c r="Y63" s="20">
        <f>$G63*'Performance Curves'!T$5</f>
        <v>37.495926092970919</v>
      </c>
      <c r="Z63" s="20">
        <f>$G63*'Performance Curves'!U$5</f>
        <v>37.156447772687066</v>
      </c>
      <c r="AA63" s="20">
        <f>$G63*'Performance Curves'!V$5</f>
        <v>36.841820230892928</v>
      </c>
      <c r="AB63" s="20">
        <f>$G63*'Performance Curves'!W$5</f>
        <v>36.549226318061415</v>
      </c>
      <c r="AC63" s="20">
        <f>$G63*'Performance Curves'!X$5</f>
        <v>36.276275888281837</v>
      </c>
      <c r="AD63" s="20">
        <f>$G63*'Performance Curves'!Y$5</f>
        <v>36.020925972320072</v>
      </c>
      <c r="AE63" s="20">
        <f>$G63*'Performance Curves'!Z$5</f>
        <v>35.781418481971663</v>
      </c>
      <c r="AF63" s="20">
        <f>$G63*'Performance Curves'!AA$5</f>
        <v>35.556231065933233</v>
      </c>
      <c r="AG63" s="20">
        <f>$G63*'Performance Curves'!AB$5</f>
        <v>35.344037954214272</v>
      </c>
      <c r="AH63" s="20">
        <f>$G63*'Performance Curves'!AC$5</f>
        <v>35.143678475211757</v>
      </c>
      <c r="AI63" s="20">
        <f>$G63*'Performance Curves'!AD$5</f>
        <v>34.954131528250905</v>
      </c>
      <c r="AJ63" s="20">
        <f>$G63*'Performance Curves'!AE$5</f>
        <v>34.774494723406896</v>
      </c>
      <c r="AK63" s="20">
        <f>$G63*'Performance Curves'!AF$5</f>
        <v>34.603967211802072</v>
      </c>
      <c r="AL63" s="14" t="s">
        <v>203</v>
      </c>
      <c r="AM63" s="14"/>
    </row>
    <row r="64" spans="1:39" ht="12.75" customHeight="1" x14ac:dyDescent="0.25">
      <c r="A64" s="100"/>
      <c r="B64" s="14" t="s">
        <v>195</v>
      </c>
      <c r="C64" s="18" t="s">
        <v>196</v>
      </c>
      <c r="D64" s="14" t="s">
        <v>197</v>
      </c>
      <c r="E64" s="14">
        <v>2018</v>
      </c>
      <c r="F64" s="14" t="s">
        <v>412</v>
      </c>
      <c r="G64" s="20">
        <f>G59*'Conversion Factors'!$D$31^($E64-$E59)</f>
        <v>74.908688965782403</v>
      </c>
      <c r="H64" s="20">
        <f>H59*'Conversion Factors'!$D$31^($E64-$E59)</f>
        <v>60.849076019089622</v>
      </c>
      <c r="I64" s="20">
        <f>I59*'Conversion Factors'!$D$31^($E64-$E59)</f>
        <v>54.288252211246594</v>
      </c>
      <c r="J64" s="20">
        <f>J59*'Conversion Factors'!$D$31^($E64-$E59)</f>
        <v>50.265526690093409</v>
      </c>
      <c r="K64" s="20">
        <f>K59*'Conversion Factors'!$D$31^($E64-$E59)</f>
        <v>47.469848632854067</v>
      </c>
      <c r="L64" s="20">
        <f>L59*'Conversion Factors'!$D$31^($E64-$E59)</f>
        <v>45.379720539965945</v>
      </c>
      <c r="M64" s="20">
        <f>M59*'Conversion Factors'!$D$31^($E64-$E59)</f>
        <v>43.740107917810057</v>
      </c>
      <c r="N64" s="20">
        <f>N59*'Conversion Factors'!$D$31^($E64-$E59)</f>
        <v>42.409241598819342</v>
      </c>
      <c r="O64" s="20">
        <f>O59*'Conversion Factors'!$D$31^($E64-$E59)</f>
        <v>41.301058464928296</v>
      </c>
      <c r="P64" s="20">
        <f>P59*'Conversion Factors'!$D$31^($E64-$E59)</f>
        <v>40.359827492488421</v>
      </c>
      <c r="Q64" s="20">
        <f>Q59*'Conversion Factors'!$D$31^($E64-$E59)</f>
        <v>39.547628320242254</v>
      </c>
      <c r="R64" s="20">
        <f>R59*'Conversion Factors'!$D$31^($E64-$E59)</f>
        <v>38.837627666631803</v>
      </c>
      <c r="S64" s="20">
        <f>S59*'Conversion Factors'!$D$31^($E64-$E59)</f>
        <v>38.210223221557328</v>
      </c>
      <c r="T64" s="20">
        <f>T59*'Conversion Factors'!$D$31^($E64-$E59)</f>
        <v>37.650711915019308</v>
      </c>
      <c r="U64" s="20">
        <f>U59*'Conversion Factors'!$D$31^($E64-$E59)</f>
        <v>37.147817247852636</v>
      </c>
      <c r="V64" s="20">
        <f>V59*'Conversion Factors'!$D$31^($E64-$E59)</f>
        <v>36.692724659224595</v>
      </c>
      <c r="W64" s="20">
        <f>W59*'Conversion Factors'!$D$31^($E64-$E59)</f>
        <v>36.278429775598298</v>
      </c>
      <c r="X64" s="20">
        <f>X59*'Conversion Factors'!$D$31^($E64-$E59)</f>
        <v>35.899286140471297</v>
      </c>
      <c r="Y64" s="20">
        <f>Y59*'Conversion Factors'!$D$31^($E64-$E59)</f>
        <v>35.550683988005233</v>
      </c>
      <c r="Z64" s="20">
        <f>Z59*'Conversion Factors'!$D$31^($E64-$E59)</f>
        <v>35.228817381610021</v>
      </c>
      <c r="AA64" s="20">
        <f>AA59*'Conversion Factors'!$D$31^($E64-$E59)</f>
        <v>34.930512326161796</v>
      </c>
      <c r="AB64" s="20">
        <f>AB59*'Conversion Factors'!$D$31^($E64-$E59)</f>
        <v>34.653097822354219</v>
      </c>
      <c r="AC64" s="20">
        <f>AC59*'Conversion Factors'!$D$31^($E64-$E59)</f>
        <v>34.394307722079745</v>
      </c>
      <c r="AD64" s="20">
        <f>AD59*'Conversion Factors'!$D$31^($E64-$E59)</f>
        <v>34.152205042812355</v>
      </c>
      <c r="AE64" s="20">
        <f>AE59*'Conversion Factors'!$D$31^($E64-$E59)</f>
        <v>33.92512290378145</v>
      </c>
      <c r="AF64" s="20">
        <f>AF59*'Conversion Factors'!$D$31^($E64-$E59)</f>
        <v>33.711617931379706</v>
      </c>
      <c r="AG64" s="20">
        <f>AG59*'Conversion Factors'!$D$31^($E64-$E59)</f>
        <v>33.510433134918145</v>
      </c>
      <c r="AH64" s="20">
        <f>AH59*'Conversion Factors'!$D$31^($E64-$E59)</f>
        <v>33.32046805699585</v>
      </c>
      <c r="AI64" s="20">
        <f>AI59*'Conversion Factors'!$D$31^($E64-$E59)</f>
        <v>33.140754570373645</v>
      </c>
      <c r="AJ64" s="20">
        <f>AJ59*'Conversion Factors'!$D$31^($E64-$E59)</f>
        <v>32.970437099995934</v>
      </c>
      <c r="AK64" s="20">
        <f>AK59*'Conversion Factors'!$D$31^($E64-$E59)</f>
        <v>32.808756344030812</v>
      </c>
      <c r="AL64" s="14"/>
      <c r="AM64" s="14">
        <v>1</v>
      </c>
    </row>
    <row r="65" spans="1:39" ht="12.75" customHeight="1" x14ac:dyDescent="0.25">
      <c r="A65" s="100"/>
      <c r="B65" s="14" t="s">
        <v>199</v>
      </c>
      <c r="C65" s="18" t="s">
        <v>196</v>
      </c>
      <c r="D65" s="14" t="s">
        <v>197</v>
      </c>
      <c r="E65" s="14">
        <v>2018</v>
      </c>
      <c r="F65" s="14" t="s">
        <v>412</v>
      </c>
      <c r="G65" s="20">
        <f>G60*'Conversion Factors'!$D$31^($E65-$E60)</f>
        <v>74.565071126489812</v>
      </c>
      <c r="H65" s="20">
        <f>H60*'Conversion Factors'!$D$31^($E65-$E60)</f>
        <v>60.569951817167194</v>
      </c>
      <c r="I65" s="20">
        <f>I60*'Conversion Factors'!$D$31^($E65-$E60)</f>
        <v>54.039223531378489</v>
      </c>
      <c r="J65" s="20">
        <f>J60*'Conversion Factors'!$D$31^($E65-$E60)</f>
        <v>50.034950879588386</v>
      </c>
      <c r="K65" s="20">
        <f>K60*'Conversion Factors'!$D$31^($E65-$E60)</f>
        <v>47.252097033620792</v>
      </c>
      <c r="L65" s="20">
        <f>L60*'Conversion Factors'!$D$31^($E65-$E60)</f>
        <v>45.171556684278023</v>
      </c>
      <c r="M65" s="20">
        <f>M60*'Conversion Factors'!$D$31^($E65-$E60)</f>
        <v>43.539465220939363</v>
      </c>
      <c r="N65" s="20">
        <f>N60*'Conversion Factors'!$D$31^($E65-$E60)</f>
        <v>42.214703793320176</v>
      </c>
      <c r="O65" s="20">
        <f>O60*'Conversion Factors'!$D$31^($E65-$E60)</f>
        <v>41.111604068300188</v>
      </c>
      <c r="P65" s="20">
        <f>P60*'Conversion Factors'!$D$31^($E65-$E60)</f>
        <v>40.174690669128388</v>
      </c>
      <c r="Q65" s="20">
        <f>Q60*'Conversion Factors'!$D$31^($E65-$E60)</f>
        <v>39.366217181158575</v>
      </c>
      <c r="R65" s="20">
        <f>R60*'Conversion Factors'!$D$31^($E65-$E60)</f>
        <v>38.659473411280274</v>
      </c>
      <c r="S65" s="20">
        <f>S60*'Conversion Factors'!$D$31^($E65-$E60)</f>
        <v>38.034946968247425</v>
      </c>
      <c r="T65" s="20">
        <f>T60*'Conversion Factors'!$D$31^($E65-$E60)</f>
        <v>37.478002227335729</v>
      </c>
      <c r="U65" s="20">
        <f>U60*'Conversion Factors'!$D$31^($E65-$E60)</f>
        <v>36.977414416440467</v>
      </c>
      <c r="V65" s="20">
        <f>V60*'Conversion Factors'!$D$31^($E65-$E60)</f>
        <v>36.524409408494208</v>
      </c>
      <c r="W65" s="20">
        <f>W60*'Conversion Factors'!$D$31^($E65-$E60)</f>
        <v>36.112014960113903</v>
      </c>
      <c r="X65" s="20">
        <f>X60*'Conversion Factors'!$D$31^($E65-$E60)</f>
        <v>35.734610515973721</v>
      </c>
      <c r="Y65" s="20">
        <f>Y60*'Conversion Factors'!$D$31^($E65-$E60)</f>
        <v>35.387607455950153</v>
      </c>
      <c r="Z65" s="20">
        <f>Z60*'Conversion Factors'!$D$31^($E65-$E60)</f>
        <v>35.067217301877868</v>
      </c>
      <c r="AA65" s="20">
        <f>AA60*'Conversion Factors'!$D$31^($E65-$E60)</f>
        <v>34.770280618243625</v>
      </c>
      <c r="AB65" s="20">
        <f>AB60*'Conversion Factors'!$D$31^($E65-$E60)</f>
        <v>34.494138658031488</v>
      </c>
      <c r="AC65" s="20">
        <f>AC60*'Conversion Factors'!$D$31^($E65-$E60)</f>
        <v>34.23653566830874</v>
      </c>
      <c r="AD65" s="20">
        <f>AD60*'Conversion Factors'!$D$31^($E65-$E60)</f>
        <v>33.995543551790284</v>
      </c>
      <c r="AE65" s="20">
        <f>AE60*'Conversion Factors'!$D$31^($E65-$E60)</f>
        <v>33.769503073947597</v>
      </c>
      <c r="AF65" s="20">
        <f>AF60*'Conversion Factors'!$D$31^($E65-$E60)</f>
        <v>33.556977482153194</v>
      </c>
      <c r="AG65" s="20">
        <f>AG60*'Conversion Factors'!$D$31^($E65-$E60)</f>
        <v>33.356715551730446</v>
      </c>
      <c r="AH65" s="20">
        <f>AH60*'Conversion Factors'!$D$31^($E65-$E60)</f>
        <v>33.167621873248159</v>
      </c>
      <c r="AI65" s="20">
        <f>AI60*'Conversion Factors'!$D$31^($E65-$E60)</f>
        <v>32.988732760417804</v>
      </c>
      <c r="AJ65" s="20">
        <f>AJ60*'Conversion Factors'!$D$31^($E65-$E60)</f>
        <v>32.819196562839984</v>
      </c>
      <c r="AK65" s="20">
        <f>AK60*'Conversion Factors'!$D$31^($E65-$E60)</f>
        <v>32.65825746171874</v>
      </c>
      <c r="AL65" s="14"/>
      <c r="AM65" s="14">
        <v>1</v>
      </c>
    </row>
    <row r="66" spans="1:39" ht="12.75" customHeight="1" x14ac:dyDescent="0.25">
      <c r="A66" s="100"/>
      <c r="B66" s="14" t="s">
        <v>200</v>
      </c>
      <c r="C66" s="18" t="s">
        <v>196</v>
      </c>
      <c r="D66" s="14" t="s">
        <v>197</v>
      </c>
      <c r="E66" s="14">
        <v>2018</v>
      </c>
      <c r="F66" s="14" t="s">
        <v>412</v>
      </c>
      <c r="G66" s="20">
        <f>G61*'Conversion Factors'!$D$31^($E66-$E61)</f>
        <v>75.939542483660134</v>
      </c>
      <c r="H66" s="20">
        <f>H61*'Conversion Factors'!$D$31^($E66-$E61)</f>
        <v>61.686448624856908</v>
      </c>
      <c r="I66" s="20">
        <f>I61*'Conversion Factors'!$D$31^($E66-$E61)</f>
        <v>55.035338250850899</v>
      </c>
      <c r="J66" s="20">
        <f>J61*'Conversion Factors'!$D$31^($E66-$E61)</f>
        <v>50.957254121608443</v>
      </c>
      <c r="K66" s="20">
        <f>K61*'Conversion Factors'!$D$31^($E66-$E61)</f>
        <v>48.12310343055389</v>
      </c>
      <c r="L66" s="20">
        <f>L61*'Conversion Factors'!$D$31^($E66-$E61)</f>
        <v>46.004212107029687</v>
      </c>
      <c r="M66" s="20">
        <f>M61*'Conversion Factors'!$D$31^($E66-$E61)</f>
        <v>44.342036008422113</v>
      </c>
      <c r="N66" s="20">
        <f>N61*'Conversion Factors'!$D$31^($E66-$E61)</f>
        <v>42.992855015316856</v>
      </c>
      <c r="O66" s="20">
        <f>O61*'Conversion Factors'!$D$31^($E66-$E61)</f>
        <v>41.869421654812626</v>
      </c>
      <c r="P66" s="20">
        <f>P61*'Conversion Factors'!$D$31^($E66-$E61)</f>
        <v>40.915237962568533</v>
      </c>
      <c r="Q66" s="20">
        <f>Q61*'Conversion Factors'!$D$31^($E66-$E61)</f>
        <v>40.091861737493289</v>
      </c>
      <c r="R66" s="20">
        <f>R61*'Conversion Factors'!$D$31^($E66-$E61)</f>
        <v>39.372090432686363</v>
      </c>
      <c r="S66" s="20">
        <f>S61*'Conversion Factors'!$D$31^($E66-$E61)</f>
        <v>38.736051981487009</v>
      </c>
      <c r="T66" s="20">
        <f>T61*'Conversion Factors'!$D$31^($E66-$E61)</f>
        <v>38.168840978070023</v>
      </c>
      <c r="U66" s="20">
        <f>U61*'Conversion Factors'!$D$31^($E66-$E61)</f>
        <v>37.659025742089135</v>
      </c>
      <c r="V66" s="20">
        <f>V61*'Conversion Factors'!$D$31^($E66-$E61)</f>
        <v>37.19767041141575</v>
      </c>
      <c r="W66" s="20">
        <f>W61*'Conversion Factors'!$D$31^($E66-$E61)</f>
        <v>36.777674222051488</v>
      </c>
      <c r="X66" s="20">
        <f>X61*'Conversion Factors'!$D$31^($E66-$E61)</f>
        <v>36.393313013964018</v>
      </c>
      <c r="Y66" s="20">
        <f>Y61*'Conversion Factors'!$D$31^($E66-$E61)</f>
        <v>36.039913584170435</v>
      </c>
      <c r="Z66" s="20">
        <f>Z61*'Conversion Factors'!$D$31^($E66-$E61)</f>
        <v>35.713617620806488</v>
      </c>
      <c r="AA66" s="20">
        <f>AA61*'Conversion Factors'!$D$31^($E66-$E61)</f>
        <v>35.411207449916311</v>
      </c>
      <c r="AB66" s="20">
        <f>AB61*'Conversion Factors'!$D$31^($E66-$E61)</f>
        <v>35.12997531532239</v>
      </c>
      <c r="AC66" s="20">
        <f>AC61*'Conversion Factors'!$D$31^($E66-$E61)</f>
        <v>34.867623883392774</v>
      </c>
      <c r="AD66" s="20">
        <f>AD61*'Conversion Factors'!$D$31^($E66-$E61)</f>
        <v>34.622189515878581</v>
      </c>
      <c r="AE66" s="20">
        <f>AE61*'Conversion Factors'!$D$31^($E66-$E61)</f>
        <v>34.39198239328303</v>
      </c>
      <c r="AF66" s="20">
        <f>AF61*'Conversion Factors'!$D$31^($E66-$E61)</f>
        <v>34.175539279059244</v>
      </c>
      <c r="AG66" s="20">
        <f>AG61*'Conversion Factors'!$D$31^($E66-$E61)</f>
        <v>33.971585884481229</v>
      </c>
      <c r="AH66" s="20">
        <f>AH61*'Conversion Factors'!$D$31^($E66-$E61)</f>
        <v>33.779006608238909</v>
      </c>
      <c r="AI66" s="20">
        <f>AI61*'Conversion Factors'!$D$31^($E66-$E61)</f>
        <v>33.596820000241166</v>
      </c>
      <c r="AJ66" s="20">
        <f>AJ61*'Conversion Factors'!$D$31^($E66-$E61)</f>
        <v>33.424158711463761</v>
      </c>
      <c r="AK66" s="20">
        <f>AK61*'Conversion Factors'!$D$31^($E66-$E61)</f>
        <v>33.260252990967004</v>
      </c>
      <c r="AL66" s="14"/>
      <c r="AM66" s="14">
        <v>1</v>
      </c>
    </row>
    <row r="67" spans="1:39" ht="12.75" customHeight="1" x14ac:dyDescent="0.25">
      <c r="A67" s="100"/>
      <c r="B67" s="14" t="s">
        <v>277</v>
      </c>
      <c r="C67" s="18" t="s">
        <v>196</v>
      </c>
      <c r="D67" s="14" t="s">
        <v>197</v>
      </c>
      <c r="E67" s="14">
        <v>2018</v>
      </c>
      <c r="F67" s="14" t="s">
        <v>412</v>
      </c>
      <c r="G67" s="20">
        <f>G62*'Conversion Factors'!$D$31^($E67-$E62)</f>
        <v>75.939542483660134</v>
      </c>
      <c r="H67" s="20">
        <f>H62*'Conversion Factors'!$D$31^($E67-$E62)</f>
        <v>61.686448624856908</v>
      </c>
      <c r="I67" s="20">
        <f>I62*'Conversion Factors'!$D$31^($E67-$E62)</f>
        <v>55.035338250850899</v>
      </c>
      <c r="J67" s="20">
        <f>J62*'Conversion Factors'!$D$31^($E67-$E62)</f>
        <v>50.957254121608443</v>
      </c>
      <c r="K67" s="20">
        <f>K62*'Conversion Factors'!$D$31^($E67-$E62)</f>
        <v>48.12310343055389</v>
      </c>
      <c r="L67" s="20">
        <f>L62*'Conversion Factors'!$D$31^($E67-$E62)</f>
        <v>46.004212107029687</v>
      </c>
      <c r="M67" s="20">
        <f>M62*'Conversion Factors'!$D$31^($E67-$E62)</f>
        <v>44.342036008422113</v>
      </c>
      <c r="N67" s="20">
        <f>N62*'Conversion Factors'!$D$31^($E67-$E62)</f>
        <v>42.992855015316856</v>
      </c>
      <c r="O67" s="20">
        <f>O62*'Conversion Factors'!$D$31^($E67-$E62)</f>
        <v>41.869421654812626</v>
      </c>
      <c r="P67" s="20">
        <f>P62*'Conversion Factors'!$D$31^($E67-$E62)</f>
        <v>40.915237962568533</v>
      </c>
      <c r="Q67" s="20">
        <f>Q62*'Conversion Factors'!$D$31^($E67-$E62)</f>
        <v>40.091861737493289</v>
      </c>
      <c r="R67" s="20">
        <f>R62*'Conversion Factors'!$D$31^($E67-$E62)</f>
        <v>39.372090432686363</v>
      </c>
      <c r="S67" s="20">
        <f>S62*'Conversion Factors'!$D$31^($E67-$E62)</f>
        <v>38.736051981487009</v>
      </c>
      <c r="T67" s="20">
        <f>T62*'Conversion Factors'!$D$31^($E67-$E62)</f>
        <v>38.168840978070023</v>
      </c>
      <c r="U67" s="20">
        <f>U62*'Conversion Factors'!$D$31^($E67-$E62)</f>
        <v>37.659025742089135</v>
      </c>
      <c r="V67" s="20">
        <f>V62*'Conversion Factors'!$D$31^($E67-$E62)</f>
        <v>37.19767041141575</v>
      </c>
      <c r="W67" s="20">
        <f>W62*'Conversion Factors'!$D$31^($E67-$E62)</f>
        <v>36.777674222051488</v>
      </c>
      <c r="X67" s="20">
        <f>X62*'Conversion Factors'!$D$31^($E67-$E62)</f>
        <v>36.393313013964018</v>
      </c>
      <c r="Y67" s="20">
        <f>Y62*'Conversion Factors'!$D$31^($E67-$E62)</f>
        <v>36.039913584170435</v>
      </c>
      <c r="Z67" s="20">
        <f>Z62*'Conversion Factors'!$D$31^($E67-$E62)</f>
        <v>35.713617620806488</v>
      </c>
      <c r="AA67" s="20">
        <f>AA62*'Conversion Factors'!$D$31^($E67-$E62)</f>
        <v>35.411207449916311</v>
      </c>
      <c r="AB67" s="20">
        <f>AB62*'Conversion Factors'!$D$31^($E67-$E62)</f>
        <v>35.12997531532239</v>
      </c>
      <c r="AC67" s="20">
        <f>AC62*'Conversion Factors'!$D$31^($E67-$E62)</f>
        <v>34.867623883392774</v>
      </c>
      <c r="AD67" s="20">
        <f>AD62*'Conversion Factors'!$D$31^($E67-$E62)</f>
        <v>34.622189515878581</v>
      </c>
      <c r="AE67" s="20">
        <f>AE62*'Conversion Factors'!$D$31^($E67-$E62)</f>
        <v>34.39198239328303</v>
      </c>
      <c r="AF67" s="20">
        <f>AF62*'Conversion Factors'!$D$31^($E67-$E62)</f>
        <v>34.175539279059244</v>
      </c>
      <c r="AG67" s="20">
        <f>AG62*'Conversion Factors'!$D$31^($E67-$E62)</f>
        <v>33.971585884481229</v>
      </c>
      <c r="AH67" s="20">
        <f>AH62*'Conversion Factors'!$D$31^($E67-$E62)</f>
        <v>33.779006608238909</v>
      </c>
      <c r="AI67" s="20">
        <f>AI62*'Conversion Factors'!$D$31^($E67-$E62)</f>
        <v>33.596820000241166</v>
      </c>
      <c r="AJ67" s="20">
        <f>AJ62*'Conversion Factors'!$D$31^($E67-$E62)</f>
        <v>33.424158711463761</v>
      </c>
      <c r="AK67" s="20">
        <f>AK62*'Conversion Factors'!$D$31^($E67-$E62)</f>
        <v>33.260252990967004</v>
      </c>
      <c r="AL67" s="14"/>
      <c r="AM67" s="14">
        <v>1</v>
      </c>
    </row>
    <row r="68" spans="1:39" ht="13" customHeight="1" x14ac:dyDescent="0.25">
      <c r="A68" s="100" t="s">
        <v>22</v>
      </c>
      <c r="B68" s="14" t="s">
        <v>195</v>
      </c>
      <c r="C68" s="18" t="s">
        <v>196</v>
      </c>
      <c r="D68" s="14" t="s">
        <v>197</v>
      </c>
      <c r="E68" s="14">
        <v>2020</v>
      </c>
      <c r="F68" s="14" t="s">
        <v>412</v>
      </c>
      <c r="G68" s="20">
        <v>78.884</v>
      </c>
      <c r="H68" s="20">
        <f>$G68*'Performance Curves'!C$5</f>
        <v>64.078260866138919</v>
      </c>
      <c r="I68" s="20">
        <f>$G68*'Performance Curves'!D$5</f>
        <v>57.169262291964174</v>
      </c>
      <c r="J68" s="20">
        <f>$G68*'Performance Curves'!E$5</f>
        <v>52.933055726453446</v>
      </c>
      <c r="K68" s="20">
        <f>$G68*'Performance Curves'!F$5</f>
        <v>49.989014508911836</v>
      </c>
      <c r="L68" s="20">
        <f>$G68*'Performance Curves'!G$5</f>
        <v>47.787965915541029</v>
      </c>
      <c r="M68" s="20">
        <f>$G68*'Performance Curves'!H$5</f>
        <v>46.061341089077622</v>
      </c>
      <c r="N68" s="20">
        <f>$G68*'Performance Curves'!I$5</f>
        <v>44.659847348408654</v>
      </c>
      <c r="O68" s="20">
        <f>$G68*'Performance Curves'!J$5</f>
        <v>43.492854312743681</v>
      </c>
      <c r="P68" s="20">
        <f>$G68*'Performance Curves'!K$5</f>
        <v>42.501673382266269</v>
      </c>
      <c r="Q68" s="20">
        <f>$G68*'Performance Curves'!L$5</f>
        <v>41.64637180927074</v>
      </c>
      <c r="R68" s="20">
        <f>$G68*'Performance Curves'!M$5</f>
        <v>40.898692303292584</v>
      </c>
      <c r="S68" s="20">
        <f>$G68*'Performance Curves'!N$5</f>
        <v>40.237992283994927</v>
      </c>
      <c r="T68" s="20">
        <f>$G68*'Performance Curves'!O$5</f>
        <v>39.648788407724894</v>
      </c>
      <c r="U68" s="20">
        <f>$G68*'Performance Curves'!P$5</f>
        <v>39.119205745520027</v>
      </c>
      <c r="V68" s="20">
        <f>$G68*'Performance Curves'!Q$5</f>
        <v>38.639961958758079</v>
      </c>
      <c r="W68" s="20">
        <f>$G68*'Performance Curves'!R$5</f>
        <v>38.203680960502922</v>
      </c>
      <c r="X68" s="20">
        <f>$G68*'Performance Curves'!S$5</f>
        <v>37.804416643822378</v>
      </c>
      <c r="Y68" s="20">
        <f>$G68*'Performance Curves'!T$5</f>
        <v>37.437314608333615</v>
      </c>
      <c r="Z68" s="20">
        <f>$G68*'Performance Curves'!U$5</f>
        <v>37.098366941121377</v>
      </c>
      <c r="AA68" s="20">
        <f>$G68*'Performance Curves'!V$5</f>
        <v>36.784231207084872</v>
      </c>
      <c r="AB68" s="20">
        <f>$G68*'Performance Curves'!W$5</f>
        <v>36.492094660303856</v>
      </c>
      <c r="AC68" s="20">
        <f>$G68*'Performance Curves'!X$5</f>
        <v>36.21957089100686</v>
      </c>
      <c r="AD68" s="20">
        <f>$G68*'Performance Curves'!Y$5</f>
        <v>35.964620123412296</v>
      </c>
      <c r="AE68" s="20">
        <f>$G68*'Performance Curves'!Z$5</f>
        <v>35.725487017458505</v>
      </c>
      <c r="AF68" s="20">
        <f>$G68*'Performance Curves'!AA$5</f>
        <v>35.500651601494503</v>
      </c>
      <c r="AG68" s="20">
        <f>$G68*'Performance Curves'!AB$5</f>
        <v>35.288790177897525</v>
      </c>
      <c r="AH68" s="20">
        <f>$G68*'Performance Curves'!AC$5</f>
        <v>35.088743889359925</v>
      </c>
      <c r="AI68" s="20">
        <f>$G68*'Performance Curves'!AD$5</f>
        <v>34.899493231333032</v>
      </c>
      <c r="AJ68" s="20">
        <f>$G68*'Performance Curves'!AE$5</f>
        <v>34.72013722445628</v>
      </c>
      <c r="AK68" s="20">
        <f>$G68*'Performance Curves'!AF$5</f>
        <v>34.54987627169313</v>
      </c>
      <c r="AL68" s="14" t="s">
        <v>208</v>
      </c>
      <c r="AM68" s="14"/>
    </row>
    <row r="69" spans="1:39" ht="12.75" customHeight="1" x14ac:dyDescent="0.25">
      <c r="A69" s="100"/>
      <c r="B69" s="14" t="s">
        <v>199</v>
      </c>
      <c r="C69" s="18" t="s">
        <v>196</v>
      </c>
      <c r="D69" s="14" t="s">
        <v>197</v>
      </c>
      <c r="E69" s="14">
        <v>2020</v>
      </c>
      <c r="F69" s="14" t="s">
        <v>412</v>
      </c>
      <c r="G69" s="20">
        <v>78.708500000000001</v>
      </c>
      <c r="H69" s="20">
        <f>$G69*'Performance Curves'!C$5</f>
        <v>63.9357004637505</v>
      </c>
      <c r="I69" s="20">
        <f>$G69*'Performance Curves'!D$5</f>
        <v>57.042072931228923</v>
      </c>
      <c r="J69" s="20">
        <f>$G69*'Performance Curves'!E$5</f>
        <v>52.815291017767372</v>
      </c>
      <c r="K69" s="20">
        <f>$G69*'Performance Curves'!F$5</f>
        <v>49.877799661207433</v>
      </c>
      <c r="L69" s="20">
        <f>$G69*'Performance Curves'!G$5</f>
        <v>47.681647929407248</v>
      </c>
      <c r="M69" s="20">
        <f>$G69*'Performance Curves'!H$5</f>
        <v>45.958864473272989</v>
      </c>
      <c r="N69" s="20">
        <f>$G69*'Performance Curves'!I$5</f>
        <v>44.560488755922904</v>
      </c>
      <c r="O69" s="20">
        <f>$G69*'Performance Curves'!J$5</f>
        <v>43.396092029747301</v>
      </c>
      <c r="P69" s="20">
        <f>$G69*'Performance Curves'!K$5</f>
        <v>42.407116264490959</v>
      </c>
      <c r="Q69" s="20">
        <f>$G69*'Performance Curves'!L$5</f>
        <v>41.553717554256707</v>
      </c>
      <c r="R69" s="20">
        <f>$G69*'Performance Curves'!M$5</f>
        <v>40.807701474997522</v>
      </c>
      <c r="S69" s="20">
        <f>$G69*'Performance Curves'!N$5</f>
        <v>40.148471371695329</v>
      </c>
      <c r="T69" s="20">
        <f>$G69*'Performance Curves'!O$5</f>
        <v>39.560578347819771</v>
      </c>
      <c r="U69" s="20">
        <f>$G69*'Performance Curves'!P$5</f>
        <v>39.032173893581245</v>
      </c>
      <c r="V69" s="20">
        <f>$G69*'Performance Curves'!Q$5</f>
        <v>38.553996321572313</v>
      </c>
      <c r="W69" s="20">
        <f>$G69*'Performance Curves'!R$5</f>
        <v>38.118685955070035</v>
      </c>
      <c r="X69" s="20">
        <f>$G69*'Performance Curves'!S$5</f>
        <v>37.720309915956257</v>
      </c>
      <c r="Y69" s="20">
        <f>$G69*'Performance Curves'!T$5</f>
        <v>37.354024603849027</v>
      </c>
      <c r="Z69" s="20">
        <f>$G69*'Performance Curves'!U$5</f>
        <v>37.015831022580649</v>
      </c>
      <c r="AA69" s="20">
        <f>$G69*'Performance Curves'!V$5</f>
        <v>36.702394173252365</v>
      </c>
      <c r="AB69" s="20">
        <f>$G69*'Performance Curves'!W$5</f>
        <v>36.410907567701003</v>
      </c>
      <c r="AC69" s="20">
        <f>$G69*'Performance Curves'!X$5</f>
        <v>36.138990105405576</v>
      </c>
      <c r="AD69" s="20">
        <f>$G69*'Performance Curves'!Y$5</f>
        <v>35.884606548648605</v>
      </c>
      <c r="AE69" s="20">
        <f>$G69*'Performance Curves'!Z$5</f>
        <v>35.646005462624011</v>
      </c>
      <c r="AF69" s="20">
        <f>$G69*'Performance Curves'!AA$5</f>
        <v>35.421670257292106</v>
      </c>
      <c r="AG69" s="20">
        <f>$G69*'Performance Curves'!AB$5</f>
        <v>35.210280179973729</v>
      </c>
      <c r="AH69" s="20">
        <f>$G69*'Performance Curves'!AC$5</f>
        <v>35.010678951570483</v>
      </c>
      <c r="AI69" s="20">
        <f>$G69*'Performance Curves'!AD$5</f>
        <v>34.821849335712898</v>
      </c>
      <c r="AJ69" s="20">
        <f>$G69*'Performance Curves'!AE$5</f>
        <v>34.642892357526463</v>
      </c>
      <c r="AK69" s="20">
        <f>$G69*'Performance Curves'!AF$5</f>
        <v>34.473010198906735</v>
      </c>
      <c r="AL69" s="14" t="s">
        <v>208</v>
      </c>
      <c r="AM69" s="14"/>
    </row>
    <row r="70" spans="1:39" ht="12.75" customHeight="1" x14ac:dyDescent="0.25">
      <c r="A70" s="100"/>
      <c r="B70" s="14" t="s">
        <v>200</v>
      </c>
      <c r="C70" s="18" t="s">
        <v>196</v>
      </c>
      <c r="D70" s="14" t="s">
        <v>197</v>
      </c>
      <c r="E70" s="14">
        <v>2020</v>
      </c>
      <c r="F70" s="14" t="s">
        <v>412</v>
      </c>
      <c r="G70" s="20">
        <v>79.826499999999996</v>
      </c>
      <c r="H70" s="20">
        <f>$G70*'Performance Curves'!C$5</f>
        <v>64.843863027113713</v>
      </c>
      <c r="I70" s="20">
        <f>$G70*'Performance Curves'!D$5</f>
        <v>57.852316266283125</v>
      </c>
      <c r="J70" s="20">
        <f>$G70*'Performance Curves'!E$5</f>
        <v>53.565495828656459</v>
      </c>
      <c r="K70" s="20">
        <f>$G70*'Performance Curves'!F$5</f>
        <v>50.586279431768808</v>
      </c>
      <c r="L70" s="20">
        <f>$G70*'Performance Curves'!G$5</f>
        <v>48.358932878111354</v>
      </c>
      <c r="M70" s="20">
        <f>$G70*'Performance Curves'!H$5</f>
        <v>46.611678470250681</v>
      </c>
      <c r="N70" s="20">
        <f>$G70*'Performance Curves'!I$5</f>
        <v>45.193439789535809</v>
      </c>
      <c r="O70" s="20">
        <f>$G70*'Performance Curves'!J$5</f>
        <v>44.012503610316834</v>
      </c>
      <c r="P70" s="20">
        <f>$G70*'Performance Curves'!K$5</f>
        <v>43.009480125874425</v>
      </c>
      <c r="Q70" s="20">
        <f>$G70*'Performance Curves'!L$5</f>
        <v>42.143959475086838</v>
      </c>
      <c r="R70" s="20">
        <f>$G70*'Performance Curves'!M$5</f>
        <v>41.387346751543859</v>
      </c>
      <c r="S70" s="20">
        <f>$G70*'Performance Curves'!N$5</f>
        <v>40.718752738937184</v>
      </c>
      <c r="T70" s="20">
        <f>$G70*'Performance Curves'!O$5</f>
        <v>40.122509099807964</v>
      </c>
      <c r="U70" s="20">
        <f>$G70*'Performance Curves'!P$5</f>
        <v>39.586599024450514</v>
      </c>
      <c r="V70" s="20">
        <f>$G70*'Performance Curves'!Q$5</f>
        <v>39.10162926957053</v>
      </c>
      <c r="W70" s="20">
        <f>$G70*'Performance Curves'!R$5</f>
        <v>38.660135619309195</v>
      </c>
      <c r="X70" s="20">
        <f>$G70*'Performance Curves'!S$5</f>
        <v>38.256100923103375</v>
      </c>
      <c r="Y70" s="20">
        <f>$G70*'Performance Curves'!T$5</f>
        <v>37.884612780565682</v>
      </c>
      <c r="Z70" s="20">
        <f>$G70*'Performance Curves'!U$5</f>
        <v>37.541615392543804</v>
      </c>
      <c r="AA70" s="20">
        <f>$G70*'Performance Curves'!V$5</f>
        <v>37.223726388777962</v>
      </c>
      <c r="AB70" s="20">
        <f>$G70*'Performance Curves'!W$5</f>
        <v>36.928099416874723</v>
      </c>
      <c r="AC70" s="20">
        <f>$G70*'Performance Curves'!X$5</f>
        <v>36.652319554421162</v>
      </c>
      <c r="AD70" s="20">
        <f>$G70*'Performance Curves'!Y$5</f>
        <v>36.394322654550621</v>
      </c>
      <c r="AE70" s="20">
        <f>$G70*'Performance Curves'!Z$5</f>
        <v>36.152332404532622</v>
      </c>
      <c r="AF70" s="20">
        <f>$G70*'Performance Curves'!AA$5</f>
        <v>35.924810672211109</v>
      </c>
      <c r="AG70" s="20">
        <f>$G70*'Performance Curves'!AB$5</f>
        <v>35.710417944525339</v>
      </c>
      <c r="AH70" s="20">
        <f>$G70*'Performance Curves'!AC$5</f>
        <v>35.507981518229172</v>
      </c>
      <c r="AI70" s="20">
        <f>$G70*'Performance Curves'!AD$5</f>
        <v>35.316469707811549</v>
      </c>
      <c r="AJ70" s="20">
        <f>$G70*'Performance Curves'!AE$5</f>
        <v>35.134970769079402</v>
      </c>
      <c r="AK70" s="20">
        <f>$G70*'Performance Curves'!AF$5</f>
        <v>34.962675551471925</v>
      </c>
      <c r="AL70" s="14" t="s">
        <v>208</v>
      </c>
      <c r="AM70" s="14"/>
    </row>
    <row r="71" spans="1:39" ht="12.75" customHeight="1" x14ac:dyDescent="0.25">
      <c r="A71" s="100"/>
      <c r="B71" s="14" t="s">
        <v>201</v>
      </c>
      <c r="C71" s="18" t="s">
        <v>196</v>
      </c>
      <c r="D71" s="14" t="s">
        <v>197</v>
      </c>
      <c r="E71" s="14">
        <v>2020</v>
      </c>
      <c r="F71" s="14" t="s">
        <v>412</v>
      </c>
      <c r="G71" s="20">
        <v>80.177499999999995</v>
      </c>
      <c r="H71" s="20">
        <f>$G71*'Performance Curves'!C$5</f>
        <v>65.128983831890523</v>
      </c>
      <c r="I71" s="20">
        <f>$G71*'Performance Curves'!D$5</f>
        <v>58.106694987753627</v>
      </c>
      <c r="J71" s="20">
        <f>$G71*'Performance Curves'!E$5</f>
        <v>53.801025246028615</v>
      </c>
      <c r="K71" s="20">
        <f>$G71*'Performance Curves'!F$5</f>
        <v>50.808709127177607</v>
      </c>
      <c r="L71" s="20">
        <f>$G71*'Performance Curves'!G$5</f>
        <v>48.571568850378917</v>
      </c>
      <c r="M71" s="20">
        <f>$G71*'Performance Curves'!H$5</f>
        <v>46.816631701859961</v>
      </c>
      <c r="N71" s="20">
        <f>$G71*'Performance Curves'!I$5</f>
        <v>45.392156974507309</v>
      </c>
      <c r="O71" s="20">
        <f>$G71*'Performance Curves'!J$5</f>
        <v>44.206028176309594</v>
      </c>
      <c r="P71" s="20">
        <f>$G71*'Performance Curves'!K$5</f>
        <v>43.198594361425052</v>
      </c>
      <c r="Q71" s="20">
        <f>$G71*'Performance Curves'!L$5</f>
        <v>42.32926798511491</v>
      </c>
      <c r="R71" s="20">
        <f>$G71*'Performance Curves'!M$5</f>
        <v>41.569328408133984</v>
      </c>
      <c r="S71" s="20">
        <f>$G71*'Performance Curves'!N$5</f>
        <v>40.897794563536372</v>
      </c>
      <c r="T71" s="20">
        <f>$G71*'Performance Curves'!O$5</f>
        <v>40.298929219618209</v>
      </c>
      <c r="U71" s="20">
        <f>$G71*'Performance Curves'!P$5</f>
        <v>39.760662728328072</v>
      </c>
      <c r="V71" s="20">
        <f>$G71*'Performance Curves'!Q$5</f>
        <v>39.273560543942061</v>
      </c>
      <c r="W71" s="20">
        <f>$G71*'Performance Curves'!R$5</f>
        <v>38.830125630174976</v>
      </c>
      <c r="X71" s="20">
        <f>$G71*'Performance Curves'!S$5</f>
        <v>38.424314378835611</v>
      </c>
      <c r="Y71" s="20">
        <f>$G71*'Performance Curves'!T$5</f>
        <v>38.051192789534866</v>
      </c>
      <c r="Z71" s="20">
        <f>$G71*'Performance Curves'!U$5</f>
        <v>37.70668722962526</v>
      </c>
      <c r="AA71" s="20">
        <f>$G71*'Performance Curves'!V$5</f>
        <v>37.387400456442968</v>
      </c>
      <c r="AB71" s="20">
        <f>$G71*'Performance Curves'!W$5</f>
        <v>37.090473602080422</v>
      </c>
      <c r="AC71" s="20">
        <f>$G71*'Performance Curves'!X$5</f>
        <v>36.813481125623731</v>
      </c>
      <c r="AD71" s="20">
        <f>$G71*'Performance Curves'!Y$5</f>
        <v>36.554349804078001</v>
      </c>
      <c r="AE71" s="20">
        <f>$G71*'Performance Curves'!Z$5</f>
        <v>36.311295514201603</v>
      </c>
      <c r="AF71" s="20">
        <f>$G71*'Performance Curves'!AA$5</f>
        <v>36.08277336061591</v>
      </c>
      <c r="AG71" s="20">
        <f>$G71*'Performance Curves'!AB$5</f>
        <v>35.867437940372938</v>
      </c>
      <c r="AH71" s="20">
        <f>$G71*'Performance Curves'!AC$5</f>
        <v>35.664111393808064</v>
      </c>
      <c r="AI71" s="20">
        <f>$G71*'Performance Curves'!AD$5</f>
        <v>35.471757499051826</v>
      </c>
      <c r="AJ71" s="20">
        <f>$G71*'Performance Curves'!AE$5</f>
        <v>35.289460502939043</v>
      </c>
      <c r="AK71" s="20">
        <f>$G71*'Performance Curves'!AF$5</f>
        <v>35.116407697044721</v>
      </c>
      <c r="AL71" s="14" t="s">
        <v>208</v>
      </c>
      <c r="AM71" s="14"/>
    </row>
    <row r="72" spans="1:39" ht="12.75" customHeight="1" x14ac:dyDescent="0.25">
      <c r="A72" s="100"/>
      <c r="B72" s="14" t="s">
        <v>202</v>
      </c>
      <c r="C72" s="18" t="s">
        <v>196</v>
      </c>
      <c r="D72" s="14" t="s">
        <v>197</v>
      </c>
      <c r="E72" s="14">
        <v>2020</v>
      </c>
      <c r="F72" s="14" t="s">
        <v>412</v>
      </c>
      <c r="G72" s="20">
        <v>80.177499999999995</v>
      </c>
      <c r="H72" s="20">
        <f>$G72*'Performance Curves'!C$5</f>
        <v>65.128983831890523</v>
      </c>
      <c r="I72" s="20">
        <f>$G72*'Performance Curves'!D$5</f>
        <v>58.106694987753627</v>
      </c>
      <c r="J72" s="20">
        <f>$G72*'Performance Curves'!E$5</f>
        <v>53.801025246028615</v>
      </c>
      <c r="K72" s="20">
        <f>$G72*'Performance Curves'!F$5</f>
        <v>50.808709127177607</v>
      </c>
      <c r="L72" s="20">
        <f>$G72*'Performance Curves'!G$5</f>
        <v>48.571568850378917</v>
      </c>
      <c r="M72" s="20">
        <f>$G72*'Performance Curves'!H$5</f>
        <v>46.816631701859961</v>
      </c>
      <c r="N72" s="20">
        <f>$G72*'Performance Curves'!I$5</f>
        <v>45.392156974507309</v>
      </c>
      <c r="O72" s="20">
        <f>$G72*'Performance Curves'!J$5</f>
        <v>44.206028176309594</v>
      </c>
      <c r="P72" s="20">
        <f>$G72*'Performance Curves'!K$5</f>
        <v>43.198594361425052</v>
      </c>
      <c r="Q72" s="20">
        <f>$G72*'Performance Curves'!L$5</f>
        <v>42.32926798511491</v>
      </c>
      <c r="R72" s="20">
        <f>$G72*'Performance Curves'!M$5</f>
        <v>41.569328408133984</v>
      </c>
      <c r="S72" s="20">
        <f>$G72*'Performance Curves'!N$5</f>
        <v>40.897794563536372</v>
      </c>
      <c r="T72" s="20">
        <f>$G72*'Performance Curves'!O$5</f>
        <v>40.298929219618209</v>
      </c>
      <c r="U72" s="20">
        <f>$G72*'Performance Curves'!P$5</f>
        <v>39.760662728328072</v>
      </c>
      <c r="V72" s="20">
        <f>$G72*'Performance Curves'!Q$5</f>
        <v>39.273560543942061</v>
      </c>
      <c r="W72" s="20">
        <f>$G72*'Performance Curves'!R$5</f>
        <v>38.830125630174976</v>
      </c>
      <c r="X72" s="20">
        <f>$G72*'Performance Curves'!S$5</f>
        <v>38.424314378835611</v>
      </c>
      <c r="Y72" s="20">
        <f>$G72*'Performance Curves'!T$5</f>
        <v>38.051192789534866</v>
      </c>
      <c r="Z72" s="20">
        <f>$G72*'Performance Curves'!U$5</f>
        <v>37.70668722962526</v>
      </c>
      <c r="AA72" s="20">
        <f>$G72*'Performance Curves'!V$5</f>
        <v>37.387400456442968</v>
      </c>
      <c r="AB72" s="20">
        <f>$G72*'Performance Curves'!W$5</f>
        <v>37.090473602080422</v>
      </c>
      <c r="AC72" s="20">
        <f>$G72*'Performance Curves'!X$5</f>
        <v>36.813481125623731</v>
      </c>
      <c r="AD72" s="20">
        <f>$G72*'Performance Curves'!Y$5</f>
        <v>36.554349804078001</v>
      </c>
      <c r="AE72" s="20">
        <f>$G72*'Performance Curves'!Z$5</f>
        <v>36.311295514201603</v>
      </c>
      <c r="AF72" s="20">
        <f>$G72*'Performance Curves'!AA$5</f>
        <v>36.08277336061591</v>
      </c>
      <c r="AG72" s="20">
        <f>$G72*'Performance Curves'!AB$5</f>
        <v>35.867437940372938</v>
      </c>
      <c r="AH72" s="20">
        <f>$G72*'Performance Curves'!AC$5</f>
        <v>35.664111393808064</v>
      </c>
      <c r="AI72" s="20">
        <f>$G72*'Performance Curves'!AD$5</f>
        <v>35.471757499051826</v>
      </c>
      <c r="AJ72" s="20">
        <f>$G72*'Performance Curves'!AE$5</f>
        <v>35.289460502939043</v>
      </c>
      <c r="AK72" s="20">
        <f>$G72*'Performance Curves'!AF$5</f>
        <v>35.116407697044721</v>
      </c>
      <c r="AL72" s="14" t="s">
        <v>208</v>
      </c>
      <c r="AM72" s="14"/>
    </row>
    <row r="73" spans="1:39" ht="12.75" customHeight="1" x14ac:dyDescent="0.25">
      <c r="A73" s="100"/>
      <c r="B73" s="14" t="s">
        <v>195</v>
      </c>
      <c r="C73" s="18" t="s">
        <v>196</v>
      </c>
      <c r="D73" s="14" t="s">
        <v>197</v>
      </c>
      <c r="E73" s="14">
        <v>2018</v>
      </c>
      <c r="F73" s="14" t="s">
        <v>412</v>
      </c>
      <c r="G73" s="20">
        <f>G68*'Conversion Factors'!$D$31^($E73-$E68)</f>
        <v>75.820838139177241</v>
      </c>
      <c r="H73" s="20">
        <f>H68*'Conversion Factors'!$D$31^($E73-$E68)</f>
        <v>61.590023900556439</v>
      </c>
      <c r="I73" s="20">
        <f>I68*'Conversion Factors'!$D$31^($E73-$E68)</f>
        <v>54.949310161441922</v>
      </c>
      <c r="J73" s="20">
        <f>J68*'Conversion Factors'!$D$31^($E73-$E68)</f>
        <v>50.877600659797622</v>
      </c>
      <c r="K73" s="20">
        <f>K68*'Conversion Factors'!$D$31^($E73-$E68)</f>
        <v>48.047880150818763</v>
      </c>
      <c r="L73" s="20">
        <f>L68*'Conversion Factors'!$D$31^($E73-$E68)</f>
        <v>45.932300956882962</v>
      </c>
      <c r="M73" s="20">
        <f>M68*'Conversion Factors'!$D$31^($E73-$E68)</f>
        <v>44.272723076775875</v>
      </c>
      <c r="N73" s="20">
        <f>N68*'Conversion Factors'!$D$31^($E73-$E68)</f>
        <v>42.925651046144424</v>
      </c>
      <c r="O73" s="20">
        <f>O68*'Conversion Factors'!$D$31^($E73-$E68)</f>
        <v>41.803973772341102</v>
      </c>
      <c r="P73" s="20">
        <f>P68*'Conversion Factors'!$D$31^($E73-$E68)</f>
        <v>40.851281605407799</v>
      </c>
      <c r="Q73" s="20">
        <f>Q68*'Conversion Factors'!$D$31^($E73-$E68)</f>
        <v>40.02919243490075</v>
      </c>
      <c r="R73" s="20">
        <f>R68*'Conversion Factors'!$D$31^($E73-$E68)</f>
        <v>39.310546235383107</v>
      </c>
      <c r="S73" s="20">
        <f>S68*'Conversion Factors'!$D$31^($E73-$E68)</f>
        <v>38.675502003070868</v>
      </c>
      <c r="T73" s="20">
        <f>T68*'Conversion Factors'!$D$31^($E73-$E68)</f>
        <v>38.109177631415704</v>
      </c>
      <c r="U73" s="20">
        <f>U68*'Conversion Factors'!$D$31^($E73-$E68)</f>
        <v>37.600159309419482</v>
      </c>
      <c r="V73" s="20">
        <f>V68*'Conversion Factors'!$D$31^($E73-$E68)</f>
        <v>37.139525142981626</v>
      </c>
      <c r="W73" s="20">
        <f>W68*'Conversion Factors'!$D$31^($E73-$E68)</f>
        <v>36.720185467611422</v>
      </c>
      <c r="X73" s="20">
        <f>X68*'Conversion Factors'!$D$31^($E73-$E68)</f>
        <v>36.336425070955769</v>
      </c>
      <c r="Y73" s="20">
        <f>Y68*'Conversion Factors'!$D$31^($E73-$E68)</f>
        <v>35.98357805491505</v>
      </c>
      <c r="Z73" s="20">
        <f>Z68*'Conversion Factors'!$D$31^($E73-$E68)</f>
        <v>35.657792138717205</v>
      </c>
      <c r="AA73" s="20">
        <f>AA68*'Conversion Factors'!$D$31^($E73-$E68)</f>
        <v>35.355854678090033</v>
      </c>
      <c r="AB73" s="20">
        <f>AB68*'Conversion Factors'!$D$31^($E73-$E68)</f>
        <v>35.075062149465452</v>
      </c>
      <c r="AC73" s="20">
        <f>AC68*'Conversion Factors'!$D$31^($E73-$E68)</f>
        <v>34.813120810271876</v>
      </c>
      <c r="AD73" s="20">
        <f>AD68*'Conversion Factors'!$D$31^($E73-$E68)</f>
        <v>34.56807009170732</v>
      </c>
      <c r="AE73" s="20">
        <f>AE68*'Conversion Factors'!$D$31^($E73-$E68)</f>
        <v>34.338222815704064</v>
      </c>
      <c r="AF73" s="20">
        <f>AF68*'Conversion Factors'!$D$31^($E73-$E68)</f>
        <v>34.12211803296281</v>
      </c>
      <c r="AG73" s="20">
        <f>AG68*'Conversion Factors'!$D$31^($E73-$E68)</f>
        <v>33.918483446652758</v>
      </c>
      <c r="AH73" s="20">
        <f>AH68*'Conversion Factors'!$D$31^($E73-$E68)</f>
        <v>33.726205199307891</v>
      </c>
      <c r="AI73" s="20">
        <f>AI68*'Conversion Factors'!$D$31^($E73-$E68)</f>
        <v>33.544303374983691</v>
      </c>
      <c r="AJ73" s="20">
        <f>AJ68*'Conversion Factors'!$D$31^($E73-$E68)</f>
        <v>33.371911980446257</v>
      </c>
      <c r="AK73" s="20">
        <f>AK68*'Conversion Factors'!$D$31^($E73-$E68)</f>
        <v>33.208262467986479</v>
      </c>
      <c r="AL73" s="14"/>
      <c r="AM73" s="14">
        <v>1</v>
      </c>
    </row>
    <row r="74" spans="1:39" ht="12.75" customHeight="1" x14ac:dyDescent="0.25">
      <c r="A74" s="100"/>
      <c r="B74" s="14" t="s">
        <v>199</v>
      </c>
      <c r="C74" s="18" t="s">
        <v>196</v>
      </c>
      <c r="D74" s="14" t="s">
        <v>197</v>
      </c>
      <c r="E74" s="14">
        <v>2018</v>
      </c>
      <c r="F74" s="14" t="s">
        <v>412</v>
      </c>
      <c r="G74" s="20">
        <f>G69*'Conversion Factors'!$D$31^($E74-$E69)</f>
        <v>75.652153018069981</v>
      </c>
      <c r="H74" s="20">
        <f>H69*'Conversion Factors'!$D$31^($E74-$E69)</f>
        <v>61.452999292339967</v>
      </c>
      <c r="I74" s="20">
        <f>I69*'Conversion Factors'!$D$31^($E74-$E69)</f>
        <v>54.827059718597582</v>
      </c>
      <c r="J74" s="20">
        <f>J69*'Conversion Factors'!$D$31^($E74-$E69)</f>
        <v>50.764408898276983</v>
      </c>
      <c r="K74" s="20">
        <f>K69*'Conversion Factors'!$D$31^($E74-$E69)</f>
        <v>47.940983911195154</v>
      </c>
      <c r="L74" s="20">
        <f>L69*'Conversion Factors'!$D$31^($E74-$E69)</f>
        <v>45.830111427727076</v>
      </c>
      <c r="M74" s="20">
        <f>M69*'Conversion Factors'!$D$31^($E74-$E69)</f>
        <v>44.174225752857545</v>
      </c>
      <c r="N74" s="20">
        <f>N69*'Conversion Factors'!$D$31^($E74-$E69)</f>
        <v>42.830150668899371</v>
      </c>
      <c r="O74" s="20">
        <f>O69*'Conversion Factors'!$D$31^($E74-$E69)</f>
        <v>41.71096888672367</v>
      </c>
      <c r="P74" s="20">
        <f>P69*'Conversion Factors'!$D$31^($E74-$E69)</f>
        <v>40.760396255758323</v>
      </c>
      <c r="Q74" s="20">
        <f>Q69*'Conversion Factors'!$D$31^($E74-$E69)</f>
        <v>39.940136057532399</v>
      </c>
      <c r="R74" s="20">
        <f>R69*'Conversion Factors'!$D$31^($E74-$E69)</f>
        <v>39.223088691846911</v>
      </c>
      <c r="S74" s="20">
        <f>S69*'Conversion Factors'!$D$31^($E74-$E69)</f>
        <v>38.589457296900548</v>
      </c>
      <c r="T74" s="20">
        <f>T69*'Conversion Factors'!$D$31^($E74-$E69)</f>
        <v>38.024392875643763</v>
      </c>
      <c r="U74" s="20">
        <f>U69*'Conversion Factors'!$D$31^($E74-$E69)</f>
        <v>37.516507010362595</v>
      </c>
      <c r="V74" s="20">
        <f>V69*'Conversion Factors'!$D$31^($E74-$E69)</f>
        <v>37.056897656259437</v>
      </c>
      <c r="W74" s="20">
        <f>W69*'Conversion Factors'!$D$31^($E74-$E69)</f>
        <v>36.638490921828179</v>
      </c>
      <c r="X74" s="20">
        <f>X69*'Conversion Factors'!$D$31^($E74-$E69)</f>
        <v>36.255584309838774</v>
      </c>
      <c r="Y74" s="20">
        <f>Y69*'Conversion Factors'!$D$31^($E74-$E69)</f>
        <v>35.90352230281529</v>
      </c>
      <c r="Z74" s="20">
        <f>Z69*'Conversion Factors'!$D$31^($E74-$E69)</f>
        <v>35.578461190485058</v>
      </c>
      <c r="AA74" s="20">
        <f>AA69*'Conversion Factors'!$D$31^($E74-$E69)</f>
        <v>35.277195476021113</v>
      </c>
      <c r="AB74" s="20">
        <f>AB69*'Conversion Factors'!$D$31^($E74-$E69)</f>
        <v>34.997027650616111</v>
      </c>
      <c r="AC74" s="20">
        <f>AC69*'Conversion Factors'!$D$31^($E74-$E69)</f>
        <v>34.73566907478429</v>
      </c>
      <c r="AD74" s="20">
        <f>AD69*'Conversion Factors'!$D$31^($E74-$E69)</f>
        <v>34.491163541569215</v>
      </c>
      <c r="AE74" s="20">
        <f>AE69*'Conversion Factors'!$D$31^($E74-$E69)</f>
        <v>34.26182762651289</v>
      </c>
      <c r="AF74" s="20">
        <f>AF69*'Conversion Factors'!$D$31^($E74-$E69)</f>
        <v>34.046203630615253</v>
      </c>
      <c r="AG74" s="20">
        <f>AG69*'Conversion Factors'!$D$31^($E74-$E69)</f>
        <v>33.843022087633344</v>
      </c>
      <c r="AH74" s="20">
        <f>AH69*'Conversion Factors'!$D$31^($E74-$E69)</f>
        <v>33.651171618195391</v>
      </c>
      <c r="AI74" s="20">
        <f>AI69*'Conversion Factors'!$D$31^($E74-$E69)</f>
        <v>33.469674486459915</v>
      </c>
      <c r="AJ74" s="20">
        <f>AJ69*'Conversion Factors'!$D$31^($E74-$E69)</f>
        <v>33.297666625842432</v>
      </c>
      <c r="AK74" s="20">
        <f>AK69*'Conversion Factors'!$D$31^($E74-$E69)</f>
        <v>33.13438119848783</v>
      </c>
      <c r="AL74" s="14"/>
      <c r="AM74" s="14">
        <v>1</v>
      </c>
    </row>
    <row r="75" spans="1:39" ht="12.75" customHeight="1" x14ac:dyDescent="0.25">
      <c r="A75" s="100"/>
      <c r="B75" s="14" t="s">
        <v>200</v>
      </c>
      <c r="C75" s="18" t="s">
        <v>196</v>
      </c>
      <c r="D75" s="14" t="s">
        <v>197</v>
      </c>
      <c r="E75" s="14">
        <v>2018</v>
      </c>
      <c r="F75" s="14" t="s">
        <v>412</v>
      </c>
      <c r="G75" s="20">
        <f>G70*'Conversion Factors'!$D$31^($E75-$E70)</f>
        <v>76.726739715494034</v>
      </c>
      <c r="H75" s="20">
        <f>H70*'Conversion Factors'!$D$31^($E75-$E70)</f>
        <v>62.325896796533755</v>
      </c>
      <c r="I75" s="20">
        <f>I70*'Conversion Factors'!$D$31^($E75-$E70)</f>
        <v>55.605840317457833</v>
      </c>
      <c r="J75" s="20">
        <f>J70*'Conversion Factors'!$D$31^($E75-$E70)</f>
        <v>51.485482342038125</v>
      </c>
      <c r="K75" s="20">
        <f>K70*'Conversion Factors'!$D$31^($E75-$E70)</f>
        <v>48.621952548797395</v>
      </c>
      <c r="L75" s="20">
        <f>L70*'Conversion Factors'!$D$31^($E75-$E70)</f>
        <v>46.48109657642383</v>
      </c>
      <c r="M75" s="20">
        <f>M70*'Conversion Factors'!$D$31^($E75-$E70)</f>
        <v>44.801690186707695</v>
      </c>
      <c r="N75" s="20">
        <f>N70*'Conversion Factors'!$D$31^($E75-$E70)</f>
        <v>43.438523442460408</v>
      </c>
      <c r="O75" s="20">
        <f>O70*'Conversion Factors'!$D$31^($E75-$E70)</f>
        <v>42.303444454360665</v>
      </c>
      <c r="P75" s="20">
        <f>P70*'Conversion Factors'!$D$31^($E75-$E70)</f>
        <v>41.339369594266081</v>
      </c>
      <c r="Q75" s="20">
        <f>Q70*'Conversion Factors'!$D$31^($E75-$E70)</f>
        <v>40.507458165212263</v>
      </c>
      <c r="R75" s="20">
        <f>R70*'Conversion Factors'!$D$31^($E75-$E70)</f>
        <v>39.780225635855309</v>
      </c>
      <c r="S75" s="20">
        <f>S70*'Conversion Factors'!$D$31^($E75-$E70)</f>
        <v>39.137593943615137</v>
      </c>
      <c r="T75" s="20">
        <f>T70*'Conversion Factors'!$D$31^($E75-$E70)</f>
        <v>38.564503171672399</v>
      </c>
      <c r="U75" s="20">
        <f>U70*'Conversion Factors'!$D$31^($E75-$E70)</f>
        <v>38.049403137687925</v>
      </c>
      <c r="V75" s="20">
        <f>V70*'Conversion Factors'!$D$31^($E75-$E70)</f>
        <v>37.583265349452645</v>
      </c>
      <c r="W75" s="20">
        <f>W70*'Conversion Factors'!$D$31^($E75-$E70)</f>
        <v>37.158915435706646</v>
      </c>
      <c r="X75" s="20">
        <f>X70*'Conversion Factors'!$D$31^($E75-$E70)</f>
        <v>36.770569899176643</v>
      </c>
      <c r="Y75" s="20">
        <f>Y70*'Conversion Factors'!$D$31^($E75-$E70)</f>
        <v>36.413507093969322</v>
      </c>
      <c r="Z75" s="20">
        <f>Z70*'Conversion Factors'!$D$31^($E75-$E70)</f>
        <v>36.083828712556524</v>
      </c>
      <c r="AA75" s="20">
        <f>AA70*'Conversion Factors'!$D$31^($E75-$E70)</f>
        <v>35.778283726237952</v>
      </c>
      <c r="AB75" s="20">
        <f>AB70*'Conversion Factors'!$D$31^($E75-$E70)</f>
        <v>35.494136309952637</v>
      </c>
      <c r="AC75" s="20">
        <f>AC70*'Conversion Factors'!$D$31^($E75-$E70)</f>
        <v>35.229065315668173</v>
      </c>
      <c r="AD75" s="20">
        <f>AD70*'Conversion Factors'!$D$31^($E75-$E70)</f>
        <v>34.981086749856424</v>
      </c>
      <c r="AE75" s="20">
        <f>AE70*'Conversion Factors'!$D$31^($E75-$E70)</f>
        <v>34.748493276175147</v>
      </c>
      <c r="AF75" s="20">
        <f>AF70*'Conversion Factors'!$D$31^($E75-$E70)</f>
        <v>34.529806490014522</v>
      </c>
      <c r="AG75" s="20">
        <f>AG70*'Conversion Factors'!$D$31^($E75-$E70)</f>
        <v>34.323738893238506</v>
      </c>
      <c r="AH75" s="20">
        <f>AH70*'Conversion Factors'!$D$31^($E75-$E70)</f>
        <v>34.129163320097248</v>
      </c>
      <c r="AI75" s="20">
        <f>AI70*'Conversion Factors'!$D$31^($E75-$E70)</f>
        <v>33.945088146685457</v>
      </c>
      <c r="AJ75" s="20">
        <f>AJ70*'Conversion Factors'!$D$31^($E75-$E70)</f>
        <v>33.770637032948294</v>
      </c>
      <c r="AK75" s="20">
        <f>AK70*'Conversion Factors'!$D$31^($E75-$E70)</f>
        <v>33.605032248627381</v>
      </c>
      <c r="AL75" s="14"/>
      <c r="AM75" s="14">
        <v>1</v>
      </c>
    </row>
    <row r="76" spans="1:39" ht="12.75" customHeight="1" x14ac:dyDescent="0.25">
      <c r="A76" s="100"/>
      <c r="B76" s="14" t="s">
        <v>277</v>
      </c>
      <c r="C76" s="18" t="s">
        <v>196</v>
      </c>
      <c r="D76" s="14" t="s">
        <v>197</v>
      </c>
      <c r="E76" s="14">
        <v>2018</v>
      </c>
      <c r="F76" s="14" t="s">
        <v>412</v>
      </c>
      <c r="G76" s="20">
        <f>G71*'Conversion Factors'!$D$31^($E76-$E71)</f>
        <v>77.064109957708567</v>
      </c>
      <c r="H76" s="20">
        <f>H71*'Conversion Factors'!$D$31^($E76-$E71)</f>
        <v>62.599946012966669</v>
      </c>
      <c r="I76" s="20">
        <f>I71*'Conversion Factors'!$D$31^($E76-$E71)</f>
        <v>55.850341203146513</v>
      </c>
      <c r="J76" s="20">
        <f>J71*'Conversion Factors'!$D$31^($E76-$E71)</f>
        <v>51.71186586507941</v>
      </c>
      <c r="K76" s="20">
        <f>K71*'Conversion Factors'!$D$31^($E76-$E71)</f>
        <v>48.835745028044606</v>
      </c>
      <c r="L76" s="20">
        <f>L71*'Conversion Factors'!$D$31^($E76-$E71)</f>
        <v>46.685475634735603</v>
      </c>
      <c r="M76" s="20">
        <f>M71*'Conversion Factors'!$D$31^($E76-$E71)</f>
        <v>44.99868483454437</v>
      </c>
      <c r="N76" s="20">
        <f>N71*'Conversion Factors'!$D$31^($E76-$E71)</f>
        <v>43.629524196950513</v>
      </c>
      <c r="O76" s="20">
        <f>O71*'Conversion Factors'!$D$31^($E76-$E71)</f>
        <v>42.489454225595537</v>
      </c>
      <c r="P76" s="20">
        <f>P71*'Conversion Factors'!$D$31^($E76-$E71)</f>
        <v>41.521140293565026</v>
      </c>
      <c r="Q76" s="20">
        <f>Q71*'Conversion Factors'!$D$31^($E76-$E71)</f>
        <v>40.685570919948972</v>
      </c>
      <c r="R76" s="20">
        <f>R71*'Conversion Factors'!$D$31^($E76-$E71)</f>
        <v>39.955140722927709</v>
      </c>
      <c r="S76" s="20">
        <f>S71*'Conversion Factors'!$D$31^($E76-$E71)</f>
        <v>39.309683355955762</v>
      </c>
      <c r="T76" s="20">
        <f>T71*'Conversion Factors'!$D$31^($E76-$E71)</f>
        <v>38.734072683216276</v>
      </c>
      <c r="U76" s="20">
        <f>U71*'Conversion Factors'!$D$31^($E76-$E71)</f>
        <v>38.216707735801684</v>
      </c>
      <c r="V76" s="20">
        <f>V71*'Conversion Factors'!$D$31^($E76-$E71)</f>
        <v>37.748520322897022</v>
      </c>
      <c r="W76" s="20">
        <f>W71*'Conversion Factors'!$D$31^($E76-$E71)</f>
        <v>37.32230452727314</v>
      </c>
      <c r="X76" s="20">
        <f>X71*'Conversion Factors'!$D$31^($E76-$E71)</f>
        <v>36.932251421410626</v>
      </c>
      <c r="Y76" s="20">
        <f>Y71*'Conversion Factors'!$D$31^($E76-$E71)</f>
        <v>36.573618598168849</v>
      </c>
      <c r="Z76" s="20">
        <f>Z71*'Conversion Factors'!$D$31^($E76-$E71)</f>
        <v>36.24249060902082</v>
      </c>
      <c r="AA76" s="20">
        <f>AA71*'Conversion Factors'!$D$31^($E76-$E71)</f>
        <v>35.935602130375791</v>
      </c>
      <c r="AB76" s="20">
        <f>AB71*'Conversion Factors'!$D$31^($E76-$E71)</f>
        <v>35.650205307651312</v>
      </c>
      <c r="AC76" s="20">
        <f>AC71*'Conversion Factors'!$D$31^($E76-$E71)</f>
        <v>35.383968786643344</v>
      </c>
      <c r="AD76" s="20">
        <f>AD71*'Conversion Factors'!$D$31^($E76-$E71)</f>
        <v>35.134899850132641</v>
      </c>
      <c r="AE76" s="20">
        <f>AE71*'Conversion Factors'!$D$31^($E76-$E71)</f>
        <v>34.901283654557481</v>
      </c>
      <c r="AF76" s="20">
        <f>AF71*'Conversion Factors'!$D$31^($E76-$E71)</f>
        <v>34.681635294709643</v>
      </c>
      <c r="AG76" s="20">
        <f>AG71*'Conversion Factors'!$D$31^($E76-$E71)</f>
        <v>34.474661611277334</v>
      </c>
      <c r="AH76" s="20">
        <f>AH71*'Conversion Factors'!$D$31^($E76-$E71)</f>
        <v>34.279230482322248</v>
      </c>
      <c r="AI76" s="20">
        <f>AI71*'Conversion Factors'!$D$31^($E76-$E71)</f>
        <v>34.094345923733016</v>
      </c>
      <c r="AJ76" s="20">
        <f>AJ71*'Conversion Factors'!$D$31^($E76-$E71)</f>
        <v>33.919127742155943</v>
      </c>
      <c r="AK76" s="20">
        <f>AK71*'Conversion Factors'!$D$31^($E76-$E71)</f>
        <v>33.752794787624687</v>
      </c>
      <c r="AL76" s="14"/>
      <c r="AM76" s="14">
        <v>1</v>
      </c>
    </row>
    <row r="77" spans="1:39" ht="12.75" customHeight="1" x14ac:dyDescent="0.25">
      <c r="A77" s="100" t="s">
        <v>26</v>
      </c>
      <c r="B77" s="14" t="s">
        <v>195</v>
      </c>
      <c r="C77" s="18" t="s">
        <v>196</v>
      </c>
      <c r="D77" s="14" t="s">
        <v>197</v>
      </c>
      <c r="E77" s="14">
        <v>2020</v>
      </c>
      <c r="F77" s="14" t="s">
        <v>412</v>
      </c>
      <c r="G77" s="20">
        <v>51.012</v>
      </c>
      <c r="H77" s="20">
        <v>51.012</v>
      </c>
      <c r="I77" s="20">
        <v>51.012</v>
      </c>
      <c r="J77" s="20">
        <v>51.012</v>
      </c>
      <c r="K77" s="20">
        <v>51.012</v>
      </c>
      <c r="L77" s="20">
        <v>51.012</v>
      </c>
      <c r="M77" s="20">
        <v>51.012</v>
      </c>
      <c r="N77" s="20">
        <v>51.012</v>
      </c>
      <c r="O77" s="20">
        <v>51.012</v>
      </c>
      <c r="P77" s="20">
        <v>51.012</v>
      </c>
      <c r="Q77" s="20">
        <v>51.012</v>
      </c>
      <c r="R77" s="20">
        <v>51.012</v>
      </c>
      <c r="S77" s="20">
        <v>51.012</v>
      </c>
      <c r="T77" s="20">
        <v>51.012</v>
      </c>
      <c r="U77" s="20">
        <v>51.012</v>
      </c>
      <c r="V77" s="20">
        <v>51.012</v>
      </c>
      <c r="W77" s="20">
        <v>51.012</v>
      </c>
      <c r="X77" s="20">
        <v>51.012</v>
      </c>
      <c r="Y77" s="20">
        <v>51.012</v>
      </c>
      <c r="Z77" s="20">
        <v>51.012</v>
      </c>
      <c r="AA77" s="20">
        <v>51.012</v>
      </c>
      <c r="AB77" s="20">
        <v>51.012</v>
      </c>
      <c r="AC77" s="20">
        <v>51.012</v>
      </c>
      <c r="AD77" s="20">
        <v>51.012</v>
      </c>
      <c r="AE77" s="20">
        <v>51.012</v>
      </c>
      <c r="AF77" s="20">
        <v>51.012</v>
      </c>
      <c r="AG77" s="20">
        <v>51.012</v>
      </c>
      <c r="AH77" s="20">
        <v>51.012</v>
      </c>
      <c r="AI77" s="20">
        <v>51.012</v>
      </c>
      <c r="AJ77" s="20">
        <v>51.012</v>
      </c>
      <c r="AK77" s="20">
        <v>51.012</v>
      </c>
      <c r="AL77" s="14" t="s">
        <v>198</v>
      </c>
      <c r="AM77" s="14"/>
    </row>
    <row r="78" spans="1:39" ht="12.75" customHeight="1" x14ac:dyDescent="0.25">
      <c r="A78" s="100"/>
      <c r="B78" s="14" t="s">
        <v>199</v>
      </c>
      <c r="C78" s="18" t="s">
        <v>196</v>
      </c>
      <c r="D78" s="14" t="s">
        <v>197</v>
      </c>
      <c r="E78" s="14">
        <v>2020</v>
      </c>
      <c r="F78" s="14" t="s">
        <v>412</v>
      </c>
      <c r="G78" s="20">
        <v>50.777999999999999</v>
      </c>
      <c r="H78" s="20">
        <v>50.777999999999999</v>
      </c>
      <c r="I78" s="20">
        <v>50.777999999999999</v>
      </c>
      <c r="J78" s="20">
        <v>50.777999999999999</v>
      </c>
      <c r="K78" s="20">
        <v>50.777999999999999</v>
      </c>
      <c r="L78" s="20">
        <v>50.777999999999999</v>
      </c>
      <c r="M78" s="20">
        <v>50.777999999999999</v>
      </c>
      <c r="N78" s="20">
        <v>50.777999999999999</v>
      </c>
      <c r="O78" s="20">
        <v>50.777999999999999</v>
      </c>
      <c r="P78" s="20">
        <v>50.777999999999999</v>
      </c>
      <c r="Q78" s="20">
        <v>50.777999999999999</v>
      </c>
      <c r="R78" s="20">
        <v>50.777999999999999</v>
      </c>
      <c r="S78" s="20">
        <v>50.777999999999999</v>
      </c>
      <c r="T78" s="20">
        <v>50.777999999999999</v>
      </c>
      <c r="U78" s="20">
        <v>50.777999999999999</v>
      </c>
      <c r="V78" s="20">
        <v>50.777999999999999</v>
      </c>
      <c r="W78" s="20">
        <v>50.777999999999999</v>
      </c>
      <c r="X78" s="20">
        <v>50.777999999999999</v>
      </c>
      <c r="Y78" s="20">
        <v>50.777999999999999</v>
      </c>
      <c r="Z78" s="20">
        <v>50.777999999999999</v>
      </c>
      <c r="AA78" s="20">
        <v>50.777999999999999</v>
      </c>
      <c r="AB78" s="20">
        <v>50.777999999999999</v>
      </c>
      <c r="AC78" s="20">
        <v>50.777999999999999</v>
      </c>
      <c r="AD78" s="20">
        <v>50.777999999999999</v>
      </c>
      <c r="AE78" s="20">
        <v>50.777999999999999</v>
      </c>
      <c r="AF78" s="20">
        <v>50.777999999999999</v>
      </c>
      <c r="AG78" s="20">
        <v>50.777999999999999</v>
      </c>
      <c r="AH78" s="20">
        <v>50.777999999999999</v>
      </c>
      <c r="AI78" s="20">
        <v>50.777999999999999</v>
      </c>
      <c r="AJ78" s="20">
        <v>50.777999999999999</v>
      </c>
      <c r="AK78" s="20">
        <v>50.777999999999999</v>
      </c>
      <c r="AL78" s="14" t="s">
        <v>198</v>
      </c>
      <c r="AM78" s="14"/>
    </row>
    <row r="79" spans="1:39" ht="12.75" customHeight="1" x14ac:dyDescent="0.25">
      <c r="A79" s="100"/>
      <c r="B79" s="14" t="s">
        <v>200</v>
      </c>
      <c r="C79" s="18" t="s">
        <v>196</v>
      </c>
      <c r="D79" s="14" t="s">
        <v>197</v>
      </c>
      <c r="E79" s="14">
        <v>2020</v>
      </c>
      <c r="F79" s="14" t="s">
        <v>412</v>
      </c>
      <c r="G79" s="20">
        <v>51.713999999999999</v>
      </c>
      <c r="H79" s="20">
        <v>51.713999999999999</v>
      </c>
      <c r="I79" s="20">
        <v>51.713999999999999</v>
      </c>
      <c r="J79" s="20">
        <v>51.713999999999999</v>
      </c>
      <c r="K79" s="20">
        <v>51.713999999999999</v>
      </c>
      <c r="L79" s="20">
        <v>51.713999999999999</v>
      </c>
      <c r="M79" s="20">
        <v>51.713999999999999</v>
      </c>
      <c r="N79" s="20">
        <v>51.713999999999999</v>
      </c>
      <c r="O79" s="20">
        <v>51.713999999999999</v>
      </c>
      <c r="P79" s="20">
        <v>51.713999999999999</v>
      </c>
      <c r="Q79" s="20">
        <v>51.713999999999999</v>
      </c>
      <c r="R79" s="20">
        <v>51.713999999999999</v>
      </c>
      <c r="S79" s="20">
        <v>51.713999999999999</v>
      </c>
      <c r="T79" s="20">
        <v>51.713999999999999</v>
      </c>
      <c r="U79" s="20">
        <v>51.713999999999999</v>
      </c>
      <c r="V79" s="20">
        <v>51.713999999999999</v>
      </c>
      <c r="W79" s="20">
        <v>51.713999999999999</v>
      </c>
      <c r="X79" s="20">
        <v>51.713999999999999</v>
      </c>
      <c r="Y79" s="20">
        <v>51.713999999999999</v>
      </c>
      <c r="Z79" s="20">
        <v>51.713999999999999</v>
      </c>
      <c r="AA79" s="20">
        <v>51.713999999999999</v>
      </c>
      <c r="AB79" s="20">
        <v>51.713999999999999</v>
      </c>
      <c r="AC79" s="20">
        <v>51.713999999999999</v>
      </c>
      <c r="AD79" s="20">
        <v>51.713999999999999</v>
      </c>
      <c r="AE79" s="20">
        <v>51.713999999999999</v>
      </c>
      <c r="AF79" s="20">
        <v>51.713999999999999</v>
      </c>
      <c r="AG79" s="20">
        <v>51.713999999999999</v>
      </c>
      <c r="AH79" s="20">
        <v>51.713999999999999</v>
      </c>
      <c r="AI79" s="20">
        <v>51.713999999999999</v>
      </c>
      <c r="AJ79" s="20">
        <v>51.713999999999999</v>
      </c>
      <c r="AK79" s="20">
        <v>51.713999999999999</v>
      </c>
      <c r="AL79" s="14" t="s">
        <v>198</v>
      </c>
      <c r="AM79" s="14"/>
    </row>
    <row r="80" spans="1:39" ht="12.75" customHeight="1" x14ac:dyDescent="0.25">
      <c r="A80" s="100"/>
      <c r="B80" s="14" t="s">
        <v>201</v>
      </c>
      <c r="C80" s="18" t="s">
        <v>196</v>
      </c>
      <c r="D80" s="14" t="s">
        <v>197</v>
      </c>
      <c r="E80" s="14">
        <v>2020</v>
      </c>
      <c r="F80" s="14" t="s">
        <v>412</v>
      </c>
      <c r="G80" s="20">
        <v>51.713999999999999</v>
      </c>
      <c r="H80" s="20">
        <v>51.713999999999999</v>
      </c>
      <c r="I80" s="20">
        <v>51.713999999999999</v>
      </c>
      <c r="J80" s="20">
        <v>51.713999999999999</v>
      </c>
      <c r="K80" s="20">
        <v>51.713999999999999</v>
      </c>
      <c r="L80" s="20">
        <v>51.713999999999999</v>
      </c>
      <c r="M80" s="20">
        <v>51.713999999999999</v>
      </c>
      <c r="N80" s="20">
        <v>51.713999999999999</v>
      </c>
      <c r="O80" s="20">
        <v>51.713999999999999</v>
      </c>
      <c r="P80" s="20">
        <v>51.713999999999999</v>
      </c>
      <c r="Q80" s="20">
        <v>51.713999999999999</v>
      </c>
      <c r="R80" s="20">
        <v>51.713999999999999</v>
      </c>
      <c r="S80" s="20">
        <v>51.713999999999999</v>
      </c>
      <c r="T80" s="20">
        <v>51.713999999999999</v>
      </c>
      <c r="U80" s="20">
        <v>51.713999999999999</v>
      </c>
      <c r="V80" s="20">
        <v>51.713999999999999</v>
      </c>
      <c r="W80" s="20">
        <v>51.713999999999999</v>
      </c>
      <c r="X80" s="20">
        <v>51.713999999999999</v>
      </c>
      <c r="Y80" s="20">
        <v>51.713999999999999</v>
      </c>
      <c r="Z80" s="20">
        <v>51.713999999999999</v>
      </c>
      <c r="AA80" s="20">
        <v>51.713999999999999</v>
      </c>
      <c r="AB80" s="20">
        <v>51.713999999999999</v>
      </c>
      <c r="AC80" s="20">
        <v>51.713999999999999</v>
      </c>
      <c r="AD80" s="20">
        <v>51.713999999999999</v>
      </c>
      <c r="AE80" s="20">
        <v>51.713999999999999</v>
      </c>
      <c r="AF80" s="20">
        <v>51.713999999999999</v>
      </c>
      <c r="AG80" s="20">
        <v>51.713999999999999</v>
      </c>
      <c r="AH80" s="20">
        <v>51.713999999999999</v>
      </c>
      <c r="AI80" s="20">
        <v>51.713999999999999</v>
      </c>
      <c r="AJ80" s="20">
        <v>51.713999999999999</v>
      </c>
      <c r="AK80" s="20">
        <v>51.713999999999999</v>
      </c>
      <c r="AL80" s="14" t="s">
        <v>198</v>
      </c>
      <c r="AM80" s="14"/>
    </row>
    <row r="81" spans="1:39" ht="12.75" customHeight="1" x14ac:dyDescent="0.25">
      <c r="A81" s="100"/>
      <c r="B81" s="14" t="s">
        <v>202</v>
      </c>
      <c r="C81" s="18" t="s">
        <v>196</v>
      </c>
      <c r="D81" s="14" t="s">
        <v>197</v>
      </c>
      <c r="E81" s="14">
        <v>2018</v>
      </c>
      <c r="F81" s="14" t="s">
        <v>412</v>
      </c>
      <c r="G81" s="20">
        <v>51.713999999999999</v>
      </c>
      <c r="H81" s="20">
        <v>51.713999999999999</v>
      </c>
      <c r="I81" s="20">
        <v>51.713999999999999</v>
      </c>
      <c r="J81" s="20">
        <v>51.713999999999999</v>
      </c>
      <c r="K81" s="20">
        <v>51.713999999999999</v>
      </c>
      <c r="L81" s="20">
        <v>51.713999999999999</v>
      </c>
      <c r="M81" s="20">
        <v>51.713999999999999</v>
      </c>
      <c r="N81" s="20">
        <v>51.713999999999999</v>
      </c>
      <c r="O81" s="20">
        <v>51.713999999999999</v>
      </c>
      <c r="P81" s="20">
        <v>51.713999999999999</v>
      </c>
      <c r="Q81" s="20">
        <v>51.713999999999999</v>
      </c>
      <c r="R81" s="20">
        <v>51.713999999999999</v>
      </c>
      <c r="S81" s="20">
        <v>51.713999999999999</v>
      </c>
      <c r="T81" s="20">
        <v>51.713999999999999</v>
      </c>
      <c r="U81" s="20">
        <v>51.713999999999999</v>
      </c>
      <c r="V81" s="20">
        <v>51.713999999999999</v>
      </c>
      <c r="W81" s="20">
        <v>51.713999999999999</v>
      </c>
      <c r="X81" s="20">
        <v>51.713999999999999</v>
      </c>
      <c r="Y81" s="20">
        <v>51.713999999999999</v>
      </c>
      <c r="Z81" s="20">
        <v>51.713999999999999</v>
      </c>
      <c r="AA81" s="20">
        <v>51.713999999999999</v>
      </c>
      <c r="AB81" s="20">
        <v>51.713999999999999</v>
      </c>
      <c r="AC81" s="20">
        <v>51.713999999999999</v>
      </c>
      <c r="AD81" s="20">
        <v>51.713999999999999</v>
      </c>
      <c r="AE81" s="20">
        <v>51.713999999999999</v>
      </c>
      <c r="AF81" s="20">
        <v>51.713999999999999</v>
      </c>
      <c r="AG81" s="20">
        <v>51.713999999999999</v>
      </c>
      <c r="AH81" s="20">
        <v>51.713999999999999</v>
      </c>
      <c r="AI81" s="20">
        <v>51.713999999999999</v>
      </c>
      <c r="AJ81" s="20">
        <v>51.713999999999999</v>
      </c>
      <c r="AK81" s="20">
        <v>51.713999999999999</v>
      </c>
      <c r="AL81" s="14"/>
      <c r="AM81" s="14">
        <v>1</v>
      </c>
    </row>
    <row r="82" spans="1:39" ht="12.75" customHeight="1" x14ac:dyDescent="0.25">
      <c r="A82" s="100"/>
      <c r="B82" s="14" t="s">
        <v>195</v>
      </c>
      <c r="C82" s="18" t="s">
        <v>196</v>
      </c>
      <c r="D82" s="14" t="s">
        <v>197</v>
      </c>
      <c r="E82" s="14">
        <v>2018</v>
      </c>
      <c r="F82" s="14" t="s">
        <v>412</v>
      </c>
      <c r="G82" s="20">
        <f>G77*'Conversion Factors'!$D$31^($E82-$E77)</f>
        <v>49.031141868512115</v>
      </c>
      <c r="H82" s="20">
        <f>H77*'Conversion Factors'!$D$31^($E82-$E77)</f>
        <v>49.031141868512115</v>
      </c>
      <c r="I82" s="20">
        <f>I77*'Conversion Factors'!$D$31^($E82-$E77)</f>
        <v>49.031141868512115</v>
      </c>
      <c r="J82" s="20">
        <f>J77*'Conversion Factors'!$D$31^($E82-$E77)</f>
        <v>49.031141868512115</v>
      </c>
      <c r="K82" s="20">
        <f>K77*'Conversion Factors'!$D$31^($E82-$E77)</f>
        <v>49.031141868512115</v>
      </c>
      <c r="L82" s="20">
        <f>L77*'Conversion Factors'!$D$31^($E82-$E77)</f>
        <v>49.031141868512115</v>
      </c>
      <c r="M82" s="20">
        <f>M77*'Conversion Factors'!$D$31^($E82-$E77)</f>
        <v>49.031141868512115</v>
      </c>
      <c r="N82" s="20">
        <f>N77*'Conversion Factors'!$D$31^($E82-$E77)</f>
        <v>49.031141868512115</v>
      </c>
      <c r="O82" s="20">
        <f>O77*'Conversion Factors'!$D$31^($E82-$E77)</f>
        <v>49.031141868512115</v>
      </c>
      <c r="P82" s="20">
        <f>P77*'Conversion Factors'!$D$31^($E82-$E77)</f>
        <v>49.031141868512115</v>
      </c>
      <c r="Q82" s="20">
        <f>Q77*'Conversion Factors'!$D$31^($E82-$E77)</f>
        <v>49.031141868512115</v>
      </c>
      <c r="R82" s="20">
        <f>R77*'Conversion Factors'!$D$31^($E82-$E77)</f>
        <v>49.031141868512115</v>
      </c>
      <c r="S82" s="20">
        <f>S77*'Conversion Factors'!$D$31^($E82-$E77)</f>
        <v>49.031141868512115</v>
      </c>
      <c r="T82" s="20">
        <f>T77*'Conversion Factors'!$D$31^($E82-$E77)</f>
        <v>49.031141868512115</v>
      </c>
      <c r="U82" s="20">
        <f>U77*'Conversion Factors'!$D$31^($E82-$E77)</f>
        <v>49.031141868512115</v>
      </c>
      <c r="V82" s="20">
        <f>V77*'Conversion Factors'!$D$31^($E82-$E77)</f>
        <v>49.031141868512115</v>
      </c>
      <c r="W82" s="20">
        <f>W77*'Conversion Factors'!$D$31^($E82-$E77)</f>
        <v>49.031141868512115</v>
      </c>
      <c r="X82" s="20">
        <f>X77*'Conversion Factors'!$D$31^($E82-$E77)</f>
        <v>49.031141868512115</v>
      </c>
      <c r="Y82" s="20">
        <f>Y77*'Conversion Factors'!$D$31^($E82-$E77)</f>
        <v>49.031141868512115</v>
      </c>
      <c r="Z82" s="20">
        <f>Z77*'Conversion Factors'!$D$31^($E82-$E77)</f>
        <v>49.031141868512115</v>
      </c>
      <c r="AA82" s="20">
        <f>AA77*'Conversion Factors'!$D$31^($E82-$E77)</f>
        <v>49.031141868512115</v>
      </c>
      <c r="AB82" s="20">
        <f>AB77*'Conversion Factors'!$D$31^($E82-$E77)</f>
        <v>49.031141868512115</v>
      </c>
      <c r="AC82" s="20">
        <f>AC77*'Conversion Factors'!$D$31^($E82-$E77)</f>
        <v>49.031141868512115</v>
      </c>
      <c r="AD82" s="20">
        <f>AD77*'Conversion Factors'!$D$31^($E82-$E77)</f>
        <v>49.031141868512115</v>
      </c>
      <c r="AE82" s="20">
        <f>AE77*'Conversion Factors'!$D$31^($E82-$E77)</f>
        <v>49.031141868512115</v>
      </c>
      <c r="AF82" s="20">
        <f>AF77*'Conversion Factors'!$D$31^($E82-$E77)</f>
        <v>49.031141868512115</v>
      </c>
      <c r="AG82" s="20">
        <f>AG77*'Conversion Factors'!$D$31^($E82-$E77)</f>
        <v>49.031141868512115</v>
      </c>
      <c r="AH82" s="20">
        <f>AH77*'Conversion Factors'!$D$31^($E82-$E77)</f>
        <v>49.031141868512115</v>
      </c>
      <c r="AI82" s="20">
        <f>AI77*'Conversion Factors'!$D$31^($E82-$E77)</f>
        <v>49.031141868512115</v>
      </c>
      <c r="AJ82" s="20">
        <f>AJ77*'Conversion Factors'!$D$31^($E82-$E77)</f>
        <v>49.031141868512115</v>
      </c>
      <c r="AK82" s="20">
        <f>AK77*'Conversion Factors'!$D$31^($E82-$E77)</f>
        <v>49.031141868512115</v>
      </c>
      <c r="AL82" s="14"/>
      <c r="AM82" s="14">
        <v>1</v>
      </c>
    </row>
    <row r="83" spans="1:39" ht="12.75" customHeight="1" x14ac:dyDescent="0.25">
      <c r="A83" s="100"/>
      <c r="B83" s="14" t="s">
        <v>199</v>
      </c>
      <c r="C83" s="18" t="s">
        <v>196</v>
      </c>
      <c r="D83" s="14" t="s">
        <v>197</v>
      </c>
      <c r="E83" s="14">
        <v>2018</v>
      </c>
      <c r="F83" s="14" t="s">
        <v>412</v>
      </c>
      <c r="G83" s="20">
        <f>G78*'Conversion Factors'!$D$31^($E83-$E78)</f>
        <v>48.806228373702425</v>
      </c>
      <c r="H83" s="20">
        <f>H78*'Conversion Factors'!$D$31^($E83-$E78)</f>
        <v>48.806228373702425</v>
      </c>
      <c r="I83" s="20">
        <f>I78*'Conversion Factors'!$D$31^($E83-$E78)</f>
        <v>48.806228373702425</v>
      </c>
      <c r="J83" s="20">
        <f>J78*'Conversion Factors'!$D$31^($E83-$E78)</f>
        <v>48.806228373702425</v>
      </c>
      <c r="K83" s="20">
        <f>K78*'Conversion Factors'!$D$31^($E83-$E78)</f>
        <v>48.806228373702425</v>
      </c>
      <c r="L83" s="20">
        <f>L78*'Conversion Factors'!$D$31^($E83-$E78)</f>
        <v>48.806228373702425</v>
      </c>
      <c r="M83" s="20">
        <f>M78*'Conversion Factors'!$D$31^($E83-$E78)</f>
        <v>48.806228373702425</v>
      </c>
      <c r="N83" s="20">
        <f>N78*'Conversion Factors'!$D$31^($E83-$E78)</f>
        <v>48.806228373702425</v>
      </c>
      <c r="O83" s="20">
        <f>O78*'Conversion Factors'!$D$31^($E83-$E78)</f>
        <v>48.806228373702425</v>
      </c>
      <c r="P83" s="20">
        <f>P78*'Conversion Factors'!$D$31^($E83-$E78)</f>
        <v>48.806228373702425</v>
      </c>
      <c r="Q83" s="20">
        <f>Q78*'Conversion Factors'!$D$31^($E83-$E78)</f>
        <v>48.806228373702425</v>
      </c>
      <c r="R83" s="20">
        <f>R78*'Conversion Factors'!$D$31^($E83-$E78)</f>
        <v>48.806228373702425</v>
      </c>
      <c r="S83" s="20">
        <f>S78*'Conversion Factors'!$D$31^($E83-$E78)</f>
        <v>48.806228373702425</v>
      </c>
      <c r="T83" s="20">
        <f>T78*'Conversion Factors'!$D$31^($E83-$E78)</f>
        <v>48.806228373702425</v>
      </c>
      <c r="U83" s="20">
        <f>U78*'Conversion Factors'!$D$31^($E83-$E78)</f>
        <v>48.806228373702425</v>
      </c>
      <c r="V83" s="20">
        <f>V78*'Conversion Factors'!$D$31^($E83-$E78)</f>
        <v>48.806228373702425</v>
      </c>
      <c r="W83" s="20">
        <f>W78*'Conversion Factors'!$D$31^($E83-$E78)</f>
        <v>48.806228373702425</v>
      </c>
      <c r="X83" s="20">
        <f>X78*'Conversion Factors'!$D$31^($E83-$E78)</f>
        <v>48.806228373702425</v>
      </c>
      <c r="Y83" s="20">
        <f>Y78*'Conversion Factors'!$D$31^($E83-$E78)</f>
        <v>48.806228373702425</v>
      </c>
      <c r="Z83" s="20">
        <f>Z78*'Conversion Factors'!$D$31^($E83-$E78)</f>
        <v>48.806228373702425</v>
      </c>
      <c r="AA83" s="20">
        <f>AA78*'Conversion Factors'!$D$31^($E83-$E78)</f>
        <v>48.806228373702425</v>
      </c>
      <c r="AB83" s="20">
        <f>AB78*'Conversion Factors'!$D$31^($E83-$E78)</f>
        <v>48.806228373702425</v>
      </c>
      <c r="AC83" s="20">
        <f>AC78*'Conversion Factors'!$D$31^($E83-$E78)</f>
        <v>48.806228373702425</v>
      </c>
      <c r="AD83" s="20">
        <f>AD78*'Conversion Factors'!$D$31^($E83-$E78)</f>
        <v>48.806228373702425</v>
      </c>
      <c r="AE83" s="20">
        <f>AE78*'Conversion Factors'!$D$31^($E83-$E78)</f>
        <v>48.806228373702425</v>
      </c>
      <c r="AF83" s="20">
        <f>AF78*'Conversion Factors'!$D$31^($E83-$E78)</f>
        <v>48.806228373702425</v>
      </c>
      <c r="AG83" s="20">
        <f>AG78*'Conversion Factors'!$D$31^($E83-$E78)</f>
        <v>48.806228373702425</v>
      </c>
      <c r="AH83" s="20">
        <f>AH78*'Conversion Factors'!$D$31^($E83-$E78)</f>
        <v>48.806228373702425</v>
      </c>
      <c r="AI83" s="20">
        <f>AI78*'Conversion Factors'!$D$31^($E83-$E78)</f>
        <v>48.806228373702425</v>
      </c>
      <c r="AJ83" s="20">
        <f>AJ78*'Conversion Factors'!$D$31^($E83-$E78)</f>
        <v>48.806228373702425</v>
      </c>
      <c r="AK83" s="20">
        <f>AK78*'Conversion Factors'!$D$31^($E83-$E78)</f>
        <v>48.806228373702425</v>
      </c>
      <c r="AL83" s="14"/>
      <c r="AM83" s="14">
        <v>1</v>
      </c>
    </row>
    <row r="84" spans="1:39" ht="12.75" customHeight="1" x14ac:dyDescent="0.25">
      <c r="A84" s="100"/>
      <c r="B84" s="14" t="s">
        <v>200</v>
      </c>
      <c r="C84" s="18" t="s">
        <v>196</v>
      </c>
      <c r="D84" s="14" t="s">
        <v>197</v>
      </c>
      <c r="E84" s="14">
        <v>2018</v>
      </c>
      <c r="F84" s="14" t="s">
        <v>412</v>
      </c>
      <c r="G84" s="20">
        <f>G79*'Conversion Factors'!$D$31^($E84-$E79)</f>
        <v>49.705882352941181</v>
      </c>
      <c r="H84" s="20">
        <f>H79*'Conversion Factors'!$D$31^($E84-$E79)</f>
        <v>49.705882352941181</v>
      </c>
      <c r="I84" s="20">
        <f>I79*'Conversion Factors'!$D$31^($E84-$E79)</f>
        <v>49.705882352941181</v>
      </c>
      <c r="J84" s="20">
        <f>J79*'Conversion Factors'!$D$31^($E84-$E79)</f>
        <v>49.705882352941181</v>
      </c>
      <c r="K84" s="20">
        <f>K79*'Conversion Factors'!$D$31^($E84-$E79)</f>
        <v>49.705882352941181</v>
      </c>
      <c r="L84" s="20">
        <f>L79*'Conversion Factors'!$D$31^($E84-$E79)</f>
        <v>49.705882352941181</v>
      </c>
      <c r="M84" s="20">
        <f>M79*'Conversion Factors'!$D$31^($E84-$E79)</f>
        <v>49.705882352941181</v>
      </c>
      <c r="N84" s="20">
        <f>N79*'Conversion Factors'!$D$31^($E84-$E79)</f>
        <v>49.705882352941181</v>
      </c>
      <c r="O84" s="20">
        <f>O79*'Conversion Factors'!$D$31^($E84-$E79)</f>
        <v>49.705882352941181</v>
      </c>
      <c r="P84" s="20">
        <f>P79*'Conversion Factors'!$D$31^($E84-$E79)</f>
        <v>49.705882352941181</v>
      </c>
      <c r="Q84" s="20">
        <f>Q79*'Conversion Factors'!$D$31^($E84-$E79)</f>
        <v>49.705882352941181</v>
      </c>
      <c r="R84" s="20">
        <f>R79*'Conversion Factors'!$D$31^($E84-$E79)</f>
        <v>49.705882352941181</v>
      </c>
      <c r="S84" s="20">
        <f>S79*'Conversion Factors'!$D$31^($E84-$E79)</f>
        <v>49.705882352941181</v>
      </c>
      <c r="T84" s="20">
        <f>T79*'Conversion Factors'!$D$31^($E84-$E79)</f>
        <v>49.705882352941181</v>
      </c>
      <c r="U84" s="20">
        <f>U79*'Conversion Factors'!$D$31^($E84-$E79)</f>
        <v>49.705882352941181</v>
      </c>
      <c r="V84" s="20">
        <f>V79*'Conversion Factors'!$D$31^($E84-$E79)</f>
        <v>49.705882352941181</v>
      </c>
      <c r="W84" s="20">
        <f>W79*'Conversion Factors'!$D$31^($E84-$E79)</f>
        <v>49.705882352941181</v>
      </c>
      <c r="X84" s="20">
        <f>X79*'Conversion Factors'!$D$31^($E84-$E79)</f>
        <v>49.705882352941181</v>
      </c>
      <c r="Y84" s="20">
        <f>Y79*'Conversion Factors'!$D$31^($E84-$E79)</f>
        <v>49.705882352941181</v>
      </c>
      <c r="Z84" s="20">
        <f>Z79*'Conversion Factors'!$D$31^($E84-$E79)</f>
        <v>49.705882352941181</v>
      </c>
      <c r="AA84" s="20">
        <f>AA79*'Conversion Factors'!$D$31^($E84-$E79)</f>
        <v>49.705882352941181</v>
      </c>
      <c r="AB84" s="20">
        <f>AB79*'Conversion Factors'!$D$31^($E84-$E79)</f>
        <v>49.705882352941181</v>
      </c>
      <c r="AC84" s="20">
        <f>AC79*'Conversion Factors'!$D$31^($E84-$E79)</f>
        <v>49.705882352941181</v>
      </c>
      <c r="AD84" s="20">
        <f>AD79*'Conversion Factors'!$D$31^($E84-$E79)</f>
        <v>49.705882352941181</v>
      </c>
      <c r="AE84" s="20">
        <f>AE79*'Conversion Factors'!$D$31^($E84-$E79)</f>
        <v>49.705882352941181</v>
      </c>
      <c r="AF84" s="20">
        <f>AF79*'Conversion Factors'!$D$31^($E84-$E79)</f>
        <v>49.705882352941181</v>
      </c>
      <c r="AG84" s="20">
        <f>AG79*'Conversion Factors'!$D$31^($E84-$E79)</f>
        <v>49.705882352941181</v>
      </c>
      <c r="AH84" s="20">
        <f>AH79*'Conversion Factors'!$D$31^($E84-$E79)</f>
        <v>49.705882352941181</v>
      </c>
      <c r="AI84" s="20">
        <f>AI79*'Conversion Factors'!$D$31^($E84-$E79)</f>
        <v>49.705882352941181</v>
      </c>
      <c r="AJ84" s="20">
        <f>AJ79*'Conversion Factors'!$D$31^($E84-$E79)</f>
        <v>49.705882352941181</v>
      </c>
      <c r="AK84" s="20">
        <f>AK79*'Conversion Factors'!$D$31^($E84-$E79)</f>
        <v>49.705882352941181</v>
      </c>
      <c r="AL84" s="14"/>
      <c r="AM84" s="14">
        <v>1</v>
      </c>
    </row>
    <row r="85" spans="1:39" ht="12.75" customHeight="1" x14ac:dyDescent="0.25">
      <c r="A85" s="100"/>
      <c r="B85" s="14" t="s">
        <v>277</v>
      </c>
      <c r="C85" s="18" t="s">
        <v>196</v>
      </c>
      <c r="D85" s="14" t="s">
        <v>197</v>
      </c>
      <c r="E85" s="14">
        <v>2018</v>
      </c>
      <c r="F85" s="14" t="s">
        <v>412</v>
      </c>
      <c r="G85" s="20">
        <f>G80*'Conversion Factors'!$D$31^($E85-$E80)</f>
        <v>49.705882352941181</v>
      </c>
      <c r="H85" s="20">
        <f>H80*'Conversion Factors'!$D$31^($E85-$E80)</f>
        <v>49.705882352941181</v>
      </c>
      <c r="I85" s="20">
        <f>I80*'Conversion Factors'!$D$31^($E85-$E80)</f>
        <v>49.705882352941181</v>
      </c>
      <c r="J85" s="20">
        <f>J80*'Conversion Factors'!$D$31^($E85-$E80)</f>
        <v>49.705882352941181</v>
      </c>
      <c r="K85" s="20">
        <f>K80*'Conversion Factors'!$D$31^($E85-$E80)</f>
        <v>49.705882352941181</v>
      </c>
      <c r="L85" s="20">
        <f>L80*'Conversion Factors'!$D$31^($E85-$E80)</f>
        <v>49.705882352941181</v>
      </c>
      <c r="M85" s="20">
        <f>M80*'Conversion Factors'!$D$31^($E85-$E80)</f>
        <v>49.705882352941181</v>
      </c>
      <c r="N85" s="20">
        <f>N80*'Conversion Factors'!$D$31^($E85-$E80)</f>
        <v>49.705882352941181</v>
      </c>
      <c r="O85" s="20">
        <f>O80*'Conversion Factors'!$D$31^($E85-$E80)</f>
        <v>49.705882352941181</v>
      </c>
      <c r="P85" s="20">
        <f>P80*'Conversion Factors'!$D$31^($E85-$E80)</f>
        <v>49.705882352941181</v>
      </c>
      <c r="Q85" s="20">
        <f>Q80*'Conversion Factors'!$D$31^($E85-$E80)</f>
        <v>49.705882352941181</v>
      </c>
      <c r="R85" s="20">
        <f>R80*'Conversion Factors'!$D$31^($E85-$E80)</f>
        <v>49.705882352941181</v>
      </c>
      <c r="S85" s="20">
        <f>S80*'Conversion Factors'!$D$31^($E85-$E80)</f>
        <v>49.705882352941181</v>
      </c>
      <c r="T85" s="20">
        <f>T80*'Conversion Factors'!$D$31^($E85-$E80)</f>
        <v>49.705882352941181</v>
      </c>
      <c r="U85" s="20">
        <f>U80*'Conversion Factors'!$D$31^($E85-$E80)</f>
        <v>49.705882352941181</v>
      </c>
      <c r="V85" s="20">
        <f>V80*'Conversion Factors'!$D$31^($E85-$E80)</f>
        <v>49.705882352941181</v>
      </c>
      <c r="W85" s="20">
        <f>W80*'Conversion Factors'!$D$31^($E85-$E80)</f>
        <v>49.705882352941181</v>
      </c>
      <c r="X85" s="20">
        <f>X80*'Conversion Factors'!$D$31^($E85-$E80)</f>
        <v>49.705882352941181</v>
      </c>
      <c r="Y85" s="20">
        <f>Y80*'Conversion Factors'!$D$31^($E85-$E80)</f>
        <v>49.705882352941181</v>
      </c>
      <c r="Z85" s="20">
        <f>Z80*'Conversion Factors'!$D$31^($E85-$E80)</f>
        <v>49.705882352941181</v>
      </c>
      <c r="AA85" s="20">
        <f>AA80*'Conversion Factors'!$D$31^($E85-$E80)</f>
        <v>49.705882352941181</v>
      </c>
      <c r="AB85" s="20">
        <f>AB80*'Conversion Factors'!$D$31^($E85-$E80)</f>
        <v>49.705882352941181</v>
      </c>
      <c r="AC85" s="20">
        <f>AC80*'Conversion Factors'!$D$31^($E85-$E80)</f>
        <v>49.705882352941181</v>
      </c>
      <c r="AD85" s="20">
        <f>AD80*'Conversion Factors'!$D$31^($E85-$E80)</f>
        <v>49.705882352941181</v>
      </c>
      <c r="AE85" s="20">
        <f>AE80*'Conversion Factors'!$D$31^($E85-$E80)</f>
        <v>49.705882352941181</v>
      </c>
      <c r="AF85" s="20">
        <f>AF80*'Conversion Factors'!$D$31^($E85-$E80)</f>
        <v>49.705882352941181</v>
      </c>
      <c r="AG85" s="20">
        <f>AG80*'Conversion Factors'!$D$31^($E85-$E80)</f>
        <v>49.705882352941181</v>
      </c>
      <c r="AH85" s="20">
        <f>AH80*'Conversion Factors'!$D$31^($E85-$E80)</f>
        <v>49.705882352941181</v>
      </c>
      <c r="AI85" s="20">
        <f>AI80*'Conversion Factors'!$D$31^($E85-$E80)</f>
        <v>49.705882352941181</v>
      </c>
      <c r="AJ85" s="20">
        <f>AJ80*'Conversion Factors'!$D$31^($E85-$E80)</f>
        <v>49.705882352941181</v>
      </c>
      <c r="AK85" s="20">
        <f>AK80*'Conversion Factors'!$D$31^($E85-$E80)</f>
        <v>49.705882352941181</v>
      </c>
      <c r="AL85" s="14" t="s">
        <v>198</v>
      </c>
      <c r="AM85" s="14">
        <v>1</v>
      </c>
    </row>
    <row r="86" spans="1:39" ht="12.75" customHeight="1" x14ac:dyDescent="0.25">
      <c r="A86" s="100" t="s">
        <v>29</v>
      </c>
      <c r="B86" s="14" t="s">
        <v>195</v>
      </c>
      <c r="C86" s="18" t="s">
        <v>196</v>
      </c>
      <c r="D86" s="14" t="s">
        <v>197</v>
      </c>
      <c r="E86" s="14">
        <v>2020</v>
      </c>
      <c r="F86" s="14" t="s">
        <v>412</v>
      </c>
      <c r="G86" s="20">
        <v>65.890500000000003</v>
      </c>
      <c r="H86" s="20">
        <v>65.890500000000003</v>
      </c>
      <c r="I86" s="20">
        <v>65.890500000000003</v>
      </c>
      <c r="J86" s="20">
        <v>65.890500000000003</v>
      </c>
      <c r="K86" s="20">
        <v>65.890500000000003</v>
      </c>
      <c r="L86" s="20">
        <v>65.890500000000003</v>
      </c>
      <c r="M86" s="20">
        <v>65.890500000000003</v>
      </c>
      <c r="N86" s="20">
        <v>65.890500000000003</v>
      </c>
      <c r="O86" s="20">
        <v>65.890500000000003</v>
      </c>
      <c r="P86" s="20">
        <v>65.890500000000003</v>
      </c>
      <c r="Q86" s="20">
        <v>65.890500000000003</v>
      </c>
      <c r="R86" s="20">
        <v>65.890500000000003</v>
      </c>
      <c r="S86" s="20">
        <v>65.890500000000003</v>
      </c>
      <c r="T86" s="20">
        <v>65.890500000000003</v>
      </c>
      <c r="U86" s="20">
        <v>65.890500000000003</v>
      </c>
      <c r="V86" s="20">
        <v>65.890500000000003</v>
      </c>
      <c r="W86" s="20">
        <v>65.890500000000003</v>
      </c>
      <c r="X86" s="20">
        <v>65.890500000000003</v>
      </c>
      <c r="Y86" s="20">
        <v>65.890500000000003</v>
      </c>
      <c r="Z86" s="20">
        <v>65.890500000000003</v>
      </c>
      <c r="AA86" s="20">
        <v>65.890500000000003</v>
      </c>
      <c r="AB86" s="20">
        <v>65.890500000000003</v>
      </c>
      <c r="AC86" s="20">
        <v>65.890500000000003</v>
      </c>
      <c r="AD86" s="20">
        <v>65.890500000000003</v>
      </c>
      <c r="AE86" s="20">
        <v>65.890500000000003</v>
      </c>
      <c r="AF86" s="20">
        <v>65.890500000000003</v>
      </c>
      <c r="AG86" s="20">
        <v>65.890500000000003</v>
      </c>
      <c r="AH86" s="20">
        <v>65.890500000000003</v>
      </c>
      <c r="AI86" s="20">
        <v>65.890500000000003</v>
      </c>
      <c r="AJ86" s="20">
        <v>65.890500000000003</v>
      </c>
      <c r="AK86" s="20">
        <v>65.890500000000003</v>
      </c>
      <c r="AL86" s="14" t="s">
        <v>198</v>
      </c>
      <c r="AM86" s="14"/>
    </row>
    <row r="87" spans="1:39" ht="12.75" customHeight="1" x14ac:dyDescent="0.25">
      <c r="A87" s="100"/>
      <c r="B87" s="14" t="s">
        <v>199</v>
      </c>
      <c r="C87" s="18" t="s">
        <v>196</v>
      </c>
      <c r="D87" s="14" t="s">
        <v>197</v>
      </c>
      <c r="E87" s="14">
        <v>2020</v>
      </c>
      <c r="F87" s="14" t="s">
        <v>412</v>
      </c>
      <c r="G87" s="20">
        <v>65.588250000000002</v>
      </c>
      <c r="H87" s="20">
        <v>65.588250000000002</v>
      </c>
      <c r="I87" s="20">
        <v>65.588250000000002</v>
      </c>
      <c r="J87" s="20">
        <v>65.588250000000002</v>
      </c>
      <c r="K87" s="20">
        <v>65.588250000000002</v>
      </c>
      <c r="L87" s="20">
        <v>65.588250000000002</v>
      </c>
      <c r="M87" s="20">
        <v>65.588250000000002</v>
      </c>
      <c r="N87" s="20">
        <v>65.588250000000002</v>
      </c>
      <c r="O87" s="20">
        <v>65.588250000000002</v>
      </c>
      <c r="P87" s="20">
        <v>65.588250000000002</v>
      </c>
      <c r="Q87" s="20">
        <v>65.588250000000002</v>
      </c>
      <c r="R87" s="20">
        <v>65.588250000000002</v>
      </c>
      <c r="S87" s="20">
        <v>65.588250000000002</v>
      </c>
      <c r="T87" s="20">
        <v>65.588250000000002</v>
      </c>
      <c r="U87" s="20">
        <v>65.588250000000002</v>
      </c>
      <c r="V87" s="20">
        <v>65.588250000000002</v>
      </c>
      <c r="W87" s="20">
        <v>65.588250000000002</v>
      </c>
      <c r="X87" s="20">
        <v>65.588250000000002</v>
      </c>
      <c r="Y87" s="20">
        <v>65.588250000000002</v>
      </c>
      <c r="Z87" s="20">
        <v>65.588250000000002</v>
      </c>
      <c r="AA87" s="20">
        <v>65.588250000000002</v>
      </c>
      <c r="AB87" s="20">
        <v>65.588250000000002</v>
      </c>
      <c r="AC87" s="20">
        <v>65.588250000000002</v>
      </c>
      <c r="AD87" s="20">
        <v>65.588250000000002</v>
      </c>
      <c r="AE87" s="20">
        <v>65.588250000000002</v>
      </c>
      <c r="AF87" s="20">
        <v>65.588250000000002</v>
      </c>
      <c r="AG87" s="20">
        <v>65.588250000000002</v>
      </c>
      <c r="AH87" s="20">
        <v>65.588250000000002</v>
      </c>
      <c r="AI87" s="20">
        <v>65.588250000000002</v>
      </c>
      <c r="AJ87" s="20">
        <v>65.588250000000002</v>
      </c>
      <c r="AK87" s="20">
        <v>65.588250000000002</v>
      </c>
      <c r="AL87" s="14" t="s">
        <v>198</v>
      </c>
      <c r="AM87" s="14"/>
    </row>
    <row r="88" spans="1:39" ht="14.65" customHeight="1" x14ac:dyDescent="0.25">
      <c r="A88" s="100"/>
      <c r="B88" s="14" t="s">
        <v>200</v>
      </c>
      <c r="C88" s="18" t="s">
        <v>196</v>
      </c>
      <c r="D88" s="14" t="s">
        <v>197</v>
      </c>
      <c r="E88" s="14">
        <v>2020</v>
      </c>
      <c r="F88" s="14" t="s">
        <v>412</v>
      </c>
      <c r="G88" s="20">
        <v>66.797250000000005</v>
      </c>
      <c r="H88" s="20">
        <v>66.797250000000005</v>
      </c>
      <c r="I88" s="20">
        <v>66.797250000000005</v>
      </c>
      <c r="J88" s="20">
        <v>66.797250000000005</v>
      </c>
      <c r="K88" s="20">
        <v>66.797250000000005</v>
      </c>
      <c r="L88" s="20">
        <v>66.797250000000005</v>
      </c>
      <c r="M88" s="20">
        <v>66.797250000000005</v>
      </c>
      <c r="N88" s="20">
        <v>66.797250000000005</v>
      </c>
      <c r="O88" s="20">
        <v>66.797250000000005</v>
      </c>
      <c r="P88" s="20">
        <v>66.797250000000005</v>
      </c>
      <c r="Q88" s="20">
        <v>66.797250000000005</v>
      </c>
      <c r="R88" s="20">
        <v>66.797250000000005</v>
      </c>
      <c r="S88" s="20">
        <v>66.797250000000005</v>
      </c>
      <c r="T88" s="20">
        <v>66.797250000000005</v>
      </c>
      <c r="U88" s="20">
        <v>66.797250000000005</v>
      </c>
      <c r="V88" s="20">
        <v>66.797250000000005</v>
      </c>
      <c r="W88" s="20">
        <v>66.797250000000005</v>
      </c>
      <c r="X88" s="20">
        <v>66.797250000000005</v>
      </c>
      <c r="Y88" s="20">
        <v>66.797250000000005</v>
      </c>
      <c r="Z88" s="20">
        <v>66.797250000000005</v>
      </c>
      <c r="AA88" s="20">
        <v>66.797250000000005</v>
      </c>
      <c r="AB88" s="20">
        <v>66.797250000000005</v>
      </c>
      <c r="AC88" s="20">
        <v>66.797250000000005</v>
      </c>
      <c r="AD88" s="20">
        <v>66.797250000000005</v>
      </c>
      <c r="AE88" s="20">
        <v>66.797250000000005</v>
      </c>
      <c r="AF88" s="20">
        <v>66.797250000000005</v>
      </c>
      <c r="AG88" s="20">
        <v>66.797250000000005</v>
      </c>
      <c r="AH88" s="20">
        <v>66.797250000000005</v>
      </c>
      <c r="AI88" s="20">
        <v>66.797250000000005</v>
      </c>
      <c r="AJ88" s="20">
        <v>66.797250000000005</v>
      </c>
      <c r="AK88" s="20">
        <v>66.797250000000005</v>
      </c>
      <c r="AL88" s="14" t="s">
        <v>198</v>
      </c>
      <c r="AM88" s="14"/>
    </row>
    <row r="89" spans="1:39" ht="14.65" customHeight="1" x14ac:dyDescent="0.25">
      <c r="A89" s="100"/>
      <c r="B89" s="14" t="s">
        <v>201</v>
      </c>
      <c r="C89" s="18" t="s">
        <v>196</v>
      </c>
      <c r="D89" s="14" t="s">
        <v>197</v>
      </c>
      <c r="E89" s="14">
        <v>2020</v>
      </c>
      <c r="F89" s="14" t="s">
        <v>412</v>
      </c>
      <c r="G89" s="20">
        <v>66.797250000000005</v>
      </c>
      <c r="H89" s="20">
        <v>66.797250000000005</v>
      </c>
      <c r="I89" s="20">
        <v>66.797250000000005</v>
      </c>
      <c r="J89" s="20">
        <v>66.797250000000005</v>
      </c>
      <c r="K89" s="20">
        <v>66.797250000000005</v>
      </c>
      <c r="L89" s="20">
        <v>66.797250000000005</v>
      </c>
      <c r="M89" s="20">
        <v>66.797250000000005</v>
      </c>
      <c r="N89" s="20">
        <v>66.797250000000005</v>
      </c>
      <c r="O89" s="20">
        <v>66.797250000000005</v>
      </c>
      <c r="P89" s="20">
        <v>66.797250000000005</v>
      </c>
      <c r="Q89" s="20">
        <v>66.797250000000005</v>
      </c>
      <c r="R89" s="20">
        <v>66.797250000000005</v>
      </c>
      <c r="S89" s="20">
        <v>66.797250000000005</v>
      </c>
      <c r="T89" s="20">
        <v>66.797250000000005</v>
      </c>
      <c r="U89" s="20">
        <v>66.797250000000005</v>
      </c>
      <c r="V89" s="20">
        <v>66.797250000000005</v>
      </c>
      <c r="W89" s="20">
        <v>66.797250000000005</v>
      </c>
      <c r="X89" s="20">
        <v>66.797250000000005</v>
      </c>
      <c r="Y89" s="20">
        <v>66.797250000000005</v>
      </c>
      <c r="Z89" s="20">
        <v>66.797250000000005</v>
      </c>
      <c r="AA89" s="20">
        <v>66.797250000000005</v>
      </c>
      <c r="AB89" s="20">
        <v>66.797250000000005</v>
      </c>
      <c r="AC89" s="20">
        <v>66.797250000000005</v>
      </c>
      <c r="AD89" s="20">
        <v>66.797250000000005</v>
      </c>
      <c r="AE89" s="20">
        <v>66.797250000000005</v>
      </c>
      <c r="AF89" s="20">
        <v>66.797250000000005</v>
      </c>
      <c r="AG89" s="20">
        <v>66.797250000000005</v>
      </c>
      <c r="AH89" s="20">
        <v>66.797250000000005</v>
      </c>
      <c r="AI89" s="20">
        <v>66.797250000000005</v>
      </c>
      <c r="AJ89" s="20">
        <v>66.797250000000005</v>
      </c>
      <c r="AK89" s="20">
        <v>66.797250000000005</v>
      </c>
      <c r="AL89" s="14" t="s">
        <v>198</v>
      </c>
      <c r="AM89" s="14"/>
    </row>
    <row r="90" spans="1:39" ht="14.65" customHeight="1" x14ac:dyDescent="0.25">
      <c r="A90" s="100"/>
      <c r="B90" s="14" t="s">
        <v>202</v>
      </c>
      <c r="C90" s="18" t="s">
        <v>196</v>
      </c>
      <c r="D90" s="14" t="s">
        <v>197</v>
      </c>
      <c r="E90" s="14">
        <v>2020</v>
      </c>
      <c r="F90" s="14" t="s">
        <v>412</v>
      </c>
      <c r="G90" s="20">
        <v>66.797250000000005</v>
      </c>
      <c r="H90" s="20">
        <v>66.797250000000005</v>
      </c>
      <c r="I90" s="20">
        <v>66.797250000000005</v>
      </c>
      <c r="J90" s="20">
        <v>66.797250000000005</v>
      </c>
      <c r="K90" s="20">
        <v>66.797250000000005</v>
      </c>
      <c r="L90" s="20">
        <v>66.797250000000005</v>
      </c>
      <c r="M90" s="20">
        <v>66.797250000000005</v>
      </c>
      <c r="N90" s="20">
        <v>66.797250000000005</v>
      </c>
      <c r="O90" s="20">
        <v>66.797250000000005</v>
      </c>
      <c r="P90" s="20">
        <v>66.797250000000005</v>
      </c>
      <c r="Q90" s="20">
        <v>66.797250000000005</v>
      </c>
      <c r="R90" s="20">
        <v>66.797250000000005</v>
      </c>
      <c r="S90" s="20">
        <v>66.797250000000005</v>
      </c>
      <c r="T90" s="20">
        <v>66.797250000000005</v>
      </c>
      <c r="U90" s="20">
        <v>66.797250000000005</v>
      </c>
      <c r="V90" s="20">
        <v>66.797250000000005</v>
      </c>
      <c r="W90" s="20">
        <v>66.797250000000005</v>
      </c>
      <c r="X90" s="20">
        <v>66.797250000000005</v>
      </c>
      <c r="Y90" s="20">
        <v>66.797250000000005</v>
      </c>
      <c r="Z90" s="20">
        <v>66.797250000000005</v>
      </c>
      <c r="AA90" s="20">
        <v>66.797250000000005</v>
      </c>
      <c r="AB90" s="20">
        <v>66.797250000000005</v>
      </c>
      <c r="AC90" s="20">
        <v>66.797250000000005</v>
      </c>
      <c r="AD90" s="20">
        <v>66.797250000000005</v>
      </c>
      <c r="AE90" s="20">
        <v>66.797250000000005</v>
      </c>
      <c r="AF90" s="20">
        <v>66.797250000000005</v>
      </c>
      <c r="AG90" s="20">
        <v>66.797250000000005</v>
      </c>
      <c r="AH90" s="20">
        <v>66.797250000000005</v>
      </c>
      <c r="AI90" s="20">
        <v>66.797250000000005</v>
      </c>
      <c r="AJ90" s="20">
        <v>66.797250000000005</v>
      </c>
      <c r="AK90" s="20">
        <v>66.797250000000005</v>
      </c>
      <c r="AL90" s="14" t="s">
        <v>198</v>
      </c>
      <c r="AM90" s="14"/>
    </row>
    <row r="91" spans="1:39" ht="14.65" customHeight="1" x14ac:dyDescent="0.25">
      <c r="A91" s="100"/>
      <c r="B91" s="14" t="s">
        <v>195</v>
      </c>
      <c r="C91" s="18" t="s">
        <v>196</v>
      </c>
      <c r="D91" s="14" t="s">
        <v>197</v>
      </c>
      <c r="E91" s="14">
        <v>2018</v>
      </c>
      <c r="F91" s="14" t="s">
        <v>412</v>
      </c>
      <c r="G91" s="20">
        <f>G86*'Conversion Factors'!$D$31^($E91-$E86)</f>
        <v>63.331891580161482</v>
      </c>
      <c r="H91" s="20">
        <f>H86*'Conversion Factors'!$D$31^($E91-$E86)</f>
        <v>63.331891580161482</v>
      </c>
      <c r="I91" s="20">
        <f>I86*'Conversion Factors'!$D$31^($E91-$E86)</f>
        <v>63.331891580161482</v>
      </c>
      <c r="J91" s="20">
        <f>J86*'Conversion Factors'!$D$31^($E91-$E86)</f>
        <v>63.331891580161482</v>
      </c>
      <c r="K91" s="20">
        <f>K86*'Conversion Factors'!$D$31^($E91-$E86)</f>
        <v>63.331891580161482</v>
      </c>
      <c r="L91" s="20">
        <f>L86*'Conversion Factors'!$D$31^($E91-$E86)</f>
        <v>63.331891580161482</v>
      </c>
      <c r="M91" s="20">
        <f>M86*'Conversion Factors'!$D$31^($E91-$E86)</f>
        <v>63.331891580161482</v>
      </c>
      <c r="N91" s="20">
        <f>N86*'Conversion Factors'!$D$31^($E91-$E86)</f>
        <v>63.331891580161482</v>
      </c>
      <c r="O91" s="20">
        <f>O86*'Conversion Factors'!$D$31^($E91-$E86)</f>
        <v>63.331891580161482</v>
      </c>
      <c r="P91" s="20">
        <f>P86*'Conversion Factors'!$D$31^($E91-$E86)</f>
        <v>63.331891580161482</v>
      </c>
      <c r="Q91" s="20">
        <f>Q86*'Conversion Factors'!$D$31^($E91-$E86)</f>
        <v>63.331891580161482</v>
      </c>
      <c r="R91" s="20">
        <f>R86*'Conversion Factors'!$D$31^($E91-$E86)</f>
        <v>63.331891580161482</v>
      </c>
      <c r="S91" s="20">
        <f>S86*'Conversion Factors'!$D$31^($E91-$E86)</f>
        <v>63.331891580161482</v>
      </c>
      <c r="T91" s="20">
        <f>T86*'Conversion Factors'!$D$31^($E91-$E86)</f>
        <v>63.331891580161482</v>
      </c>
      <c r="U91" s="20">
        <f>U86*'Conversion Factors'!$D$31^($E91-$E86)</f>
        <v>63.331891580161482</v>
      </c>
      <c r="V91" s="20">
        <f>V86*'Conversion Factors'!$D$31^($E91-$E86)</f>
        <v>63.331891580161482</v>
      </c>
      <c r="W91" s="20">
        <f>W86*'Conversion Factors'!$D$31^($E91-$E86)</f>
        <v>63.331891580161482</v>
      </c>
      <c r="X91" s="20">
        <f>X86*'Conversion Factors'!$D$31^($E91-$E86)</f>
        <v>63.331891580161482</v>
      </c>
      <c r="Y91" s="20">
        <f>Y86*'Conversion Factors'!$D$31^($E91-$E86)</f>
        <v>63.331891580161482</v>
      </c>
      <c r="Z91" s="20">
        <f>Z86*'Conversion Factors'!$D$31^($E91-$E86)</f>
        <v>63.331891580161482</v>
      </c>
      <c r="AA91" s="20">
        <f>AA86*'Conversion Factors'!$D$31^($E91-$E86)</f>
        <v>63.331891580161482</v>
      </c>
      <c r="AB91" s="20">
        <f>AB86*'Conversion Factors'!$D$31^($E91-$E86)</f>
        <v>63.331891580161482</v>
      </c>
      <c r="AC91" s="20">
        <f>AC86*'Conversion Factors'!$D$31^($E91-$E86)</f>
        <v>63.331891580161482</v>
      </c>
      <c r="AD91" s="20">
        <f>AD86*'Conversion Factors'!$D$31^($E91-$E86)</f>
        <v>63.331891580161482</v>
      </c>
      <c r="AE91" s="20">
        <f>AE86*'Conversion Factors'!$D$31^($E91-$E86)</f>
        <v>63.331891580161482</v>
      </c>
      <c r="AF91" s="20">
        <f>AF86*'Conversion Factors'!$D$31^($E91-$E86)</f>
        <v>63.331891580161482</v>
      </c>
      <c r="AG91" s="20">
        <f>AG86*'Conversion Factors'!$D$31^($E91-$E86)</f>
        <v>63.331891580161482</v>
      </c>
      <c r="AH91" s="20">
        <f>AH86*'Conversion Factors'!$D$31^($E91-$E86)</f>
        <v>63.331891580161482</v>
      </c>
      <c r="AI91" s="20">
        <f>AI86*'Conversion Factors'!$D$31^($E91-$E86)</f>
        <v>63.331891580161482</v>
      </c>
      <c r="AJ91" s="20">
        <f>AJ86*'Conversion Factors'!$D$31^($E91-$E86)</f>
        <v>63.331891580161482</v>
      </c>
      <c r="AK91" s="20">
        <f>AK86*'Conversion Factors'!$D$31^($E91-$E86)</f>
        <v>63.331891580161482</v>
      </c>
      <c r="AL91" s="14"/>
      <c r="AM91" s="14">
        <v>1</v>
      </c>
    </row>
    <row r="92" spans="1:39" ht="14.65" customHeight="1" x14ac:dyDescent="0.25">
      <c r="A92" s="100"/>
      <c r="B92" s="14" t="s">
        <v>199</v>
      </c>
      <c r="C92" s="18" t="s">
        <v>196</v>
      </c>
      <c r="D92" s="14" t="s">
        <v>197</v>
      </c>
      <c r="E92" s="14">
        <v>2018</v>
      </c>
      <c r="F92" s="14" t="s">
        <v>412</v>
      </c>
      <c r="G92" s="20">
        <f>G87*'Conversion Factors'!$D$31^($E92-$E87)</f>
        <v>63.041378316032301</v>
      </c>
      <c r="H92" s="20">
        <f>H87*'Conversion Factors'!$D$31^($E92-$E87)</f>
        <v>63.041378316032301</v>
      </c>
      <c r="I92" s="20">
        <f>I87*'Conversion Factors'!$D$31^($E92-$E87)</f>
        <v>63.041378316032301</v>
      </c>
      <c r="J92" s="20">
        <f>J87*'Conversion Factors'!$D$31^($E92-$E87)</f>
        <v>63.041378316032301</v>
      </c>
      <c r="K92" s="20">
        <f>K87*'Conversion Factors'!$D$31^($E92-$E87)</f>
        <v>63.041378316032301</v>
      </c>
      <c r="L92" s="20">
        <f>L87*'Conversion Factors'!$D$31^($E92-$E87)</f>
        <v>63.041378316032301</v>
      </c>
      <c r="M92" s="20">
        <f>M87*'Conversion Factors'!$D$31^($E92-$E87)</f>
        <v>63.041378316032301</v>
      </c>
      <c r="N92" s="20">
        <f>N87*'Conversion Factors'!$D$31^($E92-$E87)</f>
        <v>63.041378316032301</v>
      </c>
      <c r="O92" s="20">
        <f>O87*'Conversion Factors'!$D$31^($E92-$E87)</f>
        <v>63.041378316032301</v>
      </c>
      <c r="P92" s="20">
        <f>P87*'Conversion Factors'!$D$31^($E92-$E87)</f>
        <v>63.041378316032301</v>
      </c>
      <c r="Q92" s="20">
        <f>Q87*'Conversion Factors'!$D$31^($E92-$E87)</f>
        <v>63.041378316032301</v>
      </c>
      <c r="R92" s="20">
        <f>R87*'Conversion Factors'!$D$31^($E92-$E87)</f>
        <v>63.041378316032301</v>
      </c>
      <c r="S92" s="20">
        <f>S87*'Conversion Factors'!$D$31^($E92-$E87)</f>
        <v>63.041378316032301</v>
      </c>
      <c r="T92" s="20">
        <f>T87*'Conversion Factors'!$D$31^($E92-$E87)</f>
        <v>63.041378316032301</v>
      </c>
      <c r="U92" s="20">
        <f>U87*'Conversion Factors'!$D$31^($E92-$E87)</f>
        <v>63.041378316032301</v>
      </c>
      <c r="V92" s="20">
        <f>V87*'Conversion Factors'!$D$31^($E92-$E87)</f>
        <v>63.041378316032301</v>
      </c>
      <c r="W92" s="20">
        <f>W87*'Conversion Factors'!$D$31^($E92-$E87)</f>
        <v>63.041378316032301</v>
      </c>
      <c r="X92" s="20">
        <f>X87*'Conversion Factors'!$D$31^($E92-$E87)</f>
        <v>63.041378316032301</v>
      </c>
      <c r="Y92" s="20">
        <f>Y87*'Conversion Factors'!$D$31^($E92-$E87)</f>
        <v>63.041378316032301</v>
      </c>
      <c r="Z92" s="20">
        <f>Z87*'Conversion Factors'!$D$31^($E92-$E87)</f>
        <v>63.041378316032301</v>
      </c>
      <c r="AA92" s="20">
        <f>AA87*'Conversion Factors'!$D$31^($E92-$E87)</f>
        <v>63.041378316032301</v>
      </c>
      <c r="AB92" s="20">
        <f>AB87*'Conversion Factors'!$D$31^($E92-$E87)</f>
        <v>63.041378316032301</v>
      </c>
      <c r="AC92" s="20">
        <f>AC87*'Conversion Factors'!$D$31^($E92-$E87)</f>
        <v>63.041378316032301</v>
      </c>
      <c r="AD92" s="20">
        <f>AD87*'Conversion Factors'!$D$31^($E92-$E87)</f>
        <v>63.041378316032301</v>
      </c>
      <c r="AE92" s="20">
        <f>AE87*'Conversion Factors'!$D$31^($E92-$E87)</f>
        <v>63.041378316032301</v>
      </c>
      <c r="AF92" s="20">
        <f>AF87*'Conversion Factors'!$D$31^($E92-$E87)</f>
        <v>63.041378316032301</v>
      </c>
      <c r="AG92" s="20">
        <f>AG87*'Conversion Factors'!$D$31^($E92-$E87)</f>
        <v>63.041378316032301</v>
      </c>
      <c r="AH92" s="20">
        <f>AH87*'Conversion Factors'!$D$31^($E92-$E87)</f>
        <v>63.041378316032301</v>
      </c>
      <c r="AI92" s="20">
        <f>AI87*'Conversion Factors'!$D$31^($E92-$E87)</f>
        <v>63.041378316032301</v>
      </c>
      <c r="AJ92" s="20">
        <f>AJ87*'Conversion Factors'!$D$31^($E92-$E87)</f>
        <v>63.041378316032301</v>
      </c>
      <c r="AK92" s="20">
        <f>AK87*'Conversion Factors'!$D$31^($E92-$E87)</f>
        <v>63.041378316032301</v>
      </c>
      <c r="AL92" s="14"/>
      <c r="AM92" s="14">
        <v>1</v>
      </c>
    </row>
    <row r="93" spans="1:39" ht="14.65" customHeight="1" x14ac:dyDescent="0.25">
      <c r="A93" s="100"/>
      <c r="B93" s="14" t="s">
        <v>200</v>
      </c>
      <c r="C93" s="18" t="s">
        <v>196</v>
      </c>
      <c r="D93" s="14" t="s">
        <v>197</v>
      </c>
      <c r="E93" s="14">
        <v>2018</v>
      </c>
      <c r="F93" s="14" t="s">
        <v>412</v>
      </c>
      <c r="G93" s="20">
        <f>G88*'Conversion Factors'!$D$31^($E93-$E88)</f>
        <v>64.203431372549034</v>
      </c>
      <c r="H93" s="20">
        <f>H88*'Conversion Factors'!$D$31^($E93-$E88)</f>
        <v>64.203431372549034</v>
      </c>
      <c r="I93" s="20">
        <f>I88*'Conversion Factors'!$D$31^($E93-$E88)</f>
        <v>64.203431372549034</v>
      </c>
      <c r="J93" s="20">
        <f>J88*'Conversion Factors'!$D$31^($E93-$E88)</f>
        <v>64.203431372549034</v>
      </c>
      <c r="K93" s="20">
        <f>K88*'Conversion Factors'!$D$31^($E93-$E88)</f>
        <v>64.203431372549034</v>
      </c>
      <c r="L93" s="20">
        <f>L88*'Conversion Factors'!$D$31^($E93-$E88)</f>
        <v>64.203431372549034</v>
      </c>
      <c r="M93" s="20">
        <f>M88*'Conversion Factors'!$D$31^($E93-$E88)</f>
        <v>64.203431372549034</v>
      </c>
      <c r="N93" s="20">
        <f>N88*'Conversion Factors'!$D$31^($E93-$E88)</f>
        <v>64.203431372549034</v>
      </c>
      <c r="O93" s="20">
        <f>O88*'Conversion Factors'!$D$31^($E93-$E88)</f>
        <v>64.203431372549034</v>
      </c>
      <c r="P93" s="20">
        <f>P88*'Conversion Factors'!$D$31^($E93-$E88)</f>
        <v>64.203431372549034</v>
      </c>
      <c r="Q93" s="20">
        <f>Q88*'Conversion Factors'!$D$31^($E93-$E88)</f>
        <v>64.203431372549034</v>
      </c>
      <c r="R93" s="20">
        <f>R88*'Conversion Factors'!$D$31^($E93-$E88)</f>
        <v>64.203431372549034</v>
      </c>
      <c r="S93" s="20">
        <f>S88*'Conversion Factors'!$D$31^($E93-$E88)</f>
        <v>64.203431372549034</v>
      </c>
      <c r="T93" s="20">
        <f>T88*'Conversion Factors'!$D$31^($E93-$E88)</f>
        <v>64.203431372549034</v>
      </c>
      <c r="U93" s="20">
        <f>U88*'Conversion Factors'!$D$31^($E93-$E88)</f>
        <v>64.203431372549034</v>
      </c>
      <c r="V93" s="20">
        <f>V88*'Conversion Factors'!$D$31^($E93-$E88)</f>
        <v>64.203431372549034</v>
      </c>
      <c r="W93" s="20">
        <f>W88*'Conversion Factors'!$D$31^($E93-$E88)</f>
        <v>64.203431372549034</v>
      </c>
      <c r="X93" s="20">
        <f>X88*'Conversion Factors'!$D$31^($E93-$E88)</f>
        <v>64.203431372549034</v>
      </c>
      <c r="Y93" s="20">
        <f>Y88*'Conversion Factors'!$D$31^($E93-$E88)</f>
        <v>64.203431372549034</v>
      </c>
      <c r="Z93" s="20">
        <f>Z88*'Conversion Factors'!$D$31^($E93-$E88)</f>
        <v>64.203431372549034</v>
      </c>
      <c r="AA93" s="20">
        <f>AA88*'Conversion Factors'!$D$31^($E93-$E88)</f>
        <v>64.203431372549034</v>
      </c>
      <c r="AB93" s="20">
        <f>AB88*'Conversion Factors'!$D$31^($E93-$E88)</f>
        <v>64.203431372549034</v>
      </c>
      <c r="AC93" s="20">
        <f>AC88*'Conversion Factors'!$D$31^($E93-$E88)</f>
        <v>64.203431372549034</v>
      </c>
      <c r="AD93" s="20">
        <f>AD88*'Conversion Factors'!$D$31^($E93-$E88)</f>
        <v>64.203431372549034</v>
      </c>
      <c r="AE93" s="20">
        <f>AE88*'Conversion Factors'!$D$31^($E93-$E88)</f>
        <v>64.203431372549034</v>
      </c>
      <c r="AF93" s="20">
        <f>AF88*'Conversion Factors'!$D$31^($E93-$E88)</f>
        <v>64.203431372549034</v>
      </c>
      <c r="AG93" s="20">
        <f>AG88*'Conversion Factors'!$D$31^($E93-$E88)</f>
        <v>64.203431372549034</v>
      </c>
      <c r="AH93" s="20">
        <f>AH88*'Conversion Factors'!$D$31^($E93-$E88)</f>
        <v>64.203431372549034</v>
      </c>
      <c r="AI93" s="20">
        <f>AI88*'Conversion Factors'!$D$31^($E93-$E88)</f>
        <v>64.203431372549034</v>
      </c>
      <c r="AJ93" s="20">
        <f>AJ88*'Conversion Factors'!$D$31^($E93-$E88)</f>
        <v>64.203431372549034</v>
      </c>
      <c r="AK93" s="20">
        <f>AK88*'Conversion Factors'!$D$31^($E93-$E88)</f>
        <v>64.203431372549034</v>
      </c>
      <c r="AL93" s="14"/>
      <c r="AM93" s="14">
        <v>1</v>
      </c>
    </row>
    <row r="94" spans="1:39" ht="14.65" customHeight="1" x14ac:dyDescent="0.25">
      <c r="A94" s="100"/>
      <c r="B94" s="14" t="s">
        <v>277</v>
      </c>
      <c r="C94" s="18" t="s">
        <v>196</v>
      </c>
      <c r="D94" s="14" t="s">
        <v>197</v>
      </c>
      <c r="E94" s="14">
        <v>2018</v>
      </c>
      <c r="F94" s="14" t="s">
        <v>412</v>
      </c>
      <c r="G94" s="20">
        <f>G89*'Conversion Factors'!$D$31^($E94-$E89)</f>
        <v>64.203431372549034</v>
      </c>
      <c r="H94" s="20">
        <f>H89*'Conversion Factors'!$D$31^($E94-$E89)</f>
        <v>64.203431372549034</v>
      </c>
      <c r="I94" s="20">
        <f>I89*'Conversion Factors'!$D$31^($E94-$E89)</f>
        <v>64.203431372549034</v>
      </c>
      <c r="J94" s="20">
        <f>J89*'Conversion Factors'!$D$31^($E94-$E89)</f>
        <v>64.203431372549034</v>
      </c>
      <c r="K94" s="20">
        <f>K89*'Conversion Factors'!$D$31^($E94-$E89)</f>
        <v>64.203431372549034</v>
      </c>
      <c r="L94" s="20">
        <f>L89*'Conversion Factors'!$D$31^($E94-$E89)</f>
        <v>64.203431372549034</v>
      </c>
      <c r="M94" s="20">
        <f>M89*'Conversion Factors'!$D$31^($E94-$E89)</f>
        <v>64.203431372549034</v>
      </c>
      <c r="N94" s="20">
        <f>N89*'Conversion Factors'!$D$31^($E94-$E89)</f>
        <v>64.203431372549034</v>
      </c>
      <c r="O94" s="20">
        <f>O89*'Conversion Factors'!$D$31^($E94-$E89)</f>
        <v>64.203431372549034</v>
      </c>
      <c r="P94" s="20">
        <f>P89*'Conversion Factors'!$D$31^($E94-$E89)</f>
        <v>64.203431372549034</v>
      </c>
      <c r="Q94" s="20">
        <f>Q89*'Conversion Factors'!$D$31^($E94-$E89)</f>
        <v>64.203431372549034</v>
      </c>
      <c r="R94" s="20">
        <f>R89*'Conversion Factors'!$D$31^($E94-$E89)</f>
        <v>64.203431372549034</v>
      </c>
      <c r="S94" s="20">
        <f>S89*'Conversion Factors'!$D$31^($E94-$E89)</f>
        <v>64.203431372549034</v>
      </c>
      <c r="T94" s="20">
        <f>T89*'Conversion Factors'!$D$31^($E94-$E89)</f>
        <v>64.203431372549034</v>
      </c>
      <c r="U94" s="20">
        <f>U89*'Conversion Factors'!$D$31^($E94-$E89)</f>
        <v>64.203431372549034</v>
      </c>
      <c r="V94" s="20">
        <f>V89*'Conversion Factors'!$D$31^($E94-$E89)</f>
        <v>64.203431372549034</v>
      </c>
      <c r="W94" s="20">
        <f>W89*'Conversion Factors'!$D$31^($E94-$E89)</f>
        <v>64.203431372549034</v>
      </c>
      <c r="X94" s="20">
        <f>X89*'Conversion Factors'!$D$31^($E94-$E89)</f>
        <v>64.203431372549034</v>
      </c>
      <c r="Y94" s="20">
        <f>Y89*'Conversion Factors'!$D$31^($E94-$E89)</f>
        <v>64.203431372549034</v>
      </c>
      <c r="Z94" s="20">
        <f>Z89*'Conversion Factors'!$D$31^($E94-$E89)</f>
        <v>64.203431372549034</v>
      </c>
      <c r="AA94" s="20">
        <f>AA89*'Conversion Factors'!$D$31^($E94-$E89)</f>
        <v>64.203431372549034</v>
      </c>
      <c r="AB94" s="20">
        <f>AB89*'Conversion Factors'!$D$31^($E94-$E89)</f>
        <v>64.203431372549034</v>
      </c>
      <c r="AC94" s="20">
        <f>AC89*'Conversion Factors'!$D$31^($E94-$E89)</f>
        <v>64.203431372549034</v>
      </c>
      <c r="AD94" s="20">
        <f>AD89*'Conversion Factors'!$D$31^($E94-$E89)</f>
        <v>64.203431372549034</v>
      </c>
      <c r="AE94" s="20">
        <f>AE89*'Conversion Factors'!$D$31^($E94-$E89)</f>
        <v>64.203431372549034</v>
      </c>
      <c r="AF94" s="20">
        <f>AF89*'Conversion Factors'!$D$31^($E94-$E89)</f>
        <v>64.203431372549034</v>
      </c>
      <c r="AG94" s="20">
        <f>AG89*'Conversion Factors'!$D$31^($E94-$E89)</f>
        <v>64.203431372549034</v>
      </c>
      <c r="AH94" s="20">
        <f>AH89*'Conversion Factors'!$D$31^($E94-$E89)</f>
        <v>64.203431372549034</v>
      </c>
      <c r="AI94" s="20">
        <f>AI89*'Conversion Factors'!$D$31^($E94-$E89)</f>
        <v>64.203431372549034</v>
      </c>
      <c r="AJ94" s="20">
        <f>AJ89*'Conversion Factors'!$D$31^($E94-$E89)</f>
        <v>64.203431372549034</v>
      </c>
      <c r="AK94" s="20">
        <f>AK89*'Conversion Factors'!$D$31^($E94-$E89)</f>
        <v>64.203431372549034</v>
      </c>
      <c r="AL94" s="14"/>
      <c r="AM94" s="14">
        <v>1</v>
      </c>
    </row>
    <row r="95" spans="1:39" ht="14.65" customHeight="1" x14ac:dyDescent="0.25">
      <c r="A95" s="100" t="s">
        <v>31</v>
      </c>
      <c r="B95" s="14" t="s">
        <v>195</v>
      </c>
      <c r="C95" s="18" t="s">
        <v>196</v>
      </c>
      <c r="D95" s="14" t="s">
        <v>197</v>
      </c>
      <c r="E95" s="14">
        <v>2020</v>
      </c>
      <c r="F95" s="14" t="s">
        <v>412</v>
      </c>
      <c r="G95" s="20">
        <v>62.347999999999999</v>
      </c>
      <c r="H95" s="20">
        <f>$G95*'Performance Curves'!C$5</f>
        <v>50.645902952208672</v>
      </c>
      <c r="I95" s="20">
        <f>$G95*'Performance Curves'!D$5</f>
        <v>45.185198080464758</v>
      </c>
      <c r="J95" s="20">
        <f>$G95*'Performance Curves'!E$5</f>
        <v>41.837003174698538</v>
      </c>
      <c r="K95" s="20">
        <f>$G95*'Performance Curves'!F$5</f>
        <v>39.510104414097093</v>
      </c>
      <c r="L95" s="20">
        <f>$G95*'Performance Curves'!G$5</f>
        <v>37.770448999824453</v>
      </c>
      <c r="M95" s="20">
        <f>$G95*'Performance Curves'!H$5</f>
        <v>36.40576662215166</v>
      </c>
      <c r="N95" s="20">
        <f>$G95*'Performance Curves'!I$5</f>
        <v>35.298059967529312</v>
      </c>
      <c r="O95" s="20">
        <f>$G95*'Performance Curves'!J$5</f>
        <v>34.375696981529117</v>
      </c>
      <c r="P95" s="20">
        <f>$G95*'Performance Curves'!K$5</f>
        <v>33.592291618547961</v>
      </c>
      <c r="Q95" s="20">
        <f>$G95*'Performance Curves'!L$5</f>
        <v>32.91628200350403</v>
      </c>
      <c r="R95" s="20">
        <f>$G95*'Performance Curves'!M$5</f>
        <v>32.32533425949098</v>
      </c>
      <c r="S95" s="20">
        <f>$G95*'Performance Curves'!N$5</f>
        <v>31.803132991766589</v>
      </c>
      <c r="T95" s="20">
        <f>$G95*'Performance Curves'!O$5</f>
        <v>31.337440541108865</v>
      </c>
      <c r="U95" s="20">
        <f>$G95*'Performance Curves'!P$5</f>
        <v>30.918871251732703</v>
      </c>
      <c r="V95" s="20">
        <f>$G95*'Performance Curves'!Q$5</f>
        <v>30.540088588365812</v>
      </c>
      <c r="W95" s="20">
        <f>$G95*'Performance Curves'!R$5</f>
        <v>30.195262670825976</v>
      </c>
      <c r="X95" s="20">
        <f>$G95*'Performance Curves'!S$5</f>
        <v>29.879693840437067</v>
      </c>
      <c r="Y95" s="20">
        <f>$G95*'Performance Curves'!T$5</f>
        <v>29.58954529689651</v>
      </c>
      <c r="Z95" s="20">
        <f>$G95*'Performance Curves'!U$5</f>
        <v>29.321649283061653</v>
      </c>
      <c r="AA95" s="20">
        <f>$G95*'Performance Curves'!V$5</f>
        <v>29.073364019310983</v>
      </c>
      <c r="AB95" s="20">
        <f>$G95*'Performance Curves'!W$5</f>
        <v>28.842466379501861</v>
      </c>
      <c r="AC95" s="20">
        <f>$G95*'Performance Curves'!X$5</f>
        <v>28.627070203241416</v>
      </c>
      <c r="AD95" s="20">
        <f>$G95*'Performance Curves'!Y$5</f>
        <v>28.425563301233581</v>
      </c>
      <c r="AE95" s="20">
        <f>$G95*'Performance Curves'!Z$5</f>
        <v>28.236558295275376</v>
      </c>
      <c r="AF95" s="20">
        <f>$G95*'Performance Curves'!AA$5</f>
        <v>28.058853836645955</v>
      </c>
      <c r="AG95" s="20">
        <f>$G95*'Performance Curves'!AB$5</f>
        <v>27.891403706855066</v>
      </c>
      <c r="AH95" s="20">
        <f>$G95*'Performance Curves'!AC$5</f>
        <v>27.733291973198781</v>
      </c>
      <c r="AI95" s="20">
        <f>$G95*'Performance Curves'!AD$5</f>
        <v>27.583712844013387</v>
      </c>
      <c r="AJ95" s="20">
        <f>$G95*'Performance Curves'!AE$5</f>
        <v>27.441954207068612</v>
      </c>
      <c r="AK95" s="20">
        <f>$G95*'Performance Curves'!AF$5</f>
        <v>27.30738408026372</v>
      </c>
      <c r="AL95" s="14" t="s">
        <v>203</v>
      </c>
      <c r="AM95" s="14"/>
    </row>
    <row r="96" spans="1:39" ht="14.65" customHeight="1" x14ac:dyDescent="0.25">
      <c r="A96" s="100"/>
      <c r="B96" s="14" t="s">
        <v>199</v>
      </c>
      <c r="C96" s="18" t="s">
        <v>196</v>
      </c>
      <c r="D96" s="14" t="s">
        <v>197</v>
      </c>
      <c r="E96" s="14">
        <v>2020</v>
      </c>
      <c r="F96" s="14" t="s">
        <v>412</v>
      </c>
      <c r="G96" s="20">
        <v>62.061999999999998</v>
      </c>
      <c r="H96" s="20">
        <f>$G96*'Performance Curves'!C$5</f>
        <v>50.413582296464597</v>
      </c>
      <c r="I96" s="20">
        <f>$G96*'Performance Curves'!D$5</f>
        <v>44.977926529636939</v>
      </c>
      <c r="J96" s="20">
        <f>$G96*'Performance Curves'!E$5</f>
        <v>41.645090316099001</v>
      </c>
      <c r="K96" s="20">
        <f>$G96*'Performance Curves'!F$5</f>
        <v>39.328865403023251</v>
      </c>
      <c r="L96" s="20">
        <f>$G96*'Performance Curves'!G$5</f>
        <v>37.597190059458285</v>
      </c>
      <c r="M96" s="20">
        <f>$G96*'Performance Curves'!H$5</f>
        <v>36.23876769269225</v>
      </c>
      <c r="N96" s="20">
        <f>$G96*'Performance Curves'!I$5</f>
        <v>35.136142261256246</v>
      </c>
      <c r="O96" s="20">
        <f>$G96*'Performance Curves'!J$5</f>
        <v>34.218010298127609</v>
      </c>
      <c r="P96" s="20">
        <f>$G96*'Performance Curves'!K$5</f>
        <v>33.43819853772893</v>
      </c>
      <c r="Q96" s="20">
        <f>$G96*'Performance Curves'!L$5</f>
        <v>32.7652898842219</v>
      </c>
      <c r="R96" s="20">
        <f>$G96*'Performance Curves'!M$5</f>
        <v>32.177052909676796</v>
      </c>
      <c r="S96" s="20">
        <f>$G96*'Performance Curves'!N$5</f>
        <v>31.657247060611695</v>
      </c>
      <c r="T96" s="20">
        <f>$G96*'Performance Curves'!O$5</f>
        <v>31.193690813856072</v>
      </c>
      <c r="U96" s="20">
        <f>$G96*'Performance Curves'!P$5</f>
        <v>30.777041567091725</v>
      </c>
      <c r="V96" s="20">
        <f>$G96*'Performance Curves'!Q$5</f>
        <v>30.399996438877896</v>
      </c>
      <c r="W96" s="20">
        <f>$G96*'Performance Curves'!R$5</f>
        <v>30.056752291602002</v>
      </c>
      <c r="X96" s="20">
        <f>$G96*'Performance Curves'!S$5</f>
        <v>29.742631024655243</v>
      </c>
      <c r="Y96" s="20">
        <f>$G96*'Performance Curves'!T$5</f>
        <v>29.453813437736432</v>
      </c>
      <c r="Z96" s="20">
        <f>$G96*'Performance Curves'!U$5</f>
        <v>29.187146304698985</v>
      </c>
      <c r="AA96" s="20">
        <f>$G96*'Performance Curves'!V$5</f>
        <v>28.939999964176529</v>
      </c>
      <c r="AB96" s="20">
        <f>$G96*'Performance Curves'!W$5</f>
        <v>28.710161487852769</v>
      </c>
      <c r="AC96" s="20">
        <f>$G96*'Performance Curves'!X$5</f>
        <v>28.495753367446728</v>
      </c>
      <c r="AD96" s="20">
        <f>$G96*'Performance Curves'!Y$5</f>
        <v>28.295170809026086</v>
      </c>
      <c r="AE96" s="20">
        <f>$G96*'Performance Curves'!Z$5</f>
        <v>28.107032798508058</v>
      </c>
      <c r="AF96" s="20">
        <f>$G96*'Performance Curves'!AA$5</f>
        <v>27.930143497945743</v>
      </c>
      <c r="AG96" s="20">
        <f>$G96*'Performance Curves'!AB$5</f>
        <v>27.763461488016279</v>
      </c>
      <c r="AH96" s="20">
        <f>$G96*'Performance Curves'!AC$5</f>
        <v>27.606075037541906</v>
      </c>
      <c r="AI96" s="20">
        <f>$G96*'Performance Curves'!AD$5</f>
        <v>27.457182051150941</v>
      </c>
      <c r="AJ96" s="20">
        <f>$G96*'Performance Curves'!AE$5</f>
        <v>27.316073683182974</v>
      </c>
      <c r="AK96" s="20">
        <f>$G96*'Performance Curves'!AF$5</f>
        <v>27.182120850537739</v>
      </c>
      <c r="AL96" s="14" t="s">
        <v>203</v>
      </c>
      <c r="AM96" s="14"/>
    </row>
    <row r="97" spans="1:39" ht="14.65" customHeight="1" x14ac:dyDescent="0.25">
      <c r="A97" s="100"/>
      <c r="B97" s="14" t="s">
        <v>200</v>
      </c>
      <c r="C97" s="18" t="s">
        <v>196</v>
      </c>
      <c r="D97" s="14" t="s">
        <v>197</v>
      </c>
      <c r="E97" s="14">
        <v>2020</v>
      </c>
      <c r="F97" s="14" t="s">
        <v>412</v>
      </c>
      <c r="G97" s="20">
        <v>63.206000000000003</v>
      </c>
      <c r="H97" s="20">
        <f>$G97*'Performance Curves'!C$5</f>
        <v>51.342864919440906</v>
      </c>
      <c r="I97" s="20">
        <f>$G97*'Performance Curves'!D$5</f>
        <v>45.807012732948223</v>
      </c>
      <c r="J97" s="20">
        <f>$G97*'Performance Curves'!E$5</f>
        <v>42.412741750497148</v>
      </c>
      <c r="K97" s="20">
        <f>$G97*'Performance Curves'!F$5</f>
        <v>40.053821447318619</v>
      </c>
      <c r="L97" s="20">
        <f>$G97*'Performance Curves'!G$5</f>
        <v>38.290225820922956</v>
      </c>
      <c r="M97" s="20">
        <f>$G97*'Performance Curves'!H$5</f>
        <v>36.906763410529898</v>
      </c>
      <c r="N97" s="20">
        <f>$G97*'Performance Curves'!I$5</f>
        <v>35.78381308634853</v>
      </c>
      <c r="O97" s="20">
        <f>$G97*'Performance Curves'!J$5</f>
        <v>34.848757031733648</v>
      </c>
      <c r="P97" s="20">
        <f>$G97*'Performance Curves'!K$5</f>
        <v>34.054570861005047</v>
      </c>
      <c r="Q97" s="20">
        <f>$G97*'Performance Curves'!L$5</f>
        <v>33.369258361350418</v>
      </c>
      <c r="R97" s="20">
        <f>$G97*'Performance Curves'!M$5</f>
        <v>32.770178308933517</v>
      </c>
      <c r="S97" s="20">
        <f>$G97*'Performance Curves'!N$5</f>
        <v>32.240790785231269</v>
      </c>
      <c r="T97" s="20">
        <f>$G97*'Performance Curves'!O$5</f>
        <v>31.768689722867247</v>
      </c>
      <c r="U97" s="20">
        <f>$G97*'Performance Curves'!P$5</f>
        <v>31.344360305655631</v>
      </c>
      <c r="V97" s="20">
        <f>$G97*'Performance Curves'!Q$5</f>
        <v>30.960365036829565</v>
      </c>
      <c r="W97" s="20">
        <f>$G97*'Performance Curves'!R$5</f>
        <v>30.610793808497895</v>
      </c>
      <c r="X97" s="20">
        <f>$G97*'Performance Curves'!S$5</f>
        <v>30.29088228778253</v>
      </c>
      <c r="Y97" s="20">
        <f>$G97*'Performance Curves'!T$5</f>
        <v>29.996740874376737</v>
      </c>
      <c r="Z97" s="20">
        <f>$G97*'Performance Curves'!U$5</f>
        <v>29.725158218149659</v>
      </c>
      <c r="AA97" s="20">
        <f>$G97*'Performance Curves'!V$5</f>
        <v>29.473456184714347</v>
      </c>
      <c r="AB97" s="20">
        <f>$G97*'Performance Curves'!W$5</f>
        <v>29.239381054449137</v>
      </c>
      <c r="AC97" s="20">
        <f>$G97*'Performance Curves'!X$5</f>
        <v>29.021020710625471</v>
      </c>
      <c r="AD97" s="20">
        <f>$G97*'Performance Curves'!Y$5</f>
        <v>28.816740777856062</v>
      </c>
      <c r="AE97" s="20">
        <f>$G97*'Performance Curves'!Z$5</f>
        <v>28.625134785577334</v>
      </c>
      <c r="AF97" s="20">
        <f>$G97*'Performance Curves'!AA$5</f>
        <v>28.44498485274659</v>
      </c>
      <c r="AG97" s="20">
        <f>$G97*'Performance Curves'!AB$5</f>
        <v>28.275230363371421</v>
      </c>
      <c r="AH97" s="20">
        <f>$G97*'Performance Curves'!AC$5</f>
        <v>28.114942780169407</v>
      </c>
      <c r="AI97" s="20">
        <f>$G97*'Performance Curves'!AD$5</f>
        <v>27.963305222600731</v>
      </c>
      <c r="AJ97" s="20">
        <f>$G97*'Performance Curves'!AE$5</f>
        <v>27.819595778725521</v>
      </c>
      <c r="AK97" s="20">
        <f>$G97*'Performance Curves'!AF$5</f>
        <v>27.683173769441662</v>
      </c>
      <c r="AL97" s="14" t="s">
        <v>203</v>
      </c>
      <c r="AM97" s="14"/>
    </row>
    <row r="98" spans="1:39" ht="14.65" customHeight="1" x14ac:dyDescent="0.25">
      <c r="A98" s="100"/>
      <c r="B98" s="14" t="s">
        <v>201</v>
      </c>
      <c r="C98" s="18" t="s">
        <v>196</v>
      </c>
      <c r="D98" s="14" t="s">
        <v>197</v>
      </c>
      <c r="E98" s="14">
        <v>2020</v>
      </c>
      <c r="F98" s="14" t="s">
        <v>412</v>
      </c>
      <c r="G98" s="20">
        <v>63.206000000000003</v>
      </c>
      <c r="H98" s="20">
        <f>$G98*'Performance Curves'!C$5</f>
        <v>51.342864919440906</v>
      </c>
      <c r="I98" s="20">
        <f>$G98*'Performance Curves'!D$5</f>
        <v>45.807012732948223</v>
      </c>
      <c r="J98" s="20">
        <f>$G98*'Performance Curves'!E$5</f>
        <v>42.412741750497148</v>
      </c>
      <c r="K98" s="20">
        <f>$G98*'Performance Curves'!F$5</f>
        <v>40.053821447318619</v>
      </c>
      <c r="L98" s="20">
        <f>$G98*'Performance Curves'!G$5</f>
        <v>38.290225820922956</v>
      </c>
      <c r="M98" s="20">
        <f>$G98*'Performance Curves'!H$5</f>
        <v>36.906763410529898</v>
      </c>
      <c r="N98" s="20">
        <f>$G98*'Performance Curves'!I$5</f>
        <v>35.78381308634853</v>
      </c>
      <c r="O98" s="20">
        <f>$G98*'Performance Curves'!J$5</f>
        <v>34.848757031733648</v>
      </c>
      <c r="P98" s="20">
        <f>$G98*'Performance Curves'!K$5</f>
        <v>34.054570861005047</v>
      </c>
      <c r="Q98" s="20">
        <f>$G98*'Performance Curves'!L$5</f>
        <v>33.369258361350418</v>
      </c>
      <c r="R98" s="20">
        <f>$G98*'Performance Curves'!M$5</f>
        <v>32.770178308933517</v>
      </c>
      <c r="S98" s="20">
        <f>$G98*'Performance Curves'!N$5</f>
        <v>32.240790785231269</v>
      </c>
      <c r="T98" s="20">
        <f>$G98*'Performance Curves'!O$5</f>
        <v>31.768689722867247</v>
      </c>
      <c r="U98" s="20">
        <f>$G98*'Performance Curves'!P$5</f>
        <v>31.344360305655631</v>
      </c>
      <c r="V98" s="20">
        <f>$G98*'Performance Curves'!Q$5</f>
        <v>30.960365036829565</v>
      </c>
      <c r="W98" s="20">
        <f>$G98*'Performance Curves'!R$5</f>
        <v>30.610793808497895</v>
      </c>
      <c r="X98" s="20">
        <f>$G98*'Performance Curves'!S$5</f>
        <v>30.29088228778253</v>
      </c>
      <c r="Y98" s="20">
        <f>$G98*'Performance Curves'!T$5</f>
        <v>29.996740874376737</v>
      </c>
      <c r="Z98" s="20">
        <f>$G98*'Performance Curves'!U$5</f>
        <v>29.725158218149659</v>
      </c>
      <c r="AA98" s="20">
        <f>$G98*'Performance Curves'!V$5</f>
        <v>29.473456184714347</v>
      </c>
      <c r="AB98" s="20">
        <f>$G98*'Performance Curves'!W$5</f>
        <v>29.239381054449137</v>
      </c>
      <c r="AC98" s="20">
        <f>$G98*'Performance Curves'!X$5</f>
        <v>29.021020710625471</v>
      </c>
      <c r="AD98" s="20">
        <f>$G98*'Performance Curves'!Y$5</f>
        <v>28.816740777856062</v>
      </c>
      <c r="AE98" s="20">
        <f>$G98*'Performance Curves'!Z$5</f>
        <v>28.625134785577334</v>
      </c>
      <c r="AF98" s="20">
        <f>$G98*'Performance Curves'!AA$5</f>
        <v>28.44498485274659</v>
      </c>
      <c r="AG98" s="20">
        <f>$G98*'Performance Curves'!AB$5</f>
        <v>28.275230363371421</v>
      </c>
      <c r="AH98" s="20">
        <f>$G98*'Performance Curves'!AC$5</f>
        <v>28.114942780169407</v>
      </c>
      <c r="AI98" s="20">
        <f>$G98*'Performance Curves'!AD$5</f>
        <v>27.963305222600731</v>
      </c>
      <c r="AJ98" s="20">
        <f>$G98*'Performance Curves'!AE$5</f>
        <v>27.819595778725521</v>
      </c>
      <c r="AK98" s="20">
        <f>$G98*'Performance Curves'!AF$5</f>
        <v>27.683173769441662</v>
      </c>
      <c r="AL98" s="14" t="s">
        <v>203</v>
      </c>
      <c r="AM98" s="14"/>
    </row>
    <row r="99" spans="1:39" ht="14.65" customHeight="1" x14ac:dyDescent="0.25">
      <c r="A99" s="100"/>
      <c r="B99" s="14" t="s">
        <v>202</v>
      </c>
      <c r="C99" s="18" t="s">
        <v>196</v>
      </c>
      <c r="D99" s="14" t="s">
        <v>197</v>
      </c>
      <c r="E99" s="14">
        <v>2020</v>
      </c>
      <c r="F99" s="14" t="s">
        <v>412</v>
      </c>
      <c r="G99" s="20">
        <v>63.206000000000003</v>
      </c>
      <c r="H99" s="20">
        <f>$G99*'Performance Curves'!C$5</f>
        <v>51.342864919440906</v>
      </c>
      <c r="I99" s="20">
        <f>$G99*'Performance Curves'!D$5</f>
        <v>45.807012732948223</v>
      </c>
      <c r="J99" s="20">
        <f>$G99*'Performance Curves'!E$5</f>
        <v>42.412741750497148</v>
      </c>
      <c r="K99" s="20">
        <f>$G99*'Performance Curves'!F$5</f>
        <v>40.053821447318619</v>
      </c>
      <c r="L99" s="20">
        <f>$G99*'Performance Curves'!G$5</f>
        <v>38.290225820922956</v>
      </c>
      <c r="M99" s="20">
        <f>$G99*'Performance Curves'!H$5</f>
        <v>36.906763410529898</v>
      </c>
      <c r="N99" s="20">
        <f>$G99*'Performance Curves'!I$5</f>
        <v>35.78381308634853</v>
      </c>
      <c r="O99" s="20">
        <f>$G99*'Performance Curves'!J$5</f>
        <v>34.848757031733648</v>
      </c>
      <c r="P99" s="20">
        <f>$G99*'Performance Curves'!K$5</f>
        <v>34.054570861005047</v>
      </c>
      <c r="Q99" s="20">
        <f>$G99*'Performance Curves'!L$5</f>
        <v>33.369258361350418</v>
      </c>
      <c r="R99" s="20">
        <f>$G99*'Performance Curves'!M$5</f>
        <v>32.770178308933517</v>
      </c>
      <c r="S99" s="20">
        <f>$G99*'Performance Curves'!N$5</f>
        <v>32.240790785231269</v>
      </c>
      <c r="T99" s="20">
        <f>$G99*'Performance Curves'!O$5</f>
        <v>31.768689722867247</v>
      </c>
      <c r="U99" s="20">
        <f>$G99*'Performance Curves'!P$5</f>
        <v>31.344360305655631</v>
      </c>
      <c r="V99" s="20">
        <f>$G99*'Performance Curves'!Q$5</f>
        <v>30.960365036829565</v>
      </c>
      <c r="W99" s="20">
        <f>$G99*'Performance Curves'!R$5</f>
        <v>30.610793808497895</v>
      </c>
      <c r="X99" s="20">
        <f>$G99*'Performance Curves'!S$5</f>
        <v>30.29088228778253</v>
      </c>
      <c r="Y99" s="20">
        <f>$G99*'Performance Curves'!T$5</f>
        <v>29.996740874376737</v>
      </c>
      <c r="Z99" s="20">
        <f>$G99*'Performance Curves'!U$5</f>
        <v>29.725158218149659</v>
      </c>
      <c r="AA99" s="20">
        <f>$G99*'Performance Curves'!V$5</f>
        <v>29.473456184714347</v>
      </c>
      <c r="AB99" s="20">
        <f>$G99*'Performance Curves'!W$5</f>
        <v>29.239381054449137</v>
      </c>
      <c r="AC99" s="20">
        <f>$G99*'Performance Curves'!X$5</f>
        <v>29.021020710625471</v>
      </c>
      <c r="AD99" s="20">
        <f>$G99*'Performance Curves'!Y$5</f>
        <v>28.816740777856062</v>
      </c>
      <c r="AE99" s="20">
        <f>$G99*'Performance Curves'!Z$5</f>
        <v>28.625134785577334</v>
      </c>
      <c r="AF99" s="20">
        <f>$G99*'Performance Curves'!AA$5</f>
        <v>28.44498485274659</v>
      </c>
      <c r="AG99" s="20">
        <f>$G99*'Performance Curves'!AB$5</f>
        <v>28.275230363371421</v>
      </c>
      <c r="AH99" s="20">
        <f>$G99*'Performance Curves'!AC$5</f>
        <v>28.114942780169407</v>
      </c>
      <c r="AI99" s="20">
        <f>$G99*'Performance Curves'!AD$5</f>
        <v>27.963305222600731</v>
      </c>
      <c r="AJ99" s="20">
        <f>$G99*'Performance Curves'!AE$5</f>
        <v>27.819595778725521</v>
      </c>
      <c r="AK99" s="20">
        <f>$G99*'Performance Curves'!AF$5</f>
        <v>27.683173769441662</v>
      </c>
      <c r="AL99" s="14" t="s">
        <v>203</v>
      </c>
      <c r="AM99" s="14"/>
    </row>
    <row r="100" spans="1:39" ht="14.65" customHeight="1" x14ac:dyDescent="0.25">
      <c r="A100" s="100"/>
      <c r="B100" s="14" t="s">
        <v>195</v>
      </c>
      <c r="C100" s="18" t="s">
        <v>196</v>
      </c>
      <c r="D100" s="14" t="s">
        <v>197</v>
      </c>
      <c r="E100" s="14">
        <v>2018</v>
      </c>
      <c r="F100" s="14" t="s">
        <v>412</v>
      </c>
      <c r="G100" s="20">
        <f>G95*'Conversion Factors'!$D$31^($E100-$E95)</f>
        <v>59.926951172625913</v>
      </c>
      <c r="H100" s="20">
        <f>H95*'Conversion Factors'!$D$31^($E100-$E95)</f>
        <v>48.679260815271697</v>
      </c>
      <c r="I100" s="20">
        <f>I95*'Conversion Factors'!$D$31^($E100-$E95)</f>
        <v>43.430601768997271</v>
      </c>
      <c r="J100" s="20">
        <f>J95*'Conversion Factors'!$D$31^($E100-$E95)</f>
        <v>40.21242135207472</v>
      </c>
      <c r="K100" s="20">
        <f>K95*'Conversion Factors'!$D$31^($E100-$E95)</f>
        <v>37.975878906283249</v>
      </c>
      <c r="L100" s="20">
        <f>L95*'Conversion Factors'!$D$31^($E100-$E95)</f>
        <v>36.303776431972757</v>
      </c>
      <c r="M100" s="20">
        <f>M95*'Conversion Factors'!$D$31^($E100-$E95)</f>
        <v>34.992086334248043</v>
      </c>
      <c r="N100" s="20">
        <f>N95*'Conversion Factors'!$D$31^($E100-$E95)</f>
        <v>33.927393279055472</v>
      </c>
      <c r="O100" s="20">
        <f>O95*'Conversion Factors'!$D$31^($E100-$E95)</f>
        <v>33.04084677194264</v>
      </c>
      <c r="P100" s="20">
        <f>P95*'Conversion Factors'!$D$31^($E100-$E95)</f>
        <v>32.287861993990738</v>
      </c>
      <c r="Q100" s="20">
        <f>Q95*'Conversion Factors'!$D$31^($E100-$E95)</f>
        <v>31.638102656193801</v>
      </c>
      <c r="R100" s="20">
        <f>R95*'Conversion Factors'!$D$31^($E100-$E95)</f>
        <v>31.07010213330544</v>
      </c>
      <c r="S100" s="20">
        <f>S95*'Conversion Factors'!$D$31^($E100-$E95)</f>
        <v>30.568178577245856</v>
      </c>
      <c r="T100" s="20">
        <f>T95*'Conversion Factors'!$D$31^($E100-$E95)</f>
        <v>30.120569532015441</v>
      </c>
      <c r="U100" s="20">
        <f>U95*'Conversion Factors'!$D$31^($E100-$E95)</f>
        <v>29.718253798282106</v>
      </c>
      <c r="V100" s="20">
        <f>V95*'Conversion Factors'!$D$31^($E100-$E95)</f>
        <v>29.354179727379673</v>
      </c>
      <c r="W100" s="20">
        <f>W95*'Conversion Factors'!$D$31^($E100-$E95)</f>
        <v>29.022743820478642</v>
      </c>
      <c r="X100" s="20">
        <f>X95*'Conversion Factors'!$D$31^($E100-$E95)</f>
        <v>28.719428912377037</v>
      </c>
      <c r="Y100" s="20">
        <f>Y95*'Conversion Factors'!$D$31^($E100-$E95)</f>
        <v>28.440547190404182</v>
      </c>
      <c r="Z100" s="20">
        <f>Z95*'Conversion Factors'!$D$31^($E100-$E95)</f>
        <v>28.18305390528802</v>
      </c>
      <c r="AA100" s="20">
        <f>AA95*'Conversion Factors'!$D$31^($E100-$E95)</f>
        <v>27.944409860929436</v>
      </c>
      <c r="AB100" s="20">
        <f>AB95*'Conversion Factors'!$D$31^($E100-$E95)</f>
        <v>27.722478257883374</v>
      </c>
      <c r="AC100" s="20">
        <f>AC95*'Conversion Factors'!$D$31^($E100-$E95)</f>
        <v>27.515446177663801</v>
      </c>
      <c r="AD100" s="20">
        <f>AD95*'Conversion Factors'!$D$31^($E100-$E95)</f>
        <v>27.321764034249888</v>
      </c>
      <c r="AE100" s="20">
        <f>AE95*'Conversion Factors'!$D$31^($E100-$E95)</f>
        <v>27.14009832302516</v>
      </c>
      <c r="AF100" s="20">
        <f>AF95*'Conversion Factors'!$D$31^($E100-$E95)</f>
        <v>26.969294345103766</v>
      </c>
      <c r="AG100" s="20">
        <f>AG95*'Conversion Factors'!$D$31^($E100-$E95)</f>
        <v>26.808346507934512</v>
      </c>
      <c r="AH100" s="20">
        <f>AH95*'Conversion Factors'!$D$31^($E100-$E95)</f>
        <v>26.656374445596676</v>
      </c>
      <c r="AI100" s="20">
        <f>AI95*'Conversion Factors'!$D$31^($E100-$E95)</f>
        <v>26.512603656298914</v>
      </c>
      <c r="AJ100" s="20">
        <f>AJ95*'Conversion Factors'!$D$31^($E100-$E95)</f>
        <v>26.376349679996746</v>
      </c>
      <c r="AK100" s="20">
        <f>AK95*'Conversion Factors'!$D$31^($E100-$E95)</f>
        <v>26.247005075224646</v>
      </c>
      <c r="AL100" s="14"/>
      <c r="AM100" s="14">
        <v>1</v>
      </c>
    </row>
    <row r="101" spans="1:39" ht="14.65" customHeight="1" x14ac:dyDescent="0.25">
      <c r="A101" s="100"/>
      <c r="B101" s="14" t="s">
        <v>199</v>
      </c>
      <c r="C101" s="18" t="s">
        <v>196</v>
      </c>
      <c r="D101" s="14" t="s">
        <v>197</v>
      </c>
      <c r="E101" s="14">
        <v>2018</v>
      </c>
      <c r="F101" s="14" t="s">
        <v>412</v>
      </c>
      <c r="G101" s="20">
        <f>G96*'Conversion Factors'!$D$31^($E101-$E96)</f>
        <v>59.652056901191848</v>
      </c>
      <c r="H101" s="20">
        <f>H96*'Conversion Factors'!$D$31^($E101-$E96)</f>
        <v>48.455961453733757</v>
      </c>
      <c r="I101" s="20">
        <f>I96*'Conversion Factors'!$D$31^($E101-$E96)</f>
        <v>43.231378825102787</v>
      </c>
      <c r="J101" s="20">
        <f>J96*'Conversion Factors'!$D$31^($E101-$E96)</f>
        <v>40.027960703670708</v>
      </c>
      <c r="K101" s="20">
        <f>K96*'Conversion Factors'!$D$31^($E101-$E96)</f>
        <v>37.801677626896627</v>
      </c>
      <c r="L101" s="20">
        <f>L96*'Conversion Factors'!$D$31^($E101-$E96)</f>
        <v>36.137245347422422</v>
      </c>
      <c r="M101" s="20">
        <f>M96*'Conversion Factors'!$D$31^($E101-$E96)</f>
        <v>34.831572176751493</v>
      </c>
      <c r="N101" s="20">
        <f>N96*'Conversion Factors'!$D$31^($E101-$E96)</f>
        <v>33.771763034656139</v>
      </c>
      <c r="O101" s="20">
        <f>O96*'Conversion Factors'!$D$31^($E101-$E96)</f>
        <v>32.889283254640148</v>
      </c>
      <c r="P101" s="20">
        <f>P96*'Conversion Factors'!$D$31^($E101-$E96)</f>
        <v>32.139752535302705</v>
      </c>
      <c r="Q101" s="20">
        <f>Q96*'Conversion Factors'!$D$31^($E101-$E96)</f>
        <v>31.492973744926857</v>
      </c>
      <c r="R101" s="20">
        <f>R96*'Conversion Factors'!$D$31^($E101-$E96)</f>
        <v>30.927578729024219</v>
      </c>
      <c r="S101" s="20">
        <f>S96*'Conversion Factors'!$D$31^($E101-$E96)</f>
        <v>30.42795757459794</v>
      </c>
      <c r="T101" s="20">
        <f>T96*'Conversion Factors'!$D$31^($E101-$E96)</f>
        <v>29.982401781868582</v>
      </c>
      <c r="U101" s="20">
        <f>U96*'Conversion Factors'!$D$31^($E101-$E96)</f>
        <v>29.581931533152371</v>
      </c>
      <c r="V101" s="20">
        <f>V96*'Conversion Factors'!$D$31^($E101-$E96)</f>
        <v>29.219527526795364</v>
      </c>
      <c r="W101" s="20">
        <f>W96*'Conversion Factors'!$D$31^($E101-$E96)</f>
        <v>28.889611968091124</v>
      </c>
      <c r="X101" s="20">
        <f>X96*'Conversion Factors'!$D$31^($E101-$E96)</f>
        <v>28.587688412778974</v>
      </c>
      <c r="Y101" s="20">
        <f>Y96*'Conversion Factors'!$D$31^($E101-$E96)</f>
        <v>28.310085964760123</v>
      </c>
      <c r="Z101" s="20">
        <f>Z96*'Conversion Factors'!$D$31^($E101-$E96)</f>
        <v>28.053773841502295</v>
      </c>
      <c r="AA101" s="20">
        <f>AA96*'Conversion Factors'!$D$31^($E101-$E96)</f>
        <v>27.816224494594898</v>
      </c>
      <c r="AB101" s="20">
        <f>AB96*'Conversion Factors'!$D$31^($E101-$E96)</f>
        <v>27.595310926425192</v>
      </c>
      <c r="AC101" s="20">
        <f>AC96*'Conversion Factors'!$D$31^($E101-$E96)</f>
        <v>27.389228534646989</v>
      </c>
      <c r="AD101" s="20">
        <f>AD96*'Conversion Factors'!$D$31^($E101-$E96)</f>
        <v>27.196434841432225</v>
      </c>
      <c r="AE101" s="20">
        <f>AE96*'Conversion Factors'!$D$31^($E101-$E96)</f>
        <v>27.015602459158075</v>
      </c>
      <c r="AF101" s="20">
        <f>AF96*'Conversion Factors'!$D$31^($E101-$E96)</f>
        <v>26.845581985722553</v>
      </c>
      <c r="AG101" s="20">
        <f>AG96*'Conversion Factors'!$D$31^($E101-$E96)</f>
        <v>26.685372441384352</v>
      </c>
      <c r="AH101" s="20">
        <f>AH96*'Conversion Factors'!$D$31^($E101-$E96)</f>
        <v>26.534097498598527</v>
      </c>
      <c r="AI101" s="20">
        <f>AI96*'Conversion Factors'!$D$31^($E101-$E96)</f>
        <v>26.39098620833424</v>
      </c>
      <c r="AJ101" s="20">
        <f>AJ96*'Conversion Factors'!$D$31^($E101-$E96)</f>
        <v>26.255357250271988</v>
      </c>
      <c r="AK101" s="20">
        <f>AK96*'Conversion Factors'!$D$31^($E101-$E96)</f>
        <v>26.126605969374992</v>
      </c>
      <c r="AL101" s="14"/>
      <c r="AM101" s="14">
        <v>1</v>
      </c>
    </row>
    <row r="102" spans="1:39" ht="14.65" customHeight="1" x14ac:dyDescent="0.25">
      <c r="A102" s="100"/>
      <c r="B102" s="14" t="s">
        <v>200</v>
      </c>
      <c r="C102" s="18" t="s">
        <v>196</v>
      </c>
      <c r="D102" s="14" t="s">
        <v>197</v>
      </c>
      <c r="E102" s="14">
        <v>2018</v>
      </c>
      <c r="F102" s="14" t="s">
        <v>412</v>
      </c>
      <c r="G102" s="20">
        <f>G97*'Conversion Factors'!$D$31^($E102-$E97)</f>
        <v>60.751633986928113</v>
      </c>
      <c r="H102" s="20">
        <f>H97*'Conversion Factors'!$D$31^($E102-$E97)</f>
        <v>49.349158899885531</v>
      </c>
      <c r="I102" s="20">
        <f>I97*'Conversion Factors'!$D$31^($E102-$E97)</f>
        <v>44.028270600680727</v>
      </c>
      <c r="J102" s="20">
        <f>J97*'Conversion Factors'!$D$31^($E102-$E97)</f>
        <v>40.765803297286766</v>
      </c>
      <c r="K102" s="20">
        <f>K97*'Conversion Factors'!$D$31^($E102-$E97)</f>
        <v>38.498482744443116</v>
      </c>
      <c r="L102" s="20">
        <f>L97*'Conversion Factors'!$D$31^($E102-$E97)</f>
        <v>36.803369685623757</v>
      </c>
      <c r="M102" s="20">
        <f>M97*'Conversion Factors'!$D$31^($E102-$E97)</f>
        <v>35.473628806737693</v>
      </c>
      <c r="N102" s="20">
        <f>N97*'Conversion Factors'!$D$31^($E102-$E97)</f>
        <v>34.394284012253493</v>
      </c>
      <c r="O102" s="20">
        <f>O97*'Conversion Factors'!$D$31^($E102-$E97)</f>
        <v>33.495537323850108</v>
      </c>
      <c r="P102" s="20">
        <f>P97*'Conversion Factors'!$D$31^($E102-$E97)</f>
        <v>32.73219037005483</v>
      </c>
      <c r="Q102" s="20">
        <f>Q97*'Conversion Factors'!$D$31^($E102-$E97)</f>
        <v>32.073489389994634</v>
      </c>
      <c r="R102" s="20">
        <f>R97*'Conversion Factors'!$D$31^($E102-$E97)</f>
        <v>31.497672346149095</v>
      </c>
      <c r="S102" s="20">
        <f>S97*'Conversion Factors'!$D$31^($E102-$E97)</f>
        <v>30.988841585189611</v>
      </c>
      <c r="T102" s="20">
        <f>T97*'Conversion Factors'!$D$31^($E102-$E97)</f>
        <v>30.535072782456027</v>
      </c>
      <c r="U102" s="20">
        <f>U97*'Conversion Factors'!$D$31^($E102-$E97)</f>
        <v>30.127220593671311</v>
      </c>
      <c r="V102" s="20">
        <f>V97*'Conversion Factors'!$D$31^($E102-$E97)</f>
        <v>29.758136329132608</v>
      </c>
      <c r="W102" s="20">
        <f>W97*'Conversion Factors'!$D$31^($E102-$E97)</f>
        <v>29.422139377641194</v>
      </c>
      <c r="X102" s="20">
        <f>X97*'Conversion Factors'!$D$31^($E102-$E97)</f>
        <v>29.114650411171215</v>
      </c>
      <c r="Y102" s="20">
        <f>Y97*'Conversion Factors'!$D$31^($E102-$E97)</f>
        <v>28.83193086733635</v>
      </c>
      <c r="Z102" s="20">
        <f>Z97*'Conversion Factors'!$D$31^($E102-$E97)</f>
        <v>28.570894096645194</v>
      </c>
      <c r="AA102" s="20">
        <f>AA97*'Conversion Factors'!$D$31^($E102-$E97)</f>
        <v>28.328965959933054</v>
      </c>
      <c r="AB102" s="20">
        <f>AB97*'Conversion Factors'!$D$31^($E102-$E97)</f>
        <v>28.103980252257919</v>
      </c>
      <c r="AC102" s="20">
        <f>AC97*'Conversion Factors'!$D$31^($E102-$E97)</f>
        <v>27.894099106714219</v>
      </c>
      <c r="AD102" s="20">
        <f>AD97*'Conversion Factors'!$D$31^($E102-$E97)</f>
        <v>27.697751612702866</v>
      </c>
      <c r="AE102" s="20">
        <f>AE97*'Conversion Factors'!$D$31^($E102-$E97)</f>
        <v>27.513585914626429</v>
      </c>
      <c r="AF102" s="20">
        <f>AF97*'Conversion Factors'!$D$31^($E102-$E97)</f>
        <v>27.340431423247395</v>
      </c>
      <c r="AG102" s="20">
        <f>AG97*'Conversion Factors'!$D$31^($E102-$E97)</f>
        <v>27.177268707584989</v>
      </c>
      <c r="AH102" s="20">
        <f>AH97*'Conversion Factors'!$D$31^($E102-$E97)</f>
        <v>27.023205286591129</v>
      </c>
      <c r="AI102" s="20">
        <f>AI97*'Conversion Factors'!$D$31^($E102-$E97)</f>
        <v>26.877456000192936</v>
      </c>
      <c r="AJ102" s="20">
        <f>AJ97*'Conversion Factors'!$D$31^($E102-$E97)</f>
        <v>26.739326969171014</v>
      </c>
      <c r="AK102" s="20">
        <f>AK97*'Conversion Factors'!$D$31^($E102-$E97)</f>
        <v>26.60820239277361</v>
      </c>
      <c r="AL102" s="14"/>
      <c r="AM102" s="14">
        <v>1</v>
      </c>
    </row>
    <row r="103" spans="1:39" ht="14.65" customHeight="1" x14ac:dyDescent="0.25">
      <c r="A103" s="100"/>
      <c r="B103" s="14" t="s">
        <v>277</v>
      </c>
      <c r="C103" s="18" t="s">
        <v>196</v>
      </c>
      <c r="D103" s="14" t="s">
        <v>197</v>
      </c>
      <c r="E103" s="14">
        <v>2018</v>
      </c>
      <c r="F103" s="14" t="s">
        <v>412</v>
      </c>
      <c r="G103" s="20">
        <f>G98*'Conversion Factors'!$D$31^($E103-$E98)</f>
        <v>60.751633986928113</v>
      </c>
      <c r="H103" s="20">
        <f>H98*'Conversion Factors'!$D$31^($E103-$E98)</f>
        <v>49.349158899885531</v>
      </c>
      <c r="I103" s="20">
        <f>I98*'Conversion Factors'!$D$31^($E103-$E98)</f>
        <v>44.028270600680727</v>
      </c>
      <c r="J103" s="20">
        <f>J98*'Conversion Factors'!$D$31^($E103-$E98)</f>
        <v>40.765803297286766</v>
      </c>
      <c r="K103" s="20">
        <f>K98*'Conversion Factors'!$D$31^($E103-$E98)</f>
        <v>38.498482744443116</v>
      </c>
      <c r="L103" s="20">
        <f>L98*'Conversion Factors'!$D$31^($E103-$E98)</f>
        <v>36.803369685623757</v>
      </c>
      <c r="M103" s="20">
        <f>M98*'Conversion Factors'!$D$31^($E103-$E98)</f>
        <v>35.473628806737693</v>
      </c>
      <c r="N103" s="20">
        <f>N98*'Conversion Factors'!$D$31^($E103-$E98)</f>
        <v>34.394284012253493</v>
      </c>
      <c r="O103" s="20">
        <f>O98*'Conversion Factors'!$D$31^($E103-$E98)</f>
        <v>33.495537323850108</v>
      </c>
      <c r="P103" s="20">
        <f>P98*'Conversion Factors'!$D$31^($E103-$E98)</f>
        <v>32.73219037005483</v>
      </c>
      <c r="Q103" s="20">
        <f>Q98*'Conversion Factors'!$D$31^($E103-$E98)</f>
        <v>32.073489389994634</v>
      </c>
      <c r="R103" s="20">
        <f>R98*'Conversion Factors'!$D$31^($E103-$E98)</f>
        <v>31.497672346149095</v>
      </c>
      <c r="S103" s="20">
        <f>S98*'Conversion Factors'!$D$31^($E103-$E98)</f>
        <v>30.988841585189611</v>
      </c>
      <c r="T103" s="20">
        <f>T98*'Conversion Factors'!$D$31^($E103-$E98)</f>
        <v>30.535072782456027</v>
      </c>
      <c r="U103" s="20">
        <f>U98*'Conversion Factors'!$D$31^($E103-$E98)</f>
        <v>30.127220593671311</v>
      </c>
      <c r="V103" s="20">
        <f>V98*'Conversion Factors'!$D$31^($E103-$E98)</f>
        <v>29.758136329132608</v>
      </c>
      <c r="W103" s="20">
        <f>W98*'Conversion Factors'!$D$31^($E103-$E98)</f>
        <v>29.422139377641194</v>
      </c>
      <c r="X103" s="20">
        <f>X98*'Conversion Factors'!$D$31^($E103-$E98)</f>
        <v>29.114650411171215</v>
      </c>
      <c r="Y103" s="20">
        <f>Y98*'Conversion Factors'!$D$31^($E103-$E98)</f>
        <v>28.83193086733635</v>
      </c>
      <c r="Z103" s="20">
        <f>Z98*'Conversion Factors'!$D$31^($E103-$E98)</f>
        <v>28.570894096645194</v>
      </c>
      <c r="AA103" s="20">
        <f>AA98*'Conversion Factors'!$D$31^($E103-$E98)</f>
        <v>28.328965959933054</v>
      </c>
      <c r="AB103" s="20">
        <f>AB98*'Conversion Factors'!$D$31^($E103-$E98)</f>
        <v>28.103980252257919</v>
      </c>
      <c r="AC103" s="20">
        <f>AC98*'Conversion Factors'!$D$31^($E103-$E98)</f>
        <v>27.894099106714219</v>
      </c>
      <c r="AD103" s="20">
        <f>AD98*'Conversion Factors'!$D$31^($E103-$E98)</f>
        <v>27.697751612702866</v>
      </c>
      <c r="AE103" s="20">
        <f>AE98*'Conversion Factors'!$D$31^($E103-$E98)</f>
        <v>27.513585914626429</v>
      </c>
      <c r="AF103" s="20">
        <f>AF98*'Conversion Factors'!$D$31^($E103-$E98)</f>
        <v>27.340431423247395</v>
      </c>
      <c r="AG103" s="20">
        <f>AG98*'Conversion Factors'!$D$31^($E103-$E98)</f>
        <v>27.177268707584989</v>
      </c>
      <c r="AH103" s="20">
        <f>AH98*'Conversion Factors'!$D$31^($E103-$E98)</f>
        <v>27.023205286591129</v>
      </c>
      <c r="AI103" s="20">
        <f>AI98*'Conversion Factors'!$D$31^($E103-$E98)</f>
        <v>26.877456000192936</v>
      </c>
      <c r="AJ103" s="20">
        <f>AJ98*'Conversion Factors'!$D$31^($E103-$E98)</f>
        <v>26.739326969171014</v>
      </c>
      <c r="AK103" s="20">
        <f>AK98*'Conversion Factors'!$D$31^($E103-$E98)</f>
        <v>26.60820239277361</v>
      </c>
      <c r="AL103" s="14"/>
      <c r="AM103" s="14">
        <v>1</v>
      </c>
    </row>
    <row r="104" spans="1:39" ht="14.65" customHeight="1" x14ac:dyDescent="0.25">
      <c r="A104" s="100" t="s">
        <v>35</v>
      </c>
      <c r="B104" s="14" t="s">
        <v>195</v>
      </c>
      <c r="C104" s="18" t="s">
        <v>196</v>
      </c>
      <c r="D104" s="14" t="s">
        <v>197</v>
      </c>
      <c r="E104" s="14">
        <v>2020</v>
      </c>
      <c r="F104" s="14" t="s">
        <v>412</v>
      </c>
      <c r="G104" s="20">
        <v>70.849999999999994</v>
      </c>
      <c r="H104" s="20">
        <v>70.849999999999994</v>
      </c>
      <c r="I104" s="20">
        <v>70.849999999999994</v>
      </c>
      <c r="J104" s="20">
        <v>70.849999999999994</v>
      </c>
      <c r="K104" s="20">
        <v>70.849999999999994</v>
      </c>
      <c r="L104" s="20">
        <v>70.849999999999994</v>
      </c>
      <c r="M104" s="20">
        <v>70.849999999999994</v>
      </c>
      <c r="N104" s="20">
        <v>70.849999999999994</v>
      </c>
      <c r="O104" s="20">
        <v>70.849999999999994</v>
      </c>
      <c r="P104" s="20">
        <v>70.849999999999994</v>
      </c>
      <c r="Q104" s="20">
        <v>70.849999999999994</v>
      </c>
      <c r="R104" s="20">
        <v>70.849999999999994</v>
      </c>
      <c r="S104" s="20">
        <v>70.849999999999994</v>
      </c>
      <c r="T104" s="20">
        <v>70.849999999999994</v>
      </c>
      <c r="U104" s="20">
        <v>70.849999999999994</v>
      </c>
      <c r="V104" s="20">
        <v>70.849999999999994</v>
      </c>
      <c r="W104" s="20">
        <v>70.849999999999994</v>
      </c>
      <c r="X104" s="20">
        <v>70.849999999999994</v>
      </c>
      <c r="Y104" s="20">
        <v>70.849999999999994</v>
      </c>
      <c r="Z104" s="20">
        <v>70.849999999999994</v>
      </c>
      <c r="AA104" s="20">
        <v>70.849999999999994</v>
      </c>
      <c r="AB104" s="20">
        <v>70.849999999999994</v>
      </c>
      <c r="AC104" s="20">
        <v>70.849999999999994</v>
      </c>
      <c r="AD104" s="20">
        <v>70.849999999999994</v>
      </c>
      <c r="AE104" s="20">
        <v>70.849999999999994</v>
      </c>
      <c r="AF104" s="20">
        <v>70.849999999999994</v>
      </c>
      <c r="AG104" s="20">
        <v>70.849999999999994</v>
      </c>
      <c r="AH104" s="20">
        <v>70.849999999999994</v>
      </c>
      <c r="AI104" s="20">
        <v>70.849999999999994</v>
      </c>
      <c r="AJ104" s="20">
        <v>70.849999999999994</v>
      </c>
      <c r="AK104" s="20">
        <v>70.849999999999994</v>
      </c>
      <c r="AL104" s="14" t="s">
        <v>198</v>
      </c>
      <c r="AM104" s="14"/>
    </row>
    <row r="105" spans="1:39" ht="12.75" customHeight="1" x14ac:dyDescent="0.25">
      <c r="A105" s="100"/>
      <c r="B105" s="14" t="s">
        <v>199</v>
      </c>
      <c r="C105" s="18" t="s">
        <v>196</v>
      </c>
      <c r="D105" s="14" t="s">
        <v>197</v>
      </c>
      <c r="E105" s="14">
        <v>2020</v>
      </c>
      <c r="F105" s="14" t="s">
        <v>412</v>
      </c>
      <c r="G105" s="20">
        <v>70.525000000000006</v>
      </c>
      <c r="H105" s="20">
        <v>70.525000000000006</v>
      </c>
      <c r="I105" s="20">
        <v>70.525000000000006</v>
      </c>
      <c r="J105" s="20">
        <v>70.525000000000006</v>
      </c>
      <c r="K105" s="20">
        <v>70.525000000000006</v>
      </c>
      <c r="L105" s="20">
        <v>70.525000000000006</v>
      </c>
      <c r="M105" s="20">
        <v>70.525000000000006</v>
      </c>
      <c r="N105" s="20">
        <v>70.525000000000006</v>
      </c>
      <c r="O105" s="20">
        <v>70.525000000000006</v>
      </c>
      <c r="P105" s="20">
        <v>70.525000000000006</v>
      </c>
      <c r="Q105" s="20">
        <v>70.525000000000006</v>
      </c>
      <c r="R105" s="20">
        <v>70.525000000000006</v>
      </c>
      <c r="S105" s="20">
        <v>70.525000000000006</v>
      </c>
      <c r="T105" s="20">
        <v>70.525000000000006</v>
      </c>
      <c r="U105" s="20">
        <v>70.525000000000006</v>
      </c>
      <c r="V105" s="20">
        <v>70.525000000000006</v>
      </c>
      <c r="W105" s="20">
        <v>70.525000000000006</v>
      </c>
      <c r="X105" s="20">
        <v>70.525000000000006</v>
      </c>
      <c r="Y105" s="20">
        <v>70.525000000000006</v>
      </c>
      <c r="Z105" s="20">
        <v>70.525000000000006</v>
      </c>
      <c r="AA105" s="20">
        <v>70.525000000000006</v>
      </c>
      <c r="AB105" s="20">
        <v>70.525000000000006</v>
      </c>
      <c r="AC105" s="20">
        <v>70.525000000000006</v>
      </c>
      <c r="AD105" s="20">
        <v>70.525000000000006</v>
      </c>
      <c r="AE105" s="20">
        <v>70.525000000000006</v>
      </c>
      <c r="AF105" s="20">
        <v>70.525000000000006</v>
      </c>
      <c r="AG105" s="20">
        <v>70.525000000000006</v>
      </c>
      <c r="AH105" s="20">
        <v>70.525000000000006</v>
      </c>
      <c r="AI105" s="20">
        <v>70.525000000000006</v>
      </c>
      <c r="AJ105" s="20">
        <v>70.525000000000006</v>
      </c>
      <c r="AK105" s="20">
        <v>70.525000000000006</v>
      </c>
      <c r="AL105" s="14" t="s">
        <v>198</v>
      </c>
      <c r="AM105" s="14"/>
    </row>
    <row r="106" spans="1:39" ht="12.75" customHeight="1" x14ac:dyDescent="0.25">
      <c r="A106" s="100"/>
      <c r="B106" s="14" t="s">
        <v>200</v>
      </c>
      <c r="C106" s="18" t="s">
        <v>196</v>
      </c>
      <c r="D106" s="14" t="s">
        <v>197</v>
      </c>
      <c r="E106" s="14">
        <v>2020</v>
      </c>
      <c r="F106" s="14" t="s">
        <v>412</v>
      </c>
      <c r="G106" s="20">
        <v>71.825000000000003</v>
      </c>
      <c r="H106" s="20">
        <v>71.825000000000003</v>
      </c>
      <c r="I106" s="20">
        <v>71.825000000000003</v>
      </c>
      <c r="J106" s="20">
        <v>71.825000000000003</v>
      </c>
      <c r="K106" s="20">
        <v>71.825000000000003</v>
      </c>
      <c r="L106" s="20">
        <v>71.825000000000003</v>
      </c>
      <c r="M106" s="20">
        <v>71.825000000000003</v>
      </c>
      <c r="N106" s="20">
        <v>71.825000000000003</v>
      </c>
      <c r="O106" s="20">
        <v>71.825000000000003</v>
      </c>
      <c r="P106" s="20">
        <v>71.825000000000003</v>
      </c>
      <c r="Q106" s="20">
        <v>71.825000000000003</v>
      </c>
      <c r="R106" s="20">
        <v>71.825000000000003</v>
      </c>
      <c r="S106" s="20">
        <v>71.825000000000003</v>
      </c>
      <c r="T106" s="20">
        <v>71.825000000000003</v>
      </c>
      <c r="U106" s="20">
        <v>71.825000000000003</v>
      </c>
      <c r="V106" s="20">
        <v>71.825000000000003</v>
      </c>
      <c r="W106" s="20">
        <v>71.825000000000003</v>
      </c>
      <c r="X106" s="20">
        <v>71.825000000000003</v>
      </c>
      <c r="Y106" s="20">
        <v>71.825000000000003</v>
      </c>
      <c r="Z106" s="20">
        <v>71.825000000000003</v>
      </c>
      <c r="AA106" s="20">
        <v>71.825000000000003</v>
      </c>
      <c r="AB106" s="20">
        <v>71.825000000000003</v>
      </c>
      <c r="AC106" s="20">
        <v>71.825000000000003</v>
      </c>
      <c r="AD106" s="20">
        <v>71.825000000000003</v>
      </c>
      <c r="AE106" s="20">
        <v>71.825000000000003</v>
      </c>
      <c r="AF106" s="20">
        <v>71.825000000000003</v>
      </c>
      <c r="AG106" s="20">
        <v>71.825000000000003</v>
      </c>
      <c r="AH106" s="20">
        <v>71.825000000000003</v>
      </c>
      <c r="AI106" s="20">
        <v>71.825000000000003</v>
      </c>
      <c r="AJ106" s="20">
        <v>71.825000000000003</v>
      </c>
      <c r="AK106" s="20">
        <v>71.825000000000003</v>
      </c>
      <c r="AL106" s="14" t="s">
        <v>198</v>
      </c>
      <c r="AM106" s="14"/>
    </row>
    <row r="107" spans="1:39" ht="12.75" customHeight="1" x14ac:dyDescent="0.25">
      <c r="A107" s="100"/>
      <c r="B107" s="14" t="s">
        <v>201</v>
      </c>
      <c r="C107" s="18" t="s">
        <v>196</v>
      </c>
      <c r="D107" s="14" t="s">
        <v>197</v>
      </c>
      <c r="E107" s="14">
        <v>2020</v>
      </c>
      <c r="F107" s="14" t="s">
        <v>412</v>
      </c>
      <c r="G107" s="20">
        <v>71.825000000000003</v>
      </c>
      <c r="H107" s="20">
        <v>71.825000000000003</v>
      </c>
      <c r="I107" s="20">
        <v>71.825000000000003</v>
      </c>
      <c r="J107" s="20">
        <v>71.825000000000003</v>
      </c>
      <c r="K107" s="20">
        <v>71.825000000000003</v>
      </c>
      <c r="L107" s="20">
        <v>71.825000000000003</v>
      </c>
      <c r="M107" s="20">
        <v>71.825000000000003</v>
      </c>
      <c r="N107" s="20">
        <v>71.825000000000003</v>
      </c>
      <c r="O107" s="20">
        <v>71.825000000000003</v>
      </c>
      <c r="P107" s="20">
        <v>71.825000000000003</v>
      </c>
      <c r="Q107" s="20">
        <v>71.825000000000003</v>
      </c>
      <c r="R107" s="20">
        <v>71.825000000000003</v>
      </c>
      <c r="S107" s="20">
        <v>71.825000000000003</v>
      </c>
      <c r="T107" s="20">
        <v>71.825000000000003</v>
      </c>
      <c r="U107" s="20">
        <v>71.825000000000003</v>
      </c>
      <c r="V107" s="20">
        <v>71.825000000000003</v>
      </c>
      <c r="W107" s="20">
        <v>71.825000000000003</v>
      </c>
      <c r="X107" s="20">
        <v>71.825000000000003</v>
      </c>
      <c r="Y107" s="20">
        <v>71.825000000000003</v>
      </c>
      <c r="Z107" s="20">
        <v>71.825000000000003</v>
      </c>
      <c r="AA107" s="20">
        <v>71.825000000000003</v>
      </c>
      <c r="AB107" s="20">
        <v>71.825000000000003</v>
      </c>
      <c r="AC107" s="20">
        <v>71.825000000000003</v>
      </c>
      <c r="AD107" s="20">
        <v>71.825000000000003</v>
      </c>
      <c r="AE107" s="20">
        <v>71.825000000000003</v>
      </c>
      <c r="AF107" s="20">
        <v>71.825000000000003</v>
      </c>
      <c r="AG107" s="20">
        <v>71.825000000000003</v>
      </c>
      <c r="AH107" s="20">
        <v>71.825000000000003</v>
      </c>
      <c r="AI107" s="20">
        <v>71.825000000000003</v>
      </c>
      <c r="AJ107" s="20">
        <v>71.825000000000003</v>
      </c>
      <c r="AK107" s="20">
        <v>71.825000000000003</v>
      </c>
      <c r="AL107" s="14" t="s">
        <v>198</v>
      </c>
      <c r="AM107" s="14"/>
    </row>
    <row r="108" spans="1:39" ht="12.75" customHeight="1" x14ac:dyDescent="0.25">
      <c r="A108" s="100"/>
      <c r="B108" s="14" t="s">
        <v>202</v>
      </c>
      <c r="C108" s="18" t="s">
        <v>196</v>
      </c>
      <c r="D108" s="14" t="s">
        <v>197</v>
      </c>
      <c r="E108" s="14">
        <v>2020</v>
      </c>
      <c r="F108" s="14" t="s">
        <v>412</v>
      </c>
      <c r="G108" s="20">
        <v>71.825000000000003</v>
      </c>
      <c r="H108" s="20">
        <v>71.825000000000003</v>
      </c>
      <c r="I108" s="20">
        <v>71.825000000000003</v>
      </c>
      <c r="J108" s="20">
        <v>71.825000000000003</v>
      </c>
      <c r="K108" s="20">
        <v>71.825000000000003</v>
      </c>
      <c r="L108" s="20">
        <v>71.825000000000003</v>
      </c>
      <c r="M108" s="20">
        <v>71.825000000000003</v>
      </c>
      <c r="N108" s="20">
        <v>71.825000000000003</v>
      </c>
      <c r="O108" s="20">
        <v>71.825000000000003</v>
      </c>
      <c r="P108" s="20">
        <v>71.825000000000003</v>
      </c>
      <c r="Q108" s="20">
        <v>71.825000000000003</v>
      </c>
      <c r="R108" s="20">
        <v>71.825000000000003</v>
      </c>
      <c r="S108" s="20">
        <v>71.825000000000003</v>
      </c>
      <c r="T108" s="20">
        <v>71.825000000000003</v>
      </c>
      <c r="U108" s="20">
        <v>71.825000000000003</v>
      </c>
      <c r="V108" s="20">
        <v>71.825000000000003</v>
      </c>
      <c r="W108" s="20">
        <v>71.825000000000003</v>
      </c>
      <c r="X108" s="20">
        <v>71.825000000000003</v>
      </c>
      <c r="Y108" s="20">
        <v>71.825000000000003</v>
      </c>
      <c r="Z108" s="20">
        <v>71.825000000000003</v>
      </c>
      <c r="AA108" s="20">
        <v>71.825000000000003</v>
      </c>
      <c r="AB108" s="20">
        <v>71.825000000000003</v>
      </c>
      <c r="AC108" s="20">
        <v>71.825000000000003</v>
      </c>
      <c r="AD108" s="20">
        <v>71.825000000000003</v>
      </c>
      <c r="AE108" s="20">
        <v>71.825000000000003</v>
      </c>
      <c r="AF108" s="20">
        <v>71.825000000000003</v>
      </c>
      <c r="AG108" s="20">
        <v>71.825000000000003</v>
      </c>
      <c r="AH108" s="20">
        <v>71.825000000000003</v>
      </c>
      <c r="AI108" s="20">
        <v>71.825000000000003</v>
      </c>
      <c r="AJ108" s="20">
        <v>71.825000000000003</v>
      </c>
      <c r="AK108" s="20">
        <v>71.825000000000003</v>
      </c>
      <c r="AL108" s="14" t="s">
        <v>198</v>
      </c>
      <c r="AM108" s="14"/>
    </row>
    <row r="109" spans="1:39" ht="12.75" customHeight="1" x14ac:dyDescent="0.25">
      <c r="A109" s="100"/>
      <c r="B109" s="14" t="s">
        <v>195</v>
      </c>
      <c r="C109" s="18" t="s">
        <v>196</v>
      </c>
      <c r="D109" s="14" t="s">
        <v>197</v>
      </c>
      <c r="E109" s="14">
        <v>2018</v>
      </c>
      <c r="F109" s="14" t="s">
        <v>412</v>
      </c>
      <c r="G109" s="20">
        <f>G104*'Conversion Factors'!$D$31^($E109-$E104)</f>
        <v>68.098808150711264</v>
      </c>
      <c r="H109" s="20">
        <f>H104*'Conversion Factors'!$D$31^($E109-$E104)</f>
        <v>68.098808150711264</v>
      </c>
      <c r="I109" s="20">
        <f>I104*'Conversion Factors'!$D$31^($E109-$E104)</f>
        <v>68.098808150711264</v>
      </c>
      <c r="J109" s="20">
        <f>J104*'Conversion Factors'!$D$31^($E109-$E104)</f>
        <v>68.098808150711264</v>
      </c>
      <c r="K109" s="20">
        <f>K104*'Conversion Factors'!$D$31^($E109-$E104)</f>
        <v>68.098808150711264</v>
      </c>
      <c r="L109" s="20">
        <f>L104*'Conversion Factors'!$D$31^($E109-$E104)</f>
        <v>68.098808150711264</v>
      </c>
      <c r="M109" s="20">
        <f>M104*'Conversion Factors'!$D$31^($E109-$E104)</f>
        <v>68.098808150711264</v>
      </c>
      <c r="N109" s="20">
        <f>N104*'Conversion Factors'!$D$31^($E109-$E104)</f>
        <v>68.098808150711264</v>
      </c>
      <c r="O109" s="20">
        <f>O104*'Conversion Factors'!$D$31^($E109-$E104)</f>
        <v>68.098808150711264</v>
      </c>
      <c r="P109" s="20">
        <f>P104*'Conversion Factors'!$D$31^($E109-$E104)</f>
        <v>68.098808150711264</v>
      </c>
      <c r="Q109" s="20">
        <f>Q104*'Conversion Factors'!$D$31^($E109-$E104)</f>
        <v>68.098808150711264</v>
      </c>
      <c r="R109" s="20">
        <f>R104*'Conversion Factors'!$D$31^($E109-$E104)</f>
        <v>68.098808150711264</v>
      </c>
      <c r="S109" s="20">
        <f>S104*'Conversion Factors'!$D$31^($E109-$E104)</f>
        <v>68.098808150711264</v>
      </c>
      <c r="T109" s="20">
        <f>T104*'Conversion Factors'!$D$31^($E109-$E104)</f>
        <v>68.098808150711264</v>
      </c>
      <c r="U109" s="20">
        <f>U104*'Conversion Factors'!$D$31^($E109-$E104)</f>
        <v>68.098808150711264</v>
      </c>
      <c r="V109" s="20">
        <f>V104*'Conversion Factors'!$D$31^($E109-$E104)</f>
        <v>68.098808150711264</v>
      </c>
      <c r="W109" s="20">
        <f>W104*'Conversion Factors'!$D$31^($E109-$E104)</f>
        <v>68.098808150711264</v>
      </c>
      <c r="X109" s="20">
        <f>X104*'Conversion Factors'!$D$31^($E109-$E104)</f>
        <v>68.098808150711264</v>
      </c>
      <c r="Y109" s="20">
        <f>Y104*'Conversion Factors'!$D$31^($E109-$E104)</f>
        <v>68.098808150711264</v>
      </c>
      <c r="Z109" s="20">
        <f>Z104*'Conversion Factors'!$D$31^($E109-$E104)</f>
        <v>68.098808150711264</v>
      </c>
      <c r="AA109" s="20">
        <f>AA104*'Conversion Factors'!$D$31^($E109-$E104)</f>
        <v>68.098808150711264</v>
      </c>
      <c r="AB109" s="20">
        <f>AB104*'Conversion Factors'!$D$31^($E109-$E104)</f>
        <v>68.098808150711264</v>
      </c>
      <c r="AC109" s="20">
        <f>AC104*'Conversion Factors'!$D$31^($E109-$E104)</f>
        <v>68.098808150711264</v>
      </c>
      <c r="AD109" s="20">
        <f>AD104*'Conversion Factors'!$D$31^($E109-$E104)</f>
        <v>68.098808150711264</v>
      </c>
      <c r="AE109" s="20">
        <f>AE104*'Conversion Factors'!$D$31^($E109-$E104)</f>
        <v>68.098808150711264</v>
      </c>
      <c r="AF109" s="20">
        <f>AF104*'Conversion Factors'!$D$31^($E109-$E104)</f>
        <v>68.098808150711264</v>
      </c>
      <c r="AG109" s="20">
        <f>AG104*'Conversion Factors'!$D$31^($E109-$E104)</f>
        <v>68.098808150711264</v>
      </c>
      <c r="AH109" s="20">
        <f>AH104*'Conversion Factors'!$D$31^($E109-$E104)</f>
        <v>68.098808150711264</v>
      </c>
      <c r="AI109" s="20">
        <f>AI104*'Conversion Factors'!$D$31^($E109-$E104)</f>
        <v>68.098808150711264</v>
      </c>
      <c r="AJ109" s="20">
        <f>AJ104*'Conversion Factors'!$D$31^($E109-$E104)</f>
        <v>68.098808150711264</v>
      </c>
      <c r="AK109" s="20">
        <f>AK104*'Conversion Factors'!$D$31^($E109-$E104)</f>
        <v>68.098808150711264</v>
      </c>
      <c r="AL109" s="14"/>
      <c r="AM109" s="14">
        <v>1</v>
      </c>
    </row>
    <row r="110" spans="1:39" ht="12.75" customHeight="1" x14ac:dyDescent="0.25">
      <c r="A110" s="100"/>
      <c r="B110" s="14" t="s">
        <v>199</v>
      </c>
      <c r="C110" s="18" t="s">
        <v>196</v>
      </c>
      <c r="D110" s="14" t="s">
        <v>197</v>
      </c>
      <c r="E110" s="14">
        <v>2018</v>
      </c>
      <c r="F110" s="14" t="s">
        <v>412</v>
      </c>
      <c r="G110" s="20">
        <f>G105*'Conversion Factors'!$D$31^($E110-$E105)</f>
        <v>67.786428296808921</v>
      </c>
      <c r="H110" s="20">
        <f>H105*'Conversion Factors'!$D$31^($E110-$E105)</f>
        <v>67.786428296808921</v>
      </c>
      <c r="I110" s="20">
        <f>I105*'Conversion Factors'!$D$31^($E110-$E105)</f>
        <v>67.786428296808921</v>
      </c>
      <c r="J110" s="20">
        <f>J105*'Conversion Factors'!$D$31^($E110-$E105)</f>
        <v>67.786428296808921</v>
      </c>
      <c r="K110" s="20">
        <f>K105*'Conversion Factors'!$D$31^($E110-$E105)</f>
        <v>67.786428296808921</v>
      </c>
      <c r="L110" s="20">
        <f>L105*'Conversion Factors'!$D$31^($E110-$E105)</f>
        <v>67.786428296808921</v>
      </c>
      <c r="M110" s="20">
        <f>M105*'Conversion Factors'!$D$31^($E110-$E105)</f>
        <v>67.786428296808921</v>
      </c>
      <c r="N110" s="20">
        <f>N105*'Conversion Factors'!$D$31^($E110-$E105)</f>
        <v>67.786428296808921</v>
      </c>
      <c r="O110" s="20">
        <f>O105*'Conversion Factors'!$D$31^($E110-$E105)</f>
        <v>67.786428296808921</v>
      </c>
      <c r="P110" s="20">
        <f>P105*'Conversion Factors'!$D$31^($E110-$E105)</f>
        <v>67.786428296808921</v>
      </c>
      <c r="Q110" s="20">
        <f>Q105*'Conversion Factors'!$D$31^($E110-$E105)</f>
        <v>67.786428296808921</v>
      </c>
      <c r="R110" s="20">
        <f>R105*'Conversion Factors'!$D$31^($E110-$E105)</f>
        <v>67.786428296808921</v>
      </c>
      <c r="S110" s="20">
        <f>S105*'Conversion Factors'!$D$31^($E110-$E105)</f>
        <v>67.786428296808921</v>
      </c>
      <c r="T110" s="20">
        <f>T105*'Conversion Factors'!$D$31^($E110-$E105)</f>
        <v>67.786428296808921</v>
      </c>
      <c r="U110" s="20">
        <f>U105*'Conversion Factors'!$D$31^($E110-$E105)</f>
        <v>67.786428296808921</v>
      </c>
      <c r="V110" s="20">
        <f>V105*'Conversion Factors'!$D$31^($E110-$E105)</f>
        <v>67.786428296808921</v>
      </c>
      <c r="W110" s="20">
        <f>W105*'Conversion Factors'!$D$31^($E110-$E105)</f>
        <v>67.786428296808921</v>
      </c>
      <c r="X110" s="20">
        <f>X105*'Conversion Factors'!$D$31^($E110-$E105)</f>
        <v>67.786428296808921</v>
      </c>
      <c r="Y110" s="20">
        <f>Y105*'Conversion Factors'!$D$31^($E110-$E105)</f>
        <v>67.786428296808921</v>
      </c>
      <c r="Z110" s="20">
        <f>Z105*'Conversion Factors'!$D$31^($E110-$E105)</f>
        <v>67.786428296808921</v>
      </c>
      <c r="AA110" s="20">
        <f>AA105*'Conversion Factors'!$D$31^($E110-$E105)</f>
        <v>67.786428296808921</v>
      </c>
      <c r="AB110" s="20">
        <f>AB105*'Conversion Factors'!$D$31^($E110-$E105)</f>
        <v>67.786428296808921</v>
      </c>
      <c r="AC110" s="20">
        <f>AC105*'Conversion Factors'!$D$31^($E110-$E105)</f>
        <v>67.786428296808921</v>
      </c>
      <c r="AD110" s="20">
        <f>AD105*'Conversion Factors'!$D$31^($E110-$E105)</f>
        <v>67.786428296808921</v>
      </c>
      <c r="AE110" s="20">
        <f>AE105*'Conversion Factors'!$D$31^($E110-$E105)</f>
        <v>67.786428296808921</v>
      </c>
      <c r="AF110" s="20">
        <f>AF105*'Conversion Factors'!$D$31^($E110-$E105)</f>
        <v>67.786428296808921</v>
      </c>
      <c r="AG110" s="20">
        <f>AG105*'Conversion Factors'!$D$31^($E110-$E105)</f>
        <v>67.786428296808921</v>
      </c>
      <c r="AH110" s="20">
        <f>AH105*'Conversion Factors'!$D$31^($E110-$E105)</f>
        <v>67.786428296808921</v>
      </c>
      <c r="AI110" s="20">
        <f>AI105*'Conversion Factors'!$D$31^($E110-$E105)</f>
        <v>67.786428296808921</v>
      </c>
      <c r="AJ110" s="20">
        <f>AJ105*'Conversion Factors'!$D$31^($E110-$E105)</f>
        <v>67.786428296808921</v>
      </c>
      <c r="AK110" s="20">
        <f>AK105*'Conversion Factors'!$D$31^($E110-$E105)</f>
        <v>67.786428296808921</v>
      </c>
      <c r="AL110" s="14"/>
      <c r="AM110" s="14">
        <v>1</v>
      </c>
    </row>
    <row r="111" spans="1:39" ht="12.75" customHeight="1" x14ac:dyDescent="0.25">
      <c r="A111" s="100"/>
      <c r="B111" s="14" t="s">
        <v>200</v>
      </c>
      <c r="C111" s="18" t="s">
        <v>196</v>
      </c>
      <c r="D111" s="14" t="s">
        <v>197</v>
      </c>
      <c r="E111" s="14">
        <v>2018</v>
      </c>
      <c r="F111" s="14" t="s">
        <v>412</v>
      </c>
      <c r="G111" s="20">
        <f>G106*'Conversion Factors'!$D$31^($E111-$E106)</f>
        <v>69.035947712418306</v>
      </c>
      <c r="H111" s="20">
        <f>H106*'Conversion Factors'!$D$31^($E111-$E106)</f>
        <v>69.035947712418306</v>
      </c>
      <c r="I111" s="20">
        <f>I106*'Conversion Factors'!$D$31^($E111-$E106)</f>
        <v>69.035947712418306</v>
      </c>
      <c r="J111" s="20">
        <f>J106*'Conversion Factors'!$D$31^($E111-$E106)</f>
        <v>69.035947712418306</v>
      </c>
      <c r="K111" s="20">
        <f>K106*'Conversion Factors'!$D$31^($E111-$E106)</f>
        <v>69.035947712418306</v>
      </c>
      <c r="L111" s="20">
        <f>L106*'Conversion Factors'!$D$31^($E111-$E106)</f>
        <v>69.035947712418306</v>
      </c>
      <c r="M111" s="20">
        <f>M106*'Conversion Factors'!$D$31^($E111-$E106)</f>
        <v>69.035947712418306</v>
      </c>
      <c r="N111" s="20">
        <f>N106*'Conversion Factors'!$D$31^($E111-$E106)</f>
        <v>69.035947712418306</v>
      </c>
      <c r="O111" s="20">
        <f>O106*'Conversion Factors'!$D$31^($E111-$E106)</f>
        <v>69.035947712418306</v>
      </c>
      <c r="P111" s="20">
        <f>P106*'Conversion Factors'!$D$31^($E111-$E106)</f>
        <v>69.035947712418306</v>
      </c>
      <c r="Q111" s="20">
        <f>Q106*'Conversion Factors'!$D$31^($E111-$E106)</f>
        <v>69.035947712418306</v>
      </c>
      <c r="R111" s="20">
        <f>R106*'Conversion Factors'!$D$31^($E111-$E106)</f>
        <v>69.035947712418306</v>
      </c>
      <c r="S111" s="20">
        <f>S106*'Conversion Factors'!$D$31^($E111-$E106)</f>
        <v>69.035947712418306</v>
      </c>
      <c r="T111" s="20">
        <f>T106*'Conversion Factors'!$D$31^($E111-$E106)</f>
        <v>69.035947712418306</v>
      </c>
      <c r="U111" s="20">
        <f>U106*'Conversion Factors'!$D$31^($E111-$E106)</f>
        <v>69.035947712418306</v>
      </c>
      <c r="V111" s="20">
        <f>V106*'Conversion Factors'!$D$31^($E111-$E106)</f>
        <v>69.035947712418306</v>
      </c>
      <c r="W111" s="20">
        <f>W106*'Conversion Factors'!$D$31^($E111-$E106)</f>
        <v>69.035947712418306</v>
      </c>
      <c r="X111" s="20">
        <f>X106*'Conversion Factors'!$D$31^($E111-$E106)</f>
        <v>69.035947712418306</v>
      </c>
      <c r="Y111" s="20">
        <f>Y106*'Conversion Factors'!$D$31^($E111-$E106)</f>
        <v>69.035947712418306</v>
      </c>
      <c r="Z111" s="20">
        <f>Z106*'Conversion Factors'!$D$31^($E111-$E106)</f>
        <v>69.035947712418306</v>
      </c>
      <c r="AA111" s="20">
        <f>AA106*'Conversion Factors'!$D$31^($E111-$E106)</f>
        <v>69.035947712418306</v>
      </c>
      <c r="AB111" s="20">
        <f>AB106*'Conversion Factors'!$D$31^($E111-$E106)</f>
        <v>69.035947712418306</v>
      </c>
      <c r="AC111" s="20">
        <f>AC106*'Conversion Factors'!$D$31^($E111-$E106)</f>
        <v>69.035947712418306</v>
      </c>
      <c r="AD111" s="20">
        <f>AD106*'Conversion Factors'!$D$31^($E111-$E106)</f>
        <v>69.035947712418306</v>
      </c>
      <c r="AE111" s="20">
        <f>AE106*'Conversion Factors'!$D$31^($E111-$E106)</f>
        <v>69.035947712418306</v>
      </c>
      <c r="AF111" s="20">
        <f>AF106*'Conversion Factors'!$D$31^($E111-$E106)</f>
        <v>69.035947712418306</v>
      </c>
      <c r="AG111" s="20">
        <f>AG106*'Conversion Factors'!$D$31^($E111-$E106)</f>
        <v>69.035947712418306</v>
      </c>
      <c r="AH111" s="20">
        <f>AH106*'Conversion Factors'!$D$31^($E111-$E106)</f>
        <v>69.035947712418306</v>
      </c>
      <c r="AI111" s="20">
        <f>AI106*'Conversion Factors'!$D$31^($E111-$E106)</f>
        <v>69.035947712418306</v>
      </c>
      <c r="AJ111" s="20">
        <f>AJ106*'Conversion Factors'!$D$31^($E111-$E106)</f>
        <v>69.035947712418306</v>
      </c>
      <c r="AK111" s="20">
        <f>AK106*'Conversion Factors'!$D$31^($E111-$E106)</f>
        <v>69.035947712418306</v>
      </c>
      <c r="AL111" s="14"/>
      <c r="AM111" s="14">
        <v>1</v>
      </c>
    </row>
    <row r="112" spans="1:39" ht="12.75" customHeight="1" x14ac:dyDescent="0.25">
      <c r="A112" s="100"/>
      <c r="B112" s="14" t="s">
        <v>277</v>
      </c>
      <c r="C112" s="18" t="s">
        <v>196</v>
      </c>
      <c r="D112" s="14" t="s">
        <v>197</v>
      </c>
      <c r="E112" s="14">
        <v>2018</v>
      </c>
      <c r="F112" s="14" t="s">
        <v>412</v>
      </c>
      <c r="G112" s="20">
        <f>G107*'Conversion Factors'!$D$31^($E112-$E107)</f>
        <v>69.035947712418306</v>
      </c>
      <c r="H112" s="20">
        <f>H107*'Conversion Factors'!$D$31^($E112-$E107)</f>
        <v>69.035947712418306</v>
      </c>
      <c r="I112" s="20">
        <f>I107*'Conversion Factors'!$D$31^($E112-$E107)</f>
        <v>69.035947712418306</v>
      </c>
      <c r="J112" s="20">
        <f>J107*'Conversion Factors'!$D$31^($E112-$E107)</f>
        <v>69.035947712418306</v>
      </c>
      <c r="K112" s="20">
        <f>K107*'Conversion Factors'!$D$31^($E112-$E107)</f>
        <v>69.035947712418306</v>
      </c>
      <c r="L112" s="20">
        <f>L107*'Conversion Factors'!$D$31^($E112-$E107)</f>
        <v>69.035947712418306</v>
      </c>
      <c r="M112" s="20">
        <f>M107*'Conversion Factors'!$D$31^($E112-$E107)</f>
        <v>69.035947712418306</v>
      </c>
      <c r="N112" s="20">
        <f>N107*'Conversion Factors'!$D$31^($E112-$E107)</f>
        <v>69.035947712418306</v>
      </c>
      <c r="O112" s="20">
        <f>O107*'Conversion Factors'!$D$31^($E112-$E107)</f>
        <v>69.035947712418306</v>
      </c>
      <c r="P112" s="20">
        <f>P107*'Conversion Factors'!$D$31^($E112-$E107)</f>
        <v>69.035947712418306</v>
      </c>
      <c r="Q112" s="20">
        <f>Q107*'Conversion Factors'!$D$31^($E112-$E107)</f>
        <v>69.035947712418306</v>
      </c>
      <c r="R112" s="20">
        <f>R107*'Conversion Factors'!$D$31^($E112-$E107)</f>
        <v>69.035947712418306</v>
      </c>
      <c r="S112" s="20">
        <f>S107*'Conversion Factors'!$D$31^($E112-$E107)</f>
        <v>69.035947712418306</v>
      </c>
      <c r="T112" s="20">
        <f>T107*'Conversion Factors'!$D$31^($E112-$E107)</f>
        <v>69.035947712418306</v>
      </c>
      <c r="U112" s="20">
        <f>U107*'Conversion Factors'!$D$31^($E112-$E107)</f>
        <v>69.035947712418306</v>
      </c>
      <c r="V112" s="20">
        <f>V107*'Conversion Factors'!$D$31^($E112-$E107)</f>
        <v>69.035947712418306</v>
      </c>
      <c r="W112" s="20">
        <f>W107*'Conversion Factors'!$D$31^($E112-$E107)</f>
        <v>69.035947712418306</v>
      </c>
      <c r="X112" s="20">
        <f>X107*'Conversion Factors'!$D$31^($E112-$E107)</f>
        <v>69.035947712418306</v>
      </c>
      <c r="Y112" s="20">
        <f>Y107*'Conversion Factors'!$D$31^($E112-$E107)</f>
        <v>69.035947712418306</v>
      </c>
      <c r="Z112" s="20">
        <f>Z107*'Conversion Factors'!$D$31^($E112-$E107)</f>
        <v>69.035947712418306</v>
      </c>
      <c r="AA112" s="20">
        <f>AA107*'Conversion Factors'!$D$31^($E112-$E107)</f>
        <v>69.035947712418306</v>
      </c>
      <c r="AB112" s="20">
        <f>AB107*'Conversion Factors'!$D$31^($E112-$E107)</f>
        <v>69.035947712418306</v>
      </c>
      <c r="AC112" s="20">
        <f>AC107*'Conversion Factors'!$D$31^($E112-$E107)</f>
        <v>69.035947712418306</v>
      </c>
      <c r="AD112" s="20">
        <f>AD107*'Conversion Factors'!$D$31^($E112-$E107)</f>
        <v>69.035947712418306</v>
      </c>
      <c r="AE112" s="20">
        <f>AE107*'Conversion Factors'!$D$31^($E112-$E107)</f>
        <v>69.035947712418306</v>
      </c>
      <c r="AF112" s="20">
        <f>AF107*'Conversion Factors'!$D$31^($E112-$E107)</f>
        <v>69.035947712418306</v>
      </c>
      <c r="AG112" s="20">
        <f>AG107*'Conversion Factors'!$D$31^($E112-$E107)</f>
        <v>69.035947712418306</v>
      </c>
      <c r="AH112" s="20">
        <f>AH107*'Conversion Factors'!$D$31^($E112-$E107)</f>
        <v>69.035947712418306</v>
      </c>
      <c r="AI112" s="20">
        <f>AI107*'Conversion Factors'!$D$31^($E112-$E107)</f>
        <v>69.035947712418306</v>
      </c>
      <c r="AJ112" s="20">
        <f>AJ107*'Conversion Factors'!$D$31^($E112-$E107)</f>
        <v>69.035947712418306</v>
      </c>
      <c r="AK112" s="20">
        <f>AK107*'Conversion Factors'!$D$31^($E112-$E107)</f>
        <v>69.035947712418306</v>
      </c>
      <c r="AL112" s="14"/>
      <c r="AM112" s="14">
        <v>1</v>
      </c>
    </row>
    <row r="113" spans="1:39" ht="12.75" customHeight="1" x14ac:dyDescent="0.25">
      <c r="A113" s="100" t="s">
        <v>38</v>
      </c>
      <c r="B113" s="14" t="s">
        <v>195</v>
      </c>
      <c r="C113" s="18" t="s">
        <v>196</v>
      </c>
      <c r="D113" s="14" t="s">
        <v>197</v>
      </c>
      <c r="E113" s="14">
        <v>2020</v>
      </c>
      <c r="F113" s="14" t="s">
        <v>412</v>
      </c>
      <c r="G113" s="20">
        <v>70.849999999999994</v>
      </c>
      <c r="H113" s="20">
        <v>70.849999999999994</v>
      </c>
      <c r="I113" s="20">
        <v>70.849999999999994</v>
      </c>
      <c r="J113" s="20">
        <v>70.849999999999994</v>
      </c>
      <c r="K113" s="20">
        <v>70.849999999999994</v>
      </c>
      <c r="L113" s="20">
        <v>70.849999999999994</v>
      </c>
      <c r="M113" s="20">
        <v>70.849999999999994</v>
      </c>
      <c r="N113" s="20">
        <v>70.849999999999994</v>
      </c>
      <c r="O113" s="20">
        <v>70.849999999999994</v>
      </c>
      <c r="P113" s="20">
        <v>70.849999999999994</v>
      </c>
      <c r="Q113" s="20">
        <v>70.849999999999994</v>
      </c>
      <c r="R113" s="20">
        <v>70.849999999999994</v>
      </c>
      <c r="S113" s="20">
        <v>70.849999999999994</v>
      </c>
      <c r="T113" s="20">
        <v>70.849999999999994</v>
      </c>
      <c r="U113" s="20">
        <v>70.849999999999994</v>
      </c>
      <c r="V113" s="20">
        <v>70.849999999999994</v>
      </c>
      <c r="W113" s="20">
        <v>70.849999999999994</v>
      </c>
      <c r="X113" s="20">
        <v>70.849999999999994</v>
      </c>
      <c r="Y113" s="20">
        <v>70.849999999999994</v>
      </c>
      <c r="Z113" s="20">
        <v>70.849999999999994</v>
      </c>
      <c r="AA113" s="20">
        <v>70.849999999999994</v>
      </c>
      <c r="AB113" s="20">
        <v>70.849999999999994</v>
      </c>
      <c r="AC113" s="20">
        <v>70.849999999999994</v>
      </c>
      <c r="AD113" s="20">
        <v>70.849999999999994</v>
      </c>
      <c r="AE113" s="20">
        <v>70.849999999999994</v>
      </c>
      <c r="AF113" s="20">
        <v>70.849999999999994</v>
      </c>
      <c r="AG113" s="20">
        <v>70.849999999999994</v>
      </c>
      <c r="AH113" s="20">
        <v>70.849999999999994</v>
      </c>
      <c r="AI113" s="20">
        <v>70.849999999999994</v>
      </c>
      <c r="AJ113" s="20">
        <v>70.849999999999994</v>
      </c>
      <c r="AK113" s="20">
        <v>70.849999999999994</v>
      </c>
      <c r="AL113" s="14" t="s">
        <v>198</v>
      </c>
      <c r="AM113" s="14"/>
    </row>
    <row r="114" spans="1:39" ht="12.75" customHeight="1" x14ac:dyDescent="0.25">
      <c r="A114" s="100"/>
      <c r="B114" s="14" t="s">
        <v>199</v>
      </c>
      <c r="C114" s="18" t="s">
        <v>196</v>
      </c>
      <c r="D114" s="14" t="s">
        <v>197</v>
      </c>
      <c r="E114" s="14">
        <v>2020</v>
      </c>
      <c r="F114" s="14" t="s">
        <v>412</v>
      </c>
      <c r="G114" s="20">
        <v>70.525000000000006</v>
      </c>
      <c r="H114" s="20">
        <v>70.525000000000006</v>
      </c>
      <c r="I114" s="20">
        <v>70.525000000000006</v>
      </c>
      <c r="J114" s="20">
        <v>70.525000000000006</v>
      </c>
      <c r="K114" s="20">
        <v>70.525000000000006</v>
      </c>
      <c r="L114" s="20">
        <v>70.525000000000006</v>
      </c>
      <c r="M114" s="20">
        <v>70.525000000000006</v>
      </c>
      <c r="N114" s="20">
        <v>70.525000000000006</v>
      </c>
      <c r="O114" s="20">
        <v>70.525000000000006</v>
      </c>
      <c r="P114" s="20">
        <v>70.525000000000006</v>
      </c>
      <c r="Q114" s="20">
        <v>70.525000000000006</v>
      </c>
      <c r="R114" s="20">
        <v>70.525000000000006</v>
      </c>
      <c r="S114" s="20">
        <v>70.525000000000006</v>
      </c>
      <c r="T114" s="20">
        <v>70.525000000000006</v>
      </c>
      <c r="U114" s="20">
        <v>70.525000000000006</v>
      </c>
      <c r="V114" s="20">
        <v>70.525000000000006</v>
      </c>
      <c r="W114" s="20">
        <v>70.525000000000006</v>
      </c>
      <c r="X114" s="20">
        <v>70.525000000000006</v>
      </c>
      <c r="Y114" s="20">
        <v>70.525000000000006</v>
      </c>
      <c r="Z114" s="20">
        <v>70.525000000000006</v>
      </c>
      <c r="AA114" s="20">
        <v>70.525000000000006</v>
      </c>
      <c r="AB114" s="20">
        <v>70.525000000000006</v>
      </c>
      <c r="AC114" s="20">
        <v>70.525000000000006</v>
      </c>
      <c r="AD114" s="20">
        <v>70.525000000000006</v>
      </c>
      <c r="AE114" s="20">
        <v>70.525000000000006</v>
      </c>
      <c r="AF114" s="20">
        <v>70.525000000000006</v>
      </c>
      <c r="AG114" s="20">
        <v>70.525000000000006</v>
      </c>
      <c r="AH114" s="20">
        <v>70.525000000000006</v>
      </c>
      <c r="AI114" s="20">
        <v>70.525000000000006</v>
      </c>
      <c r="AJ114" s="20">
        <v>70.525000000000006</v>
      </c>
      <c r="AK114" s="20">
        <v>70.525000000000006</v>
      </c>
      <c r="AL114" s="14" t="s">
        <v>198</v>
      </c>
      <c r="AM114" s="14"/>
    </row>
    <row r="115" spans="1:39" ht="12.75" customHeight="1" x14ac:dyDescent="0.25">
      <c r="A115" s="100"/>
      <c r="B115" s="14" t="s">
        <v>200</v>
      </c>
      <c r="C115" s="18" t="s">
        <v>196</v>
      </c>
      <c r="D115" s="14" t="s">
        <v>197</v>
      </c>
      <c r="E115" s="14">
        <v>2020</v>
      </c>
      <c r="F115" s="14" t="s">
        <v>412</v>
      </c>
      <c r="G115" s="20">
        <v>71.825000000000003</v>
      </c>
      <c r="H115" s="20">
        <v>71.825000000000003</v>
      </c>
      <c r="I115" s="20">
        <v>71.825000000000003</v>
      </c>
      <c r="J115" s="20">
        <v>71.825000000000003</v>
      </c>
      <c r="K115" s="20">
        <v>71.825000000000003</v>
      </c>
      <c r="L115" s="20">
        <v>71.825000000000003</v>
      </c>
      <c r="M115" s="20">
        <v>71.825000000000003</v>
      </c>
      <c r="N115" s="20">
        <v>71.825000000000003</v>
      </c>
      <c r="O115" s="20">
        <v>71.825000000000003</v>
      </c>
      <c r="P115" s="20">
        <v>71.825000000000003</v>
      </c>
      <c r="Q115" s="20">
        <v>71.825000000000003</v>
      </c>
      <c r="R115" s="20">
        <v>71.825000000000003</v>
      </c>
      <c r="S115" s="20">
        <v>71.825000000000003</v>
      </c>
      <c r="T115" s="20">
        <v>71.825000000000003</v>
      </c>
      <c r="U115" s="20">
        <v>71.825000000000003</v>
      </c>
      <c r="V115" s="20">
        <v>71.825000000000003</v>
      </c>
      <c r="W115" s="20">
        <v>71.825000000000003</v>
      </c>
      <c r="X115" s="20">
        <v>71.825000000000003</v>
      </c>
      <c r="Y115" s="20">
        <v>71.825000000000003</v>
      </c>
      <c r="Z115" s="20">
        <v>71.825000000000003</v>
      </c>
      <c r="AA115" s="20">
        <v>71.825000000000003</v>
      </c>
      <c r="AB115" s="20">
        <v>71.825000000000003</v>
      </c>
      <c r="AC115" s="20">
        <v>71.825000000000003</v>
      </c>
      <c r="AD115" s="20">
        <v>71.825000000000003</v>
      </c>
      <c r="AE115" s="20">
        <v>71.825000000000003</v>
      </c>
      <c r="AF115" s="20">
        <v>71.825000000000003</v>
      </c>
      <c r="AG115" s="20">
        <v>71.825000000000003</v>
      </c>
      <c r="AH115" s="20">
        <v>71.825000000000003</v>
      </c>
      <c r="AI115" s="20">
        <v>71.825000000000003</v>
      </c>
      <c r="AJ115" s="20">
        <v>71.825000000000003</v>
      </c>
      <c r="AK115" s="20">
        <v>71.825000000000003</v>
      </c>
      <c r="AL115" s="14" t="s">
        <v>198</v>
      </c>
      <c r="AM115" s="14"/>
    </row>
    <row r="116" spans="1:39" ht="12.75" customHeight="1" x14ac:dyDescent="0.25">
      <c r="A116" s="100"/>
      <c r="B116" s="14" t="s">
        <v>201</v>
      </c>
      <c r="C116" s="18" t="s">
        <v>196</v>
      </c>
      <c r="D116" s="14" t="s">
        <v>197</v>
      </c>
      <c r="E116" s="14">
        <v>2020</v>
      </c>
      <c r="F116" s="14" t="s">
        <v>412</v>
      </c>
      <c r="G116" s="20">
        <v>71.825000000000003</v>
      </c>
      <c r="H116" s="20">
        <v>71.825000000000003</v>
      </c>
      <c r="I116" s="20">
        <v>71.825000000000003</v>
      </c>
      <c r="J116" s="20">
        <v>71.825000000000003</v>
      </c>
      <c r="K116" s="20">
        <v>71.825000000000003</v>
      </c>
      <c r="L116" s="20">
        <v>71.825000000000003</v>
      </c>
      <c r="M116" s="20">
        <v>71.825000000000003</v>
      </c>
      <c r="N116" s="20">
        <v>71.825000000000003</v>
      </c>
      <c r="O116" s="20">
        <v>71.825000000000003</v>
      </c>
      <c r="P116" s="20">
        <v>71.825000000000003</v>
      </c>
      <c r="Q116" s="20">
        <v>71.825000000000003</v>
      </c>
      <c r="R116" s="20">
        <v>71.825000000000003</v>
      </c>
      <c r="S116" s="20">
        <v>71.825000000000003</v>
      </c>
      <c r="T116" s="20">
        <v>71.825000000000003</v>
      </c>
      <c r="U116" s="20">
        <v>71.825000000000003</v>
      </c>
      <c r="V116" s="20">
        <v>71.825000000000003</v>
      </c>
      <c r="W116" s="20">
        <v>71.825000000000003</v>
      </c>
      <c r="X116" s="20">
        <v>71.825000000000003</v>
      </c>
      <c r="Y116" s="20">
        <v>71.825000000000003</v>
      </c>
      <c r="Z116" s="20">
        <v>71.825000000000003</v>
      </c>
      <c r="AA116" s="20">
        <v>71.825000000000003</v>
      </c>
      <c r="AB116" s="20">
        <v>71.825000000000003</v>
      </c>
      <c r="AC116" s="20">
        <v>71.825000000000003</v>
      </c>
      <c r="AD116" s="20">
        <v>71.825000000000003</v>
      </c>
      <c r="AE116" s="20">
        <v>71.825000000000003</v>
      </c>
      <c r="AF116" s="20">
        <v>71.825000000000003</v>
      </c>
      <c r="AG116" s="20">
        <v>71.825000000000003</v>
      </c>
      <c r="AH116" s="20">
        <v>71.825000000000003</v>
      </c>
      <c r="AI116" s="20">
        <v>71.825000000000003</v>
      </c>
      <c r="AJ116" s="20">
        <v>71.825000000000003</v>
      </c>
      <c r="AK116" s="20">
        <v>71.825000000000003</v>
      </c>
      <c r="AL116" s="14" t="s">
        <v>198</v>
      </c>
      <c r="AM116" s="14"/>
    </row>
    <row r="117" spans="1:39" ht="12.75" customHeight="1" x14ac:dyDescent="0.25">
      <c r="A117" s="100"/>
      <c r="B117" s="14" t="s">
        <v>202</v>
      </c>
      <c r="C117" s="18" t="s">
        <v>196</v>
      </c>
      <c r="D117" s="14" t="s">
        <v>197</v>
      </c>
      <c r="E117" s="14">
        <v>2020</v>
      </c>
      <c r="F117" s="14" t="s">
        <v>412</v>
      </c>
      <c r="G117" s="20">
        <v>71.825000000000003</v>
      </c>
      <c r="H117" s="20">
        <v>71.825000000000003</v>
      </c>
      <c r="I117" s="20">
        <v>71.825000000000003</v>
      </c>
      <c r="J117" s="20">
        <v>71.825000000000003</v>
      </c>
      <c r="K117" s="20">
        <v>71.825000000000003</v>
      </c>
      <c r="L117" s="20">
        <v>71.825000000000003</v>
      </c>
      <c r="M117" s="20">
        <v>71.825000000000003</v>
      </c>
      <c r="N117" s="20">
        <v>71.825000000000003</v>
      </c>
      <c r="O117" s="20">
        <v>71.825000000000003</v>
      </c>
      <c r="P117" s="20">
        <v>71.825000000000003</v>
      </c>
      <c r="Q117" s="20">
        <v>71.825000000000003</v>
      </c>
      <c r="R117" s="20">
        <v>71.825000000000003</v>
      </c>
      <c r="S117" s="20">
        <v>71.825000000000003</v>
      </c>
      <c r="T117" s="20">
        <v>71.825000000000003</v>
      </c>
      <c r="U117" s="20">
        <v>71.825000000000003</v>
      </c>
      <c r="V117" s="20">
        <v>71.825000000000003</v>
      </c>
      <c r="W117" s="20">
        <v>71.825000000000003</v>
      </c>
      <c r="X117" s="20">
        <v>71.825000000000003</v>
      </c>
      <c r="Y117" s="20">
        <v>71.825000000000003</v>
      </c>
      <c r="Z117" s="20">
        <v>71.825000000000003</v>
      </c>
      <c r="AA117" s="20">
        <v>71.825000000000003</v>
      </c>
      <c r="AB117" s="20">
        <v>71.825000000000003</v>
      </c>
      <c r="AC117" s="20">
        <v>71.825000000000003</v>
      </c>
      <c r="AD117" s="20">
        <v>71.825000000000003</v>
      </c>
      <c r="AE117" s="20">
        <v>71.825000000000003</v>
      </c>
      <c r="AF117" s="20">
        <v>71.825000000000003</v>
      </c>
      <c r="AG117" s="20">
        <v>71.825000000000003</v>
      </c>
      <c r="AH117" s="20">
        <v>71.825000000000003</v>
      </c>
      <c r="AI117" s="20">
        <v>71.825000000000003</v>
      </c>
      <c r="AJ117" s="20">
        <v>71.825000000000003</v>
      </c>
      <c r="AK117" s="20">
        <v>71.825000000000003</v>
      </c>
      <c r="AL117" s="14" t="s">
        <v>198</v>
      </c>
      <c r="AM117" s="14"/>
    </row>
    <row r="118" spans="1:39" ht="12.75" customHeight="1" x14ac:dyDescent="0.25">
      <c r="A118" s="100"/>
      <c r="B118" s="14" t="s">
        <v>195</v>
      </c>
      <c r="C118" s="18" t="s">
        <v>196</v>
      </c>
      <c r="D118" s="14" t="s">
        <v>197</v>
      </c>
      <c r="E118" s="14">
        <v>2018</v>
      </c>
      <c r="F118" s="14" t="s">
        <v>412</v>
      </c>
      <c r="G118" s="20">
        <f>G113*'Conversion Factors'!$D$31^($E118-$E113)</f>
        <v>68.098808150711264</v>
      </c>
      <c r="H118" s="20">
        <f>H113*'Conversion Factors'!$D$31^($E118-$E113)</f>
        <v>68.098808150711264</v>
      </c>
      <c r="I118" s="20">
        <f>I113*'Conversion Factors'!$D$31^($E118-$E113)</f>
        <v>68.098808150711264</v>
      </c>
      <c r="J118" s="20">
        <f>J113*'Conversion Factors'!$D$31^($E118-$E113)</f>
        <v>68.098808150711264</v>
      </c>
      <c r="K118" s="20">
        <f>K113*'Conversion Factors'!$D$31^($E118-$E113)</f>
        <v>68.098808150711264</v>
      </c>
      <c r="L118" s="20">
        <f>L113*'Conversion Factors'!$D$31^($E118-$E113)</f>
        <v>68.098808150711264</v>
      </c>
      <c r="M118" s="20">
        <f>M113*'Conversion Factors'!$D$31^($E118-$E113)</f>
        <v>68.098808150711264</v>
      </c>
      <c r="N118" s="20">
        <f>N113*'Conversion Factors'!$D$31^($E118-$E113)</f>
        <v>68.098808150711264</v>
      </c>
      <c r="O118" s="20">
        <f>O113*'Conversion Factors'!$D$31^($E118-$E113)</f>
        <v>68.098808150711264</v>
      </c>
      <c r="P118" s="20">
        <f>P113*'Conversion Factors'!$D$31^($E118-$E113)</f>
        <v>68.098808150711264</v>
      </c>
      <c r="Q118" s="20">
        <f>Q113*'Conversion Factors'!$D$31^($E118-$E113)</f>
        <v>68.098808150711264</v>
      </c>
      <c r="R118" s="20">
        <f>R113*'Conversion Factors'!$D$31^($E118-$E113)</f>
        <v>68.098808150711264</v>
      </c>
      <c r="S118" s="20">
        <f>S113*'Conversion Factors'!$D$31^($E118-$E113)</f>
        <v>68.098808150711264</v>
      </c>
      <c r="T118" s="20">
        <f>T113*'Conversion Factors'!$D$31^($E118-$E113)</f>
        <v>68.098808150711264</v>
      </c>
      <c r="U118" s="20">
        <f>U113*'Conversion Factors'!$D$31^($E118-$E113)</f>
        <v>68.098808150711264</v>
      </c>
      <c r="V118" s="20">
        <f>V113*'Conversion Factors'!$D$31^($E118-$E113)</f>
        <v>68.098808150711264</v>
      </c>
      <c r="W118" s="20">
        <f>W113*'Conversion Factors'!$D$31^($E118-$E113)</f>
        <v>68.098808150711264</v>
      </c>
      <c r="X118" s="20">
        <f>X113*'Conversion Factors'!$D$31^($E118-$E113)</f>
        <v>68.098808150711264</v>
      </c>
      <c r="Y118" s="20">
        <f>Y113*'Conversion Factors'!$D$31^($E118-$E113)</f>
        <v>68.098808150711264</v>
      </c>
      <c r="Z118" s="20">
        <f>Z113*'Conversion Factors'!$D$31^($E118-$E113)</f>
        <v>68.098808150711264</v>
      </c>
      <c r="AA118" s="20">
        <f>AA113*'Conversion Factors'!$D$31^($E118-$E113)</f>
        <v>68.098808150711264</v>
      </c>
      <c r="AB118" s="20">
        <f>AB113*'Conversion Factors'!$D$31^($E118-$E113)</f>
        <v>68.098808150711264</v>
      </c>
      <c r="AC118" s="20">
        <f>AC113*'Conversion Factors'!$D$31^($E118-$E113)</f>
        <v>68.098808150711264</v>
      </c>
      <c r="AD118" s="20">
        <f>AD113*'Conversion Factors'!$D$31^($E118-$E113)</f>
        <v>68.098808150711264</v>
      </c>
      <c r="AE118" s="20">
        <f>AE113*'Conversion Factors'!$D$31^($E118-$E113)</f>
        <v>68.098808150711264</v>
      </c>
      <c r="AF118" s="20">
        <f>AF113*'Conversion Factors'!$D$31^($E118-$E113)</f>
        <v>68.098808150711264</v>
      </c>
      <c r="AG118" s="20">
        <f>AG113*'Conversion Factors'!$D$31^($E118-$E113)</f>
        <v>68.098808150711264</v>
      </c>
      <c r="AH118" s="20">
        <f>AH113*'Conversion Factors'!$D$31^($E118-$E113)</f>
        <v>68.098808150711264</v>
      </c>
      <c r="AI118" s="20">
        <f>AI113*'Conversion Factors'!$D$31^($E118-$E113)</f>
        <v>68.098808150711264</v>
      </c>
      <c r="AJ118" s="20">
        <f>AJ113*'Conversion Factors'!$D$31^($E118-$E113)</f>
        <v>68.098808150711264</v>
      </c>
      <c r="AK118" s="20">
        <f>AK113*'Conversion Factors'!$D$31^($E118-$E113)</f>
        <v>68.098808150711264</v>
      </c>
      <c r="AL118" s="14"/>
      <c r="AM118" s="14">
        <v>1</v>
      </c>
    </row>
    <row r="119" spans="1:39" ht="12.75" customHeight="1" x14ac:dyDescent="0.25">
      <c r="A119" s="100"/>
      <c r="B119" s="14" t="s">
        <v>199</v>
      </c>
      <c r="C119" s="18" t="s">
        <v>196</v>
      </c>
      <c r="D119" s="14" t="s">
        <v>197</v>
      </c>
      <c r="E119" s="14">
        <v>2018</v>
      </c>
      <c r="F119" s="14" t="s">
        <v>412</v>
      </c>
      <c r="G119" s="20">
        <f>G114*'Conversion Factors'!$D$31^($E119-$E114)</f>
        <v>67.786428296808921</v>
      </c>
      <c r="H119" s="20">
        <f>H114*'Conversion Factors'!$D$31^($E119-$E114)</f>
        <v>67.786428296808921</v>
      </c>
      <c r="I119" s="20">
        <f>I114*'Conversion Factors'!$D$31^($E119-$E114)</f>
        <v>67.786428296808921</v>
      </c>
      <c r="J119" s="20">
        <f>J114*'Conversion Factors'!$D$31^($E119-$E114)</f>
        <v>67.786428296808921</v>
      </c>
      <c r="K119" s="20">
        <f>K114*'Conversion Factors'!$D$31^($E119-$E114)</f>
        <v>67.786428296808921</v>
      </c>
      <c r="L119" s="20">
        <f>L114*'Conversion Factors'!$D$31^($E119-$E114)</f>
        <v>67.786428296808921</v>
      </c>
      <c r="M119" s="20">
        <f>M114*'Conversion Factors'!$D$31^($E119-$E114)</f>
        <v>67.786428296808921</v>
      </c>
      <c r="N119" s="20">
        <f>N114*'Conversion Factors'!$D$31^($E119-$E114)</f>
        <v>67.786428296808921</v>
      </c>
      <c r="O119" s="20">
        <f>O114*'Conversion Factors'!$D$31^($E119-$E114)</f>
        <v>67.786428296808921</v>
      </c>
      <c r="P119" s="20">
        <f>P114*'Conversion Factors'!$D$31^($E119-$E114)</f>
        <v>67.786428296808921</v>
      </c>
      <c r="Q119" s="20">
        <f>Q114*'Conversion Factors'!$D$31^($E119-$E114)</f>
        <v>67.786428296808921</v>
      </c>
      <c r="R119" s="20">
        <f>R114*'Conversion Factors'!$D$31^($E119-$E114)</f>
        <v>67.786428296808921</v>
      </c>
      <c r="S119" s="20">
        <f>S114*'Conversion Factors'!$D$31^($E119-$E114)</f>
        <v>67.786428296808921</v>
      </c>
      <c r="T119" s="20">
        <f>T114*'Conversion Factors'!$D$31^($E119-$E114)</f>
        <v>67.786428296808921</v>
      </c>
      <c r="U119" s="20">
        <f>U114*'Conversion Factors'!$D$31^($E119-$E114)</f>
        <v>67.786428296808921</v>
      </c>
      <c r="V119" s="20">
        <f>V114*'Conversion Factors'!$D$31^($E119-$E114)</f>
        <v>67.786428296808921</v>
      </c>
      <c r="W119" s="20">
        <f>W114*'Conversion Factors'!$D$31^($E119-$E114)</f>
        <v>67.786428296808921</v>
      </c>
      <c r="X119" s="20">
        <f>X114*'Conversion Factors'!$D$31^($E119-$E114)</f>
        <v>67.786428296808921</v>
      </c>
      <c r="Y119" s="20">
        <f>Y114*'Conversion Factors'!$D$31^($E119-$E114)</f>
        <v>67.786428296808921</v>
      </c>
      <c r="Z119" s="20">
        <f>Z114*'Conversion Factors'!$D$31^($E119-$E114)</f>
        <v>67.786428296808921</v>
      </c>
      <c r="AA119" s="20">
        <f>AA114*'Conversion Factors'!$D$31^($E119-$E114)</f>
        <v>67.786428296808921</v>
      </c>
      <c r="AB119" s="20">
        <f>AB114*'Conversion Factors'!$D$31^($E119-$E114)</f>
        <v>67.786428296808921</v>
      </c>
      <c r="AC119" s="20">
        <f>AC114*'Conversion Factors'!$D$31^($E119-$E114)</f>
        <v>67.786428296808921</v>
      </c>
      <c r="AD119" s="20">
        <f>AD114*'Conversion Factors'!$D$31^($E119-$E114)</f>
        <v>67.786428296808921</v>
      </c>
      <c r="AE119" s="20">
        <f>AE114*'Conversion Factors'!$D$31^($E119-$E114)</f>
        <v>67.786428296808921</v>
      </c>
      <c r="AF119" s="20">
        <f>AF114*'Conversion Factors'!$D$31^($E119-$E114)</f>
        <v>67.786428296808921</v>
      </c>
      <c r="AG119" s="20">
        <f>AG114*'Conversion Factors'!$D$31^($E119-$E114)</f>
        <v>67.786428296808921</v>
      </c>
      <c r="AH119" s="20">
        <f>AH114*'Conversion Factors'!$D$31^($E119-$E114)</f>
        <v>67.786428296808921</v>
      </c>
      <c r="AI119" s="20">
        <f>AI114*'Conversion Factors'!$D$31^($E119-$E114)</f>
        <v>67.786428296808921</v>
      </c>
      <c r="AJ119" s="20">
        <f>AJ114*'Conversion Factors'!$D$31^($E119-$E114)</f>
        <v>67.786428296808921</v>
      </c>
      <c r="AK119" s="20">
        <f>AK114*'Conversion Factors'!$D$31^($E119-$E114)</f>
        <v>67.786428296808921</v>
      </c>
      <c r="AL119" s="14"/>
      <c r="AM119" s="14">
        <v>1</v>
      </c>
    </row>
    <row r="120" spans="1:39" ht="12.75" customHeight="1" x14ac:dyDescent="0.25">
      <c r="A120" s="100"/>
      <c r="B120" s="14" t="s">
        <v>200</v>
      </c>
      <c r="C120" s="18" t="s">
        <v>196</v>
      </c>
      <c r="D120" s="14" t="s">
        <v>197</v>
      </c>
      <c r="E120" s="14">
        <v>2018</v>
      </c>
      <c r="F120" s="14" t="s">
        <v>412</v>
      </c>
      <c r="G120" s="20">
        <f>G115*'Conversion Factors'!$D$31^($E120-$E115)</f>
        <v>69.035947712418306</v>
      </c>
      <c r="H120" s="20">
        <f>H115*'Conversion Factors'!$D$31^($E120-$E115)</f>
        <v>69.035947712418306</v>
      </c>
      <c r="I120" s="20">
        <f>I115*'Conversion Factors'!$D$31^($E120-$E115)</f>
        <v>69.035947712418306</v>
      </c>
      <c r="J120" s="20">
        <f>J115*'Conversion Factors'!$D$31^($E120-$E115)</f>
        <v>69.035947712418306</v>
      </c>
      <c r="K120" s="20">
        <f>K115*'Conversion Factors'!$D$31^($E120-$E115)</f>
        <v>69.035947712418306</v>
      </c>
      <c r="L120" s="20">
        <f>L115*'Conversion Factors'!$D$31^($E120-$E115)</f>
        <v>69.035947712418306</v>
      </c>
      <c r="M120" s="20">
        <f>M115*'Conversion Factors'!$D$31^($E120-$E115)</f>
        <v>69.035947712418306</v>
      </c>
      <c r="N120" s="20">
        <f>N115*'Conversion Factors'!$D$31^($E120-$E115)</f>
        <v>69.035947712418306</v>
      </c>
      <c r="O120" s="20">
        <f>O115*'Conversion Factors'!$D$31^($E120-$E115)</f>
        <v>69.035947712418306</v>
      </c>
      <c r="P120" s="20">
        <f>P115*'Conversion Factors'!$D$31^($E120-$E115)</f>
        <v>69.035947712418306</v>
      </c>
      <c r="Q120" s="20">
        <f>Q115*'Conversion Factors'!$D$31^($E120-$E115)</f>
        <v>69.035947712418306</v>
      </c>
      <c r="R120" s="20">
        <f>R115*'Conversion Factors'!$D$31^($E120-$E115)</f>
        <v>69.035947712418306</v>
      </c>
      <c r="S120" s="20">
        <f>S115*'Conversion Factors'!$D$31^($E120-$E115)</f>
        <v>69.035947712418306</v>
      </c>
      <c r="T120" s="20">
        <f>T115*'Conversion Factors'!$D$31^($E120-$E115)</f>
        <v>69.035947712418306</v>
      </c>
      <c r="U120" s="20">
        <f>U115*'Conversion Factors'!$D$31^($E120-$E115)</f>
        <v>69.035947712418306</v>
      </c>
      <c r="V120" s="20">
        <f>V115*'Conversion Factors'!$D$31^($E120-$E115)</f>
        <v>69.035947712418306</v>
      </c>
      <c r="W120" s="20">
        <f>W115*'Conversion Factors'!$D$31^($E120-$E115)</f>
        <v>69.035947712418306</v>
      </c>
      <c r="X120" s="20">
        <f>X115*'Conversion Factors'!$D$31^($E120-$E115)</f>
        <v>69.035947712418306</v>
      </c>
      <c r="Y120" s="20">
        <f>Y115*'Conversion Factors'!$D$31^($E120-$E115)</f>
        <v>69.035947712418306</v>
      </c>
      <c r="Z120" s="20">
        <f>Z115*'Conversion Factors'!$D$31^($E120-$E115)</f>
        <v>69.035947712418306</v>
      </c>
      <c r="AA120" s="20">
        <f>AA115*'Conversion Factors'!$D$31^($E120-$E115)</f>
        <v>69.035947712418306</v>
      </c>
      <c r="AB120" s="20">
        <f>AB115*'Conversion Factors'!$D$31^($E120-$E115)</f>
        <v>69.035947712418306</v>
      </c>
      <c r="AC120" s="20">
        <f>AC115*'Conversion Factors'!$D$31^($E120-$E115)</f>
        <v>69.035947712418306</v>
      </c>
      <c r="AD120" s="20">
        <f>AD115*'Conversion Factors'!$D$31^($E120-$E115)</f>
        <v>69.035947712418306</v>
      </c>
      <c r="AE120" s="20">
        <f>AE115*'Conversion Factors'!$D$31^($E120-$E115)</f>
        <v>69.035947712418306</v>
      </c>
      <c r="AF120" s="20">
        <f>AF115*'Conversion Factors'!$D$31^($E120-$E115)</f>
        <v>69.035947712418306</v>
      </c>
      <c r="AG120" s="20">
        <f>AG115*'Conversion Factors'!$D$31^($E120-$E115)</f>
        <v>69.035947712418306</v>
      </c>
      <c r="AH120" s="20">
        <f>AH115*'Conversion Factors'!$D$31^($E120-$E115)</f>
        <v>69.035947712418306</v>
      </c>
      <c r="AI120" s="20">
        <f>AI115*'Conversion Factors'!$D$31^($E120-$E115)</f>
        <v>69.035947712418306</v>
      </c>
      <c r="AJ120" s="20">
        <f>AJ115*'Conversion Factors'!$D$31^($E120-$E115)</f>
        <v>69.035947712418306</v>
      </c>
      <c r="AK120" s="20">
        <f>AK115*'Conversion Factors'!$D$31^($E120-$E115)</f>
        <v>69.035947712418306</v>
      </c>
      <c r="AL120" s="14"/>
      <c r="AM120" s="14">
        <v>1</v>
      </c>
    </row>
    <row r="121" spans="1:39" ht="12.75" customHeight="1" x14ac:dyDescent="0.25">
      <c r="A121" s="100"/>
      <c r="B121" s="14" t="s">
        <v>277</v>
      </c>
      <c r="C121" s="18" t="s">
        <v>196</v>
      </c>
      <c r="D121" s="14" t="s">
        <v>197</v>
      </c>
      <c r="E121" s="14">
        <v>2018</v>
      </c>
      <c r="F121" s="14" t="s">
        <v>412</v>
      </c>
      <c r="G121" s="20">
        <f>G116*'Conversion Factors'!$D$31^($E121-$E116)</f>
        <v>69.035947712418306</v>
      </c>
      <c r="H121" s="20">
        <f>H116*'Conversion Factors'!$D$31^($E121-$E116)</f>
        <v>69.035947712418306</v>
      </c>
      <c r="I121" s="20">
        <f>I116*'Conversion Factors'!$D$31^($E121-$E116)</f>
        <v>69.035947712418306</v>
      </c>
      <c r="J121" s="20">
        <f>J116*'Conversion Factors'!$D$31^($E121-$E116)</f>
        <v>69.035947712418306</v>
      </c>
      <c r="K121" s="20">
        <f>K116*'Conversion Factors'!$D$31^($E121-$E116)</f>
        <v>69.035947712418306</v>
      </c>
      <c r="L121" s="20">
        <f>L116*'Conversion Factors'!$D$31^($E121-$E116)</f>
        <v>69.035947712418306</v>
      </c>
      <c r="M121" s="20">
        <f>M116*'Conversion Factors'!$D$31^($E121-$E116)</f>
        <v>69.035947712418306</v>
      </c>
      <c r="N121" s="20">
        <f>N116*'Conversion Factors'!$D$31^($E121-$E116)</f>
        <v>69.035947712418306</v>
      </c>
      <c r="O121" s="20">
        <f>O116*'Conversion Factors'!$D$31^($E121-$E116)</f>
        <v>69.035947712418306</v>
      </c>
      <c r="P121" s="20">
        <f>P116*'Conversion Factors'!$D$31^($E121-$E116)</f>
        <v>69.035947712418306</v>
      </c>
      <c r="Q121" s="20">
        <f>Q116*'Conversion Factors'!$D$31^($E121-$E116)</f>
        <v>69.035947712418306</v>
      </c>
      <c r="R121" s="20">
        <f>R116*'Conversion Factors'!$D$31^($E121-$E116)</f>
        <v>69.035947712418306</v>
      </c>
      <c r="S121" s="20">
        <f>S116*'Conversion Factors'!$D$31^($E121-$E116)</f>
        <v>69.035947712418306</v>
      </c>
      <c r="T121" s="20">
        <f>T116*'Conversion Factors'!$D$31^($E121-$E116)</f>
        <v>69.035947712418306</v>
      </c>
      <c r="U121" s="20">
        <f>U116*'Conversion Factors'!$D$31^($E121-$E116)</f>
        <v>69.035947712418306</v>
      </c>
      <c r="V121" s="20">
        <f>V116*'Conversion Factors'!$D$31^($E121-$E116)</f>
        <v>69.035947712418306</v>
      </c>
      <c r="W121" s="20">
        <f>W116*'Conversion Factors'!$D$31^($E121-$E116)</f>
        <v>69.035947712418306</v>
      </c>
      <c r="X121" s="20">
        <f>X116*'Conversion Factors'!$D$31^($E121-$E116)</f>
        <v>69.035947712418306</v>
      </c>
      <c r="Y121" s="20">
        <f>Y116*'Conversion Factors'!$D$31^($E121-$E116)</f>
        <v>69.035947712418306</v>
      </c>
      <c r="Z121" s="20">
        <f>Z116*'Conversion Factors'!$D$31^($E121-$E116)</f>
        <v>69.035947712418306</v>
      </c>
      <c r="AA121" s="20">
        <f>AA116*'Conversion Factors'!$D$31^($E121-$E116)</f>
        <v>69.035947712418306</v>
      </c>
      <c r="AB121" s="20">
        <f>AB116*'Conversion Factors'!$D$31^($E121-$E116)</f>
        <v>69.035947712418306</v>
      </c>
      <c r="AC121" s="20">
        <f>AC116*'Conversion Factors'!$D$31^($E121-$E116)</f>
        <v>69.035947712418306</v>
      </c>
      <c r="AD121" s="20">
        <f>AD116*'Conversion Factors'!$D$31^($E121-$E116)</f>
        <v>69.035947712418306</v>
      </c>
      <c r="AE121" s="20">
        <f>AE116*'Conversion Factors'!$D$31^($E121-$E116)</f>
        <v>69.035947712418306</v>
      </c>
      <c r="AF121" s="20">
        <f>AF116*'Conversion Factors'!$D$31^($E121-$E116)</f>
        <v>69.035947712418306</v>
      </c>
      <c r="AG121" s="20">
        <f>AG116*'Conversion Factors'!$D$31^($E121-$E116)</f>
        <v>69.035947712418306</v>
      </c>
      <c r="AH121" s="20">
        <f>AH116*'Conversion Factors'!$D$31^($E121-$E116)</f>
        <v>69.035947712418306</v>
      </c>
      <c r="AI121" s="20">
        <f>AI116*'Conversion Factors'!$D$31^($E121-$E116)</f>
        <v>69.035947712418306</v>
      </c>
      <c r="AJ121" s="20">
        <f>AJ116*'Conversion Factors'!$D$31^($E121-$E116)</f>
        <v>69.035947712418306</v>
      </c>
      <c r="AK121" s="20">
        <f>AK116*'Conversion Factors'!$D$31^($E121-$E116)</f>
        <v>69.035947712418306</v>
      </c>
      <c r="AL121" s="14"/>
      <c r="AM121" s="14">
        <v>1</v>
      </c>
    </row>
    <row r="122" spans="1:39" ht="12.75" customHeight="1" x14ac:dyDescent="0.25">
      <c r="A122" s="100" t="s">
        <v>40</v>
      </c>
      <c r="B122" s="14" t="s">
        <v>195</v>
      </c>
      <c r="C122" s="18" t="s">
        <v>196</v>
      </c>
      <c r="D122" s="14" t="s">
        <v>197</v>
      </c>
      <c r="E122" s="14">
        <v>2020</v>
      </c>
      <c r="F122" s="14" t="s">
        <v>412</v>
      </c>
      <c r="G122" s="20">
        <v>173.34633333333301</v>
      </c>
      <c r="H122" s="20">
        <f>$G122*'Performance Curves'!C$7</f>
        <v>170.75051762938523</v>
      </c>
      <c r="I122" s="20">
        <f>$G122*'Performance Curves'!D$7</f>
        <v>168.15470192543742</v>
      </c>
      <c r="J122" s="20">
        <f>$G122*'Performance Curves'!E$7</f>
        <v>165.55888622148962</v>
      </c>
      <c r="K122" s="20">
        <f>$G122*'Performance Curves'!F$7</f>
        <v>162.96307051754184</v>
      </c>
      <c r="L122" s="20">
        <f>$G122*'Performance Curves'!G$7</f>
        <v>160.36725481359403</v>
      </c>
      <c r="M122" s="20">
        <f>$G122*'Performance Curves'!H$7</f>
        <v>157.77143910964625</v>
      </c>
      <c r="N122" s="20">
        <f>$G122*'Performance Curves'!I$7</f>
        <v>155.17562340569845</v>
      </c>
      <c r="O122" s="20">
        <f>$G122*'Performance Curves'!J$7</f>
        <v>152.57980770175064</v>
      </c>
      <c r="P122" s="20">
        <f>$G122*'Performance Curves'!K$7</f>
        <v>149.98399199780286</v>
      </c>
      <c r="Q122" s="20">
        <f>$G122*'Performance Curves'!L$7</f>
        <v>147.38817629385508</v>
      </c>
      <c r="R122" s="20">
        <f>$G122*'Performance Curves'!M$7</f>
        <v>146.28100042012827</v>
      </c>
      <c r="S122" s="20">
        <f>$G122*'Performance Curves'!N$7</f>
        <v>145.17382454640145</v>
      </c>
      <c r="T122" s="20">
        <f>$G122*'Performance Curves'!O$7</f>
        <v>144.06664867267463</v>
      </c>
      <c r="U122" s="20">
        <f>$G122*'Performance Curves'!P$7</f>
        <v>142.95947279894781</v>
      </c>
      <c r="V122" s="20">
        <f>$G122*'Performance Curves'!Q$7</f>
        <v>141.852296925221</v>
      </c>
      <c r="W122" s="20">
        <f>$G122*'Performance Curves'!R$7</f>
        <v>140.74512105149418</v>
      </c>
      <c r="X122" s="20">
        <f>$G122*'Performance Curves'!S$7</f>
        <v>139.63794517776736</v>
      </c>
      <c r="Y122" s="20">
        <f>$G122*'Performance Curves'!T$7</f>
        <v>138.53076930404055</v>
      </c>
      <c r="Z122" s="20">
        <f>$G122*'Performance Curves'!U$7</f>
        <v>137.42359343031373</v>
      </c>
      <c r="AA122" s="20">
        <f>$G122*'Performance Curves'!V$7</f>
        <v>136.31641755658697</v>
      </c>
      <c r="AB122" s="20">
        <f>$G122*'Performance Curves'!W$7</f>
        <v>135.6651376308653</v>
      </c>
      <c r="AC122" s="20">
        <f>$G122*'Performance Curves'!X$7</f>
        <v>135.01385770514369</v>
      </c>
      <c r="AD122" s="20">
        <f>$G122*'Performance Curves'!Y$7</f>
        <v>134.36257777942203</v>
      </c>
      <c r="AE122" s="20">
        <f>$G122*'Performance Curves'!Z$7</f>
        <v>133.71129785370042</v>
      </c>
      <c r="AF122" s="20">
        <f>$G122*'Performance Curves'!AA$7</f>
        <v>133.06001792797875</v>
      </c>
      <c r="AG122" s="20">
        <f>$G122*'Performance Curves'!AB$7</f>
        <v>132.40873800225711</v>
      </c>
      <c r="AH122" s="20">
        <f>$G122*'Performance Curves'!AC$7</f>
        <v>131.75745807653547</v>
      </c>
      <c r="AI122" s="20">
        <f>$G122*'Performance Curves'!AD$7</f>
        <v>131.1061781508138</v>
      </c>
      <c r="AJ122" s="20">
        <f>$G122*'Performance Curves'!AE$7</f>
        <v>130.45489822509219</v>
      </c>
      <c r="AK122" s="20">
        <f>$G122*'Performance Curves'!AF$7</f>
        <v>129.80361829937047</v>
      </c>
      <c r="AL122" s="14" t="s">
        <v>209</v>
      </c>
      <c r="AM122" s="14"/>
    </row>
    <row r="123" spans="1:39" ht="12.75" customHeight="1" x14ac:dyDescent="0.25">
      <c r="A123" s="100"/>
      <c r="B123" s="14" t="s">
        <v>199</v>
      </c>
      <c r="C123" s="18" t="s">
        <v>196</v>
      </c>
      <c r="D123" s="14" t="s">
        <v>197</v>
      </c>
      <c r="E123" s="14">
        <v>2020</v>
      </c>
      <c r="F123" s="14" t="s">
        <v>412</v>
      </c>
      <c r="G123" s="20">
        <v>172.551166666667</v>
      </c>
      <c r="H123" s="20">
        <f>$G123*'Performance Curves'!C$7</f>
        <v>169.96725837420519</v>
      </c>
      <c r="I123" s="20">
        <f>$G123*'Performance Curves'!D$7</f>
        <v>167.3833500817434</v>
      </c>
      <c r="J123" s="20">
        <f>$G123*'Performance Curves'!E$7</f>
        <v>164.79944178928159</v>
      </c>
      <c r="K123" s="20">
        <f>$G123*'Performance Curves'!F$7</f>
        <v>162.21553349681977</v>
      </c>
      <c r="L123" s="20">
        <f>$G123*'Performance Curves'!G$7</f>
        <v>159.63162520435799</v>
      </c>
      <c r="M123" s="20">
        <f>$G123*'Performance Curves'!H$7</f>
        <v>157.04771691189617</v>
      </c>
      <c r="N123" s="20">
        <f>$G123*'Performance Curves'!I$7</f>
        <v>154.46380861943439</v>
      </c>
      <c r="O123" s="20">
        <f>$G123*'Performance Curves'!J$7</f>
        <v>151.87990032697255</v>
      </c>
      <c r="P123" s="20">
        <f>$G123*'Performance Curves'!K$7</f>
        <v>149.29599203451076</v>
      </c>
      <c r="Q123" s="20">
        <f>$G123*'Performance Curves'!L$7</f>
        <v>146.71208374204897</v>
      </c>
      <c r="R123" s="20">
        <f>$G123*'Performance Curves'!M$7</f>
        <v>145.60998665673375</v>
      </c>
      <c r="S123" s="20">
        <f>$G123*'Performance Curves'!N$7</f>
        <v>144.5078895714185</v>
      </c>
      <c r="T123" s="20">
        <f>$G123*'Performance Curves'!O$7</f>
        <v>143.40579248610328</v>
      </c>
      <c r="U123" s="20">
        <f>$G123*'Performance Curves'!P$7</f>
        <v>142.30369540078803</v>
      </c>
      <c r="V123" s="20">
        <f>$G123*'Performance Curves'!Q$7</f>
        <v>141.20159831547281</v>
      </c>
      <c r="W123" s="20">
        <f>$G123*'Performance Curves'!R$7</f>
        <v>140.09950123015759</v>
      </c>
      <c r="X123" s="20">
        <f>$G123*'Performance Curves'!S$7</f>
        <v>138.99740414484236</v>
      </c>
      <c r="Y123" s="20">
        <f>$G123*'Performance Curves'!T$7</f>
        <v>137.89530705952714</v>
      </c>
      <c r="Z123" s="20">
        <f>$G123*'Performance Curves'!U$7</f>
        <v>136.79320997421189</v>
      </c>
      <c r="AA123" s="20">
        <f>$G123*'Performance Curves'!V$7</f>
        <v>135.69111288889673</v>
      </c>
      <c r="AB123" s="20">
        <f>$G123*'Performance Curves'!W$7</f>
        <v>135.04282048577011</v>
      </c>
      <c r="AC123" s="20">
        <f>$G123*'Performance Curves'!X$7</f>
        <v>134.39452808264355</v>
      </c>
      <c r="AD123" s="20">
        <f>$G123*'Performance Curves'!Y$7</f>
        <v>133.74623567951693</v>
      </c>
      <c r="AE123" s="20">
        <f>$G123*'Performance Curves'!Z$7</f>
        <v>133.09794327639037</v>
      </c>
      <c r="AF123" s="20">
        <f>$G123*'Performance Curves'!AA$7</f>
        <v>132.44965087326375</v>
      </c>
      <c r="AG123" s="20">
        <f>$G123*'Performance Curves'!AB$7</f>
        <v>131.80135847013716</v>
      </c>
      <c r="AH123" s="20">
        <f>$G123*'Performance Curves'!AC$7</f>
        <v>131.15306606701057</v>
      </c>
      <c r="AI123" s="20">
        <f>$G123*'Performance Curves'!AD$7</f>
        <v>130.50477366388398</v>
      </c>
      <c r="AJ123" s="20">
        <f>$G123*'Performance Curves'!AE$7</f>
        <v>129.85648126075739</v>
      </c>
      <c r="AK123" s="20">
        <f>$G123*'Performance Curves'!AF$7</f>
        <v>129.20818885763074</v>
      </c>
      <c r="AL123" s="14" t="s">
        <v>209</v>
      </c>
      <c r="AM123" s="14"/>
    </row>
    <row r="124" spans="1:39" ht="12.75" customHeight="1" x14ac:dyDescent="0.25">
      <c r="A124" s="100"/>
      <c r="B124" s="14" t="s">
        <v>200</v>
      </c>
      <c r="C124" s="18" t="s">
        <v>196</v>
      </c>
      <c r="D124" s="14" t="s">
        <v>197</v>
      </c>
      <c r="E124" s="14">
        <v>2020</v>
      </c>
      <c r="F124" s="14" t="s">
        <v>412</v>
      </c>
      <c r="G124" s="20">
        <v>175.73183333333299</v>
      </c>
      <c r="H124" s="20">
        <f>$G124*'Performance Curves'!C$7</f>
        <v>173.1002953949272</v>
      </c>
      <c r="I124" s="20">
        <f>$G124*'Performance Curves'!D$7</f>
        <v>170.46875745652142</v>
      </c>
      <c r="J124" s="20">
        <f>$G124*'Performance Curves'!E$7</f>
        <v>167.8372195181156</v>
      </c>
      <c r="K124" s="20">
        <f>$G124*'Performance Curves'!F$7</f>
        <v>165.20568157970982</v>
      </c>
      <c r="L124" s="20">
        <f>$G124*'Performance Curves'!G$7</f>
        <v>162.57414364130403</v>
      </c>
      <c r="M124" s="20">
        <f>$G124*'Performance Curves'!H$7</f>
        <v>159.94260570289825</v>
      </c>
      <c r="N124" s="20">
        <f>$G124*'Performance Curves'!I$7</f>
        <v>157.31106776449246</v>
      </c>
      <c r="O124" s="20">
        <f>$G124*'Performance Curves'!J$7</f>
        <v>154.67952982608665</v>
      </c>
      <c r="P124" s="20">
        <f>$G124*'Performance Curves'!K$7</f>
        <v>152.04799188768087</v>
      </c>
      <c r="Q124" s="20">
        <f>$G124*'Performance Curves'!L$7</f>
        <v>149.41645394927511</v>
      </c>
      <c r="R124" s="20">
        <f>$G124*'Performance Curves'!M$7</f>
        <v>148.29404171031351</v>
      </c>
      <c r="S124" s="20">
        <f>$G124*'Performance Curves'!N$7</f>
        <v>147.17162947135191</v>
      </c>
      <c r="T124" s="20">
        <f>$G124*'Performance Curves'!O$7</f>
        <v>146.04921723239033</v>
      </c>
      <c r="U124" s="20">
        <f>$G124*'Performance Curves'!P$7</f>
        <v>144.92680499342873</v>
      </c>
      <c r="V124" s="20">
        <f>$G124*'Performance Curves'!Q$7</f>
        <v>143.80439275446716</v>
      </c>
      <c r="W124" s="20">
        <f>$G124*'Performance Curves'!R$7</f>
        <v>142.68198051550556</v>
      </c>
      <c r="X124" s="20">
        <f>$G124*'Performance Curves'!S$7</f>
        <v>141.55956827654396</v>
      </c>
      <c r="Y124" s="20">
        <f>$G124*'Performance Curves'!T$7</f>
        <v>140.43715603758238</v>
      </c>
      <c r="Z124" s="20">
        <f>$G124*'Performance Curves'!U$7</f>
        <v>139.31474379862078</v>
      </c>
      <c r="AA124" s="20">
        <f>$G124*'Performance Curves'!V$7</f>
        <v>138.19233155965927</v>
      </c>
      <c r="AB124" s="20">
        <f>$G124*'Performance Curves'!W$7</f>
        <v>137.53208906615245</v>
      </c>
      <c r="AC124" s="20">
        <f>$G124*'Performance Curves'!X$7</f>
        <v>136.87184657264564</v>
      </c>
      <c r="AD124" s="20">
        <f>$G124*'Performance Curves'!Y$7</f>
        <v>136.21160407913885</v>
      </c>
      <c r="AE124" s="20">
        <f>$G124*'Performance Curves'!Z$7</f>
        <v>135.55136158563204</v>
      </c>
      <c r="AF124" s="20">
        <f>$G124*'Performance Curves'!AA$7</f>
        <v>134.89111909212522</v>
      </c>
      <c r="AG124" s="20">
        <f>$G124*'Performance Curves'!AB$7</f>
        <v>134.23087659861844</v>
      </c>
      <c r="AH124" s="20">
        <f>$G124*'Performance Curves'!AC$7</f>
        <v>133.57063410511162</v>
      </c>
      <c r="AI124" s="20">
        <f>$G124*'Performance Curves'!AD$7</f>
        <v>132.91039161160481</v>
      </c>
      <c r="AJ124" s="20">
        <f>$G124*'Performance Curves'!AE$7</f>
        <v>132.25014911809802</v>
      </c>
      <c r="AK124" s="20">
        <f>$G124*'Performance Curves'!AF$7</f>
        <v>131.58990662459115</v>
      </c>
      <c r="AL124" s="14" t="s">
        <v>209</v>
      </c>
      <c r="AM124" s="14"/>
    </row>
    <row r="125" spans="1:39" ht="12.75" customHeight="1" x14ac:dyDescent="0.25">
      <c r="A125" s="100"/>
      <c r="B125" s="14" t="s">
        <v>201</v>
      </c>
      <c r="C125" s="18" t="s">
        <v>196</v>
      </c>
      <c r="D125" s="14" t="s">
        <v>197</v>
      </c>
      <c r="E125" s="14">
        <v>2020</v>
      </c>
      <c r="F125" s="14" t="s">
        <v>412</v>
      </c>
      <c r="G125" s="20">
        <v>175.73183333333299</v>
      </c>
      <c r="H125" s="20">
        <f>$G125*'Performance Curves'!C$7</f>
        <v>173.1002953949272</v>
      </c>
      <c r="I125" s="20">
        <f>$G125*'Performance Curves'!D$7</f>
        <v>170.46875745652142</v>
      </c>
      <c r="J125" s="20">
        <f>$G125*'Performance Curves'!E$7</f>
        <v>167.8372195181156</v>
      </c>
      <c r="K125" s="20">
        <f>$G125*'Performance Curves'!F$7</f>
        <v>165.20568157970982</v>
      </c>
      <c r="L125" s="20">
        <f>$G125*'Performance Curves'!G$7</f>
        <v>162.57414364130403</v>
      </c>
      <c r="M125" s="20">
        <f>$G125*'Performance Curves'!H$7</f>
        <v>159.94260570289825</v>
      </c>
      <c r="N125" s="20">
        <f>$G125*'Performance Curves'!I$7</f>
        <v>157.31106776449246</v>
      </c>
      <c r="O125" s="20">
        <f>$G125*'Performance Curves'!J$7</f>
        <v>154.67952982608665</v>
      </c>
      <c r="P125" s="20">
        <f>$G125*'Performance Curves'!K$7</f>
        <v>152.04799188768087</v>
      </c>
      <c r="Q125" s="20">
        <f>$G125*'Performance Curves'!L$7</f>
        <v>149.41645394927511</v>
      </c>
      <c r="R125" s="20">
        <f>$G125*'Performance Curves'!M$7</f>
        <v>148.29404171031351</v>
      </c>
      <c r="S125" s="20">
        <f>$G125*'Performance Curves'!N$7</f>
        <v>147.17162947135191</v>
      </c>
      <c r="T125" s="20">
        <f>$G125*'Performance Curves'!O$7</f>
        <v>146.04921723239033</v>
      </c>
      <c r="U125" s="20">
        <f>$G125*'Performance Curves'!P$7</f>
        <v>144.92680499342873</v>
      </c>
      <c r="V125" s="20">
        <f>$G125*'Performance Curves'!Q$7</f>
        <v>143.80439275446716</v>
      </c>
      <c r="W125" s="20">
        <f>$G125*'Performance Curves'!R$7</f>
        <v>142.68198051550556</v>
      </c>
      <c r="X125" s="20">
        <f>$G125*'Performance Curves'!S$7</f>
        <v>141.55956827654396</v>
      </c>
      <c r="Y125" s="20">
        <f>$G125*'Performance Curves'!T$7</f>
        <v>140.43715603758238</v>
      </c>
      <c r="Z125" s="20">
        <f>$G125*'Performance Curves'!U$7</f>
        <v>139.31474379862078</v>
      </c>
      <c r="AA125" s="20">
        <f>$G125*'Performance Curves'!V$7</f>
        <v>138.19233155965927</v>
      </c>
      <c r="AB125" s="20">
        <f>$G125*'Performance Curves'!W$7</f>
        <v>137.53208906615245</v>
      </c>
      <c r="AC125" s="20">
        <f>$G125*'Performance Curves'!X$7</f>
        <v>136.87184657264564</v>
      </c>
      <c r="AD125" s="20">
        <f>$G125*'Performance Curves'!Y$7</f>
        <v>136.21160407913885</v>
      </c>
      <c r="AE125" s="20">
        <f>$G125*'Performance Curves'!Z$7</f>
        <v>135.55136158563204</v>
      </c>
      <c r="AF125" s="20">
        <f>$G125*'Performance Curves'!AA$7</f>
        <v>134.89111909212522</v>
      </c>
      <c r="AG125" s="20">
        <f>$G125*'Performance Curves'!AB$7</f>
        <v>134.23087659861844</v>
      </c>
      <c r="AH125" s="20">
        <f>$G125*'Performance Curves'!AC$7</f>
        <v>133.57063410511162</v>
      </c>
      <c r="AI125" s="20">
        <f>$G125*'Performance Curves'!AD$7</f>
        <v>132.91039161160481</v>
      </c>
      <c r="AJ125" s="20">
        <f>$G125*'Performance Curves'!AE$7</f>
        <v>132.25014911809802</v>
      </c>
      <c r="AK125" s="20">
        <f>$G125*'Performance Curves'!AF$7</f>
        <v>131.58990662459115</v>
      </c>
      <c r="AL125" s="14" t="s">
        <v>209</v>
      </c>
      <c r="AM125" s="14"/>
    </row>
    <row r="126" spans="1:39" ht="12.75" customHeight="1" x14ac:dyDescent="0.25">
      <c r="A126" s="100"/>
      <c r="B126" s="14" t="s">
        <v>202</v>
      </c>
      <c r="C126" s="18" t="s">
        <v>196</v>
      </c>
      <c r="D126" s="14" t="s">
        <v>197</v>
      </c>
      <c r="E126" s="14">
        <v>2020</v>
      </c>
      <c r="F126" s="14" t="s">
        <v>412</v>
      </c>
      <c r="G126" s="20">
        <v>175.73183333333299</v>
      </c>
      <c r="H126" s="20">
        <f>$G126*'Performance Curves'!C$7</f>
        <v>173.1002953949272</v>
      </c>
      <c r="I126" s="20">
        <f>$G126*'Performance Curves'!D$7</f>
        <v>170.46875745652142</v>
      </c>
      <c r="J126" s="20">
        <f>$G126*'Performance Curves'!E$7</f>
        <v>167.8372195181156</v>
      </c>
      <c r="K126" s="20">
        <f>$G126*'Performance Curves'!F$7</f>
        <v>165.20568157970982</v>
      </c>
      <c r="L126" s="20">
        <f>$G126*'Performance Curves'!G$7</f>
        <v>162.57414364130403</v>
      </c>
      <c r="M126" s="20">
        <f>$G126*'Performance Curves'!H$7</f>
        <v>159.94260570289825</v>
      </c>
      <c r="N126" s="20">
        <f>$G126*'Performance Curves'!I$7</f>
        <v>157.31106776449246</v>
      </c>
      <c r="O126" s="20">
        <f>$G126*'Performance Curves'!J$7</f>
        <v>154.67952982608665</v>
      </c>
      <c r="P126" s="20">
        <f>$G126*'Performance Curves'!K$7</f>
        <v>152.04799188768087</v>
      </c>
      <c r="Q126" s="20">
        <f>$G126*'Performance Curves'!L$7</f>
        <v>149.41645394927511</v>
      </c>
      <c r="R126" s="20">
        <f>$G126*'Performance Curves'!M$7</f>
        <v>148.29404171031351</v>
      </c>
      <c r="S126" s="20">
        <f>$G126*'Performance Curves'!N$7</f>
        <v>147.17162947135191</v>
      </c>
      <c r="T126" s="20">
        <f>$G126*'Performance Curves'!O$7</f>
        <v>146.04921723239033</v>
      </c>
      <c r="U126" s="20">
        <f>$G126*'Performance Curves'!P$7</f>
        <v>144.92680499342873</v>
      </c>
      <c r="V126" s="20">
        <f>$G126*'Performance Curves'!Q$7</f>
        <v>143.80439275446716</v>
      </c>
      <c r="W126" s="20">
        <f>$G126*'Performance Curves'!R$7</f>
        <v>142.68198051550556</v>
      </c>
      <c r="X126" s="20">
        <f>$G126*'Performance Curves'!S$7</f>
        <v>141.55956827654396</v>
      </c>
      <c r="Y126" s="20">
        <f>$G126*'Performance Curves'!T$7</f>
        <v>140.43715603758238</v>
      </c>
      <c r="Z126" s="20">
        <f>$G126*'Performance Curves'!U$7</f>
        <v>139.31474379862078</v>
      </c>
      <c r="AA126" s="20">
        <f>$G126*'Performance Curves'!V$7</f>
        <v>138.19233155965927</v>
      </c>
      <c r="AB126" s="20">
        <f>$G126*'Performance Curves'!W$7</f>
        <v>137.53208906615245</v>
      </c>
      <c r="AC126" s="20">
        <f>$G126*'Performance Curves'!X$7</f>
        <v>136.87184657264564</v>
      </c>
      <c r="AD126" s="20">
        <f>$G126*'Performance Curves'!Y$7</f>
        <v>136.21160407913885</v>
      </c>
      <c r="AE126" s="20">
        <f>$G126*'Performance Curves'!Z$7</f>
        <v>135.55136158563204</v>
      </c>
      <c r="AF126" s="20">
        <f>$G126*'Performance Curves'!AA$7</f>
        <v>134.89111909212522</v>
      </c>
      <c r="AG126" s="20">
        <f>$G126*'Performance Curves'!AB$7</f>
        <v>134.23087659861844</v>
      </c>
      <c r="AH126" s="20">
        <f>$G126*'Performance Curves'!AC$7</f>
        <v>133.57063410511162</v>
      </c>
      <c r="AI126" s="20">
        <f>$G126*'Performance Curves'!AD$7</f>
        <v>132.91039161160481</v>
      </c>
      <c r="AJ126" s="20">
        <f>$G126*'Performance Curves'!AE$7</f>
        <v>132.25014911809802</v>
      </c>
      <c r="AK126" s="20">
        <f>$G126*'Performance Curves'!AF$7</f>
        <v>131.58990662459115</v>
      </c>
      <c r="AL126" s="14" t="s">
        <v>209</v>
      </c>
      <c r="AM126" s="14"/>
    </row>
    <row r="127" spans="1:39" ht="12.75" customHeight="1" x14ac:dyDescent="0.25">
      <c r="A127" s="100"/>
      <c r="B127" s="14" t="s">
        <v>195</v>
      </c>
      <c r="C127" s="18" t="s">
        <v>196</v>
      </c>
      <c r="D127" s="14" t="s">
        <v>197</v>
      </c>
      <c r="E127" s="14">
        <v>2018</v>
      </c>
      <c r="F127" s="14" t="s">
        <v>412</v>
      </c>
      <c r="G127" s="20">
        <f>G122*'Conversion Factors'!$D$31^($E127-$E122)</f>
        <v>166.61508394207326</v>
      </c>
      <c r="H127" s="20">
        <f>H122*'Conversion Factors'!$D$31^($E127-$E122)</f>
        <v>164.12006692559135</v>
      </c>
      <c r="I127" s="20">
        <f>I122*'Conversion Factors'!$D$31^($E127-$E122)</f>
        <v>161.62504990910941</v>
      </c>
      <c r="J127" s="20">
        <f>J122*'Conversion Factors'!$D$31^($E127-$E122)</f>
        <v>159.13003289262747</v>
      </c>
      <c r="K127" s="20">
        <f>K122*'Conversion Factors'!$D$31^($E127-$E122)</f>
        <v>156.63501587614556</v>
      </c>
      <c r="L127" s="20">
        <f>L122*'Conversion Factors'!$D$31^($E127-$E122)</f>
        <v>154.13999885966362</v>
      </c>
      <c r="M127" s="20">
        <f>M122*'Conversion Factors'!$D$31^($E127-$E122)</f>
        <v>151.64498184318171</v>
      </c>
      <c r="N127" s="20">
        <f>N122*'Conversion Factors'!$D$31^($E127-$E122)</f>
        <v>149.14996482669977</v>
      </c>
      <c r="O127" s="20">
        <f>O122*'Conversion Factors'!$D$31^($E127-$E122)</f>
        <v>146.65494781021783</v>
      </c>
      <c r="P127" s="20">
        <f>P122*'Conversion Factors'!$D$31^($E127-$E122)</f>
        <v>144.15993079373592</v>
      </c>
      <c r="Q127" s="20">
        <f>Q122*'Conversion Factors'!$D$31^($E127-$E122)</f>
        <v>141.66491377725401</v>
      </c>
      <c r="R127" s="20">
        <f>R122*'Conversion Factors'!$D$31^($E127-$E122)</f>
        <v>140.60073089208791</v>
      </c>
      <c r="S127" s="20">
        <f>S122*'Conversion Factors'!$D$31^($E127-$E122)</f>
        <v>139.53654800692181</v>
      </c>
      <c r="T127" s="20">
        <f>T122*'Conversion Factors'!$D$31^($E127-$E122)</f>
        <v>138.4723651217557</v>
      </c>
      <c r="U127" s="20">
        <f>U122*'Conversion Factors'!$D$31^($E127-$E122)</f>
        <v>137.4081822365896</v>
      </c>
      <c r="V127" s="20">
        <f>V122*'Conversion Factors'!$D$31^($E127-$E122)</f>
        <v>136.34399935142349</v>
      </c>
      <c r="W127" s="20">
        <f>W122*'Conversion Factors'!$D$31^($E127-$E122)</f>
        <v>135.27981646625739</v>
      </c>
      <c r="X127" s="20">
        <f>X122*'Conversion Factors'!$D$31^($E127-$E122)</f>
        <v>134.21563358109128</v>
      </c>
      <c r="Y127" s="20">
        <f>Y122*'Conversion Factors'!$D$31^($E127-$E122)</f>
        <v>133.15145069592518</v>
      </c>
      <c r="Z127" s="20">
        <f>Z122*'Conversion Factors'!$D$31^($E127-$E122)</f>
        <v>132.08726781075907</v>
      </c>
      <c r="AA127" s="20">
        <f>AA122*'Conversion Factors'!$D$31^($E127-$E122)</f>
        <v>131.02308492559303</v>
      </c>
      <c r="AB127" s="20">
        <f>AB122*'Conversion Factors'!$D$31^($E127-$E122)</f>
        <v>130.39709499314236</v>
      </c>
      <c r="AC127" s="20">
        <f>AC122*'Conversion Factors'!$D$31^($E127-$E122)</f>
        <v>129.77110506069175</v>
      </c>
      <c r="AD127" s="20">
        <f>AD122*'Conversion Factors'!$D$31^($E127-$E122)</f>
        <v>129.14511512824109</v>
      </c>
      <c r="AE127" s="20">
        <f>AE122*'Conversion Factors'!$D$31^($E127-$E122)</f>
        <v>128.51912519579048</v>
      </c>
      <c r="AF127" s="20">
        <f>AF122*'Conversion Factors'!$D$31^($E127-$E122)</f>
        <v>127.89313526333983</v>
      </c>
      <c r="AG127" s="20">
        <f>AG122*'Conversion Factors'!$D$31^($E127-$E122)</f>
        <v>127.26714533088919</v>
      </c>
      <c r="AH127" s="20">
        <f>AH122*'Conversion Factors'!$D$31^($E127-$E122)</f>
        <v>126.64115539843856</v>
      </c>
      <c r="AI127" s="20">
        <f>AI122*'Conversion Factors'!$D$31^($E127-$E122)</f>
        <v>126.01516546598791</v>
      </c>
      <c r="AJ127" s="20">
        <f>AJ122*'Conversion Factors'!$D$31^($E127-$E122)</f>
        <v>125.3891755335373</v>
      </c>
      <c r="AK127" s="20">
        <f>AK122*'Conversion Factors'!$D$31^($E127-$E122)</f>
        <v>124.76318560108658</v>
      </c>
      <c r="AL127" s="14"/>
      <c r="AM127" s="14">
        <v>1</v>
      </c>
    </row>
    <row r="128" spans="1:39" ht="12.75" customHeight="1" x14ac:dyDescent="0.25">
      <c r="A128" s="100"/>
      <c r="B128" s="14" t="s">
        <v>199</v>
      </c>
      <c r="C128" s="18" t="s">
        <v>196</v>
      </c>
      <c r="D128" s="14" t="s">
        <v>197</v>
      </c>
      <c r="E128" s="14">
        <v>2018</v>
      </c>
      <c r="F128" s="14" t="s">
        <v>412</v>
      </c>
      <c r="G128" s="20">
        <f>G123*'Conversion Factors'!$D$31^($E128-$E123)</f>
        <v>165.85079456619283</v>
      </c>
      <c r="H128" s="20">
        <f>H123*'Conversion Factors'!$D$31^($E128-$E123)</f>
        <v>163.36722258189658</v>
      </c>
      <c r="I128" s="20">
        <f>I123*'Conversion Factors'!$D$31^($E128-$E123)</f>
        <v>160.88365059760037</v>
      </c>
      <c r="J128" s="20">
        <f>J123*'Conversion Factors'!$D$31^($E128-$E123)</f>
        <v>158.40007861330412</v>
      </c>
      <c r="K128" s="20">
        <f>K123*'Conversion Factors'!$D$31^($E128-$E123)</f>
        <v>155.91650662900787</v>
      </c>
      <c r="L128" s="20">
        <f>L123*'Conversion Factors'!$D$31^($E128-$E123)</f>
        <v>153.43293464471165</v>
      </c>
      <c r="M128" s="20">
        <f>M123*'Conversion Factors'!$D$31^($E128-$E123)</f>
        <v>150.9493626604154</v>
      </c>
      <c r="N128" s="20">
        <f>N123*'Conversion Factors'!$D$31^($E128-$E123)</f>
        <v>148.46579067611918</v>
      </c>
      <c r="O128" s="20">
        <f>O123*'Conversion Factors'!$D$31^($E128-$E123)</f>
        <v>145.98221869182291</v>
      </c>
      <c r="P128" s="20">
        <f>P123*'Conversion Factors'!$D$31^($E128-$E123)</f>
        <v>143.49864670752669</v>
      </c>
      <c r="Q128" s="20">
        <f>Q123*'Conversion Factors'!$D$31^($E128-$E123)</f>
        <v>141.01507472323047</v>
      </c>
      <c r="R128" s="20">
        <f>R123*'Conversion Factors'!$D$31^($E128-$E123)</f>
        <v>139.9557734109321</v>
      </c>
      <c r="S128" s="20">
        <f>S123*'Conversion Factors'!$D$31^($E128-$E123)</f>
        <v>138.89647209863369</v>
      </c>
      <c r="T128" s="20">
        <f>T123*'Conversion Factors'!$D$31^($E128-$E123)</f>
        <v>137.83717078633535</v>
      </c>
      <c r="U128" s="20">
        <f>U123*'Conversion Factors'!$D$31^($E128-$E123)</f>
        <v>136.77786947403695</v>
      </c>
      <c r="V128" s="20">
        <f>V123*'Conversion Factors'!$D$31^($E128-$E123)</f>
        <v>135.71856816173857</v>
      </c>
      <c r="W128" s="20">
        <f>W123*'Conversion Factors'!$D$31^($E128-$E123)</f>
        <v>134.6592668494402</v>
      </c>
      <c r="X128" s="20">
        <f>X123*'Conversion Factors'!$D$31^($E128-$E123)</f>
        <v>133.59996553714183</v>
      </c>
      <c r="Y128" s="20">
        <f>Y123*'Conversion Factors'!$D$31^($E128-$E123)</f>
        <v>132.54066422484348</v>
      </c>
      <c r="Z128" s="20">
        <f>Z123*'Conversion Factors'!$D$31^($E128-$E123)</f>
        <v>131.48136291254508</v>
      </c>
      <c r="AA128" s="20">
        <f>AA123*'Conversion Factors'!$D$31^($E128-$E123)</f>
        <v>130.42206160024676</v>
      </c>
      <c r="AB128" s="20">
        <f>AB123*'Conversion Factors'!$D$31^($E128-$E123)</f>
        <v>129.79894318124769</v>
      </c>
      <c r="AC128" s="20">
        <f>AC123*'Conversion Factors'!$D$31^($E128-$E123)</f>
        <v>129.17582476224871</v>
      </c>
      <c r="AD128" s="20">
        <f>AD123*'Conversion Factors'!$D$31^($E128-$E123)</f>
        <v>128.55270634324964</v>
      </c>
      <c r="AE128" s="20">
        <f>AE123*'Conversion Factors'!$D$31^($E128-$E123)</f>
        <v>127.92958792425065</v>
      </c>
      <c r="AF128" s="20">
        <f>AF123*'Conversion Factors'!$D$31^($E128-$E123)</f>
        <v>127.30646950525158</v>
      </c>
      <c r="AG128" s="20">
        <f>AG123*'Conversion Factors'!$D$31^($E128-$E123)</f>
        <v>126.68335108625256</v>
      </c>
      <c r="AH128" s="20">
        <f>AH123*'Conversion Factors'!$D$31^($E128-$E123)</f>
        <v>126.06023266725353</v>
      </c>
      <c r="AI128" s="20">
        <f>AI123*'Conversion Factors'!$D$31^($E128-$E123)</f>
        <v>125.4371142482545</v>
      </c>
      <c r="AJ128" s="20">
        <f>AJ123*'Conversion Factors'!$D$31^($E128-$E123)</f>
        <v>124.81399582925548</v>
      </c>
      <c r="AK128" s="20">
        <f>AK123*'Conversion Factors'!$D$31^($E128-$E123)</f>
        <v>124.19087741025639</v>
      </c>
      <c r="AL128" s="14"/>
      <c r="AM128" s="14">
        <v>1</v>
      </c>
    </row>
    <row r="129" spans="1:39" ht="12.75" customHeight="1" x14ac:dyDescent="0.25">
      <c r="A129" s="100"/>
      <c r="B129" s="14" t="s">
        <v>200</v>
      </c>
      <c r="C129" s="18" t="s">
        <v>196</v>
      </c>
      <c r="D129" s="14" t="s">
        <v>197</v>
      </c>
      <c r="E129" s="14">
        <v>2018</v>
      </c>
      <c r="F129" s="14" t="s">
        <v>412</v>
      </c>
      <c r="G129" s="20">
        <f>G124*'Conversion Factors'!$D$31^($E129-$E124)</f>
        <v>168.90795206971646</v>
      </c>
      <c r="H129" s="20">
        <f>H124*'Conversion Factors'!$D$31^($E129-$E124)</f>
        <v>166.37859995667745</v>
      </c>
      <c r="I129" s="20">
        <f>I124*'Conversion Factors'!$D$31^($E129-$E124)</f>
        <v>163.84924784363844</v>
      </c>
      <c r="J129" s="20">
        <f>J124*'Conversion Factors'!$D$31^($E129-$E124)</f>
        <v>161.3198957305994</v>
      </c>
      <c r="K129" s="20">
        <f>K124*'Conversion Factors'!$D$31^($E129-$E124)</f>
        <v>158.79054361756039</v>
      </c>
      <c r="L129" s="20">
        <f>L124*'Conversion Factors'!$D$31^($E129-$E124)</f>
        <v>156.26119150452138</v>
      </c>
      <c r="M129" s="20">
        <f>M124*'Conversion Factors'!$D$31^($E129-$E124)</f>
        <v>153.73183939148237</v>
      </c>
      <c r="N129" s="20">
        <f>N124*'Conversion Factors'!$D$31^($E129-$E124)</f>
        <v>151.20248727844336</v>
      </c>
      <c r="O129" s="20">
        <f>O124*'Conversion Factors'!$D$31^($E129-$E124)</f>
        <v>148.67313516540432</v>
      </c>
      <c r="P129" s="20">
        <f>P124*'Conversion Factors'!$D$31^($E129-$E124)</f>
        <v>146.14378305236531</v>
      </c>
      <c r="Q129" s="20">
        <f>Q124*'Conversion Factors'!$D$31^($E129-$E124)</f>
        <v>143.61443093932633</v>
      </c>
      <c r="R129" s="20">
        <f>R124*'Conversion Factors'!$D$31^($E129-$E124)</f>
        <v>142.535603335557</v>
      </c>
      <c r="S129" s="20">
        <f>S124*'Conversion Factors'!$D$31^($E129-$E124)</f>
        <v>141.4567757317877</v>
      </c>
      <c r="T129" s="20">
        <f>T124*'Conversion Factors'!$D$31^($E129-$E124)</f>
        <v>140.3779481280184</v>
      </c>
      <c r="U129" s="20">
        <f>U124*'Conversion Factors'!$D$31^($E129-$E124)</f>
        <v>139.29912052424908</v>
      </c>
      <c r="V129" s="20">
        <f>V124*'Conversion Factors'!$D$31^($E129-$E124)</f>
        <v>138.22029292047978</v>
      </c>
      <c r="W129" s="20">
        <f>W124*'Conversion Factors'!$D$31^($E129-$E124)</f>
        <v>137.14146531671045</v>
      </c>
      <c r="X129" s="20">
        <f>X124*'Conversion Factors'!$D$31^($E129-$E124)</f>
        <v>136.06263771294115</v>
      </c>
      <c r="Y129" s="20">
        <f>Y124*'Conversion Factors'!$D$31^($E129-$E124)</f>
        <v>134.98381010917186</v>
      </c>
      <c r="Z129" s="20">
        <f>Z124*'Conversion Factors'!$D$31^($E129-$E124)</f>
        <v>133.90498250540253</v>
      </c>
      <c r="AA129" s="20">
        <f>AA124*'Conversion Factors'!$D$31^($E129-$E124)</f>
        <v>132.82615490163329</v>
      </c>
      <c r="AB129" s="20">
        <f>AB124*'Conversion Factors'!$D$31^($E129-$E124)</f>
        <v>132.19155042882781</v>
      </c>
      <c r="AC129" s="20">
        <f>AC124*'Conversion Factors'!$D$31^($E129-$E124)</f>
        <v>131.55694595602233</v>
      </c>
      <c r="AD129" s="20">
        <f>AD124*'Conversion Factors'!$D$31^($E129-$E124)</f>
        <v>130.92234148321688</v>
      </c>
      <c r="AE129" s="20">
        <f>AE124*'Conversion Factors'!$D$31^($E129-$E124)</f>
        <v>130.28773701041143</v>
      </c>
      <c r="AF129" s="20">
        <f>AF124*'Conversion Factors'!$D$31^($E129-$E124)</f>
        <v>129.65313253760596</v>
      </c>
      <c r="AG129" s="20">
        <f>AG124*'Conversion Factors'!$D$31^($E129-$E124)</f>
        <v>129.01852806480051</v>
      </c>
      <c r="AH129" s="20">
        <f>AH124*'Conversion Factors'!$D$31^($E129-$E124)</f>
        <v>128.38392359199503</v>
      </c>
      <c r="AI129" s="20">
        <f>AI124*'Conversion Factors'!$D$31^($E129-$E124)</f>
        <v>127.74931911918955</v>
      </c>
      <c r="AJ129" s="20">
        <f>AJ124*'Conversion Factors'!$D$31^($E129-$E124)</f>
        <v>127.11471464638412</v>
      </c>
      <c r="AK129" s="20">
        <f>AK124*'Conversion Factors'!$D$31^($E129-$E124)</f>
        <v>126.48011017357858</v>
      </c>
      <c r="AL129" s="14"/>
      <c r="AM129" s="14">
        <v>1</v>
      </c>
    </row>
    <row r="130" spans="1:39" ht="12.75" customHeight="1" x14ac:dyDescent="0.25">
      <c r="A130" s="100"/>
      <c r="B130" s="14" t="s">
        <v>277</v>
      </c>
      <c r="C130" s="18" t="s">
        <v>196</v>
      </c>
      <c r="D130" s="14" t="s">
        <v>197</v>
      </c>
      <c r="E130" s="14">
        <v>2018</v>
      </c>
      <c r="F130" s="14" t="s">
        <v>412</v>
      </c>
      <c r="G130" s="20">
        <f>G125*'Conversion Factors'!$D$31^($E130-$E125)</f>
        <v>168.90795206971646</v>
      </c>
      <c r="H130" s="20">
        <f>H125*'Conversion Factors'!$D$31^($E130-$E125)</f>
        <v>166.37859995667745</v>
      </c>
      <c r="I130" s="20">
        <f>I125*'Conversion Factors'!$D$31^($E130-$E125)</f>
        <v>163.84924784363844</v>
      </c>
      <c r="J130" s="20">
        <f>J125*'Conversion Factors'!$D$31^($E130-$E125)</f>
        <v>161.3198957305994</v>
      </c>
      <c r="K130" s="20">
        <f>K125*'Conversion Factors'!$D$31^($E130-$E125)</f>
        <v>158.79054361756039</v>
      </c>
      <c r="L130" s="20">
        <f>L125*'Conversion Factors'!$D$31^($E130-$E125)</f>
        <v>156.26119150452138</v>
      </c>
      <c r="M130" s="20">
        <f>M125*'Conversion Factors'!$D$31^($E130-$E125)</f>
        <v>153.73183939148237</v>
      </c>
      <c r="N130" s="20">
        <f>N125*'Conversion Factors'!$D$31^($E130-$E125)</f>
        <v>151.20248727844336</v>
      </c>
      <c r="O130" s="20">
        <f>O125*'Conversion Factors'!$D$31^($E130-$E125)</f>
        <v>148.67313516540432</v>
      </c>
      <c r="P130" s="20">
        <f>P125*'Conversion Factors'!$D$31^($E130-$E125)</f>
        <v>146.14378305236531</v>
      </c>
      <c r="Q130" s="20">
        <f>Q125*'Conversion Factors'!$D$31^($E130-$E125)</f>
        <v>143.61443093932633</v>
      </c>
      <c r="R130" s="20">
        <f>R125*'Conversion Factors'!$D$31^($E130-$E125)</f>
        <v>142.535603335557</v>
      </c>
      <c r="S130" s="20">
        <f>S125*'Conversion Factors'!$D$31^($E130-$E125)</f>
        <v>141.4567757317877</v>
      </c>
      <c r="T130" s="20">
        <f>T125*'Conversion Factors'!$D$31^($E130-$E125)</f>
        <v>140.3779481280184</v>
      </c>
      <c r="U130" s="20">
        <f>U125*'Conversion Factors'!$D$31^($E130-$E125)</f>
        <v>139.29912052424908</v>
      </c>
      <c r="V130" s="20">
        <f>V125*'Conversion Factors'!$D$31^($E130-$E125)</f>
        <v>138.22029292047978</v>
      </c>
      <c r="W130" s="20">
        <f>W125*'Conversion Factors'!$D$31^($E130-$E125)</f>
        <v>137.14146531671045</v>
      </c>
      <c r="X130" s="20">
        <f>X125*'Conversion Factors'!$D$31^($E130-$E125)</f>
        <v>136.06263771294115</v>
      </c>
      <c r="Y130" s="20">
        <f>Y125*'Conversion Factors'!$D$31^($E130-$E125)</f>
        <v>134.98381010917186</v>
      </c>
      <c r="Z130" s="20">
        <f>Z125*'Conversion Factors'!$D$31^($E130-$E125)</f>
        <v>133.90498250540253</v>
      </c>
      <c r="AA130" s="20">
        <f>AA125*'Conversion Factors'!$D$31^($E130-$E125)</f>
        <v>132.82615490163329</v>
      </c>
      <c r="AB130" s="20">
        <f>AB125*'Conversion Factors'!$D$31^($E130-$E125)</f>
        <v>132.19155042882781</v>
      </c>
      <c r="AC130" s="20">
        <f>AC125*'Conversion Factors'!$D$31^($E130-$E125)</f>
        <v>131.55694595602233</v>
      </c>
      <c r="AD130" s="20">
        <f>AD125*'Conversion Factors'!$D$31^($E130-$E125)</f>
        <v>130.92234148321688</v>
      </c>
      <c r="AE130" s="20">
        <f>AE125*'Conversion Factors'!$D$31^($E130-$E125)</f>
        <v>130.28773701041143</v>
      </c>
      <c r="AF130" s="20">
        <f>AF125*'Conversion Factors'!$D$31^($E130-$E125)</f>
        <v>129.65313253760596</v>
      </c>
      <c r="AG130" s="20">
        <f>AG125*'Conversion Factors'!$D$31^($E130-$E125)</f>
        <v>129.01852806480051</v>
      </c>
      <c r="AH130" s="20">
        <f>AH125*'Conversion Factors'!$D$31^($E130-$E125)</f>
        <v>128.38392359199503</v>
      </c>
      <c r="AI130" s="20">
        <f>AI125*'Conversion Factors'!$D$31^($E130-$E125)</f>
        <v>127.74931911918955</v>
      </c>
      <c r="AJ130" s="20">
        <f>AJ125*'Conversion Factors'!$D$31^($E130-$E125)</f>
        <v>127.11471464638412</v>
      </c>
      <c r="AK130" s="20">
        <f>AK125*'Conversion Factors'!$D$31^($E130-$E125)</f>
        <v>126.48011017357858</v>
      </c>
      <c r="AL130" s="14"/>
      <c r="AM130" s="14">
        <v>1</v>
      </c>
    </row>
    <row r="131" spans="1:39" ht="12.75" customHeight="1" x14ac:dyDescent="0.25">
      <c r="A131" s="100" t="s">
        <v>44</v>
      </c>
      <c r="B131" s="14" t="s">
        <v>195</v>
      </c>
      <c r="C131" s="18" t="s">
        <v>196</v>
      </c>
      <c r="D131" s="14" t="s">
        <v>197</v>
      </c>
      <c r="E131" s="14">
        <v>2020</v>
      </c>
      <c r="F131" s="14" t="s">
        <v>412</v>
      </c>
      <c r="G131" s="20">
        <v>155.87</v>
      </c>
      <c r="H131" s="20">
        <v>155.87</v>
      </c>
      <c r="I131" s="20">
        <v>155.87</v>
      </c>
      <c r="J131" s="20">
        <v>155.87</v>
      </c>
      <c r="K131" s="20">
        <v>155.87</v>
      </c>
      <c r="L131" s="20">
        <v>155.87</v>
      </c>
      <c r="M131" s="20">
        <v>155.87</v>
      </c>
      <c r="N131" s="20">
        <v>155.87</v>
      </c>
      <c r="O131" s="20">
        <v>155.87</v>
      </c>
      <c r="P131" s="20">
        <v>155.87</v>
      </c>
      <c r="Q131" s="20">
        <v>155.87</v>
      </c>
      <c r="R131" s="20">
        <v>155.87</v>
      </c>
      <c r="S131" s="20">
        <v>155.87</v>
      </c>
      <c r="T131" s="20">
        <v>155.87</v>
      </c>
      <c r="U131" s="20">
        <v>155.87</v>
      </c>
      <c r="V131" s="20">
        <v>155.87</v>
      </c>
      <c r="W131" s="20">
        <v>155.87</v>
      </c>
      <c r="X131" s="20">
        <v>155.87</v>
      </c>
      <c r="Y131" s="20">
        <v>155.87</v>
      </c>
      <c r="Z131" s="20">
        <v>155.87</v>
      </c>
      <c r="AA131" s="20">
        <v>155.87</v>
      </c>
      <c r="AB131" s="20">
        <v>155.87</v>
      </c>
      <c r="AC131" s="20">
        <v>155.87</v>
      </c>
      <c r="AD131" s="20">
        <v>155.87</v>
      </c>
      <c r="AE131" s="20">
        <v>155.87</v>
      </c>
      <c r="AF131" s="20">
        <v>155.87</v>
      </c>
      <c r="AG131" s="20">
        <v>155.87</v>
      </c>
      <c r="AH131" s="20">
        <v>155.87</v>
      </c>
      <c r="AI131" s="20">
        <v>155.87</v>
      </c>
      <c r="AJ131" s="20">
        <v>155.87</v>
      </c>
      <c r="AK131" s="20">
        <v>155.87</v>
      </c>
      <c r="AL131" s="14" t="s">
        <v>198</v>
      </c>
      <c r="AM131" s="14"/>
    </row>
    <row r="132" spans="1:39" ht="12.75" customHeight="1" x14ac:dyDescent="0.25">
      <c r="A132" s="100"/>
      <c r="B132" s="14" t="s">
        <v>199</v>
      </c>
      <c r="C132" s="18" t="s">
        <v>196</v>
      </c>
      <c r="D132" s="14" t="s">
        <v>197</v>
      </c>
      <c r="E132" s="14">
        <v>2020</v>
      </c>
      <c r="F132" s="14" t="s">
        <v>412</v>
      </c>
      <c r="G132" s="20">
        <v>155.155</v>
      </c>
      <c r="H132" s="20">
        <v>155.155</v>
      </c>
      <c r="I132" s="20">
        <v>155.155</v>
      </c>
      <c r="J132" s="20">
        <v>155.155</v>
      </c>
      <c r="K132" s="20">
        <v>155.155</v>
      </c>
      <c r="L132" s="20">
        <v>155.155</v>
      </c>
      <c r="M132" s="20">
        <v>155.155</v>
      </c>
      <c r="N132" s="20">
        <v>155.155</v>
      </c>
      <c r="O132" s="20">
        <v>155.155</v>
      </c>
      <c r="P132" s="20">
        <v>155.155</v>
      </c>
      <c r="Q132" s="20">
        <v>155.155</v>
      </c>
      <c r="R132" s="20">
        <v>155.155</v>
      </c>
      <c r="S132" s="20">
        <v>155.155</v>
      </c>
      <c r="T132" s="20">
        <v>155.155</v>
      </c>
      <c r="U132" s="20">
        <v>155.155</v>
      </c>
      <c r="V132" s="20">
        <v>155.155</v>
      </c>
      <c r="W132" s="20">
        <v>155.155</v>
      </c>
      <c r="X132" s="20">
        <v>155.155</v>
      </c>
      <c r="Y132" s="20">
        <v>155.155</v>
      </c>
      <c r="Z132" s="20">
        <v>155.155</v>
      </c>
      <c r="AA132" s="20">
        <v>155.155</v>
      </c>
      <c r="AB132" s="20">
        <v>155.155</v>
      </c>
      <c r="AC132" s="20">
        <v>155.155</v>
      </c>
      <c r="AD132" s="20">
        <v>155.155</v>
      </c>
      <c r="AE132" s="20">
        <v>155.155</v>
      </c>
      <c r="AF132" s="20">
        <v>155.155</v>
      </c>
      <c r="AG132" s="20">
        <v>155.155</v>
      </c>
      <c r="AH132" s="20">
        <v>155.155</v>
      </c>
      <c r="AI132" s="20">
        <v>155.155</v>
      </c>
      <c r="AJ132" s="20">
        <v>155.155</v>
      </c>
      <c r="AK132" s="20">
        <v>155.155</v>
      </c>
      <c r="AL132" s="14" t="s">
        <v>198</v>
      </c>
      <c r="AM132" s="14"/>
    </row>
    <row r="133" spans="1:39" ht="12.75" customHeight="1" x14ac:dyDescent="0.25">
      <c r="A133" s="100"/>
      <c r="B133" s="14" t="s">
        <v>200</v>
      </c>
      <c r="C133" s="18" t="s">
        <v>196</v>
      </c>
      <c r="D133" s="14" t="s">
        <v>197</v>
      </c>
      <c r="E133" s="14">
        <v>2020</v>
      </c>
      <c r="F133" s="14" t="s">
        <v>412</v>
      </c>
      <c r="G133" s="20">
        <v>158.01499999999999</v>
      </c>
      <c r="H133" s="20">
        <v>158.01499999999999</v>
      </c>
      <c r="I133" s="20">
        <v>158.01499999999999</v>
      </c>
      <c r="J133" s="20">
        <v>158.01499999999999</v>
      </c>
      <c r="K133" s="20">
        <v>158.01499999999999</v>
      </c>
      <c r="L133" s="20">
        <v>158.01499999999999</v>
      </c>
      <c r="M133" s="20">
        <v>158.01499999999999</v>
      </c>
      <c r="N133" s="20">
        <v>158.01499999999999</v>
      </c>
      <c r="O133" s="20">
        <v>158.01499999999999</v>
      </c>
      <c r="P133" s="20">
        <v>158.01499999999999</v>
      </c>
      <c r="Q133" s="20">
        <v>158.01499999999999</v>
      </c>
      <c r="R133" s="20">
        <v>158.01499999999999</v>
      </c>
      <c r="S133" s="20">
        <v>158.01499999999999</v>
      </c>
      <c r="T133" s="20">
        <v>158.01499999999999</v>
      </c>
      <c r="U133" s="20">
        <v>158.01499999999999</v>
      </c>
      <c r="V133" s="20">
        <v>158.01499999999999</v>
      </c>
      <c r="W133" s="20">
        <v>158.01499999999999</v>
      </c>
      <c r="X133" s="20">
        <v>158.01499999999999</v>
      </c>
      <c r="Y133" s="20">
        <v>158.01499999999999</v>
      </c>
      <c r="Z133" s="20">
        <v>158.01499999999999</v>
      </c>
      <c r="AA133" s="20">
        <v>158.01499999999999</v>
      </c>
      <c r="AB133" s="20">
        <v>158.01499999999999</v>
      </c>
      <c r="AC133" s="20">
        <v>158.01499999999999</v>
      </c>
      <c r="AD133" s="20">
        <v>158.01499999999999</v>
      </c>
      <c r="AE133" s="20">
        <v>158.01499999999999</v>
      </c>
      <c r="AF133" s="20">
        <v>158.01499999999999</v>
      </c>
      <c r="AG133" s="20">
        <v>158.01499999999999</v>
      </c>
      <c r="AH133" s="20">
        <v>158.01499999999999</v>
      </c>
      <c r="AI133" s="20">
        <v>158.01499999999999</v>
      </c>
      <c r="AJ133" s="20">
        <v>158.01499999999999</v>
      </c>
      <c r="AK133" s="20">
        <v>158.01499999999999</v>
      </c>
      <c r="AL133" s="14" t="s">
        <v>198</v>
      </c>
      <c r="AM133" s="14"/>
    </row>
    <row r="134" spans="1:39" ht="12.75" customHeight="1" x14ac:dyDescent="0.25">
      <c r="A134" s="100"/>
      <c r="B134" s="14" t="s">
        <v>201</v>
      </c>
      <c r="C134" s="18" t="s">
        <v>196</v>
      </c>
      <c r="D134" s="14" t="s">
        <v>197</v>
      </c>
      <c r="E134" s="14">
        <v>2020</v>
      </c>
      <c r="F134" s="14" t="s">
        <v>412</v>
      </c>
      <c r="G134" s="20">
        <v>158.01499999999999</v>
      </c>
      <c r="H134" s="20">
        <v>158.01499999999999</v>
      </c>
      <c r="I134" s="20">
        <v>158.01499999999999</v>
      </c>
      <c r="J134" s="20">
        <v>158.01499999999999</v>
      </c>
      <c r="K134" s="20">
        <v>158.01499999999999</v>
      </c>
      <c r="L134" s="20">
        <v>158.01499999999999</v>
      </c>
      <c r="M134" s="20">
        <v>158.01499999999999</v>
      </c>
      <c r="N134" s="20">
        <v>158.01499999999999</v>
      </c>
      <c r="O134" s="20">
        <v>158.01499999999999</v>
      </c>
      <c r="P134" s="20">
        <v>158.01499999999999</v>
      </c>
      <c r="Q134" s="20">
        <v>158.01499999999999</v>
      </c>
      <c r="R134" s="20">
        <v>158.01499999999999</v>
      </c>
      <c r="S134" s="20">
        <v>158.01499999999999</v>
      </c>
      <c r="T134" s="20">
        <v>158.01499999999999</v>
      </c>
      <c r="U134" s="20">
        <v>158.01499999999999</v>
      </c>
      <c r="V134" s="20">
        <v>158.01499999999999</v>
      </c>
      <c r="W134" s="20">
        <v>158.01499999999999</v>
      </c>
      <c r="X134" s="20">
        <v>158.01499999999999</v>
      </c>
      <c r="Y134" s="20">
        <v>158.01499999999999</v>
      </c>
      <c r="Z134" s="20">
        <v>158.01499999999999</v>
      </c>
      <c r="AA134" s="20">
        <v>158.01499999999999</v>
      </c>
      <c r="AB134" s="20">
        <v>158.01499999999999</v>
      </c>
      <c r="AC134" s="20">
        <v>158.01499999999999</v>
      </c>
      <c r="AD134" s="20">
        <v>158.01499999999999</v>
      </c>
      <c r="AE134" s="20">
        <v>158.01499999999999</v>
      </c>
      <c r="AF134" s="20">
        <v>158.01499999999999</v>
      </c>
      <c r="AG134" s="20">
        <v>158.01499999999999</v>
      </c>
      <c r="AH134" s="20">
        <v>158.01499999999999</v>
      </c>
      <c r="AI134" s="20">
        <v>158.01499999999999</v>
      </c>
      <c r="AJ134" s="20">
        <v>158.01499999999999</v>
      </c>
      <c r="AK134" s="20">
        <v>158.01499999999999</v>
      </c>
      <c r="AL134" s="14" t="s">
        <v>198</v>
      </c>
      <c r="AM134" s="14"/>
    </row>
    <row r="135" spans="1:39" ht="12.75" customHeight="1" x14ac:dyDescent="0.25">
      <c r="A135" s="100"/>
      <c r="B135" s="14" t="s">
        <v>202</v>
      </c>
      <c r="C135" s="18" t="s">
        <v>196</v>
      </c>
      <c r="D135" s="14" t="s">
        <v>197</v>
      </c>
      <c r="E135" s="14">
        <v>2020</v>
      </c>
      <c r="F135" s="14" t="s">
        <v>412</v>
      </c>
      <c r="G135" s="20">
        <v>158.01499999999999</v>
      </c>
      <c r="H135" s="20">
        <v>158.01499999999999</v>
      </c>
      <c r="I135" s="20">
        <v>158.01499999999999</v>
      </c>
      <c r="J135" s="20">
        <v>158.01499999999999</v>
      </c>
      <c r="K135" s="20">
        <v>158.01499999999999</v>
      </c>
      <c r="L135" s="20">
        <v>158.01499999999999</v>
      </c>
      <c r="M135" s="20">
        <v>158.01499999999999</v>
      </c>
      <c r="N135" s="20">
        <v>158.01499999999999</v>
      </c>
      <c r="O135" s="20">
        <v>158.01499999999999</v>
      </c>
      <c r="P135" s="20">
        <v>158.01499999999999</v>
      </c>
      <c r="Q135" s="20">
        <v>158.01499999999999</v>
      </c>
      <c r="R135" s="20">
        <v>158.01499999999999</v>
      </c>
      <c r="S135" s="20">
        <v>158.01499999999999</v>
      </c>
      <c r="T135" s="20">
        <v>158.01499999999999</v>
      </c>
      <c r="U135" s="20">
        <v>158.01499999999999</v>
      </c>
      <c r="V135" s="20">
        <v>158.01499999999999</v>
      </c>
      <c r="W135" s="20">
        <v>158.01499999999999</v>
      </c>
      <c r="X135" s="20">
        <v>158.01499999999999</v>
      </c>
      <c r="Y135" s="20">
        <v>158.01499999999999</v>
      </c>
      <c r="Z135" s="20">
        <v>158.01499999999999</v>
      </c>
      <c r="AA135" s="20">
        <v>158.01499999999999</v>
      </c>
      <c r="AB135" s="20">
        <v>158.01499999999999</v>
      </c>
      <c r="AC135" s="20">
        <v>158.01499999999999</v>
      </c>
      <c r="AD135" s="20">
        <v>158.01499999999999</v>
      </c>
      <c r="AE135" s="20">
        <v>158.01499999999999</v>
      </c>
      <c r="AF135" s="20">
        <v>158.01499999999999</v>
      </c>
      <c r="AG135" s="20">
        <v>158.01499999999999</v>
      </c>
      <c r="AH135" s="20">
        <v>158.01499999999999</v>
      </c>
      <c r="AI135" s="20">
        <v>158.01499999999999</v>
      </c>
      <c r="AJ135" s="20">
        <v>158.01499999999999</v>
      </c>
      <c r="AK135" s="20">
        <v>158.01499999999999</v>
      </c>
      <c r="AL135" s="14" t="s">
        <v>198</v>
      </c>
      <c r="AM135" s="14"/>
    </row>
    <row r="136" spans="1:39" ht="12.75" customHeight="1" x14ac:dyDescent="0.25">
      <c r="A136" s="100"/>
      <c r="B136" s="14" t="s">
        <v>195</v>
      </c>
      <c r="C136" s="18" t="s">
        <v>196</v>
      </c>
      <c r="D136" s="14" t="s">
        <v>197</v>
      </c>
      <c r="E136" s="14">
        <v>2018</v>
      </c>
      <c r="F136" s="14" t="s">
        <v>412</v>
      </c>
      <c r="G136" s="20">
        <f>G131*'Conversion Factors'!$D$31^($E136-$E131)</f>
        <v>149.81737793156481</v>
      </c>
      <c r="H136" s="20">
        <f>H131*'Conversion Factors'!$D$31^($E136-$E131)</f>
        <v>149.81737793156481</v>
      </c>
      <c r="I136" s="20">
        <f>I131*'Conversion Factors'!$D$31^($E136-$E131)</f>
        <v>149.81737793156481</v>
      </c>
      <c r="J136" s="20">
        <f>J131*'Conversion Factors'!$D$31^($E136-$E131)</f>
        <v>149.81737793156481</v>
      </c>
      <c r="K136" s="20">
        <f>K131*'Conversion Factors'!$D$31^($E136-$E131)</f>
        <v>149.81737793156481</v>
      </c>
      <c r="L136" s="20">
        <f>L131*'Conversion Factors'!$D$31^($E136-$E131)</f>
        <v>149.81737793156481</v>
      </c>
      <c r="M136" s="20">
        <f>M131*'Conversion Factors'!$D$31^($E136-$E131)</f>
        <v>149.81737793156481</v>
      </c>
      <c r="N136" s="20">
        <f>N131*'Conversion Factors'!$D$31^($E136-$E131)</f>
        <v>149.81737793156481</v>
      </c>
      <c r="O136" s="20">
        <f>O131*'Conversion Factors'!$D$31^($E136-$E131)</f>
        <v>149.81737793156481</v>
      </c>
      <c r="P136" s="20">
        <f>P131*'Conversion Factors'!$D$31^($E136-$E131)</f>
        <v>149.81737793156481</v>
      </c>
      <c r="Q136" s="20">
        <f>Q131*'Conversion Factors'!$D$31^($E136-$E131)</f>
        <v>149.81737793156481</v>
      </c>
      <c r="R136" s="20">
        <f>R131*'Conversion Factors'!$D$31^($E136-$E131)</f>
        <v>149.81737793156481</v>
      </c>
      <c r="S136" s="20">
        <f>S131*'Conversion Factors'!$D$31^($E136-$E131)</f>
        <v>149.81737793156481</v>
      </c>
      <c r="T136" s="20">
        <f>T131*'Conversion Factors'!$D$31^($E136-$E131)</f>
        <v>149.81737793156481</v>
      </c>
      <c r="U136" s="20">
        <f>U131*'Conversion Factors'!$D$31^($E136-$E131)</f>
        <v>149.81737793156481</v>
      </c>
      <c r="V136" s="20">
        <f>V131*'Conversion Factors'!$D$31^($E136-$E131)</f>
        <v>149.81737793156481</v>
      </c>
      <c r="W136" s="20">
        <f>W131*'Conversion Factors'!$D$31^($E136-$E131)</f>
        <v>149.81737793156481</v>
      </c>
      <c r="X136" s="20">
        <f>X131*'Conversion Factors'!$D$31^($E136-$E131)</f>
        <v>149.81737793156481</v>
      </c>
      <c r="Y136" s="20">
        <f>Y131*'Conversion Factors'!$D$31^($E136-$E131)</f>
        <v>149.81737793156481</v>
      </c>
      <c r="Z136" s="20">
        <f>Z131*'Conversion Factors'!$D$31^($E136-$E131)</f>
        <v>149.81737793156481</v>
      </c>
      <c r="AA136" s="20">
        <f>AA131*'Conversion Factors'!$D$31^($E136-$E131)</f>
        <v>149.81737793156481</v>
      </c>
      <c r="AB136" s="20">
        <f>AB131*'Conversion Factors'!$D$31^($E136-$E131)</f>
        <v>149.81737793156481</v>
      </c>
      <c r="AC136" s="20">
        <f>AC131*'Conversion Factors'!$D$31^($E136-$E131)</f>
        <v>149.81737793156481</v>
      </c>
      <c r="AD136" s="20">
        <f>AD131*'Conversion Factors'!$D$31^($E136-$E131)</f>
        <v>149.81737793156481</v>
      </c>
      <c r="AE136" s="20">
        <f>AE131*'Conversion Factors'!$D$31^($E136-$E131)</f>
        <v>149.81737793156481</v>
      </c>
      <c r="AF136" s="20">
        <f>AF131*'Conversion Factors'!$D$31^($E136-$E131)</f>
        <v>149.81737793156481</v>
      </c>
      <c r="AG136" s="20">
        <f>AG131*'Conversion Factors'!$D$31^($E136-$E131)</f>
        <v>149.81737793156481</v>
      </c>
      <c r="AH136" s="20">
        <f>AH131*'Conversion Factors'!$D$31^($E136-$E131)</f>
        <v>149.81737793156481</v>
      </c>
      <c r="AI136" s="20">
        <f>AI131*'Conversion Factors'!$D$31^($E136-$E131)</f>
        <v>149.81737793156481</v>
      </c>
      <c r="AJ136" s="20">
        <f>AJ131*'Conversion Factors'!$D$31^($E136-$E131)</f>
        <v>149.81737793156481</v>
      </c>
      <c r="AK136" s="20">
        <f>AK131*'Conversion Factors'!$D$31^($E136-$E131)</f>
        <v>149.81737793156481</v>
      </c>
      <c r="AL136" s="14"/>
      <c r="AM136" s="14">
        <v>1</v>
      </c>
    </row>
    <row r="137" spans="1:39" ht="12.75" customHeight="1" x14ac:dyDescent="0.25">
      <c r="A137" s="100"/>
      <c r="B137" s="14" t="s">
        <v>199</v>
      </c>
      <c r="C137" s="18" t="s">
        <v>196</v>
      </c>
      <c r="D137" s="14" t="s">
        <v>197</v>
      </c>
      <c r="E137" s="14">
        <v>2018</v>
      </c>
      <c r="F137" s="14" t="s">
        <v>412</v>
      </c>
      <c r="G137" s="20">
        <f>G132*'Conversion Factors'!$D$31^($E137-$E132)</f>
        <v>149.13014225297962</v>
      </c>
      <c r="H137" s="20">
        <f>H132*'Conversion Factors'!$D$31^($E137-$E132)</f>
        <v>149.13014225297962</v>
      </c>
      <c r="I137" s="20">
        <f>I132*'Conversion Factors'!$D$31^($E137-$E132)</f>
        <v>149.13014225297962</v>
      </c>
      <c r="J137" s="20">
        <f>J132*'Conversion Factors'!$D$31^($E137-$E132)</f>
        <v>149.13014225297962</v>
      </c>
      <c r="K137" s="20">
        <f>K132*'Conversion Factors'!$D$31^($E137-$E132)</f>
        <v>149.13014225297962</v>
      </c>
      <c r="L137" s="20">
        <f>L132*'Conversion Factors'!$D$31^($E137-$E132)</f>
        <v>149.13014225297962</v>
      </c>
      <c r="M137" s="20">
        <f>M132*'Conversion Factors'!$D$31^($E137-$E132)</f>
        <v>149.13014225297962</v>
      </c>
      <c r="N137" s="20">
        <f>N132*'Conversion Factors'!$D$31^($E137-$E132)</f>
        <v>149.13014225297962</v>
      </c>
      <c r="O137" s="20">
        <f>O132*'Conversion Factors'!$D$31^($E137-$E132)</f>
        <v>149.13014225297962</v>
      </c>
      <c r="P137" s="20">
        <f>P132*'Conversion Factors'!$D$31^($E137-$E132)</f>
        <v>149.13014225297962</v>
      </c>
      <c r="Q137" s="20">
        <f>Q132*'Conversion Factors'!$D$31^($E137-$E132)</f>
        <v>149.13014225297962</v>
      </c>
      <c r="R137" s="20">
        <f>R132*'Conversion Factors'!$D$31^($E137-$E132)</f>
        <v>149.13014225297962</v>
      </c>
      <c r="S137" s="20">
        <f>S132*'Conversion Factors'!$D$31^($E137-$E132)</f>
        <v>149.13014225297962</v>
      </c>
      <c r="T137" s="20">
        <f>T132*'Conversion Factors'!$D$31^($E137-$E132)</f>
        <v>149.13014225297962</v>
      </c>
      <c r="U137" s="20">
        <f>U132*'Conversion Factors'!$D$31^($E137-$E132)</f>
        <v>149.13014225297962</v>
      </c>
      <c r="V137" s="20">
        <f>V132*'Conversion Factors'!$D$31^($E137-$E132)</f>
        <v>149.13014225297962</v>
      </c>
      <c r="W137" s="20">
        <f>W132*'Conversion Factors'!$D$31^($E137-$E132)</f>
        <v>149.13014225297962</v>
      </c>
      <c r="X137" s="20">
        <f>X132*'Conversion Factors'!$D$31^($E137-$E132)</f>
        <v>149.13014225297962</v>
      </c>
      <c r="Y137" s="20">
        <f>Y132*'Conversion Factors'!$D$31^($E137-$E132)</f>
        <v>149.13014225297962</v>
      </c>
      <c r="Z137" s="20">
        <f>Z132*'Conversion Factors'!$D$31^($E137-$E132)</f>
        <v>149.13014225297962</v>
      </c>
      <c r="AA137" s="20">
        <f>AA132*'Conversion Factors'!$D$31^($E137-$E132)</f>
        <v>149.13014225297962</v>
      </c>
      <c r="AB137" s="20">
        <f>AB132*'Conversion Factors'!$D$31^($E137-$E132)</f>
        <v>149.13014225297962</v>
      </c>
      <c r="AC137" s="20">
        <f>AC132*'Conversion Factors'!$D$31^($E137-$E132)</f>
        <v>149.13014225297962</v>
      </c>
      <c r="AD137" s="20">
        <f>AD132*'Conversion Factors'!$D$31^($E137-$E132)</f>
        <v>149.13014225297962</v>
      </c>
      <c r="AE137" s="20">
        <f>AE132*'Conversion Factors'!$D$31^($E137-$E132)</f>
        <v>149.13014225297962</v>
      </c>
      <c r="AF137" s="20">
        <f>AF132*'Conversion Factors'!$D$31^($E137-$E132)</f>
        <v>149.13014225297962</v>
      </c>
      <c r="AG137" s="20">
        <f>AG132*'Conversion Factors'!$D$31^($E137-$E132)</f>
        <v>149.13014225297962</v>
      </c>
      <c r="AH137" s="20">
        <f>AH132*'Conversion Factors'!$D$31^($E137-$E132)</f>
        <v>149.13014225297962</v>
      </c>
      <c r="AI137" s="20">
        <f>AI132*'Conversion Factors'!$D$31^($E137-$E132)</f>
        <v>149.13014225297962</v>
      </c>
      <c r="AJ137" s="20">
        <f>AJ132*'Conversion Factors'!$D$31^($E137-$E132)</f>
        <v>149.13014225297962</v>
      </c>
      <c r="AK137" s="20">
        <f>AK132*'Conversion Factors'!$D$31^($E137-$E132)</f>
        <v>149.13014225297962</v>
      </c>
      <c r="AL137" s="14"/>
      <c r="AM137" s="14">
        <v>1</v>
      </c>
    </row>
    <row r="138" spans="1:39" ht="12.75" customHeight="1" x14ac:dyDescent="0.25">
      <c r="A138" s="100"/>
      <c r="B138" s="14" t="s">
        <v>200</v>
      </c>
      <c r="C138" s="18" t="s">
        <v>196</v>
      </c>
      <c r="D138" s="14" t="s">
        <v>197</v>
      </c>
      <c r="E138" s="14">
        <v>2018</v>
      </c>
      <c r="F138" s="14" t="s">
        <v>412</v>
      </c>
      <c r="G138" s="20">
        <f>G133*'Conversion Factors'!$D$31^($E138-$E133)</f>
        <v>151.87908496732027</v>
      </c>
      <c r="H138" s="20">
        <f>H133*'Conversion Factors'!$D$31^($E138-$E133)</f>
        <v>151.87908496732027</v>
      </c>
      <c r="I138" s="20">
        <f>I133*'Conversion Factors'!$D$31^($E138-$E133)</f>
        <v>151.87908496732027</v>
      </c>
      <c r="J138" s="20">
        <f>J133*'Conversion Factors'!$D$31^($E138-$E133)</f>
        <v>151.87908496732027</v>
      </c>
      <c r="K138" s="20">
        <f>K133*'Conversion Factors'!$D$31^($E138-$E133)</f>
        <v>151.87908496732027</v>
      </c>
      <c r="L138" s="20">
        <f>L133*'Conversion Factors'!$D$31^($E138-$E133)</f>
        <v>151.87908496732027</v>
      </c>
      <c r="M138" s="20">
        <f>M133*'Conversion Factors'!$D$31^($E138-$E133)</f>
        <v>151.87908496732027</v>
      </c>
      <c r="N138" s="20">
        <f>N133*'Conversion Factors'!$D$31^($E138-$E133)</f>
        <v>151.87908496732027</v>
      </c>
      <c r="O138" s="20">
        <f>O133*'Conversion Factors'!$D$31^($E138-$E133)</f>
        <v>151.87908496732027</v>
      </c>
      <c r="P138" s="20">
        <f>P133*'Conversion Factors'!$D$31^($E138-$E133)</f>
        <v>151.87908496732027</v>
      </c>
      <c r="Q138" s="20">
        <f>Q133*'Conversion Factors'!$D$31^($E138-$E133)</f>
        <v>151.87908496732027</v>
      </c>
      <c r="R138" s="20">
        <f>R133*'Conversion Factors'!$D$31^($E138-$E133)</f>
        <v>151.87908496732027</v>
      </c>
      <c r="S138" s="20">
        <f>S133*'Conversion Factors'!$D$31^($E138-$E133)</f>
        <v>151.87908496732027</v>
      </c>
      <c r="T138" s="20">
        <f>T133*'Conversion Factors'!$D$31^($E138-$E133)</f>
        <v>151.87908496732027</v>
      </c>
      <c r="U138" s="20">
        <f>U133*'Conversion Factors'!$D$31^($E138-$E133)</f>
        <v>151.87908496732027</v>
      </c>
      <c r="V138" s="20">
        <f>V133*'Conversion Factors'!$D$31^($E138-$E133)</f>
        <v>151.87908496732027</v>
      </c>
      <c r="W138" s="20">
        <f>W133*'Conversion Factors'!$D$31^($E138-$E133)</f>
        <v>151.87908496732027</v>
      </c>
      <c r="X138" s="20">
        <f>X133*'Conversion Factors'!$D$31^($E138-$E133)</f>
        <v>151.87908496732027</v>
      </c>
      <c r="Y138" s="20">
        <f>Y133*'Conversion Factors'!$D$31^($E138-$E133)</f>
        <v>151.87908496732027</v>
      </c>
      <c r="Z138" s="20">
        <f>Z133*'Conversion Factors'!$D$31^($E138-$E133)</f>
        <v>151.87908496732027</v>
      </c>
      <c r="AA138" s="20">
        <f>AA133*'Conversion Factors'!$D$31^($E138-$E133)</f>
        <v>151.87908496732027</v>
      </c>
      <c r="AB138" s="20">
        <f>AB133*'Conversion Factors'!$D$31^($E138-$E133)</f>
        <v>151.87908496732027</v>
      </c>
      <c r="AC138" s="20">
        <f>AC133*'Conversion Factors'!$D$31^($E138-$E133)</f>
        <v>151.87908496732027</v>
      </c>
      <c r="AD138" s="20">
        <f>AD133*'Conversion Factors'!$D$31^($E138-$E133)</f>
        <v>151.87908496732027</v>
      </c>
      <c r="AE138" s="20">
        <f>AE133*'Conversion Factors'!$D$31^($E138-$E133)</f>
        <v>151.87908496732027</v>
      </c>
      <c r="AF138" s="20">
        <f>AF133*'Conversion Factors'!$D$31^($E138-$E133)</f>
        <v>151.87908496732027</v>
      </c>
      <c r="AG138" s="20">
        <f>AG133*'Conversion Factors'!$D$31^($E138-$E133)</f>
        <v>151.87908496732027</v>
      </c>
      <c r="AH138" s="20">
        <f>AH133*'Conversion Factors'!$D$31^($E138-$E133)</f>
        <v>151.87908496732027</v>
      </c>
      <c r="AI138" s="20">
        <f>AI133*'Conversion Factors'!$D$31^($E138-$E133)</f>
        <v>151.87908496732027</v>
      </c>
      <c r="AJ138" s="20">
        <f>AJ133*'Conversion Factors'!$D$31^($E138-$E133)</f>
        <v>151.87908496732027</v>
      </c>
      <c r="AK138" s="20">
        <f>AK133*'Conversion Factors'!$D$31^($E138-$E133)</f>
        <v>151.87908496732027</v>
      </c>
      <c r="AL138" s="14"/>
      <c r="AM138" s="14">
        <v>1</v>
      </c>
    </row>
    <row r="139" spans="1:39" ht="12.75" customHeight="1" x14ac:dyDescent="0.25">
      <c r="A139" s="100"/>
      <c r="B139" s="14" t="s">
        <v>277</v>
      </c>
      <c r="C139" s="18" t="s">
        <v>196</v>
      </c>
      <c r="D139" s="14" t="s">
        <v>197</v>
      </c>
      <c r="E139" s="14">
        <v>2018</v>
      </c>
      <c r="F139" s="14" t="s">
        <v>412</v>
      </c>
      <c r="G139" s="20">
        <f>G134*'Conversion Factors'!$D$31^($E139-$E134)</f>
        <v>151.87908496732027</v>
      </c>
      <c r="H139" s="20">
        <f>H134*'Conversion Factors'!$D$31^($E139-$E134)</f>
        <v>151.87908496732027</v>
      </c>
      <c r="I139" s="20">
        <f>I134*'Conversion Factors'!$D$31^($E139-$E134)</f>
        <v>151.87908496732027</v>
      </c>
      <c r="J139" s="20">
        <f>J134*'Conversion Factors'!$D$31^($E139-$E134)</f>
        <v>151.87908496732027</v>
      </c>
      <c r="K139" s="20">
        <f>K134*'Conversion Factors'!$D$31^($E139-$E134)</f>
        <v>151.87908496732027</v>
      </c>
      <c r="L139" s="20">
        <f>L134*'Conversion Factors'!$D$31^($E139-$E134)</f>
        <v>151.87908496732027</v>
      </c>
      <c r="M139" s="20">
        <f>M134*'Conversion Factors'!$D$31^($E139-$E134)</f>
        <v>151.87908496732027</v>
      </c>
      <c r="N139" s="20">
        <f>N134*'Conversion Factors'!$D$31^($E139-$E134)</f>
        <v>151.87908496732027</v>
      </c>
      <c r="O139" s="20">
        <f>O134*'Conversion Factors'!$D$31^($E139-$E134)</f>
        <v>151.87908496732027</v>
      </c>
      <c r="P139" s="20">
        <f>P134*'Conversion Factors'!$D$31^($E139-$E134)</f>
        <v>151.87908496732027</v>
      </c>
      <c r="Q139" s="20">
        <f>Q134*'Conversion Factors'!$D$31^($E139-$E134)</f>
        <v>151.87908496732027</v>
      </c>
      <c r="R139" s="20">
        <f>R134*'Conversion Factors'!$D$31^($E139-$E134)</f>
        <v>151.87908496732027</v>
      </c>
      <c r="S139" s="20">
        <f>S134*'Conversion Factors'!$D$31^($E139-$E134)</f>
        <v>151.87908496732027</v>
      </c>
      <c r="T139" s="20">
        <f>T134*'Conversion Factors'!$D$31^($E139-$E134)</f>
        <v>151.87908496732027</v>
      </c>
      <c r="U139" s="20">
        <f>U134*'Conversion Factors'!$D$31^($E139-$E134)</f>
        <v>151.87908496732027</v>
      </c>
      <c r="V139" s="20">
        <f>V134*'Conversion Factors'!$D$31^($E139-$E134)</f>
        <v>151.87908496732027</v>
      </c>
      <c r="W139" s="20">
        <f>W134*'Conversion Factors'!$D$31^($E139-$E134)</f>
        <v>151.87908496732027</v>
      </c>
      <c r="X139" s="20">
        <f>X134*'Conversion Factors'!$D$31^($E139-$E134)</f>
        <v>151.87908496732027</v>
      </c>
      <c r="Y139" s="20">
        <f>Y134*'Conversion Factors'!$D$31^($E139-$E134)</f>
        <v>151.87908496732027</v>
      </c>
      <c r="Z139" s="20">
        <f>Z134*'Conversion Factors'!$D$31^($E139-$E134)</f>
        <v>151.87908496732027</v>
      </c>
      <c r="AA139" s="20">
        <f>AA134*'Conversion Factors'!$D$31^($E139-$E134)</f>
        <v>151.87908496732027</v>
      </c>
      <c r="AB139" s="20">
        <f>AB134*'Conversion Factors'!$D$31^($E139-$E134)</f>
        <v>151.87908496732027</v>
      </c>
      <c r="AC139" s="20">
        <f>AC134*'Conversion Factors'!$D$31^($E139-$E134)</f>
        <v>151.87908496732027</v>
      </c>
      <c r="AD139" s="20">
        <f>AD134*'Conversion Factors'!$D$31^($E139-$E134)</f>
        <v>151.87908496732027</v>
      </c>
      <c r="AE139" s="20">
        <f>AE134*'Conversion Factors'!$D$31^($E139-$E134)</f>
        <v>151.87908496732027</v>
      </c>
      <c r="AF139" s="20">
        <f>AF134*'Conversion Factors'!$D$31^($E139-$E134)</f>
        <v>151.87908496732027</v>
      </c>
      <c r="AG139" s="20">
        <f>AG134*'Conversion Factors'!$D$31^($E139-$E134)</f>
        <v>151.87908496732027</v>
      </c>
      <c r="AH139" s="20">
        <f>AH134*'Conversion Factors'!$D$31^($E139-$E134)</f>
        <v>151.87908496732027</v>
      </c>
      <c r="AI139" s="20">
        <f>AI134*'Conversion Factors'!$D$31^($E139-$E134)</f>
        <v>151.87908496732027</v>
      </c>
      <c r="AJ139" s="20">
        <f>AJ134*'Conversion Factors'!$D$31^($E139-$E134)</f>
        <v>151.87908496732027</v>
      </c>
      <c r="AK139" s="20">
        <f>AK134*'Conversion Factors'!$D$31^($E139-$E134)</f>
        <v>151.87908496732027</v>
      </c>
      <c r="AL139" s="14"/>
      <c r="AM139" s="14">
        <v>1</v>
      </c>
    </row>
    <row r="140" spans="1:39" ht="12.75" customHeight="1" x14ac:dyDescent="0.25">
      <c r="A140" s="102" t="s">
        <v>47</v>
      </c>
      <c r="B140" s="14" t="s">
        <v>195</v>
      </c>
      <c r="C140" s="18" t="s">
        <v>196</v>
      </c>
      <c r="D140" s="14" t="s">
        <v>197</v>
      </c>
      <c r="E140" s="14">
        <v>2020</v>
      </c>
      <c r="F140" s="14" t="s">
        <v>412</v>
      </c>
      <c r="G140" s="20">
        <v>354.25</v>
      </c>
      <c r="H140" s="20">
        <f>$G140*'Performance Curves'!C$8</f>
        <v>348.78660214561557</v>
      </c>
      <c r="I140" s="20">
        <f>$G140*'Performance Curves'!D$8</f>
        <v>343.32320429123115</v>
      </c>
      <c r="J140" s="20">
        <f>$G140*'Performance Curves'!E$8</f>
        <v>337.85980643684678</v>
      </c>
      <c r="K140" s="20">
        <f>$G140*'Performance Curves'!F$8</f>
        <v>332.39640858246236</v>
      </c>
      <c r="L140" s="20">
        <f>$G140*'Performance Curves'!G$8</f>
        <v>326.93301072807793</v>
      </c>
      <c r="M140" s="20">
        <f>$G140*'Performance Curves'!H$8</f>
        <v>321.46961287369345</v>
      </c>
      <c r="N140" s="20">
        <f>$G140*'Performance Curves'!I$8</f>
        <v>316.00621501930908</v>
      </c>
      <c r="O140" s="20">
        <f>$G140*'Performance Curves'!J$8</f>
        <v>310.54281716492466</v>
      </c>
      <c r="P140" s="20">
        <f>$G140*'Performance Curves'!K$8</f>
        <v>305.07941931054023</v>
      </c>
      <c r="Q140" s="20">
        <f>$G140*'Performance Curves'!L$8</f>
        <v>299.61602145615569</v>
      </c>
      <c r="R140" s="20">
        <f>$G140*'Performance Curves'!M$8</f>
        <v>297.28575498779827</v>
      </c>
      <c r="S140" s="20">
        <f>$G140*'Performance Curves'!N$8</f>
        <v>294.95548851944091</v>
      </c>
      <c r="T140" s="20">
        <f>$G140*'Performance Curves'!O$8</f>
        <v>292.62522205108348</v>
      </c>
      <c r="U140" s="20">
        <f>$G140*'Performance Curves'!P$8</f>
        <v>290.29495558272612</v>
      </c>
      <c r="V140" s="20">
        <f>$G140*'Performance Curves'!Q$8</f>
        <v>287.9646891143687</v>
      </c>
      <c r="W140" s="20">
        <f>$G140*'Performance Curves'!R$8</f>
        <v>285.63442264601127</v>
      </c>
      <c r="X140" s="20">
        <f>$G140*'Performance Curves'!S$8</f>
        <v>283.30415617765391</v>
      </c>
      <c r="Y140" s="20">
        <f>$G140*'Performance Curves'!T$8</f>
        <v>280.97388970929649</v>
      </c>
      <c r="Z140" s="20">
        <f>$G140*'Performance Curves'!U$8</f>
        <v>278.64362324093912</v>
      </c>
      <c r="AA140" s="20">
        <f>$G140*'Performance Curves'!V$8</f>
        <v>276.31335677258176</v>
      </c>
      <c r="AB140" s="20">
        <f>$G140*'Performance Curves'!W$8</f>
        <v>274.94261179119496</v>
      </c>
      <c r="AC140" s="20">
        <f>$G140*'Performance Curves'!X$8</f>
        <v>273.57186680980811</v>
      </c>
      <c r="AD140" s="20">
        <f>$G140*'Performance Curves'!Y$8</f>
        <v>272.20112182842138</v>
      </c>
      <c r="AE140" s="20">
        <f>$G140*'Performance Curves'!Z$8</f>
        <v>270.83037684703459</v>
      </c>
      <c r="AF140" s="20">
        <f>$G140*'Performance Curves'!AA$8</f>
        <v>269.45963186564779</v>
      </c>
      <c r="AG140" s="20">
        <f>$G140*'Performance Curves'!AB$8</f>
        <v>268.088886884261</v>
      </c>
      <c r="AH140" s="20">
        <f>$G140*'Performance Curves'!AC$8</f>
        <v>266.71814190287421</v>
      </c>
      <c r="AI140" s="20">
        <f>$G140*'Performance Curves'!AD$8</f>
        <v>265.34739692148742</v>
      </c>
      <c r="AJ140" s="20">
        <f>$G140*'Performance Curves'!AE$8</f>
        <v>263.97665194010062</v>
      </c>
      <c r="AK140" s="20">
        <f>$G140*'Performance Curves'!AF$8</f>
        <v>262.60590695871394</v>
      </c>
      <c r="AL140" s="14" t="s">
        <v>209</v>
      </c>
      <c r="AM140" s="14"/>
    </row>
    <row r="141" spans="1:39" ht="12.75" customHeight="1" x14ac:dyDescent="0.25">
      <c r="A141" s="103"/>
      <c r="B141" s="14" t="s">
        <v>199</v>
      </c>
      <c r="C141" s="18" t="s">
        <v>196</v>
      </c>
      <c r="D141" s="14" t="s">
        <v>197</v>
      </c>
      <c r="E141" s="14">
        <v>2020</v>
      </c>
      <c r="F141" s="14" t="s">
        <v>412</v>
      </c>
      <c r="G141" s="20">
        <v>352.625</v>
      </c>
      <c r="H141" s="20">
        <f>$G141*'Performance Curves'!C$8</f>
        <v>347.18666360366319</v>
      </c>
      <c r="I141" s="20">
        <f>$G141*'Performance Curves'!D$8</f>
        <v>341.74832720732644</v>
      </c>
      <c r="J141" s="20">
        <f>$G141*'Performance Curves'!E$8</f>
        <v>336.30999081098963</v>
      </c>
      <c r="K141" s="20">
        <f>$G141*'Performance Curves'!F$8</f>
        <v>330.87165441465288</v>
      </c>
      <c r="L141" s="20">
        <f>$G141*'Performance Curves'!G$8</f>
        <v>325.43331801831607</v>
      </c>
      <c r="M141" s="20">
        <f>$G141*'Performance Curves'!H$8</f>
        <v>319.99498162197926</v>
      </c>
      <c r="N141" s="20">
        <f>$G141*'Performance Curves'!I$8</f>
        <v>314.55664522564251</v>
      </c>
      <c r="O141" s="20">
        <f>$G141*'Performance Curves'!J$8</f>
        <v>309.1183088293057</v>
      </c>
      <c r="P141" s="20">
        <f>$G141*'Performance Curves'!K$8</f>
        <v>303.67997243296895</v>
      </c>
      <c r="Q141" s="20">
        <f>$G141*'Performance Curves'!L$8</f>
        <v>298.24163603663203</v>
      </c>
      <c r="R141" s="20">
        <f>$G141*'Performance Curves'!M$8</f>
        <v>295.92205886400103</v>
      </c>
      <c r="S141" s="20">
        <f>$G141*'Performance Curves'!N$8</f>
        <v>293.60248169137009</v>
      </c>
      <c r="T141" s="20">
        <f>$G141*'Performance Curves'!O$8</f>
        <v>291.28290451873909</v>
      </c>
      <c r="U141" s="20">
        <f>$G141*'Performance Curves'!P$8</f>
        <v>288.96332734610809</v>
      </c>
      <c r="V141" s="20">
        <f>$G141*'Performance Curves'!Q$8</f>
        <v>286.64375017347709</v>
      </c>
      <c r="W141" s="20">
        <f>$G141*'Performance Curves'!R$8</f>
        <v>284.32417300084609</v>
      </c>
      <c r="X141" s="20">
        <f>$G141*'Performance Curves'!S$8</f>
        <v>282.00459582821514</v>
      </c>
      <c r="Y141" s="20">
        <f>$G141*'Performance Curves'!T$8</f>
        <v>279.68501865558414</v>
      </c>
      <c r="Z141" s="20">
        <f>$G141*'Performance Curves'!U$8</f>
        <v>277.36544148295314</v>
      </c>
      <c r="AA141" s="20">
        <f>$G141*'Performance Curves'!V$8</f>
        <v>275.0458643103222</v>
      </c>
      <c r="AB141" s="20">
        <f>$G141*'Performance Curves'!W$8</f>
        <v>273.68140714995093</v>
      </c>
      <c r="AC141" s="20">
        <f>$G141*'Performance Curves'!X$8</f>
        <v>272.31694998957965</v>
      </c>
      <c r="AD141" s="20">
        <f>$G141*'Performance Curves'!Y$8</f>
        <v>270.95249282920844</v>
      </c>
      <c r="AE141" s="20">
        <f>$G141*'Performance Curves'!Z$8</f>
        <v>269.58803566883716</v>
      </c>
      <c r="AF141" s="20">
        <f>$G141*'Performance Curves'!AA$8</f>
        <v>268.22357850846589</v>
      </c>
      <c r="AG141" s="20">
        <f>$G141*'Performance Curves'!AB$8</f>
        <v>266.85912134809462</v>
      </c>
      <c r="AH141" s="20">
        <f>$G141*'Performance Curves'!AC$8</f>
        <v>265.4946641877234</v>
      </c>
      <c r="AI141" s="20">
        <f>$G141*'Performance Curves'!AD$8</f>
        <v>264.13020702735213</v>
      </c>
      <c r="AJ141" s="20">
        <f>$G141*'Performance Curves'!AE$8</f>
        <v>262.76574986698091</v>
      </c>
      <c r="AK141" s="20">
        <f>$G141*'Performance Curves'!AF$8</f>
        <v>261.40129270660975</v>
      </c>
      <c r="AL141" s="14" t="s">
        <v>209</v>
      </c>
      <c r="AM141" s="14"/>
    </row>
    <row r="142" spans="1:39" ht="12.75" customHeight="1" x14ac:dyDescent="0.25">
      <c r="A142" s="103"/>
      <c r="B142" s="14" t="s">
        <v>200</v>
      </c>
      <c r="C142" s="18" t="s">
        <v>196</v>
      </c>
      <c r="D142" s="14" t="s">
        <v>197</v>
      </c>
      <c r="E142" s="14">
        <v>2020</v>
      </c>
      <c r="F142" s="14" t="s">
        <v>412</v>
      </c>
      <c r="G142" s="20">
        <v>359.125</v>
      </c>
      <c r="H142" s="20">
        <f>$G142*'Performance Curves'!C$8</f>
        <v>353.58641777147267</v>
      </c>
      <c r="I142" s="20">
        <f>$G142*'Performance Curves'!D$8</f>
        <v>348.04783554294534</v>
      </c>
      <c r="J142" s="20">
        <f>$G142*'Performance Curves'!E$8</f>
        <v>342.50925331441806</v>
      </c>
      <c r="K142" s="20">
        <f>$G142*'Performance Curves'!F$8</f>
        <v>336.97067108589073</v>
      </c>
      <c r="L142" s="20">
        <f>$G142*'Performance Curves'!G$8</f>
        <v>331.4320888573634</v>
      </c>
      <c r="M142" s="20">
        <f>$G142*'Performance Curves'!H$8</f>
        <v>325.89350662883606</v>
      </c>
      <c r="N142" s="20">
        <f>$G142*'Performance Curves'!I$8</f>
        <v>320.35492440030873</v>
      </c>
      <c r="O142" s="20">
        <f>$G142*'Performance Curves'!J$8</f>
        <v>314.8163421717814</v>
      </c>
      <c r="P142" s="20">
        <f>$G142*'Performance Curves'!K$8</f>
        <v>309.27775994325407</v>
      </c>
      <c r="Q142" s="20">
        <f>$G142*'Performance Curves'!L$8</f>
        <v>303.73917771472662</v>
      </c>
      <c r="R142" s="20">
        <f>$G142*'Performance Curves'!M$8</f>
        <v>301.37684335918999</v>
      </c>
      <c r="S142" s="20">
        <f>$G142*'Performance Curves'!N$8</f>
        <v>299.01450900365336</v>
      </c>
      <c r="T142" s="20">
        <f>$G142*'Performance Curves'!O$8</f>
        <v>296.65217464811673</v>
      </c>
      <c r="U142" s="20">
        <f>$G142*'Performance Curves'!P$8</f>
        <v>294.2898402925801</v>
      </c>
      <c r="V142" s="20">
        <f>$G142*'Performance Curves'!Q$8</f>
        <v>291.92750593704352</v>
      </c>
      <c r="W142" s="20">
        <f>$G142*'Performance Curves'!R$8</f>
        <v>289.56517158150689</v>
      </c>
      <c r="X142" s="20">
        <f>$G142*'Performance Curves'!S$8</f>
        <v>287.20283722597026</v>
      </c>
      <c r="Y142" s="20">
        <f>$G142*'Performance Curves'!T$8</f>
        <v>284.84050287043362</v>
      </c>
      <c r="Z142" s="20">
        <f>$G142*'Performance Curves'!U$8</f>
        <v>282.47816851489699</v>
      </c>
      <c r="AA142" s="20">
        <f>$G142*'Performance Curves'!V$8</f>
        <v>280.11583415936036</v>
      </c>
      <c r="AB142" s="20">
        <f>$G142*'Performance Curves'!W$8</f>
        <v>278.72622571492695</v>
      </c>
      <c r="AC142" s="20">
        <f>$G142*'Performance Curves'!X$8</f>
        <v>277.33661727049355</v>
      </c>
      <c r="AD142" s="20">
        <f>$G142*'Performance Curves'!Y$8</f>
        <v>275.9470088260602</v>
      </c>
      <c r="AE142" s="20">
        <f>$G142*'Performance Curves'!Z$8</f>
        <v>274.55740038162679</v>
      </c>
      <c r="AF142" s="20">
        <f>$G142*'Performance Curves'!AA$8</f>
        <v>273.16779193719339</v>
      </c>
      <c r="AG142" s="20">
        <f>$G142*'Performance Curves'!AB$8</f>
        <v>271.77818349275998</v>
      </c>
      <c r="AH142" s="20">
        <f>$G142*'Performance Curves'!AC$8</f>
        <v>270.38857504832657</v>
      </c>
      <c r="AI142" s="20">
        <f>$G142*'Performance Curves'!AD$8</f>
        <v>268.99896660389322</v>
      </c>
      <c r="AJ142" s="20">
        <f>$G142*'Performance Curves'!AE$8</f>
        <v>267.60935815945982</v>
      </c>
      <c r="AK142" s="20">
        <f>$G142*'Performance Curves'!AF$8</f>
        <v>266.21974971502652</v>
      </c>
      <c r="AL142" s="14" t="s">
        <v>209</v>
      </c>
      <c r="AM142" s="14"/>
    </row>
    <row r="143" spans="1:39" ht="14.65" customHeight="1" x14ac:dyDescent="0.25">
      <c r="A143" s="103"/>
      <c r="B143" s="14" t="s">
        <v>201</v>
      </c>
      <c r="C143" s="18" t="s">
        <v>196</v>
      </c>
      <c r="D143" s="14" t="s">
        <v>197</v>
      </c>
      <c r="E143" s="14">
        <v>2020</v>
      </c>
      <c r="F143" s="14" t="s">
        <v>412</v>
      </c>
      <c r="G143" s="20">
        <v>359.125</v>
      </c>
      <c r="H143" s="20">
        <f>$G143*'Performance Curves'!C$8</f>
        <v>353.58641777147267</v>
      </c>
      <c r="I143" s="20">
        <f>$G143*'Performance Curves'!D$8</f>
        <v>348.04783554294534</v>
      </c>
      <c r="J143" s="20">
        <f>$G143*'Performance Curves'!E$8</f>
        <v>342.50925331441806</v>
      </c>
      <c r="K143" s="20">
        <f>$G143*'Performance Curves'!F$8</f>
        <v>336.97067108589073</v>
      </c>
      <c r="L143" s="20">
        <f>$G143*'Performance Curves'!G$8</f>
        <v>331.4320888573634</v>
      </c>
      <c r="M143" s="20">
        <f>$G143*'Performance Curves'!H$8</f>
        <v>325.89350662883606</v>
      </c>
      <c r="N143" s="20">
        <f>$G143*'Performance Curves'!I$8</f>
        <v>320.35492440030873</v>
      </c>
      <c r="O143" s="20">
        <f>$G143*'Performance Curves'!J$8</f>
        <v>314.8163421717814</v>
      </c>
      <c r="P143" s="20">
        <f>$G143*'Performance Curves'!K$8</f>
        <v>309.27775994325407</v>
      </c>
      <c r="Q143" s="20">
        <f>$G143*'Performance Curves'!L$8</f>
        <v>303.73917771472662</v>
      </c>
      <c r="R143" s="20">
        <f>$G143*'Performance Curves'!M$8</f>
        <v>301.37684335918999</v>
      </c>
      <c r="S143" s="20">
        <f>$G143*'Performance Curves'!N$8</f>
        <v>299.01450900365336</v>
      </c>
      <c r="T143" s="20">
        <f>$G143*'Performance Curves'!O$8</f>
        <v>296.65217464811673</v>
      </c>
      <c r="U143" s="20">
        <f>$G143*'Performance Curves'!P$8</f>
        <v>294.2898402925801</v>
      </c>
      <c r="V143" s="20">
        <f>$G143*'Performance Curves'!Q$8</f>
        <v>291.92750593704352</v>
      </c>
      <c r="W143" s="20">
        <f>$G143*'Performance Curves'!R$8</f>
        <v>289.56517158150689</v>
      </c>
      <c r="X143" s="20">
        <f>$G143*'Performance Curves'!S$8</f>
        <v>287.20283722597026</v>
      </c>
      <c r="Y143" s="20">
        <f>$G143*'Performance Curves'!T$8</f>
        <v>284.84050287043362</v>
      </c>
      <c r="Z143" s="20">
        <f>$G143*'Performance Curves'!U$8</f>
        <v>282.47816851489699</v>
      </c>
      <c r="AA143" s="20">
        <f>$G143*'Performance Curves'!V$8</f>
        <v>280.11583415936036</v>
      </c>
      <c r="AB143" s="20">
        <f>$G143*'Performance Curves'!W$8</f>
        <v>278.72622571492695</v>
      </c>
      <c r="AC143" s="20">
        <f>$G143*'Performance Curves'!X$8</f>
        <v>277.33661727049355</v>
      </c>
      <c r="AD143" s="20">
        <f>$G143*'Performance Curves'!Y$8</f>
        <v>275.9470088260602</v>
      </c>
      <c r="AE143" s="20">
        <f>$G143*'Performance Curves'!Z$8</f>
        <v>274.55740038162679</v>
      </c>
      <c r="AF143" s="20">
        <f>$G143*'Performance Curves'!AA$8</f>
        <v>273.16779193719339</v>
      </c>
      <c r="AG143" s="20">
        <f>$G143*'Performance Curves'!AB$8</f>
        <v>271.77818349275998</v>
      </c>
      <c r="AH143" s="20">
        <f>$G143*'Performance Curves'!AC$8</f>
        <v>270.38857504832657</v>
      </c>
      <c r="AI143" s="20">
        <f>$G143*'Performance Curves'!AD$8</f>
        <v>268.99896660389322</v>
      </c>
      <c r="AJ143" s="20">
        <f>$G143*'Performance Curves'!AE$8</f>
        <v>267.60935815945982</v>
      </c>
      <c r="AK143" s="20">
        <f>$G143*'Performance Curves'!AF$8</f>
        <v>266.21974971502652</v>
      </c>
      <c r="AL143" s="14" t="s">
        <v>209</v>
      </c>
      <c r="AM143" s="14"/>
    </row>
    <row r="144" spans="1:39" ht="12.75" customHeight="1" x14ac:dyDescent="0.25">
      <c r="A144" s="103"/>
      <c r="B144" s="14" t="s">
        <v>202</v>
      </c>
      <c r="C144" s="18" t="s">
        <v>196</v>
      </c>
      <c r="D144" s="14" t="s">
        <v>197</v>
      </c>
      <c r="E144" s="14">
        <v>2020</v>
      </c>
      <c r="F144" s="14" t="s">
        <v>412</v>
      </c>
      <c r="G144" s="20">
        <v>359.125</v>
      </c>
      <c r="H144" s="20">
        <f>$G144*'Performance Curves'!C$8</f>
        <v>353.58641777147267</v>
      </c>
      <c r="I144" s="20">
        <f>$G144*'Performance Curves'!D$8</f>
        <v>348.04783554294534</v>
      </c>
      <c r="J144" s="20">
        <f>$G144*'Performance Curves'!E$8</f>
        <v>342.50925331441806</v>
      </c>
      <c r="K144" s="20">
        <f>$G144*'Performance Curves'!F$8</f>
        <v>336.97067108589073</v>
      </c>
      <c r="L144" s="20">
        <f>$G144*'Performance Curves'!G$8</f>
        <v>331.4320888573634</v>
      </c>
      <c r="M144" s="20">
        <f>$G144*'Performance Curves'!H$8</f>
        <v>325.89350662883606</v>
      </c>
      <c r="N144" s="20">
        <f>$G144*'Performance Curves'!I$8</f>
        <v>320.35492440030873</v>
      </c>
      <c r="O144" s="20">
        <f>$G144*'Performance Curves'!J$8</f>
        <v>314.8163421717814</v>
      </c>
      <c r="P144" s="20">
        <f>$G144*'Performance Curves'!K$8</f>
        <v>309.27775994325407</v>
      </c>
      <c r="Q144" s="20">
        <f>$G144*'Performance Curves'!L$8</f>
        <v>303.73917771472662</v>
      </c>
      <c r="R144" s="20">
        <f>$G144*'Performance Curves'!M$8</f>
        <v>301.37684335918999</v>
      </c>
      <c r="S144" s="20">
        <f>$G144*'Performance Curves'!N$8</f>
        <v>299.01450900365336</v>
      </c>
      <c r="T144" s="20">
        <f>$G144*'Performance Curves'!O$8</f>
        <v>296.65217464811673</v>
      </c>
      <c r="U144" s="20">
        <f>$G144*'Performance Curves'!P$8</f>
        <v>294.2898402925801</v>
      </c>
      <c r="V144" s="20">
        <f>$G144*'Performance Curves'!Q$8</f>
        <v>291.92750593704352</v>
      </c>
      <c r="W144" s="20">
        <f>$G144*'Performance Curves'!R$8</f>
        <v>289.56517158150689</v>
      </c>
      <c r="X144" s="20">
        <f>$G144*'Performance Curves'!S$8</f>
        <v>287.20283722597026</v>
      </c>
      <c r="Y144" s="20">
        <f>$G144*'Performance Curves'!T$8</f>
        <v>284.84050287043362</v>
      </c>
      <c r="Z144" s="20">
        <f>$G144*'Performance Curves'!U$8</f>
        <v>282.47816851489699</v>
      </c>
      <c r="AA144" s="20">
        <f>$G144*'Performance Curves'!V$8</f>
        <v>280.11583415936036</v>
      </c>
      <c r="AB144" s="20">
        <f>$G144*'Performance Curves'!W$8</f>
        <v>278.72622571492695</v>
      </c>
      <c r="AC144" s="20">
        <f>$G144*'Performance Curves'!X$8</f>
        <v>277.33661727049355</v>
      </c>
      <c r="AD144" s="20">
        <f>$G144*'Performance Curves'!Y$8</f>
        <v>275.9470088260602</v>
      </c>
      <c r="AE144" s="20">
        <f>$G144*'Performance Curves'!Z$8</f>
        <v>274.55740038162679</v>
      </c>
      <c r="AF144" s="20">
        <f>$G144*'Performance Curves'!AA$8</f>
        <v>273.16779193719339</v>
      </c>
      <c r="AG144" s="20">
        <f>$G144*'Performance Curves'!AB$8</f>
        <v>271.77818349275998</v>
      </c>
      <c r="AH144" s="20">
        <f>$G144*'Performance Curves'!AC$8</f>
        <v>270.38857504832657</v>
      </c>
      <c r="AI144" s="20">
        <f>$G144*'Performance Curves'!AD$8</f>
        <v>268.99896660389322</v>
      </c>
      <c r="AJ144" s="20">
        <f>$G144*'Performance Curves'!AE$8</f>
        <v>267.60935815945982</v>
      </c>
      <c r="AK144" s="20">
        <f>$G144*'Performance Curves'!AF$8</f>
        <v>266.21974971502652</v>
      </c>
      <c r="AL144" s="14" t="s">
        <v>209</v>
      </c>
      <c r="AM144" s="14"/>
    </row>
    <row r="145" spans="1:39" ht="12.75" customHeight="1" x14ac:dyDescent="0.25">
      <c r="A145" s="103"/>
      <c r="B145" s="14" t="s">
        <v>195</v>
      </c>
      <c r="C145" s="18" t="s">
        <v>196</v>
      </c>
      <c r="D145" s="14" t="s">
        <v>197</v>
      </c>
      <c r="E145" s="14">
        <v>2018</v>
      </c>
      <c r="F145" s="14" t="s">
        <v>412</v>
      </c>
      <c r="G145" s="20">
        <f>G140*'Conversion Factors'!$D$31^($E145-$E140)</f>
        <v>340.49404075355636</v>
      </c>
      <c r="H145" s="20">
        <f>H140*'Conversion Factors'!$D$31^($E145-$E140)</f>
        <v>335.24279329643946</v>
      </c>
      <c r="I145" s="20">
        <f>I140*'Conversion Factors'!$D$31^($E145-$E140)</f>
        <v>329.99154583932255</v>
      </c>
      <c r="J145" s="20">
        <f>J140*'Conversion Factors'!$D$31^($E145-$E140)</f>
        <v>324.74029838220571</v>
      </c>
      <c r="K145" s="20">
        <f>K140*'Conversion Factors'!$D$31^($E145-$E140)</f>
        <v>319.4890509250888</v>
      </c>
      <c r="L145" s="20">
        <f>L140*'Conversion Factors'!$D$31^($E145-$E140)</f>
        <v>314.2378034679719</v>
      </c>
      <c r="M145" s="20">
        <f>M140*'Conversion Factors'!$D$31^($E145-$E140)</f>
        <v>308.98655601085494</v>
      </c>
      <c r="N145" s="20">
        <f>N140*'Conversion Factors'!$D$31^($E145-$E140)</f>
        <v>303.73530855373809</v>
      </c>
      <c r="O145" s="20">
        <f>O140*'Conversion Factors'!$D$31^($E145-$E140)</f>
        <v>298.48406109662119</v>
      </c>
      <c r="P145" s="20">
        <f>P140*'Conversion Factors'!$D$31^($E145-$E140)</f>
        <v>293.23281363950429</v>
      </c>
      <c r="Q145" s="20">
        <f>Q140*'Conversion Factors'!$D$31^($E145-$E140)</f>
        <v>287.98156618238727</v>
      </c>
      <c r="R145" s="20">
        <f>R140*'Conversion Factors'!$D$31^($E145-$E140)</f>
        <v>285.74178680103643</v>
      </c>
      <c r="S145" s="20">
        <f>S140*'Conversion Factors'!$D$31^($E145-$E140)</f>
        <v>283.50200741968564</v>
      </c>
      <c r="T145" s="20">
        <f>T140*'Conversion Factors'!$D$31^($E145-$E140)</f>
        <v>281.2622280383348</v>
      </c>
      <c r="U145" s="20">
        <f>U140*'Conversion Factors'!$D$31^($E145-$E140)</f>
        <v>279.02244865698395</v>
      </c>
      <c r="V145" s="20">
        <f>V140*'Conversion Factors'!$D$31^($E145-$E140)</f>
        <v>276.78266927563311</v>
      </c>
      <c r="W145" s="20">
        <f>W140*'Conversion Factors'!$D$31^($E145-$E140)</f>
        <v>274.54288989428227</v>
      </c>
      <c r="X145" s="20">
        <f>X140*'Conversion Factors'!$D$31^($E145-$E140)</f>
        <v>272.30311051293148</v>
      </c>
      <c r="Y145" s="20">
        <f>Y140*'Conversion Factors'!$D$31^($E145-$E140)</f>
        <v>270.06333113158064</v>
      </c>
      <c r="Z145" s="20">
        <f>Z140*'Conversion Factors'!$D$31^($E145-$E140)</f>
        <v>267.82355175022985</v>
      </c>
      <c r="AA145" s="20">
        <f>AA140*'Conversion Factors'!$D$31^($E145-$E140)</f>
        <v>265.58377236887907</v>
      </c>
      <c r="AB145" s="20">
        <f>AB140*'Conversion Factors'!$D$31^($E145-$E140)</f>
        <v>264.26625508573142</v>
      </c>
      <c r="AC145" s="20">
        <f>AC140*'Conversion Factors'!$D$31^($E145-$E140)</f>
        <v>262.94873780258376</v>
      </c>
      <c r="AD145" s="20">
        <f>AD140*'Conversion Factors'!$D$31^($E145-$E140)</f>
        <v>261.63122051943617</v>
      </c>
      <c r="AE145" s="20">
        <f>AE140*'Conversion Factors'!$D$31^($E145-$E140)</f>
        <v>260.31370323628852</v>
      </c>
      <c r="AF145" s="20">
        <f>AF140*'Conversion Factors'!$D$31^($E145-$E140)</f>
        <v>258.99618595314092</v>
      </c>
      <c r="AG145" s="20">
        <f>AG140*'Conversion Factors'!$D$31^($E145-$E140)</f>
        <v>257.67866866999327</v>
      </c>
      <c r="AH145" s="20">
        <f>AH140*'Conversion Factors'!$D$31^($E145-$E140)</f>
        <v>256.36115138684568</v>
      </c>
      <c r="AI145" s="20">
        <f>AI140*'Conversion Factors'!$D$31^($E145-$E140)</f>
        <v>255.04363410369803</v>
      </c>
      <c r="AJ145" s="20">
        <f>AJ140*'Conversion Factors'!$D$31^($E145-$E140)</f>
        <v>253.7261168205504</v>
      </c>
      <c r="AK145" s="20">
        <f>AK140*'Conversion Factors'!$D$31^($E145-$E140)</f>
        <v>252.40859953740289</v>
      </c>
      <c r="AL145" s="14"/>
      <c r="AM145" s="14">
        <v>1</v>
      </c>
    </row>
    <row r="146" spans="1:39" ht="12.75" customHeight="1" x14ac:dyDescent="0.25">
      <c r="A146" s="103"/>
      <c r="B146" s="14" t="s">
        <v>199</v>
      </c>
      <c r="C146" s="18" t="s">
        <v>196</v>
      </c>
      <c r="D146" s="14" t="s">
        <v>197</v>
      </c>
      <c r="E146" s="14">
        <v>2018</v>
      </c>
      <c r="F146" s="14" t="s">
        <v>412</v>
      </c>
      <c r="G146" s="20">
        <f>G141*'Conversion Factors'!$D$31^($E146-$E141)</f>
        <v>338.93214148404462</v>
      </c>
      <c r="H146" s="20">
        <f>H141*'Conversion Factors'!$D$31^($E146-$E141)</f>
        <v>333.70498231801537</v>
      </c>
      <c r="I146" s="20">
        <f>I141*'Conversion Factors'!$D$31^($E146-$E141)</f>
        <v>328.47782315198623</v>
      </c>
      <c r="J146" s="20">
        <f>J141*'Conversion Factors'!$D$31^($E146-$E141)</f>
        <v>323.25066398595698</v>
      </c>
      <c r="K146" s="20">
        <f>K141*'Conversion Factors'!$D$31^($E146-$E141)</f>
        <v>318.02350481992784</v>
      </c>
      <c r="L146" s="20">
        <f>L141*'Conversion Factors'!$D$31^($E146-$E141)</f>
        <v>312.79634565389858</v>
      </c>
      <c r="M146" s="20">
        <f>M141*'Conversion Factors'!$D$31^($E146-$E141)</f>
        <v>307.56918648786933</v>
      </c>
      <c r="N146" s="20">
        <f>N141*'Conversion Factors'!$D$31^($E146-$E141)</f>
        <v>302.34202732184019</v>
      </c>
      <c r="O146" s="20">
        <f>O141*'Conversion Factors'!$D$31^($E146-$E141)</f>
        <v>297.11486815581094</v>
      </c>
      <c r="P146" s="20">
        <f>P141*'Conversion Factors'!$D$31^($E146-$E141)</f>
        <v>291.8877089897818</v>
      </c>
      <c r="Q146" s="20">
        <f>Q141*'Conversion Factors'!$D$31^($E146-$E141)</f>
        <v>286.66054982375243</v>
      </c>
      <c r="R146" s="20">
        <f>R141*'Conversion Factors'!$D$31^($E146-$E141)</f>
        <v>284.43104465974727</v>
      </c>
      <c r="S146" s="20">
        <f>S141*'Conversion Factors'!$D$31^($E146-$E141)</f>
        <v>282.20153949574211</v>
      </c>
      <c r="T146" s="20">
        <f>T141*'Conversion Factors'!$D$31^($E146-$E141)</f>
        <v>279.97203433173695</v>
      </c>
      <c r="U146" s="20">
        <f>U141*'Conversion Factors'!$D$31^($E146-$E141)</f>
        <v>277.74252916773173</v>
      </c>
      <c r="V146" s="20">
        <f>V141*'Conversion Factors'!$D$31^($E146-$E141)</f>
        <v>275.51302400372657</v>
      </c>
      <c r="W146" s="20">
        <f>W141*'Conversion Factors'!$D$31^($E146-$E141)</f>
        <v>273.28351883972135</v>
      </c>
      <c r="X146" s="20">
        <f>X141*'Conversion Factors'!$D$31^($E146-$E141)</f>
        <v>271.05401367571625</v>
      </c>
      <c r="Y146" s="20">
        <f>Y141*'Conversion Factors'!$D$31^($E146-$E141)</f>
        <v>268.82450851171103</v>
      </c>
      <c r="Z146" s="20">
        <f>Z141*'Conversion Factors'!$D$31^($E146-$E141)</f>
        <v>266.59500334770587</v>
      </c>
      <c r="AA146" s="20">
        <f>AA141*'Conversion Factors'!$D$31^($E146-$E141)</f>
        <v>264.36549818370071</v>
      </c>
      <c r="AB146" s="20">
        <f>AB141*'Conversion Factors'!$D$31^($E146-$E141)</f>
        <v>263.05402455781518</v>
      </c>
      <c r="AC146" s="20">
        <f>AC141*'Conversion Factors'!$D$31^($E146-$E141)</f>
        <v>261.74255093192971</v>
      </c>
      <c r="AD146" s="20">
        <f>AD141*'Conversion Factors'!$D$31^($E146-$E141)</f>
        <v>260.43107730604424</v>
      </c>
      <c r="AE146" s="20">
        <f>AE141*'Conversion Factors'!$D$31^($E146-$E141)</f>
        <v>259.11960368015878</v>
      </c>
      <c r="AF146" s="20">
        <f>AF141*'Conversion Factors'!$D$31^($E146-$E141)</f>
        <v>257.80813005427325</v>
      </c>
      <c r="AG146" s="20">
        <f>AG141*'Conversion Factors'!$D$31^($E146-$E141)</f>
        <v>256.49665642838778</v>
      </c>
      <c r="AH146" s="20">
        <f>AH141*'Conversion Factors'!$D$31^($E146-$E141)</f>
        <v>255.18518280250231</v>
      </c>
      <c r="AI146" s="20">
        <f>AI141*'Conversion Factors'!$D$31^($E146-$E141)</f>
        <v>253.87370917661681</v>
      </c>
      <c r="AJ146" s="20">
        <f>AJ141*'Conversion Factors'!$D$31^($E146-$E141)</f>
        <v>252.56223555073137</v>
      </c>
      <c r="AK146" s="20">
        <f>AK141*'Conversion Factors'!$D$31^($E146-$E141)</f>
        <v>251.25076192484599</v>
      </c>
      <c r="AL146" s="14"/>
      <c r="AM146" s="14">
        <v>1</v>
      </c>
    </row>
    <row r="147" spans="1:39" ht="12.75" customHeight="1" x14ac:dyDescent="0.25">
      <c r="A147" s="103"/>
      <c r="B147" s="14" t="s">
        <v>200</v>
      </c>
      <c r="C147" s="18" t="s">
        <v>196</v>
      </c>
      <c r="D147" s="14" t="s">
        <v>197</v>
      </c>
      <c r="E147" s="14">
        <v>2018</v>
      </c>
      <c r="F147" s="14" t="s">
        <v>412</v>
      </c>
      <c r="G147" s="20">
        <f>G142*'Conversion Factors'!$D$31^($E147-$E142)</f>
        <v>345.17973856209153</v>
      </c>
      <c r="H147" s="20">
        <f>H142*'Conversion Factors'!$D$31^($E147-$E142)</f>
        <v>339.85622623171156</v>
      </c>
      <c r="I147" s="20">
        <f>I142*'Conversion Factors'!$D$31^($E147-$E142)</f>
        <v>334.53271390133153</v>
      </c>
      <c r="J147" s="20">
        <f>J142*'Conversion Factors'!$D$31^($E147-$E142)</f>
        <v>329.20920157095162</v>
      </c>
      <c r="K147" s="20">
        <f>K142*'Conversion Factors'!$D$31^($E147-$E142)</f>
        <v>323.88568924057165</v>
      </c>
      <c r="L147" s="20">
        <f>L142*'Conversion Factors'!$D$31^($E147-$E142)</f>
        <v>318.56217691019168</v>
      </c>
      <c r="M147" s="20">
        <f>M142*'Conversion Factors'!$D$31^($E147-$E142)</f>
        <v>313.23866457981171</v>
      </c>
      <c r="N147" s="20">
        <f>N142*'Conversion Factors'!$D$31^($E147-$E142)</f>
        <v>307.91515224943169</v>
      </c>
      <c r="O147" s="20">
        <f>O142*'Conversion Factors'!$D$31^($E147-$E142)</f>
        <v>302.59163991905172</v>
      </c>
      <c r="P147" s="20">
        <f>P142*'Conversion Factors'!$D$31^($E147-$E142)</f>
        <v>297.26812758867175</v>
      </c>
      <c r="Q147" s="20">
        <f>Q142*'Conversion Factors'!$D$31^($E147-$E142)</f>
        <v>291.94461525829166</v>
      </c>
      <c r="R147" s="20">
        <f>R142*'Conversion Factors'!$D$31^($E147-$E142)</f>
        <v>289.67401322490389</v>
      </c>
      <c r="S147" s="20">
        <f>S142*'Conversion Factors'!$D$31^($E147-$E142)</f>
        <v>287.40341119151611</v>
      </c>
      <c r="T147" s="20">
        <f>T142*'Conversion Factors'!$D$31^($E147-$E142)</f>
        <v>285.13280915812834</v>
      </c>
      <c r="U147" s="20">
        <f>U142*'Conversion Factors'!$D$31^($E147-$E142)</f>
        <v>282.86220712474056</v>
      </c>
      <c r="V147" s="20">
        <f>V142*'Conversion Factors'!$D$31^($E147-$E142)</f>
        <v>280.5916050913529</v>
      </c>
      <c r="W147" s="20">
        <f>W142*'Conversion Factors'!$D$31^($E147-$E142)</f>
        <v>278.32100305796513</v>
      </c>
      <c r="X147" s="20">
        <f>X142*'Conversion Factors'!$D$31^($E147-$E142)</f>
        <v>276.05040102457735</v>
      </c>
      <c r="Y147" s="20">
        <f>Y142*'Conversion Factors'!$D$31^($E147-$E142)</f>
        <v>273.77979899118958</v>
      </c>
      <c r="Z147" s="20">
        <f>Z142*'Conversion Factors'!$D$31^($E147-$E142)</f>
        <v>271.50919695780181</v>
      </c>
      <c r="AA147" s="20">
        <f>AA142*'Conversion Factors'!$D$31^($E147-$E142)</f>
        <v>269.23859492441403</v>
      </c>
      <c r="AB147" s="20">
        <f>AB142*'Conversion Factors'!$D$31^($E147-$E142)</f>
        <v>267.90294666948</v>
      </c>
      <c r="AC147" s="20">
        <f>AC142*'Conversion Factors'!$D$31^($E147-$E142)</f>
        <v>266.56729841454592</v>
      </c>
      <c r="AD147" s="20">
        <f>AD142*'Conversion Factors'!$D$31^($E147-$E142)</f>
        <v>265.23165015961189</v>
      </c>
      <c r="AE147" s="20">
        <f>AE142*'Conversion Factors'!$D$31^($E147-$E142)</f>
        <v>263.8960019046778</v>
      </c>
      <c r="AF147" s="20">
        <f>AF142*'Conversion Factors'!$D$31^($E147-$E142)</f>
        <v>262.56035364974377</v>
      </c>
      <c r="AG147" s="20">
        <f>AG142*'Conversion Factors'!$D$31^($E147-$E142)</f>
        <v>261.22470539480969</v>
      </c>
      <c r="AH147" s="20">
        <f>AH142*'Conversion Factors'!$D$31^($E147-$E142)</f>
        <v>259.8890571398756</v>
      </c>
      <c r="AI147" s="20">
        <f>AI142*'Conversion Factors'!$D$31^($E147-$E142)</f>
        <v>258.55340888494158</v>
      </c>
      <c r="AJ147" s="20">
        <f>AJ142*'Conversion Factors'!$D$31^($E147-$E142)</f>
        <v>257.21776063000755</v>
      </c>
      <c r="AK147" s="20">
        <f>AK142*'Conversion Factors'!$D$31^($E147-$E142)</f>
        <v>255.88211237507358</v>
      </c>
      <c r="AL147" s="14"/>
      <c r="AM147" s="14">
        <v>1</v>
      </c>
    </row>
    <row r="148" spans="1:39" ht="12.75" customHeight="1" x14ac:dyDescent="0.25">
      <c r="A148" s="104"/>
      <c r="B148" s="14" t="s">
        <v>277</v>
      </c>
      <c r="C148" s="18" t="s">
        <v>196</v>
      </c>
      <c r="D148" s="14" t="s">
        <v>197</v>
      </c>
      <c r="E148" s="14">
        <v>2018</v>
      </c>
      <c r="F148" s="14" t="s">
        <v>412</v>
      </c>
      <c r="G148" s="20">
        <f>G143*'Conversion Factors'!$D$31^($E148-$E143)</f>
        <v>345.17973856209153</v>
      </c>
      <c r="H148" s="20">
        <f>H143*'Conversion Factors'!$D$31^($E148-$E143)</f>
        <v>339.85622623171156</v>
      </c>
      <c r="I148" s="20">
        <f>I143*'Conversion Factors'!$D$31^($E148-$E143)</f>
        <v>334.53271390133153</v>
      </c>
      <c r="J148" s="20">
        <f>J143*'Conversion Factors'!$D$31^($E148-$E143)</f>
        <v>329.20920157095162</v>
      </c>
      <c r="K148" s="20">
        <f>K143*'Conversion Factors'!$D$31^($E148-$E143)</f>
        <v>323.88568924057165</v>
      </c>
      <c r="L148" s="20">
        <f>L143*'Conversion Factors'!$D$31^($E148-$E143)</f>
        <v>318.56217691019168</v>
      </c>
      <c r="M148" s="20">
        <f>M143*'Conversion Factors'!$D$31^($E148-$E143)</f>
        <v>313.23866457981171</v>
      </c>
      <c r="N148" s="20">
        <f>N143*'Conversion Factors'!$D$31^($E148-$E143)</f>
        <v>307.91515224943169</v>
      </c>
      <c r="O148" s="20">
        <f>O143*'Conversion Factors'!$D$31^($E148-$E143)</f>
        <v>302.59163991905172</v>
      </c>
      <c r="P148" s="20">
        <f>P143*'Conversion Factors'!$D$31^($E148-$E143)</f>
        <v>297.26812758867175</v>
      </c>
      <c r="Q148" s="20">
        <f>Q143*'Conversion Factors'!$D$31^($E148-$E143)</f>
        <v>291.94461525829166</v>
      </c>
      <c r="R148" s="20">
        <f>R143*'Conversion Factors'!$D$31^($E148-$E143)</f>
        <v>289.67401322490389</v>
      </c>
      <c r="S148" s="20">
        <f>S143*'Conversion Factors'!$D$31^($E148-$E143)</f>
        <v>287.40341119151611</v>
      </c>
      <c r="T148" s="20">
        <f>T143*'Conversion Factors'!$D$31^($E148-$E143)</f>
        <v>285.13280915812834</v>
      </c>
      <c r="U148" s="20">
        <f>U143*'Conversion Factors'!$D$31^($E148-$E143)</f>
        <v>282.86220712474056</v>
      </c>
      <c r="V148" s="20">
        <f>V143*'Conversion Factors'!$D$31^($E148-$E143)</f>
        <v>280.5916050913529</v>
      </c>
      <c r="W148" s="20">
        <f>W143*'Conversion Factors'!$D$31^($E148-$E143)</f>
        <v>278.32100305796513</v>
      </c>
      <c r="X148" s="20">
        <f>X143*'Conversion Factors'!$D$31^($E148-$E143)</f>
        <v>276.05040102457735</v>
      </c>
      <c r="Y148" s="20">
        <f>Y143*'Conversion Factors'!$D$31^($E148-$E143)</f>
        <v>273.77979899118958</v>
      </c>
      <c r="Z148" s="20">
        <f>Z143*'Conversion Factors'!$D$31^($E148-$E143)</f>
        <v>271.50919695780181</v>
      </c>
      <c r="AA148" s="20">
        <f>AA143*'Conversion Factors'!$D$31^($E148-$E143)</f>
        <v>269.23859492441403</v>
      </c>
      <c r="AB148" s="20">
        <f>AB143*'Conversion Factors'!$D$31^($E148-$E143)</f>
        <v>267.90294666948</v>
      </c>
      <c r="AC148" s="20">
        <f>AC143*'Conversion Factors'!$D$31^($E148-$E143)</f>
        <v>266.56729841454592</v>
      </c>
      <c r="AD148" s="20">
        <f>AD143*'Conversion Factors'!$D$31^($E148-$E143)</f>
        <v>265.23165015961189</v>
      </c>
      <c r="AE148" s="20">
        <f>AE143*'Conversion Factors'!$D$31^($E148-$E143)</f>
        <v>263.8960019046778</v>
      </c>
      <c r="AF148" s="20">
        <f>AF143*'Conversion Factors'!$D$31^($E148-$E143)</f>
        <v>262.56035364974377</v>
      </c>
      <c r="AG148" s="20">
        <f>AG143*'Conversion Factors'!$D$31^($E148-$E143)</f>
        <v>261.22470539480969</v>
      </c>
      <c r="AH148" s="20">
        <f>AH143*'Conversion Factors'!$D$31^($E148-$E143)</f>
        <v>259.8890571398756</v>
      </c>
      <c r="AI148" s="20">
        <f>AI143*'Conversion Factors'!$D$31^($E148-$E143)</f>
        <v>258.55340888494158</v>
      </c>
      <c r="AJ148" s="20">
        <f>AJ143*'Conversion Factors'!$D$31^($E148-$E143)</f>
        <v>257.21776063000755</v>
      </c>
      <c r="AK148" s="20">
        <f>AK143*'Conversion Factors'!$D$31^($E148-$E143)</f>
        <v>255.88211237507358</v>
      </c>
      <c r="AL148" s="14"/>
      <c r="AM148" s="14">
        <v>1</v>
      </c>
    </row>
    <row r="149" spans="1:39" ht="14.65" customHeight="1" x14ac:dyDescent="0.25">
      <c r="A149" s="100" t="s">
        <v>49</v>
      </c>
      <c r="B149" s="14" t="s">
        <v>205</v>
      </c>
      <c r="C149" s="18" t="s">
        <v>210</v>
      </c>
      <c r="D149" s="14" t="s">
        <v>197</v>
      </c>
      <c r="E149" s="14">
        <v>2015</v>
      </c>
      <c r="F149" s="14" t="s">
        <v>413</v>
      </c>
      <c r="G149" s="20">
        <v>281</v>
      </c>
      <c r="H149" s="20">
        <v>278.39999999999998</v>
      </c>
      <c r="I149" s="20">
        <v>275.8</v>
      </c>
      <c r="J149" s="20">
        <v>273.2</v>
      </c>
      <c r="K149" s="20">
        <v>270.60000000000002</v>
      </c>
      <c r="L149" s="20">
        <v>268</v>
      </c>
      <c r="M149" s="20">
        <v>265.39999999999998</v>
      </c>
      <c r="N149" s="20">
        <v>262.8</v>
      </c>
      <c r="O149" s="20">
        <v>260.2</v>
      </c>
      <c r="P149" s="20">
        <v>257.60000000000002</v>
      </c>
      <c r="Q149" s="20">
        <v>255</v>
      </c>
      <c r="R149" s="20">
        <v>255</v>
      </c>
      <c r="S149" s="20">
        <v>255</v>
      </c>
      <c r="T149" s="20">
        <v>255</v>
      </c>
      <c r="U149" s="20">
        <v>255</v>
      </c>
      <c r="V149" s="20">
        <v>255</v>
      </c>
      <c r="W149" s="20">
        <v>255</v>
      </c>
      <c r="X149" s="20">
        <v>255</v>
      </c>
      <c r="Y149" s="20">
        <v>255</v>
      </c>
      <c r="Z149" s="20">
        <v>255</v>
      </c>
      <c r="AA149" s="20">
        <v>255</v>
      </c>
      <c r="AB149" s="20">
        <v>255</v>
      </c>
      <c r="AC149" s="20">
        <v>255</v>
      </c>
      <c r="AD149" s="20">
        <v>255</v>
      </c>
      <c r="AE149" s="20">
        <v>255</v>
      </c>
      <c r="AF149" s="20">
        <v>255</v>
      </c>
      <c r="AG149" s="20">
        <v>255</v>
      </c>
      <c r="AH149" s="20">
        <v>255</v>
      </c>
      <c r="AI149" s="20">
        <v>255</v>
      </c>
      <c r="AJ149" s="20">
        <v>255</v>
      </c>
      <c r="AK149" s="20">
        <v>255</v>
      </c>
      <c r="AL149" s="14" t="s">
        <v>211</v>
      </c>
      <c r="AM149" s="14"/>
    </row>
    <row r="150" spans="1:39" ht="14.65" customHeight="1" x14ac:dyDescent="0.25">
      <c r="A150" s="100"/>
      <c r="B150" s="14" t="s">
        <v>205</v>
      </c>
      <c r="C150" s="18" t="s">
        <v>210</v>
      </c>
      <c r="D150" s="14" t="s">
        <v>197</v>
      </c>
      <c r="E150" s="14">
        <v>2018</v>
      </c>
      <c r="F150" s="14" t="s">
        <v>413</v>
      </c>
      <c r="G150" s="20">
        <f>G149*'Conversion Factors'!$D$31^($E150-$E149)</f>
        <v>298.19944799999996</v>
      </c>
      <c r="H150" s="20">
        <f>H149*'Conversion Factors'!$D$31^($E150-$E149)</f>
        <v>295.44030719999995</v>
      </c>
      <c r="I150" s="20">
        <f>I149*'Conversion Factors'!$D$31^($E150-$E149)</f>
        <v>292.6811664</v>
      </c>
      <c r="J150" s="20">
        <f>J149*'Conversion Factors'!$D$31^($E150-$E149)</f>
        <v>289.92202559999998</v>
      </c>
      <c r="K150" s="20">
        <f>K149*'Conversion Factors'!$D$31^($E150-$E149)</f>
        <v>287.16288480000003</v>
      </c>
      <c r="L150" s="20">
        <f>L149*'Conversion Factors'!$D$31^($E150-$E149)</f>
        <v>284.40374399999996</v>
      </c>
      <c r="M150" s="20">
        <f>M149*'Conversion Factors'!$D$31^($E150-$E149)</f>
        <v>281.64460319999995</v>
      </c>
      <c r="N150" s="20">
        <f>N149*'Conversion Factors'!$D$31^($E150-$E149)</f>
        <v>278.88546239999999</v>
      </c>
      <c r="O150" s="20">
        <f>O149*'Conversion Factors'!$D$31^($E150-$E149)</f>
        <v>276.12632159999998</v>
      </c>
      <c r="P150" s="20">
        <f>P149*'Conversion Factors'!$D$31^($E150-$E149)</f>
        <v>273.36718080000003</v>
      </c>
      <c r="Q150" s="20">
        <f>Q149*'Conversion Factors'!$D$31^($E150-$E149)</f>
        <v>270.60803999999996</v>
      </c>
      <c r="R150" s="20">
        <f>R149*'Conversion Factors'!$D$31^($E150-$E149)</f>
        <v>270.60803999999996</v>
      </c>
      <c r="S150" s="20">
        <f>S149*'Conversion Factors'!$D$31^($E150-$E149)</f>
        <v>270.60803999999996</v>
      </c>
      <c r="T150" s="20">
        <f>T149*'Conversion Factors'!$D$31^($E150-$E149)</f>
        <v>270.60803999999996</v>
      </c>
      <c r="U150" s="20">
        <f>U149*'Conversion Factors'!$D$31^($E150-$E149)</f>
        <v>270.60803999999996</v>
      </c>
      <c r="V150" s="20">
        <f>V149*'Conversion Factors'!$D$31^($E150-$E149)</f>
        <v>270.60803999999996</v>
      </c>
      <c r="W150" s="20">
        <f>W149*'Conversion Factors'!$D$31^($E150-$E149)</f>
        <v>270.60803999999996</v>
      </c>
      <c r="X150" s="20">
        <f>X149*'Conversion Factors'!$D$31^($E150-$E149)</f>
        <v>270.60803999999996</v>
      </c>
      <c r="Y150" s="20">
        <f>Y149*'Conversion Factors'!$D$31^($E150-$E149)</f>
        <v>270.60803999999996</v>
      </c>
      <c r="Z150" s="20">
        <f>Z149*'Conversion Factors'!$D$31^($E150-$E149)</f>
        <v>270.60803999999996</v>
      </c>
      <c r="AA150" s="20">
        <f>AA149*'Conversion Factors'!$D$31^($E150-$E149)</f>
        <v>270.60803999999996</v>
      </c>
      <c r="AB150" s="20">
        <f>AB149*'Conversion Factors'!$D$31^($E150-$E149)</f>
        <v>270.60803999999996</v>
      </c>
      <c r="AC150" s="20">
        <f>AC149*'Conversion Factors'!$D$31^($E150-$E149)</f>
        <v>270.60803999999996</v>
      </c>
      <c r="AD150" s="20">
        <f>AD149*'Conversion Factors'!$D$31^($E150-$E149)</f>
        <v>270.60803999999996</v>
      </c>
      <c r="AE150" s="20">
        <f>AE149*'Conversion Factors'!$D$31^($E150-$E149)</f>
        <v>270.60803999999996</v>
      </c>
      <c r="AF150" s="20">
        <f>AF149*'Conversion Factors'!$D$31^($E150-$E149)</f>
        <v>270.60803999999996</v>
      </c>
      <c r="AG150" s="20">
        <f>AG149*'Conversion Factors'!$D$31^($E150-$E149)</f>
        <v>270.60803999999996</v>
      </c>
      <c r="AH150" s="20">
        <f>AH149*'Conversion Factors'!$D$31^($E150-$E149)</f>
        <v>270.60803999999996</v>
      </c>
      <c r="AI150" s="20">
        <f>AI149*'Conversion Factors'!$D$31^($E150-$E149)</f>
        <v>270.60803999999996</v>
      </c>
      <c r="AJ150" s="20">
        <f>AJ149*'Conversion Factors'!$D$31^($E150-$E149)</f>
        <v>270.60803999999996</v>
      </c>
      <c r="AK150" s="20">
        <f>AK149*'Conversion Factors'!$D$31^($E150-$E149)</f>
        <v>270.60803999999996</v>
      </c>
      <c r="AL150" s="14"/>
      <c r="AM150" s="14"/>
    </row>
    <row r="151" spans="1:39" ht="14.65" customHeight="1" x14ac:dyDescent="0.25">
      <c r="A151" s="100"/>
      <c r="B151" s="14" t="s">
        <v>205</v>
      </c>
      <c r="C151" s="18" t="s">
        <v>210</v>
      </c>
      <c r="D151" s="14" t="s">
        <v>197</v>
      </c>
      <c r="E151" s="14">
        <v>2018</v>
      </c>
      <c r="F151" s="14" t="s">
        <v>412</v>
      </c>
      <c r="G151" s="20">
        <f>G150*'Conversion Factors'!D$22</f>
        <v>411.51523823999992</v>
      </c>
      <c r="H151" s="20">
        <f>H150*'Conversion Factors'!E$22</f>
        <v>398.84441471999997</v>
      </c>
      <c r="I151" s="20">
        <f>I150*'Conversion Factors'!F$22</f>
        <v>392.19276297600004</v>
      </c>
      <c r="J151" s="20">
        <f>J150*'Conversion Factors'!G$22</f>
        <v>388.49551430399998</v>
      </c>
      <c r="K151" s="20">
        <f>K150*'Conversion Factors'!H$22</f>
        <v>381.92663678400004</v>
      </c>
      <c r="L151" s="20">
        <f>L150*'Conversion Factors'!I$22</f>
        <v>375.41294207999999</v>
      </c>
      <c r="M151" s="20">
        <f>M150*'Conversion Factors'!J$22</f>
        <v>371.77087622399995</v>
      </c>
      <c r="N151" s="20">
        <f>N150*'Conversion Factors'!K$22</f>
        <v>368.12881036800002</v>
      </c>
      <c r="O151" s="20">
        <f>O150*'Conversion Factors'!L$22</f>
        <v>364.48674451199997</v>
      </c>
      <c r="P151" s="20">
        <f>P150*'Conversion Factors'!M$22</f>
        <v>355.37733504000005</v>
      </c>
      <c r="Q151" s="20">
        <f>Q150*'Conversion Factors'!N$22</f>
        <v>351.79045199999996</v>
      </c>
      <c r="R151" s="20">
        <f>R150*'Conversion Factors'!O$22</f>
        <v>349.08437159999994</v>
      </c>
      <c r="S151" s="20">
        <f>S150*'Conversion Factors'!P$22</f>
        <v>349.08437159999994</v>
      </c>
      <c r="T151" s="20">
        <f>T150*'Conversion Factors'!Q$22</f>
        <v>346.37829119999998</v>
      </c>
      <c r="U151" s="20">
        <f>U150*'Conversion Factors'!R$22</f>
        <v>346.37829119999998</v>
      </c>
      <c r="V151" s="20">
        <f>V150*'Conversion Factors'!S$22</f>
        <v>346.37829119999998</v>
      </c>
      <c r="W151" s="20">
        <f>W150*'Conversion Factors'!T$22</f>
        <v>346.37829119999998</v>
      </c>
      <c r="X151" s="20">
        <f>X150*'Conversion Factors'!U$22</f>
        <v>346.37829119999998</v>
      </c>
      <c r="Y151" s="20">
        <f>Y150*'Conversion Factors'!V$22</f>
        <v>346.37829119999998</v>
      </c>
      <c r="Z151" s="20">
        <f>Z150*'Conversion Factors'!W$22</f>
        <v>346.37829119999998</v>
      </c>
      <c r="AA151" s="20">
        <f>AA150*'Conversion Factors'!X$22</f>
        <v>346.37829119999998</v>
      </c>
      <c r="AB151" s="20">
        <f>AB150*'Conversion Factors'!Y$22</f>
        <v>346.37829119999998</v>
      </c>
      <c r="AC151" s="20">
        <f>AC150*'Conversion Factors'!Z$22</f>
        <v>346.37829119999998</v>
      </c>
      <c r="AD151" s="20">
        <f>AD150*'Conversion Factors'!AA$22</f>
        <v>346.37829119999998</v>
      </c>
      <c r="AE151" s="20">
        <f>AE150*'Conversion Factors'!AB$22</f>
        <v>346.37829119999998</v>
      </c>
      <c r="AF151" s="20">
        <f>AF150*'Conversion Factors'!AC$22</f>
        <v>346.37829119999998</v>
      </c>
      <c r="AG151" s="20">
        <f>AG150*'Conversion Factors'!AD$22</f>
        <v>346.37829119999998</v>
      </c>
      <c r="AH151" s="20">
        <f>AH150*'Conversion Factors'!AE$22</f>
        <v>346.37829119999998</v>
      </c>
      <c r="AI151" s="20">
        <f>AI150*'Conversion Factors'!AF$22</f>
        <v>346.37829119999998</v>
      </c>
      <c r="AJ151" s="20">
        <f>AJ150*'Conversion Factors'!AG$22</f>
        <v>346.37829119999998</v>
      </c>
      <c r="AK151" s="20">
        <f>AK150*'Conversion Factors'!AH$22</f>
        <v>346.37829119999998</v>
      </c>
      <c r="AL151" s="14"/>
      <c r="AM151" s="14">
        <v>1</v>
      </c>
    </row>
    <row r="152" spans="1:39" ht="12.75" customHeight="1" x14ac:dyDescent="0.25">
      <c r="A152" s="100" t="s">
        <v>51</v>
      </c>
      <c r="B152" s="14" t="s">
        <v>195</v>
      </c>
      <c r="C152" s="18" t="s">
        <v>212</v>
      </c>
      <c r="D152" s="14" t="s">
        <v>197</v>
      </c>
      <c r="E152" s="14">
        <v>2020</v>
      </c>
      <c r="F152" s="14" t="s">
        <v>412</v>
      </c>
      <c r="G152" s="20">
        <v>674.49800000000005</v>
      </c>
      <c r="H152" s="20">
        <v>674.49800000000005</v>
      </c>
      <c r="I152" s="20">
        <v>674.49800000000005</v>
      </c>
      <c r="J152" s="20">
        <v>674.49800000000005</v>
      </c>
      <c r="K152" s="20">
        <v>674.49800000000005</v>
      </c>
      <c r="L152" s="20">
        <v>674.49800000000005</v>
      </c>
      <c r="M152" s="20">
        <v>674.49800000000005</v>
      </c>
      <c r="N152" s="20">
        <v>674.49800000000005</v>
      </c>
      <c r="O152" s="20">
        <v>674.49800000000005</v>
      </c>
      <c r="P152" s="20">
        <v>674.49800000000005</v>
      </c>
      <c r="Q152" s="20">
        <v>674.49800000000005</v>
      </c>
      <c r="R152" s="20">
        <v>674.49800000000005</v>
      </c>
      <c r="S152" s="20">
        <v>674.49800000000005</v>
      </c>
      <c r="T152" s="20">
        <v>674.49800000000005</v>
      </c>
      <c r="U152" s="20">
        <v>674.49800000000005</v>
      </c>
      <c r="V152" s="20">
        <v>674.49800000000005</v>
      </c>
      <c r="W152" s="20">
        <v>674.49800000000005</v>
      </c>
      <c r="X152" s="20">
        <v>674.49800000000005</v>
      </c>
      <c r="Y152" s="20">
        <v>674.49800000000005</v>
      </c>
      <c r="Z152" s="20">
        <v>674.49800000000005</v>
      </c>
      <c r="AA152" s="20">
        <v>674.49800000000005</v>
      </c>
      <c r="AB152" s="20">
        <v>674.49800000000005</v>
      </c>
      <c r="AC152" s="20">
        <v>674.49800000000005</v>
      </c>
      <c r="AD152" s="20">
        <v>674.49800000000005</v>
      </c>
      <c r="AE152" s="20">
        <v>674.49800000000005</v>
      </c>
      <c r="AF152" s="20">
        <v>674.49800000000005</v>
      </c>
      <c r="AG152" s="20">
        <v>674.49800000000005</v>
      </c>
      <c r="AH152" s="20">
        <v>674.49800000000005</v>
      </c>
      <c r="AI152" s="20">
        <v>674.49800000000005</v>
      </c>
      <c r="AJ152" s="20">
        <v>674.49800000000005</v>
      </c>
      <c r="AK152" s="20">
        <v>674.49800000000005</v>
      </c>
      <c r="AL152" s="14" t="s">
        <v>198</v>
      </c>
      <c r="AM152" s="14"/>
    </row>
    <row r="153" spans="1:39" ht="12.75" customHeight="1" x14ac:dyDescent="0.25">
      <c r="A153" s="100"/>
      <c r="B153" s="14" t="s">
        <v>199</v>
      </c>
      <c r="C153" s="18" t="s">
        <v>212</v>
      </c>
      <c r="D153" s="14" t="s">
        <v>197</v>
      </c>
      <c r="E153" s="14">
        <v>2020</v>
      </c>
      <c r="F153" s="14" t="s">
        <v>412</v>
      </c>
      <c r="G153" s="20">
        <v>671.40499999999997</v>
      </c>
      <c r="H153" s="20">
        <v>671.40499999999997</v>
      </c>
      <c r="I153" s="20">
        <v>671.40499999999997</v>
      </c>
      <c r="J153" s="20">
        <v>671.40499999999997</v>
      </c>
      <c r="K153" s="20">
        <v>671.40499999999997</v>
      </c>
      <c r="L153" s="20">
        <v>671.40499999999997</v>
      </c>
      <c r="M153" s="20">
        <v>671.40499999999997</v>
      </c>
      <c r="N153" s="20">
        <v>671.40499999999997</v>
      </c>
      <c r="O153" s="20">
        <v>671.40499999999997</v>
      </c>
      <c r="P153" s="20">
        <v>671.40499999999997</v>
      </c>
      <c r="Q153" s="20">
        <v>671.40499999999997</v>
      </c>
      <c r="R153" s="20">
        <v>671.40499999999997</v>
      </c>
      <c r="S153" s="20">
        <v>671.40499999999997</v>
      </c>
      <c r="T153" s="20">
        <v>671.40499999999997</v>
      </c>
      <c r="U153" s="20">
        <v>671.40499999999997</v>
      </c>
      <c r="V153" s="20">
        <v>671.40499999999997</v>
      </c>
      <c r="W153" s="20">
        <v>671.40499999999997</v>
      </c>
      <c r="X153" s="20">
        <v>671.40499999999997</v>
      </c>
      <c r="Y153" s="20">
        <v>671.40499999999997</v>
      </c>
      <c r="Z153" s="20">
        <v>671.40499999999997</v>
      </c>
      <c r="AA153" s="20">
        <v>671.40499999999997</v>
      </c>
      <c r="AB153" s="20">
        <v>671.40499999999997</v>
      </c>
      <c r="AC153" s="20">
        <v>671.40499999999997</v>
      </c>
      <c r="AD153" s="20">
        <v>671.40499999999997</v>
      </c>
      <c r="AE153" s="20">
        <v>671.40499999999997</v>
      </c>
      <c r="AF153" s="20">
        <v>671.40499999999997</v>
      </c>
      <c r="AG153" s="20">
        <v>671.40499999999997</v>
      </c>
      <c r="AH153" s="20">
        <v>671.40499999999997</v>
      </c>
      <c r="AI153" s="20">
        <v>671.40499999999997</v>
      </c>
      <c r="AJ153" s="20">
        <v>671.40499999999997</v>
      </c>
      <c r="AK153" s="20">
        <v>671.40499999999997</v>
      </c>
      <c r="AL153" s="14" t="s">
        <v>198</v>
      </c>
      <c r="AM153" s="14"/>
    </row>
    <row r="154" spans="1:39" ht="12.75" customHeight="1" x14ac:dyDescent="0.25">
      <c r="A154" s="100"/>
      <c r="B154" s="14" t="s">
        <v>200</v>
      </c>
      <c r="C154" s="18" t="s">
        <v>212</v>
      </c>
      <c r="D154" s="14" t="s">
        <v>197</v>
      </c>
      <c r="E154" s="14">
        <v>2020</v>
      </c>
      <c r="F154" s="14" t="s">
        <v>412</v>
      </c>
      <c r="G154" s="20">
        <v>683.78200000000004</v>
      </c>
      <c r="H154" s="20">
        <v>683.78200000000004</v>
      </c>
      <c r="I154" s="20">
        <v>683.78200000000004</v>
      </c>
      <c r="J154" s="20">
        <v>683.78200000000004</v>
      </c>
      <c r="K154" s="20">
        <v>683.78200000000004</v>
      </c>
      <c r="L154" s="20">
        <v>683.78200000000004</v>
      </c>
      <c r="M154" s="20">
        <v>683.78200000000004</v>
      </c>
      <c r="N154" s="20">
        <v>683.78200000000004</v>
      </c>
      <c r="O154" s="20">
        <v>683.78200000000004</v>
      </c>
      <c r="P154" s="20">
        <v>683.78200000000004</v>
      </c>
      <c r="Q154" s="20">
        <v>683.78200000000004</v>
      </c>
      <c r="R154" s="20">
        <v>683.78200000000004</v>
      </c>
      <c r="S154" s="20">
        <v>683.78200000000004</v>
      </c>
      <c r="T154" s="20">
        <v>683.78200000000004</v>
      </c>
      <c r="U154" s="20">
        <v>683.78200000000004</v>
      </c>
      <c r="V154" s="20">
        <v>683.78200000000004</v>
      </c>
      <c r="W154" s="20">
        <v>683.78200000000004</v>
      </c>
      <c r="X154" s="20">
        <v>683.78200000000004</v>
      </c>
      <c r="Y154" s="20">
        <v>683.78200000000004</v>
      </c>
      <c r="Z154" s="20">
        <v>683.78200000000004</v>
      </c>
      <c r="AA154" s="20">
        <v>683.78200000000004</v>
      </c>
      <c r="AB154" s="20">
        <v>683.78200000000004</v>
      </c>
      <c r="AC154" s="20">
        <v>683.78200000000004</v>
      </c>
      <c r="AD154" s="20">
        <v>683.78200000000004</v>
      </c>
      <c r="AE154" s="20">
        <v>683.78200000000004</v>
      </c>
      <c r="AF154" s="20">
        <v>683.78200000000004</v>
      </c>
      <c r="AG154" s="20">
        <v>683.78200000000004</v>
      </c>
      <c r="AH154" s="20">
        <v>683.78200000000004</v>
      </c>
      <c r="AI154" s="20">
        <v>683.78200000000004</v>
      </c>
      <c r="AJ154" s="20">
        <v>683.78200000000004</v>
      </c>
      <c r="AK154" s="20">
        <v>683.78200000000004</v>
      </c>
      <c r="AL154" s="14" t="s">
        <v>198</v>
      </c>
      <c r="AM154" s="14"/>
    </row>
    <row r="155" spans="1:39" ht="12.75" customHeight="1" x14ac:dyDescent="0.25">
      <c r="A155" s="100"/>
      <c r="B155" s="14" t="s">
        <v>201</v>
      </c>
      <c r="C155" s="18" t="s">
        <v>212</v>
      </c>
      <c r="D155" s="14" t="s">
        <v>197</v>
      </c>
      <c r="E155" s="14">
        <v>2020</v>
      </c>
      <c r="F155" s="14" t="s">
        <v>412</v>
      </c>
      <c r="G155" s="20">
        <v>683.78300000000002</v>
      </c>
      <c r="H155" s="20">
        <v>683.78300000000002</v>
      </c>
      <c r="I155" s="20">
        <v>683.78300000000002</v>
      </c>
      <c r="J155" s="20">
        <v>683.78300000000002</v>
      </c>
      <c r="K155" s="20">
        <v>683.78300000000002</v>
      </c>
      <c r="L155" s="20">
        <v>683.78300000000002</v>
      </c>
      <c r="M155" s="20">
        <v>683.78300000000002</v>
      </c>
      <c r="N155" s="20">
        <v>683.78300000000002</v>
      </c>
      <c r="O155" s="20">
        <v>683.78300000000002</v>
      </c>
      <c r="P155" s="20">
        <v>683.78300000000002</v>
      </c>
      <c r="Q155" s="20">
        <v>683.78300000000002</v>
      </c>
      <c r="R155" s="20">
        <v>683.78300000000002</v>
      </c>
      <c r="S155" s="20">
        <v>683.78300000000002</v>
      </c>
      <c r="T155" s="20">
        <v>683.78300000000002</v>
      </c>
      <c r="U155" s="20">
        <v>683.78300000000002</v>
      </c>
      <c r="V155" s="20">
        <v>683.78300000000002</v>
      </c>
      <c r="W155" s="20">
        <v>683.78300000000002</v>
      </c>
      <c r="X155" s="20">
        <v>683.78300000000002</v>
      </c>
      <c r="Y155" s="20">
        <v>683.78300000000002</v>
      </c>
      <c r="Z155" s="20">
        <v>683.78300000000002</v>
      </c>
      <c r="AA155" s="20">
        <v>683.78300000000002</v>
      </c>
      <c r="AB155" s="20">
        <v>683.78300000000002</v>
      </c>
      <c r="AC155" s="20">
        <v>683.78300000000002</v>
      </c>
      <c r="AD155" s="20">
        <v>683.78300000000002</v>
      </c>
      <c r="AE155" s="20">
        <v>683.78300000000002</v>
      </c>
      <c r="AF155" s="20">
        <v>683.78300000000002</v>
      </c>
      <c r="AG155" s="20">
        <v>683.78300000000002</v>
      </c>
      <c r="AH155" s="20">
        <v>683.78300000000002</v>
      </c>
      <c r="AI155" s="20">
        <v>683.78300000000002</v>
      </c>
      <c r="AJ155" s="20">
        <v>683.78300000000002</v>
      </c>
      <c r="AK155" s="20">
        <v>683.78300000000002</v>
      </c>
      <c r="AL155" s="14" t="s">
        <v>198</v>
      </c>
      <c r="AM155" s="14"/>
    </row>
    <row r="156" spans="1:39" ht="12.75" customHeight="1" x14ac:dyDescent="0.25">
      <c r="A156" s="100"/>
      <c r="B156" s="14" t="s">
        <v>195</v>
      </c>
      <c r="C156" s="18" t="s">
        <v>196</v>
      </c>
      <c r="D156" s="14" t="s">
        <v>197</v>
      </c>
      <c r="E156" s="14">
        <v>2018</v>
      </c>
      <c r="F156" s="14" t="s">
        <v>412</v>
      </c>
      <c r="G156" s="20">
        <f>G152*'Conversion Factors'!$D$31^($E156-$E152)</f>
        <v>648.30642060745879</v>
      </c>
      <c r="H156" s="20">
        <f>H152*'Conversion Factors'!$D$31^($E156-$E152)</f>
        <v>648.30642060745879</v>
      </c>
      <c r="I156" s="20">
        <f>I152*'Conversion Factors'!$D$31^($E156-$E152)</f>
        <v>648.30642060745879</v>
      </c>
      <c r="J156" s="20">
        <f>J152*'Conversion Factors'!$D$31^($E156-$E152)</f>
        <v>648.30642060745879</v>
      </c>
      <c r="K156" s="20">
        <f>K152*'Conversion Factors'!$D$31^($E156-$E152)</f>
        <v>648.30642060745879</v>
      </c>
      <c r="L156" s="20">
        <f>L152*'Conversion Factors'!$D$31^($E156-$E152)</f>
        <v>648.30642060745879</v>
      </c>
      <c r="M156" s="20">
        <f>M152*'Conversion Factors'!$D$31^($E156-$E152)</f>
        <v>648.30642060745879</v>
      </c>
      <c r="N156" s="20">
        <f>N152*'Conversion Factors'!$D$31^($E156-$E152)</f>
        <v>648.30642060745879</v>
      </c>
      <c r="O156" s="20">
        <f>O152*'Conversion Factors'!$D$31^($E156-$E152)</f>
        <v>648.30642060745879</v>
      </c>
      <c r="P156" s="20">
        <f>P152*'Conversion Factors'!$D$31^($E156-$E152)</f>
        <v>648.30642060745879</v>
      </c>
      <c r="Q156" s="20">
        <f>Q152*'Conversion Factors'!$D$31^($E156-$E152)</f>
        <v>648.30642060745879</v>
      </c>
      <c r="R156" s="20">
        <f>R152*'Conversion Factors'!$D$31^($E156-$E152)</f>
        <v>648.30642060745879</v>
      </c>
      <c r="S156" s="20">
        <f>S152*'Conversion Factors'!$D$31^($E156-$E152)</f>
        <v>648.30642060745879</v>
      </c>
      <c r="T156" s="20">
        <f>T152*'Conversion Factors'!$D$31^($E156-$E152)</f>
        <v>648.30642060745879</v>
      </c>
      <c r="U156" s="20">
        <f>U152*'Conversion Factors'!$D$31^($E156-$E152)</f>
        <v>648.30642060745879</v>
      </c>
      <c r="V156" s="20">
        <f>V152*'Conversion Factors'!$D$31^($E156-$E152)</f>
        <v>648.30642060745879</v>
      </c>
      <c r="W156" s="20">
        <f>W152*'Conversion Factors'!$D$31^($E156-$E152)</f>
        <v>648.30642060745879</v>
      </c>
      <c r="X156" s="20">
        <f>X152*'Conversion Factors'!$D$31^($E156-$E152)</f>
        <v>648.30642060745879</v>
      </c>
      <c r="Y156" s="20">
        <f>Y152*'Conversion Factors'!$D$31^($E156-$E152)</f>
        <v>648.30642060745879</v>
      </c>
      <c r="Z156" s="20">
        <f>Z152*'Conversion Factors'!$D$31^($E156-$E152)</f>
        <v>648.30642060745879</v>
      </c>
      <c r="AA156" s="20">
        <f>AA152*'Conversion Factors'!$D$31^($E156-$E152)</f>
        <v>648.30642060745879</v>
      </c>
      <c r="AB156" s="20">
        <f>AB152*'Conversion Factors'!$D$31^($E156-$E152)</f>
        <v>648.30642060745879</v>
      </c>
      <c r="AC156" s="20">
        <f>AC152*'Conversion Factors'!$D$31^($E156-$E152)</f>
        <v>648.30642060745879</v>
      </c>
      <c r="AD156" s="20">
        <f>AD152*'Conversion Factors'!$D$31^($E156-$E152)</f>
        <v>648.30642060745879</v>
      </c>
      <c r="AE156" s="20">
        <f>AE152*'Conversion Factors'!$D$31^($E156-$E152)</f>
        <v>648.30642060745879</v>
      </c>
      <c r="AF156" s="20">
        <f>AF152*'Conversion Factors'!$D$31^($E156-$E152)</f>
        <v>648.30642060745879</v>
      </c>
      <c r="AG156" s="20">
        <f>AG152*'Conversion Factors'!$D$31^($E156-$E152)</f>
        <v>648.30642060745879</v>
      </c>
      <c r="AH156" s="20">
        <f>AH152*'Conversion Factors'!$D$31^($E156-$E152)</f>
        <v>648.30642060745879</v>
      </c>
      <c r="AI156" s="20">
        <f>AI152*'Conversion Factors'!$D$31^($E156-$E152)</f>
        <v>648.30642060745879</v>
      </c>
      <c r="AJ156" s="20">
        <f>AJ152*'Conversion Factors'!$D$31^($E156-$E152)</f>
        <v>648.30642060745879</v>
      </c>
      <c r="AK156" s="20">
        <f>AK152*'Conversion Factors'!$D$31^($E156-$E152)</f>
        <v>648.30642060745879</v>
      </c>
      <c r="AL156" s="14"/>
      <c r="AM156" s="14">
        <v>1</v>
      </c>
    </row>
    <row r="157" spans="1:39" ht="12.75" customHeight="1" x14ac:dyDescent="0.25">
      <c r="A157" s="100"/>
      <c r="B157" s="14" t="s">
        <v>199</v>
      </c>
      <c r="C157" s="18" t="s">
        <v>196</v>
      </c>
      <c r="D157" s="14" t="s">
        <v>197</v>
      </c>
      <c r="E157" s="14">
        <v>2018</v>
      </c>
      <c r="F157" s="14" t="s">
        <v>412</v>
      </c>
      <c r="G157" s="20">
        <f>G153*'Conversion Factors'!$D$31^($E157-$E153)</f>
        <v>645.33352556708962</v>
      </c>
      <c r="H157" s="20">
        <f>H153*'Conversion Factors'!$D$31^($E157-$E153)</f>
        <v>645.33352556708962</v>
      </c>
      <c r="I157" s="20">
        <f>I153*'Conversion Factors'!$D$31^($E157-$E153)</f>
        <v>645.33352556708962</v>
      </c>
      <c r="J157" s="20">
        <f>J153*'Conversion Factors'!$D$31^($E157-$E153)</f>
        <v>645.33352556708962</v>
      </c>
      <c r="K157" s="20">
        <f>K153*'Conversion Factors'!$D$31^($E157-$E153)</f>
        <v>645.33352556708962</v>
      </c>
      <c r="L157" s="20">
        <f>L153*'Conversion Factors'!$D$31^($E157-$E153)</f>
        <v>645.33352556708962</v>
      </c>
      <c r="M157" s="20">
        <f>M153*'Conversion Factors'!$D$31^($E157-$E153)</f>
        <v>645.33352556708962</v>
      </c>
      <c r="N157" s="20">
        <f>N153*'Conversion Factors'!$D$31^($E157-$E153)</f>
        <v>645.33352556708962</v>
      </c>
      <c r="O157" s="20">
        <f>O153*'Conversion Factors'!$D$31^($E157-$E153)</f>
        <v>645.33352556708962</v>
      </c>
      <c r="P157" s="20">
        <f>P153*'Conversion Factors'!$D$31^($E157-$E153)</f>
        <v>645.33352556708962</v>
      </c>
      <c r="Q157" s="20">
        <f>Q153*'Conversion Factors'!$D$31^($E157-$E153)</f>
        <v>645.33352556708962</v>
      </c>
      <c r="R157" s="20">
        <f>R153*'Conversion Factors'!$D$31^($E157-$E153)</f>
        <v>645.33352556708962</v>
      </c>
      <c r="S157" s="20">
        <f>S153*'Conversion Factors'!$D$31^($E157-$E153)</f>
        <v>645.33352556708962</v>
      </c>
      <c r="T157" s="20">
        <f>T153*'Conversion Factors'!$D$31^($E157-$E153)</f>
        <v>645.33352556708962</v>
      </c>
      <c r="U157" s="20">
        <f>U153*'Conversion Factors'!$D$31^($E157-$E153)</f>
        <v>645.33352556708962</v>
      </c>
      <c r="V157" s="20">
        <f>V153*'Conversion Factors'!$D$31^($E157-$E153)</f>
        <v>645.33352556708962</v>
      </c>
      <c r="W157" s="20">
        <f>W153*'Conversion Factors'!$D$31^($E157-$E153)</f>
        <v>645.33352556708962</v>
      </c>
      <c r="X157" s="20">
        <f>X153*'Conversion Factors'!$D$31^($E157-$E153)</f>
        <v>645.33352556708962</v>
      </c>
      <c r="Y157" s="20">
        <f>Y153*'Conversion Factors'!$D$31^($E157-$E153)</f>
        <v>645.33352556708962</v>
      </c>
      <c r="Z157" s="20">
        <f>Z153*'Conversion Factors'!$D$31^($E157-$E153)</f>
        <v>645.33352556708962</v>
      </c>
      <c r="AA157" s="20">
        <f>AA153*'Conversion Factors'!$D$31^($E157-$E153)</f>
        <v>645.33352556708962</v>
      </c>
      <c r="AB157" s="20">
        <f>AB153*'Conversion Factors'!$D$31^($E157-$E153)</f>
        <v>645.33352556708962</v>
      </c>
      <c r="AC157" s="20">
        <f>AC153*'Conversion Factors'!$D$31^($E157-$E153)</f>
        <v>645.33352556708962</v>
      </c>
      <c r="AD157" s="20">
        <f>AD153*'Conversion Factors'!$D$31^($E157-$E153)</f>
        <v>645.33352556708962</v>
      </c>
      <c r="AE157" s="20">
        <f>AE153*'Conversion Factors'!$D$31^($E157-$E153)</f>
        <v>645.33352556708962</v>
      </c>
      <c r="AF157" s="20">
        <f>AF153*'Conversion Factors'!$D$31^($E157-$E153)</f>
        <v>645.33352556708962</v>
      </c>
      <c r="AG157" s="20">
        <f>AG153*'Conversion Factors'!$D$31^($E157-$E153)</f>
        <v>645.33352556708962</v>
      </c>
      <c r="AH157" s="20">
        <f>AH153*'Conversion Factors'!$D$31^($E157-$E153)</f>
        <v>645.33352556708962</v>
      </c>
      <c r="AI157" s="20">
        <f>AI153*'Conversion Factors'!$D$31^($E157-$E153)</f>
        <v>645.33352556708962</v>
      </c>
      <c r="AJ157" s="20">
        <f>AJ153*'Conversion Factors'!$D$31^($E157-$E153)</f>
        <v>645.33352556708962</v>
      </c>
      <c r="AK157" s="20">
        <f>AK153*'Conversion Factors'!$D$31^($E157-$E153)</f>
        <v>645.33352556708962</v>
      </c>
      <c r="AL157" s="14"/>
      <c r="AM157" s="14">
        <v>1</v>
      </c>
    </row>
    <row r="158" spans="1:39" ht="12.75" customHeight="1" x14ac:dyDescent="0.25">
      <c r="A158" s="100"/>
      <c r="B158" s="14" t="s">
        <v>200</v>
      </c>
      <c r="C158" s="18" t="s">
        <v>196</v>
      </c>
      <c r="D158" s="14" t="s">
        <v>197</v>
      </c>
      <c r="E158" s="14">
        <v>2018</v>
      </c>
      <c r="F158" s="14" t="s">
        <v>412</v>
      </c>
      <c r="G158" s="20">
        <f>G154*'Conversion Factors'!$D$31^($E158-$E154)</f>
        <v>657.22991157247225</v>
      </c>
      <c r="H158" s="20">
        <f>H154*'Conversion Factors'!$D$31^($E158-$E154)</f>
        <v>657.22991157247225</v>
      </c>
      <c r="I158" s="20">
        <f>I154*'Conversion Factors'!$D$31^($E158-$E154)</f>
        <v>657.22991157247225</v>
      </c>
      <c r="J158" s="20">
        <f>J154*'Conversion Factors'!$D$31^($E158-$E154)</f>
        <v>657.22991157247225</v>
      </c>
      <c r="K158" s="20">
        <f>K154*'Conversion Factors'!$D$31^($E158-$E154)</f>
        <v>657.22991157247225</v>
      </c>
      <c r="L158" s="20">
        <f>L154*'Conversion Factors'!$D$31^($E158-$E154)</f>
        <v>657.22991157247225</v>
      </c>
      <c r="M158" s="20">
        <f>M154*'Conversion Factors'!$D$31^($E158-$E154)</f>
        <v>657.22991157247225</v>
      </c>
      <c r="N158" s="20">
        <f>N154*'Conversion Factors'!$D$31^($E158-$E154)</f>
        <v>657.22991157247225</v>
      </c>
      <c r="O158" s="20">
        <f>O154*'Conversion Factors'!$D$31^($E158-$E154)</f>
        <v>657.22991157247225</v>
      </c>
      <c r="P158" s="20">
        <f>P154*'Conversion Factors'!$D$31^($E158-$E154)</f>
        <v>657.22991157247225</v>
      </c>
      <c r="Q158" s="20">
        <f>Q154*'Conversion Factors'!$D$31^($E158-$E154)</f>
        <v>657.22991157247225</v>
      </c>
      <c r="R158" s="20">
        <f>R154*'Conversion Factors'!$D$31^($E158-$E154)</f>
        <v>657.22991157247225</v>
      </c>
      <c r="S158" s="20">
        <f>S154*'Conversion Factors'!$D$31^($E158-$E154)</f>
        <v>657.22991157247225</v>
      </c>
      <c r="T158" s="20">
        <f>T154*'Conversion Factors'!$D$31^($E158-$E154)</f>
        <v>657.22991157247225</v>
      </c>
      <c r="U158" s="20">
        <f>U154*'Conversion Factors'!$D$31^($E158-$E154)</f>
        <v>657.22991157247225</v>
      </c>
      <c r="V158" s="20">
        <f>V154*'Conversion Factors'!$D$31^($E158-$E154)</f>
        <v>657.22991157247225</v>
      </c>
      <c r="W158" s="20">
        <f>W154*'Conversion Factors'!$D$31^($E158-$E154)</f>
        <v>657.22991157247225</v>
      </c>
      <c r="X158" s="20">
        <f>X154*'Conversion Factors'!$D$31^($E158-$E154)</f>
        <v>657.22991157247225</v>
      </c>
      <c r="Y158" s="20">
        <f>Y154*'Conversion Factors'!$D$31^($E158-$E154)</f>
        <v>657.22991157247225</v>
      </c>
      <c r="Z158" s="20">
        <f>Z154*'Conversion Factors'!$D$31^($E158-$E154)</f>
        <v>657.22991157247225</v>
      </c>
      <c r="AA158" s="20">
        <f>AA154*'Conversion Factors'!$D$31^($E158-$E154)</f>
        <v>657.22991157247225</v>
      </c>
      <c r="AB158" s="20">
        <f>AB154*'Conversion Factors'!$D$31^($E158-$E154)</f>
        <v>657.22991157247225</v>
      </c>
      <c r="AC158" s="20">
        <f>AC154*'Conversion Factors'!$D$31^($E158-$E154)</f>
        <v>657.22991157247225</v>
      </c>
      <c r="AD158" s="20">
        <f>AD154*'Conversion Factors'!$D$31^($E158-$E154)</f>
        <v>657.22991157247225</v>
      </c>
      <c r="AE158" s="20">
        <f>AE154*'Conversion Factors'!$D$31^($E158-$E154)</f>
        <v>657.22991157247225</v>
      </c>
      <c r="AF158" s="20">
        <f>AF154*'Conversion Factors'!$D$31^($E158-$E154)</f>
        <v>657.22991157247225</v>
      </c>
      <c r="AG158" s="20">
        <f>AG154*'Conversion Factors'!$D$31^($E158-$E154)</f>
        <v>657.22991157247225</v>
      </c>
      <c r="AH158" s="20">
        <f>AH154*'Conversion Factors'!$D$31^($E158-$E154)</f>
        <v>657.22991157247225</v>
      </c>
      <c r="AI158" s="20">
        <f>AI154*'Conversion Factors'!$D$31^($E158-$E154)</f>
        <v>657.22991157247225</v>
      </c>
      <c r="AJ158" s="20">
        <f>AJ154*'Conversion Factors'!$D$31^($E158-$E154)</f>
        <v>657.22991157247225</v>
      </c>
      <c r="AK158" s="20">
        <f>AK154*'Conversion Factors'!$D$31^($E158-$E154)</f>
        <v>657.22991157247225</v>
      </c>
      <c r="AL158" s="14"/>
      <c r="AM158" s="14">
        <v>1</v>
      </c>
    </row>
    <row r="159" spans="1:39" ht="12.75" customHeight="1" x14ac:dyDescent="0.25">
      <c r="A159" s="100"/>
      <c r="B159" s="14" t="s">
        <v>277</v>
      </c>
      <c r="C159" s="18" t="s">
        <v>196</v>
      </c>
      <c r="D159" s="14" t="s">
        <v>197</v>
      </c>
      <c r="E159" s="14">
        <v>2018</v>
      </c>
      <c r="F159" s="14" t="s">
        <v>412</v>
      </c>
      <c r="G159" s="20">
        <f>G155*'Conversion Factors'!$D$31^($E159-$E155)</f>
        <v>657.23087274125339</v>
      </c>
      <c r="H159" s="20">
        <f>H155*'Conversion Factors'!$D$31^($E159-$E155)</f>
        <v>657.23087274125339</v>
      </c>
      <c r="I159" s="20">
        <f>I155*'Conversion Factors'!$D$31^($E159-$E155)</f>
        <v>657.23087274125339</v>
      </c>
      <c r="J159" s="20">
        <f>J155*'Conversion Factors'!$D$31^($E159-$E155)</f>
        <v>657.23087274125339</v>
      </c>
      <c r="K159" s="20">
        <f>K155*'Conversion Factors'!$D$31^($E159-$E155)</f>
        <v>657.23087274125339</v>
      </c>
      <c r="L159" s="20">
        <f>L155*'Conversion Factors'!$D$31^($E159-$E155)</f>
        <v>657.23087274125339</v>
      </c>
      <c r="M159" s="20">
        <f>M155*'Conversion Factors'!$D$31^($E159-$E155)</f>
        <v>657.23087274125339</v>
      </c>
      <c r="N159" s="20">
        <f>N155*'Conversion Factors'!$D$31^($E159-$E155)</f>
        <v>657.23087274125339</v>
      </c>
      <c r="O159" s="20">
        <f>O155*'Conversion Factors'!$D$31^($E159-$E155)</f>
        <v>657.23087274125339</v>
      </c>
      <c r="P159" s="20">
        <f>P155*'Conversion Factors'!$D$31^($E159-$E155)</f>
        <v>657.23087274125339</v>
      </c>
      <c r="Q159" s="20">
        <f>Q155*'Conversion Factors'!$D$31^($E159-$E155)</f>
        <v>657.23087274125339</v>
      </c>
      <c r="R159" s="20">
        <f>R155*'Conversion Factors'!$D$31^($E159-$E155)</f>
        <v>657.23087274125339</v>
      </c>
      <c r="S159" s="20">
        <f>S155*'Conversion Factors'!$D$31^($E159-$E155)</f>
        <v>657.23087274125339</v>
      </c>
      <c r="T159" s="20">
        <f>T155*'Conversion Factors'!$D$31^($E159-$E155)</f>
        <v>657.23087274125339</v>
      </c>
      <c r="U159" s="20">
        <f>U155*'Conversion Factors'!$D$31^($E159-$E155)</f>
        <v>657.23087274125339</v>
      </c>
      <c r="V159" s="20">
        <f>V155*'Conversion Factors'!$D$31^($E159-$E155)</f>
        <v>657.23087274125339</v>
      </c>
      <c r="W159" s="20">
        <f>W155*'Conversion Factors'!$D$31^($E159-$E155)</f>
        <v>657.23087274125339</v>
      </c>
      <c r="X159" s="20">
        <f>X155*'Conversion Factors'!$D$31^($E159-$E155)</f>
        <v>657.23087274125339</v>
      </c>
      <c r="Y159" s="20">
        <f>Y155*'Conversion Factors'!$D$31^($E159-$E155)</f>
        <v>657.23087274125339</v>
      </c>
      <c r="Z159" s="20">
        <f>Z155*'Conversion Factors'!$D$31^($E159-$E155)</f>
        <v>657.23087274125339</v>
      </c>
      <c r="AA159" s="20">
        <f>AA155*'Conversion Factors'!$D$31^($E159-$E155)</f>
        <v>657.23087274125339</v>
      </c>
      <c r="AB159" s="20">
        <f>AB155*'Conversion Factors'!$D$31^($E159-$E155)</f>
        <v>657.23087274125339</v>
      </c>
      <c r="AC159" s="20">
        <f>AC155*'Conversion Factors'!$D$31^($E159-$E155)</f>
        <v>657.23087274125339</v>
      </c>
      <c r="AD159" s="20">
        <f>AD155*'Conversion Factors'!$D$31^($E159-$E155)</f>
        <v>657.23087274125339</v>
      </c>
      <c r="AE159" s="20">
        <f>AE155*'Conversion Factors'!$D$31^($E159-$E155)</f>
        <v>657.23087274125339</v>
      </c>
      <c r="AF159" s="20">
        <f>AF155*'Conversion Factors'!$D$31^($E159-$E155)</f>
        <v>657.23087274125339</v>
      </c>
      <c r="AG159" s="20">
        <f>AG155*'Conversion Factors'!$D$31^($E159-$E155)</f>
        <v>657.23087274125339</v>
      </c>
      <c r="AH159" s="20">
        <f>AH155*'Conversion Factors'!$D$31^($E159-$E155)</f>
        <v>657.23087274125339</v>
      </c>
      <c r="AI159" s="20">
        <f>AI155*'Conversion Factors'!$D$31^($E159-$E155)</f>
        <v>657.23087274125339</v>
      </c>
      <c r="AJ159" s="20">
        <f>AJ155*'Conversion Factors'!$D$31^($E159-$E155)</f>
        <v>657.23087274125339</v>
      </c>
      <c r="AK159" s="20">
        <f>AK155*'Conversion Factors'!$D$31^($E159-$E155)</f>
        <v>657.23087274125339</v>
      </c>
      <c r="AL159" s="14"/>
      <c r="AM159" s="14">
        <v>1</v>
      </c>
    </row>
    <row r="160" spans="1:39" ht="12.75" customHeight="1" x14ac:dyDescent="0.25">
      <c r="A160" s="100" t="s">
        <v>54</v>
      </c>
      <c r="B160" s="14" t="s">
        <v>195</v>
      </c>
      <c r="C160" s="18" t="s">
        <v>212</v>
      </c>
      <c r="D160" s="14" t="s">
        <v>197</v>
      </c>
      <c r="E160" s="14">
        <v>2020</v>
      </c>
      <c r="F160" s="14" t="s">
        <v>412</v>
      </c>
      <c r="G160" s="20">
        <v>674.49800000000005</v>
      </c>
      <c r="H160" s="20">
        <v>674.49800000000005</v>
      </c>
      <c r="I160" s="20">
        <v>674.49800000000005</v>
      </c>
      <c r="J160" s="20">
        <v>674.49800000000005</v>
      </c>
      <c r="K160" s="20">
        <v>674.49800000000005</v>
      </c>
      <c r="L160" s="20">
        <v>674.49800000000005</v>
      </c>
      <c r="M160" s="20">
        <v>674.49800000000005</v>
      </c>
      <c r="N160" s="20">
        <v>674.49800000000005</v>
      </c>
      <c r="O160" s="20">
        <v>674.49800000000005</v>
      </c>
      <c r="P160" s="20">
        <v>674.49800000000005</v>
      </c>
      <c r="Q160" s="20">
        <v>674.49800000000005</v>
      </c>
      <c r="R160" s="20">
        <v>674.49800000000005</v>
      </c>
      <c r="S160" s="20">
        <v>674.49800000000005</v>
      </c>
      <c r="T160" s="20">
        <v>674.49800000000005</v>
      </c>
      <c r="U160" s="20">
        <v>674.49800000000005</v>
      </c>
      <c r="V160" s="20">
        <v>674.49800000000005</v>
      </c>
      <c r="W160" s="20">
        <v>674.49800000000005</v>
      </c>
      <c r="X160" s="20">
        <v>674.49800000000005</v>
      </c>
      <c r="Y160" s="20">
        <v>674.49800000000005</v>
      </c>
      <c r="Z160" s="20">
        <v>674.49800000000005</v>
      </c>
      <c r="AA160" s="20">
        <v>674.49800000000005</v>
      </c>
      <c r="AB160" s="20">
        <v>674.49800000000005</v>
      </c>
      <c r="AC160" s="20">
        <v>674.49800000000005</v>
      </c>
      <c r="AD160" s="20">
        <v>674.49800000000005</v>
      </c>
      <c r="AE160" s="20">
        <v>674.49800000000005</v>
      </c>
      <c r="AF160" s="20">
        <v>674.49800000000005</v>
      </c>
      <c r="AG160" s="20">
        <v>674.49800000000005</v>
      </c>
      <c r="AH160" s="20">
        <v>674.49800000000005</v>
      </c>
      <c r="AI160" s="20">
        <v>674.49800000000005</v>
      </c>
      <c r="AJ160" s="20">
        <v>674.49800000000005</v>
      </c>
      <c r="AK160" s="20">
        <v>674.49800000000005</v>
      </c>
      <c r="AL160" s="14" t="s">
        <v>198</v>
      </c>
      <c r="AM160" s="14"/>
    </row>
    <row r="161" spans="1:39" ht="12.75" customHeight="1" x14ac:dyDescent="0.25">
      <c r="A161" s="100"/>
      <c r="B161" s="14" t="s">
        <v>199</v>
      </c>
      <c r="C161" s="18" t="s">
        <v>212</v>
      </c>
      <c r="D161" s="14" t="s">
        <v>197</v>
      </c>
      <c r="E161" s="14">
        <v>2020</v>
      </c>
      <c r="F161" s="14" t="s">
        <v>412</v>
      </c>
      <c r="G161" s="20">
        <v>671.40499999999997</v>
      </c>
      <c r="H161" s="20">
        <v>671.40499999999997</v>
      </c>
      <c r="I161" s="20">
        <v>671.40499999999997</v>
      </c>
      <c r="J161" s="20">
        <v>671.40499999999997</v>
      </c>
      <c r="K161" s="20">
        <v>671.40499999999997</v>
      </c>
      <c r="L161" s="20">
        <v>671.40499999999997</v>
      </c>
      <c r="M161" s="20">
        <v>671.40499999999997</v>
      </c>
      <c r="N161" s="20">
        <v>671.40499999999997</v>
      </c>
      <c r="O161" s="20">
        <v>671.40499999999997</v>
      </c>
      <c r="P161" s="20">
        <v>671.40499999999997</v>
      </c>
      <c r="Q161" s="20">
        <v>671.40499999999997</v>
      </c>
      <c r="R161" s="20">
        <v>671.40499999999997</v>
      </c>
      <c r="S161" s="20">
        <v>671.40499999999997</v>
      </c>
      <c r="T161" s="20">
        <v>671.40499999999997</v>
      </c>
      <c r="U161" s="20">
        <v>671.40499999999997</v>
      </c>
      <c r="V161" s="20">
        <v>671.40499999999997</v>
      </c>
      <c r="W161" s="20">
        <v>671.40499999999997</v>
      </c>
      <c r="X161" s="20">
        <v>671.40499999999997</v>
      </c>
      <c r="Y161" s="20">
        <v>671.40499999999997</v>
      </c>
      <c r="Z161" s="20">
        <v>671.40499999999997</v>
      </c>
      <c r="AA161" s="20">
        <v>671.40499999999997</v>
      </c>
      <c r="AB161" s="20">
        <v>671.40499999999997</v>
      </c>
      <c r="AC161" s="20">
        <v>671.40499999999997</v>
      </c>
      <c r="AD161" s="20">
        <v>671.40499999999997</v>
      </c>
      <c r="AE161" s="20">
        <v>671.40499999999997</v>
      </c>
      <c r="AF161" s="20">
        <v>671.40499999999997</v>
      </c>
      <c r="AG161" s="20">
        <v>671.40499999999997</v>
      </c>
      <c r="AH161" s="20">
        <v>671.40499999999997</v>
      </c>
      <c r="AI161" s="20">
        <v>671.40499999999997</v>
      </c>
      <c r="AJ161" s="20">
        <v>671.40499999999997</v>
      </c>
      <c r="AK161" s="20">
        <v>671.40499999999997</v>
      </c>
      <c r="AL161" s="14" t="s">
        <v>198</v>
      </c>
      <c r="AM161" s="14"/>
    </row>
    <row r="162" spans="1:39" ht="12.75" customHeight="1" x14ac:dyDescent="0.25">
      <c r="A162" s="100"/>
      <c r="B162" s="14" t="s">
        <v>200</v>
      </c>
      <c r="C162" s="18" t="s">
        <v>212</v>
      </c>
      <c r="D162" s="14" t="s">
        <v>197</v>
      </c>
      <c r="E162" s="14">
        <v>2020</v>
      </c>
      <c r="F162" s="14" t="s">
        <v>412</v>
      </c>
      <c r="G162" s="20">
        <v>683.78200000000004</v>
      </c>
      <c r="H162" s="20">
        <v>683.78200000000004</v>
      </c>
      <c r="I162" s="20">
        <v>683.78200000000004</v>
      </c>
      <c r="J162" s="20">
        <v>683.78200000000004</v>
      </c>
      <c r="K162" s="20">
        <v>683.78200000000004</v>
      </c>
      <c r="L162" s="20">
        <v>683.78200000000004</v>
      </c>
      <c r="M162" s="20">
        <v>683.78200000000004</v>
      </c>
      <c r="N162" s="20">
        <v>683.78200000000004</v>
      </c>
      <c r="O162" s="20">
        <v>683.78200000000004</v>
      </c>
      <c r="P162" s="20">
        <v>683.78200000000004</v>
      </c>
      <c r="Q162" s="20">
        <v>683.78200000000004</v>
      </c>
      <c r="R162" s="20">
        <v>683.78200000000004</v>
      </c>
      <c r="S162" s="20">
        <v>683.78200000000004</v>
      </c>
      <c r="T162" s="20">
        <v>683.78200000000004</v>
      </c>
      <c r="U162" s="20">
        <v>683.78200000000004</v>
      </c>
      <c r="V162" s="20">
        <v>683.78200000000004</v>
      </c>
      <c r="W162" s="20">
        <v>683.78200000000004</v>
      </c>
      <c r="X162" s="20">
        <v>683.78200000000004</v>
      </c>
      <c r="Y162" s="20">
        <v>683.78200000000004</v>
      </c>
      <c r="Z162" s="20">
        <v>683.78200000000004</v>
      </c>
      <c r="AA162" s="20">
        <v>683.78200000000004</v>
      </c>
      <c r="AB162" s="20">
        <v>683.78200000000004</v>
      </c>
      <c r="AC162" s="20">
        <v>683.78200000000004</v>
      </c>
      <c r="AD162" s="20">
        <v>683.78200000000004</v>
      </c>
      <c r="AE162" s="20">
        <v>683.78200000000004</v>
      </c>
      <c r="AF162" s="20">
        <v>683.78200000000004</v>
      </c>
      <c r="AG162" s="20">
        <v>683.78200000000004</v>
      </c>
      <c r="AH162" s="20">
        <v>683.78200000000004</v>
      </c>
      <c r="AI162" s="20">
        <v>683.78200000000004</v>
      </c>
      <c r="AJ162" s="20">
        <v>683.78200000000004</v>
      </c>
      <c r="AK162" s="20">
        <v>683.78200000000004</v>
      </c>
      <c r="AL162" s="14" t="s">
        <v>198</v>
      </c>
      <c r="AM162" s="14"/>
    </row>
    <row r="163" spans="1:39" ht="12.75" customHeight="1" x14ac:dyDescent="0.25">
      <c r="A163" s="100"/>
      <c r="B163" s="14" t="s">
        <v>201</v>
      </c>
      <c r="C163" s="18" t="s">
        <v>212</v>
      </c>
      <c r="D163" s="14" t="s">
        <v>197</v>
      </c>
      <c r="E163" s="14">
        <v>2020</v>
      </c>
      <c r="F163" s="14" t="s">
        <v>412</v>
      </c>
      <c r="G163" s="20">
        <v>683.78300000000002</v>
      </c>
      <c r="H163" s="20">
        <v>683.78300000000002</v>
      </c>
      <c r="I163" s="20">
        <v>683.78300000000002</v>
      </c>
      <c r="J163" s="20">
        <v>683.78300000000002</v>
      </c>
      <c r="K163" s="20">
        <v>683.78300000000002</v>
      </c>
      <c r="L163" s="20">
        <v>683.78300000000002</v>
      </c>
      <c r="M163" s="20">
        <v>683.78300000000002</v>
      </c>
      <c r="N163" s="20">
        <v>683.78300000000002</v>
      </c>
      <c r="O163" s="20">
        <v>683.78300000000002</v>
      </c>
      <c r="P163" s="20">
        <v>683.78300000000002</v>
      </c>
      <c r="Q163" s="20">
        <v>683.78300000000002</v>
      </c>
      <c r="R163" s="20">
        <v>683.78300000000002</v>
      </c>
      <c r="S163" s="20">
        <v>683.78300000000002</v>
      </c>
      <c r="T163" s="20">
        <v>683.78300000000002</v>
      </c>
      <c r="U163" s="20">
        <v>683.78300000000002</v>
      </c>
      <c r="V163" s="20">
        <v>683.78300000000002</v>
      </c>
      <c r="W163" s="20">
        <v>683.78300000000002</v>
      </c>
      <c r="X163" s="20">
        <v>683.78300000000002</v>
      </c>
      <c r="Y163" s="20">
        <v>683.78300000000002</v>
      </c>
      <c r="Z163" s="20">
        <v>683.78300000000002</v>
      </c>
      <c r="AA163" s="20">
        <v>683.78300000000002</v>
      </c>
      <c r="AB163" s="20">
        <v>683.78300000000002</v>
      </c>
      <c r="AC163" s="20">
        <v>683.78300000000002</v>
      </c>
      <c r="AD163" s="20">
        <v>683.78300000000002</v>
      </c>
      <c r="AE163" s="20">
        <v>683.78300000000002</v>
      </c>
      <c r="AF163" s="20">
        <v>683.78300000000002</v>
      </c>
      <c r="AG163" s="20">
        <v>683.78300000000002</v>
      </c>
      <c r="AH163" s="20">
        <v>683.78300000000002</v>
      </c>
      <c r="AI163" s="20">
        <v>683.78300000000002</v>
      </c>
      <c r="AJ163" s="20">
        <v>683.78300000000002</v>
      </c>
      <c r="AK163" s="20">
        <v>683.78300000000002</v>
      </c>
      <c r="AL163" s="14" t="s">
        <v>198</v>
      </c>
      <c r="AM163" s="14"/>
    </row>
    <row r="164" spans="1:39" ht="12.75" customHeight="1" x14ac:dyDescent="0.25">
      <c r="A164" s="100"/>
      <c r="B164" s="14" t="s">
        <v>195</v>
      </c>
      <c r="C164" s="18" t="s">
        <v>196</v>
      </c>
      <c r="D164" s="14" t="s">
        <v>197</v>
      </c>
      <c r="E164" s="14">
        <v>2018</v>
      </c>
      <c r="F164" s="14" t="s">
        <v>412</v>
      </c>
      <c r="G164" s="20">
        <f>G160*'Conversion Factors'!$D$31^($E164-$E160)</f>
        <v>648.30642060745879</v>
      </c>
      <c r="H164" s="20">
        <f>H160*'Conversion Factors'!$D$31^($E164-$E160)</f>
        <v>648.30642060745879</v>
      </c>
      <c r="I164" s="20">
        <f>I160*'Conversion Factors'!$D$31^($E164-$E160)</f>
        <v>648.30642060745879</v>
      </c>
      <c r="J164" s="20">
        <f>J160*'Conversion Factors'!$D$31^($E164-$E160)</f>
        <v>648.30642060745879</v>
      </c>
      <c r="K164" s="20">
        <f>K160*'Conversion Factors'!$D$31^($E164-$E160)</f>
        <v>648.30642060745879</v>
      </c>
      <c r="L164" s="20">
        <f>L160*'Conversion Factors'!$D$31^($E164-$E160)</f>
        <v>648.30642060745879</v>
      </c>
      <c r="M164" s="20">
        <f>M160*'Conversion Factors'!$D$31^($E164-$E160)</f>
        <v>648.30642060745879</v>
      </c>
      <c r="N164" s="20">
        <f>N160*'Conversion Factors'!$D$31^($E164-$E160)</f>
        <v>648.30642060745879</v>
      </c>
      <c r="O164" s="20">
        <f>O160*'Conversion Factors'!$D$31^($E164-$E160)</f>
        <v>648.30642060745879</v>
      </c>
      <c r="P164" s="20">
        <f>P160*'Conversion Factors'!$D$31^($E164-$E160)</f>
        <v>648.30642060745879</v>
      </c>
      <c r="Q164" s="20">
        <f>Q160*'Conversion Factors'!$D$31^($E164-$E160)</f>
        <v>648.30642060745879</v>
      </c>
      <c r="R164" s="20">
        <f>R160*'Conversion Factors'!$D$31^($E164-$E160)</f>
        <v>648.30642060745879</v>
      </c>
      <c r="S164" s="20">
        <f>S160*'Conversion Factors'!$D$31^($E164-$E160)</f>
        <v>648.30642060745879</v>
      </c>
      <c r="T164" s="20">
        <f>T160*'Conversion Factors'!$D$31^($E164-$E160)</f>
        <v>648.30642060745879</v>
      </c>
      <c r="U164" s="20">
        <f>U160*'Conversion Factors'!$D$31^($E164-$E160)</f>
        <v>648.30642060745879</v>
      </c>
      <c r="V164" s="20">
        <f>V160*'Conversion Factors'!$D$31^($E164-$E160)</f>
        <v>648.30642060745879</v>
      </c>
      <c r="W164" s="20">
        <f>W160*'Conversion Factors'!$D$31^($E164-$E160)</f>
        <v>648.30642060745879</v>
      </c>
      <c r="X164" s="20">
        <f>X160*'Conversion Factors'!$D$31^($E164-$E160)</f>
        <v>648.30642060745879</v>
      </c>
      <c r="Y164" s="20">
        <f>Y160*'Conversion Factors'!$D$31^($E164-$E160)</f>
        <v>648.30642060745879</v>
      </c>
      <c r="Z164" s="20">
        <f>Z160*'Conversion Factors'!$D$31^($E164-$E160)</f>
        <v>648.30642060745879</v>
      </c>
      <c r="AA164" s="20">
        <f>AA160*'Conversion Factors'!$D$31^($E164-$E160)</f>
        <v>648.30642060745879</v>
      </c>
      <c r="AB164" s="20">
        <f>AB160*'Conversion Factors'!$D$31^($E164-$E160)</f>
        <v>648.30642060745879</v>
      </c>
      <c r="AC164" s="20">
        <f>AC160*'Conversion Factors'!$D$31^($E164-$E160)</f>
        <v>648.30642060745879</v>
      </c>
      <c r="AD164" s="20">
        <f>AD160*'Conversion Factors'!$D$31^($E164-$E160)</f>
        <v>648.30642060745879</v>
      </c>
      <c r="AE164" s="20">
        <f>AE160*'Conversion Factors'!$D$31^($E164-$E160)</f>
        <v>648.30642060745879</v>
      </c>
      <c r="AF164" s="20">
        <f>AF160*'Conversion Factors'!$D$31^($E164-$E160)</f>
        <v>648.30642060745879</v>
      </c>
      <c r="AG164" s="20">
        <f>AG160*'Conversion Factors'!$D$31^($E164-$E160)</f>
        <v>648.30642060745879</v>
      </c>
      <c r="AH164" s="20">
        <f>AH160*'Conversion Factors'!$D$31^($E164-$E160)</f>
        <v>648.30642060745879</v>
      </c>
      <c r="AI164" s="20">
        <f>AI160*'Conversion Factors'!$D$31^($E164-$E160)</f>
        <v>648.30642060745879</v>
      </c>
      <c r="AJ164" s="20">
        <f>AJ160*'Conversion Factors'!$D$31^($E164-$E160)</f>
        <v>648.30642060745879</v>
      </c>
      <c r="AK164" s="20">
        <f>AK160*'Conversion Factors'!$D$31^($E164-$E160)</f>
        <v>648.30642060745879</v>
      </c>
      <c r="AL164" s="14"/>
      <c r="AM164" s="14">
        <v>1</v>
      </c>
    </row>
    <row r="165" spans="1:39" ht="12.75" customHeight="1" x14ac:dyDescent="0.25">
      <c r="A165" s="100"/>
      <c r="B165" s="14" t="s">
        <v>199</v>
      </c>
      <c r="C165" s="18" t="s">
        <v>196</v>
      </c>
      <c r="D165" s="14" t="s">
        <v>197</v>
      </c>
      <c r="E165" s="14">
        <v>2018</v>
      </c>
      <c r="F165" s="14" t="s">
        <v>412</v>
      </c>
      <c r="G165" s="20">
        <f>G161*'Conversion Factors'!$D$31^($E165-$E161)</f>
        <v>645.33352556708962</v>
      </c>
      <c r="H165" s="20">
        <f>H161*'Conversion Factors'!$D$31^($E165-$E161)</f>
        <v>645.33352556708962</v>
      </c>
      <c r="I165" s="20">
        <f>I161*'Conversion Factors'!$D$31^($E165-$E161)</f>
        <v>645.33352556708962</v>
      </c>
      <c r="J165" s="20">
        <f>J161*'Conversion Factors'!$D$31^($E165-$E161)</f>
        <v>645.33352556708962</v>
      </c>
      <c r="K165" s="20">
        <f>K161*'Conversion Factors'!$D$31^($E165-$E161)</f>
        <v>645.33352556708962</v>
      </c>
      <c r="L165" s="20">
        <f>L161*'Conversion Factors'!$D$31^($E165-$E161)</f>
        <v>645.33352556708962</v>
      </c>
      <c r="M165" s="20">
        <f>M161*'Conversion Factors'!$D$31^($E165-$E161)</f>
        <v>645.33352556708962</v>
      </c>
      <c r="N165" s="20">
        <f>N161*'Conversion Factors'!$D$31^($E165-$E161)</f>
        <v>645.33352556708962</v>
      </c>
      <c r="O165" s="20">
        <f>O161*'Conversion Factors'!$D$31^($E165-$E161)</f>
        <v>645.33352556708962</v>
      </c>
      <c r="P165" s="20">
        <f>P161*'Conversion Factors'!$D$31^($E165-$E161)</f>
        <v>645.33352556708962</v>
      </c>
      <c r="Q165" s="20">
        <f>Q161*'Conversion Factors'!$D$31^($E165-$E161)</f>
        <v>645.33352556708962</v>
      </c>
      <c r="R165" s="20">
        <f>R161*'Conversion Factors'!$D$31^($E165-$E161)</f>
        <v>645.33352556708962</v>
      </c>
      <c r="S165" s="20">
        <f>S161*'Conversion Factors'!$D$31^($E165-$E161)</f>
        <v>645.33352556708962</v>
      </c>
      <c r="T165" s="20">
        <f>T161*'Conversion Factors'!$D$31^($E165-$E161)</f>
        <v>645.33352556708962</v>
      </c>
      <c r="U165" s="20">
        <f>U161*'Conversion Factors'!$D$31^($E165-$E161)</f>
        <v>645.33352556708962</v>
      </c>
      <c r="V165" s="20">
        <f>V161*'Conversion Factors'!$D$31^($E165-$E161)</f>
        <v>645.33352556708962</v>
      </c>
      <c r="W165" s="20">
        <f>W161*'Conversion Factors'!$D$31^($E165-$E161)</f>
        <v>645.33352556708962</v>
      </c>
      <c r="X165" s="20">
        <f>X161*'Conversion Factors'!$D$31^($E165-$E161)</f>
        <v>645.33352556708962</v>
      </c>
      <c r="Y165" s="20">
        <f>Y161*'Conversion Factors'!$D$31^($E165-$E161)</f>
        <v>645.33352556708962</v>
      </c>
      <c r="Z165" s="20">
        <f>Z161*'Conversion Factors'!$D$31^($E165-$E161)</f>
        <v>645.33352556708962</v>
      </c>
      <c r="AA165" s="20">
        <f>AA161*'Conversion Factors'!$D$31^($E165-$E161)</f>
        <v>645.33352556708962</v>
      </c>
      <c r="AB165" s="20">
        <f>AB161*'Conversion Factors'!$D$31^($E165-$E161)</f>
        <v>645.33352556708962</v>
      </c>
      <c r="AC165" s="20">
        <f>AC161*'Conversion Factors'!$D$31^($E165-$E161)</f>
        <v>645.33352556708962</v>
      </c>
      <c r="AD165" s="20">
        <f>AD161*'Conversion Factors'!$D$31^($E165-$E161)</f>
        <v>645.33352556708962</v>
      </c>
      <c r="AE165" s="20">
        <f>AE161*'Conversion Factors'!$D$31^($E165-$E161)</f>
        <v>645.33352556708962</v>
      </c>
      <c r="AF165" s="20">
        <f>AF161*'Conversion Factors'!$D$31^($E165-$E161)</f>
        <v>645.33352556708962</v>
      </c>
      <c r="AG165" s="20">
        <f>AG161*'Conversion Factors'!$D$31^($E165-$E161)</f>
        <v>645.33352556708962</v>
      </c>
      <c r="AH165" s="20">
        <f>AH161*'Conversion Factors'!$D$31^($E165-$E161)</f>
        <v>645.33352556708962</v>
      </c>
      <c r="AI165" s="20">
        <f>AI161*'Conversion Factors'!$D$31^($E165-$E161)</f>
        <v>645.33352556708962</v>
      </c>
      <c r="AJ165" s="20">
        <f>AJ161*'Conversion Factors'!$D$31^($E165-$E161)</f>
        <v>645.33352556708962</v>
      </c>
      <c r="AK165" s="20">
        <f>AK161*'Conversion Factors'!$D$31^($E165-$E161)</f>
        <v>645.33352556708962</v>
      </c>
      <c r="AL165" s="14"/>
      <c r="AM165" s="14">
        <v>1</v>
      </c>
    </row>
    <row r="166" spans="1:39" ht="12.75" customHeight="1" x14ac:dyDescent="0.25">
      <c r="A166" s="100"/>
      <c r="B166" s="14" t="s">
        <v>200</v>
      </c>
      <c r="C166" s="18" t="s">
        <v>196</v>
      </c>
      <c r="D166" s="14" t="s">
        <v>197</v>
      </c>
      <c r="E166" s="14">
        <v>2018</v>
      </c>
      <c r="F166" s="14" t="s">
        <v>412</v>
      </c>
      <c r="G166" s="20">
        <f>G162*'Conversion Factors'!$D$31^($E166-$E162)</f>
        <v>657.22991157247225</v>
      </c>
      <c r="H166" s="20">
        <f>H162*'Conversion Factors'!$D$31^($E166-$E162)</f>
        <v>657.22991157247225</v>
      </c>
      <c r="I166" s="20">
        <f>I162*'Conversion Factors'!$D$31^($E166-$E162)</f>
        <v>657.22991157247225</v>
      </c>
      <c r="J166" s="20">
        <f>J162*'Conversion Factors'!$D$31^($E166-$E162)</f>
        <v>657.22991157247225</v>
      </c>
      <c r="K166" s="20">
        <f>K162*'Conversion Factors'!$D$31^($E166-$E162)</f>
        <v>657.22991157247225</v>
      </c>
      <c r="L166" s="20">
        <f>L162*'Conversion Factors'!$D$31^($E166-$E162)</f>
        <v>657.22991157247225</v>
      </c>
      <c r="M166" s="20">
        <f>M162*'Conversion Factors'!$D$31^($E166-$E162)</f>
        <v>657.22991157247225</v>
      </c>
      <c r="N166" s="20">
        <f>N162*'Conversion Factors'!$D$31^($E166-$E162)</f>
        <v>657.22991157247225</v>
      </c>
      <c r="O166" s="20">
        <f>O162*'Conversion Factors'!$D$31^($E166-$E162)</f>
        <v>657.22991157247225</v>
      </c>
      <c r="P166" s="20">
        <f>P162*'Conversion Factors'!$D$31^($E166-$E162)</f>
        <v>657.22991157247225</v>
      </c>
      <c r="Q166" s="20">
        <f>Q162*'Conversion Factors'!$D$31^($E166-$E162)</f>
        <v>657.22991157247225</v>
      </c>
      <c r="R166" s="20">
        <f>R162*'Conversion Factors'!$D$31^($E166-$E162)</f>
        <v>657.22991157247225</v>
      </c>
      <c r="S166" s="20">
        <f>S162*'Conversion Factors'!$D$31^($E166-$E162)</f>
        <v>657.22991157247225</v>
      </c>
      <c r="T166" s="20">
        <f>T162*'Conversion Factors'!$D$31^($E166-$E162)</f>
        <v>657.22991157247225</v>
      </c>
      <c r="U166" s="20">
        <f>U162*'Conversion Factors'!$D$31^($E166-$E162)</f>
        <v>657.22991157247225</v>
      </c>
      <c r="V166" s="20">
        <f>V162*'Conversion Factors'!$D$31^($E166-$E162)</f>
        <v>657.22991157247225</v>
      </c>
      <c r="W166" s="20">
        <f>W162*'Conversion Factors'!$D$31^($E166-$E162)</f>
        <v>657.22991157247225</v>
      </c>
      <c r="X166" s="20">
        <f>X162*'Conversion Factors'!$D$31^($E166-$E162)</f>
        <v>657.22991157247225</v>
      </c>
      <c r="Y166" s="20">
        <f>Y162*'Conversion Factors'!$D$31^($E166-$E162)</f>
        <v>657.22991157247225</v>
      </c>
      <c r="Z166" s="20">
        <f>Z162*'Conversion Factors'!$D$31^($E166-$E162)</f>
        <v>657.22991157247225</v>
      </c>
      <c r="AA166" s="20">
        <f>AA162*'Conversion Factors'!$D$31^($E166-$E162)</f>
        <v>657.22991157247225</v>
      </c>
      <c r="AB166" s="20">
        <f>AB162*'Conversion Factors'!$D$31^($E166-$E162)</f>
        <v>657.22991157247225</v>
      </c>
      <c r="AC166" s="20">
        <f>AC162*'Conversion Factors'!$D$31^($E166-$E162)</f>
        <v>657.22991157247225</v>
      </c>
      <c r="AD166" s="20">
        <f>AD162*'Conversion Factors'!$D$31^($E166-$E162)</f>
        <v>657.22991157247225</v>
      </c>
      <c r="AE166" s="20">
        <f>AE162*'Conversion Factors'!$D$31^($E166-$E162)</f>
        <v>657.22991157247225</v>
      </c>
      <c r="AF166" s="20">
        <f>AF162*'Conversion Factors'!$D$31^($E166-$E162)</f>
        <v>657.22991157247225</v>
      </c>
      <c r="AG166" s="20">
        <f>AG162*'Conversion Factors'!$D$31^($E166-$E162)</f>
        <v>657.22991157247225</v>
      </c>
      <c r="AH166" s="20">
        <f>AH162*'Conversion Factors'!$D$31^($E166-$E162)</f>
        <v>657.22991157247225</v>
      </c>
      <c r="AI166" s="20">
        <f>AI162*'Conversion Factors'!$D$31^($E166-$E162)</f>
        <v>657.22991157247225</v>
      </c>
      <c r="AJ166" s="20">
        <f>AJ162*'Conversion Factors'!$D$31^($E166-$E162)</f>
        <v>657.22991157247225</v>
      </c>
      <c r="AK166" s="20">
        <f>AK162*'Conversion Factors'!$D$31^($E166-$E162)</f>
        <v>657.22991157247225</v>
      </c>
      <c r="AL166" s="14"/>
      <c r="AM166" s="14">
        <v>1</v>
      </c>
    </row>
    <row r="167" spans="1:39" ht="12.75" customHeight="1" x14ac:dyDescent="0.25">
      <c r="A167" s="100"/>
      <c r="B167" s="14" t="s">
        <v>277</v>
      </c>
      <c r="C167" s="18" t="s">
        <v>196</v>
      </c>
      <c r="D167" s="14" t="s">
        <v>197</v>
      </c>
      <c r="E167" s="14">
        <v>2018</v>
      </c>
      <c r="F167" s="14" t="s">
        <v>412</v>
      </c>
      <c r="G167" s="20">
        <f>G163*'Conversion Factors'!$D$31^($E167-$E163)</f>
        <v>657.23087274125339</v>
      </c>
      <c r="H167" s="20">
        <f>H163*'Conversion Factors'!$D$31^($E167-$E163)</f>
        <v>657.23087274125339</v>
      </c>
      <c r="I167" s="20">
        <f>I163*'Conversion Factors'!$D$31^($E167-$E163)</f>
        <v>657.23087274125339</v>
      </c>
      <c r="J167" s="20">
        <f>J163*'Conversion Factors'!$D$31^($E167-$E163)</f>
        <v>657.23087274125339</v>
      </c>
      <c r="K167" s="20">
        <f>K163*'Conversion Factors'!$D$31^($E167-$E163)</f>
        <v>657.23087274125339</v>
      </c>
      <c r="L167" s="20">
        <f>L163*'Conversion Factors'!$D$31^($E167-$E163)</f>
        <v>657.23087274125339</v>
      </c>
      <c r="M167" s="20">
        <f>M163*'Conversion Factors'!$D$31^($E167-$E163)</f>
        <v>657.23087274125339</v>
      </c>
      <c r="N167" s="20">
        <f>N163*'Conversion Factors'!$D$31^($E167-$E163)</f>
        <v>657.23087274125339</v>
      </c>
      <c r="O167" s="20">
        <f>O163*'Conversion Factors'!$D$31^($E167-$E163)</f>
        <v>657.23087274125339</v>
      </c>
      <c r="P167" s="20">
        <f>P163*'Conversion Factors'!$D$31^($E167-$E163)</f>
        <v>657.23087274125339</v>
      </c>
      <c r="Q167" s="20">
        <f>Q163*'Conversion Factors'!$D$31^($E167-$E163)</f>
        <v>657.23087274125339</v>
      </c>
      <c r="R167" s="20">
        <f>R163*'Conversion Factors'!$D$31^($E167-$E163)</f>
        <v>657.23087274125339</v>
      </c>
      <c r="S167" s="20">
        <f>S163*'Conversion Factors'!$D$31^($E167-$E163)</f>
        <v>657.23087274125339</v>
      </c>
      <c r="T167" s="20">
        <f>T163*'Conversion Factors'!$D$31^($E167-$E163)</f>
        <v>657.23087274125339</v>
      </c>
      <c r="U167" s="20">
        <f>U163*'Conversion Factors'!$D$31^($E167-$E163)</f>
        <v>657.23087274125339</v>
      </c>
      <c r="V167" s="20">
        <f>V163*'Conversion Factors'!$D$31^($E167-$E163)</f>
        <v>657.23087274125339</v>
      </c>
      <c r="W167" s="20">
        <f>W163*'Conversion Factors'!$D$31^($E167-$E163)</f>
        <v>657.23087274125339</v>
      </c>
      <c r="X167" s="20">
        <f>X163*'Conversion Factors'!$D$31^($E167-$E163)</f>
        <v>657.23087274125339</v>
      </c>
      <c r="Y167" s="20">
        <f>Y163*'Conversion Factors'!$D$31^($E167-$E163)</f>
        <v>657.23087274125339</v>
      </c>
      <c r="Z167" s="20">
        <f>Z163*'Conversion Factors'!$D$31^($E167-$E163)</f>
        <v>657.23087274125339</v>
      </c>
      <c r="AA167" s="20">
        <f>AA163*'Conversion Factors'!$D$31^($E167-$E163)</f>
        <v>657.23087274125339</v>
      </c>
      <c r="AB167" s="20">
        <f>AB163*'Conversion Factors'!$D$31^($E167-$E163)</f>
        <v>657.23087274125339</v>
      </c>
      <c r="AC167" s="20">
        <f>AC163*'Conversion Factors'!$D$31^($E167-$E163)</f>
        <v>657.23087274125339</v>
      </c>
      <c r="AD167" s="20">
        <f>AD163*'Conversion Factors'!$D$31^($E167-$E163)</f>
        <v>657.23087274125339</v>
      </c>
      <c r="AE167" s="20">
        <f>AE163*'Conversion Factors'!$D$31^($E167-$E163)</f>
        <v>657.23087274125339</v>
      </c>
      <c r="AF167" s="20">
        <f>AF163*'Conversion Factors'!$D$31^($E167-$E163)</f>
        <v>657.23087274125339</v>
      </c>
      <c r="AG167" s="20">
        <f>AG163*'Conversion Factors'!$D$31^($E167-$E163)</f>
        <v>657.23087274125339</v>
      </c>
      <c r="AH167" s="20">
        <f>AH163*'Conversion Factors'!$D$31^($E167-$E163)</f>
        <v>657.23087274125339</v>
      </c>
      <c r="AI167" s="20">
        <f>AI163*'Conversion Factors'!$D$31^($E167-$E163)</f>
        <v>657.23087274125339</v>
      </c>
      <c r="AJ167" s="20">
        <f>AJ163*'Conversion Factors'!$D$31^($E167-$E163)</f>
        <v>657.23087274125339</v>
      </c>
      <c r="AK167" s="20">
        <f>AK163*'Conversion Factors'!$D$31^($E167-$E163)</f>
        <v>657.23087274125339</v>
      </c>
      <c r="AL167" s="14"/>
      <c r="AM167" s="14">
        <v>1</v>
      </c>
    </row>
    <row r="168" spans="1:39" ht="12.75" customHeight="1" x14ac:dyDescent="0.25">
      <c r="A168" s="100" t="s">
        <v>60</v>
      </c>
      <c r="B168" s="14" t="s">
        <v>195</v>
      </c>
      <c r="C168" s="18" t="s">
        <v>212</v>
      </c>
      <c r="D168" s="14" t="s">
        <v>197</v>
      </c>
      <c r="E168" s="14">
        <v>2020</v>
      </c>
      <c r="F168" s="14" t="s">
        <v>412</v>
      </c>
      <c r="G168" s="20">
        <v>674.49800000000005</v>
      </c>
      <c r="H168" s="20">
        <v>674.49800000000005</v>
      </c>
      <c r="I168" s="20">
        <v>674.49800000000005</v>
      </c>
      <c r="J168" s="20">
        <v>674.49800000000005</v>
      </c>
      <c r="K168" s="20">
        <v>674.49800000000005</v>
      </c>
      <c r="L168" s="20">
        <v>674.49800000000005</v>
      </c>
      <c r="M168" s="20">
        <v>674.49800000000005</v>
      </c>
      <c r="N168" s="20">
        <v>674.49800000000005</v>
      </c>
      <c r="O168" s="20">
        <v>674.49800000000005</v>
      </c>
      <c r="P168" s="20">
        <v>674.49800000000005</v>
      </c>
      <c r="Q168" s="20">
        <v>674.49800000000005</v>
      </c>
      <c r="R168" s="20">
        <v>674.49800000000005</v>
      </c>
      <c r="S168" s="20">
        <v>674.49800000000005</v>
      </c>
      <c r="T168" s="20">
        <v>674.49800000000005</v>
      </c>
      <c r="U168" s="20">
        <v>674.49800000000005</v>
      </c>
      <c r="V168" s="20">
        <v>674.49800000000005</v>
      </c>
      <c r="W168" s="20">
        <v>674.49800000000005</v>
      </c>
      <c r="X168" s="20">
        <v>674.49800000000005</v>
      </c>
      <c r="Y168" s="20">
        <v>674.49800000000005</v>
      </c>
      <c r="Z168" s="20">
        <v>674.49800000000005</v>
      </c>
      <c r="AA168" s="20">
        <v>674.49800000000005</v>
      </c>
      <c r="AB168" s="20">
        <v>674.49800000000005</v>
      </c>
      <c r="AC168" s="20">
        <v>674.49800000000005</v>
      </c>
      <c r="AD168" s="20">
        <v>674.49800000000005</v>
      </c>
      <c r="AE168" s="20">
        <v>674.49800000000005</v>
      </c>
      <c r="AF168" s="20">
        <v>674.49800000000005</v>
      </c>
      <c r="AG168" s="20">
        <v>674.49800000000005</v>
      </c>
      <c r="AH168" s="20">
        <v>674.49800000000005</v>
      </c>
      <c r="AI168" s="20">
        <v>674.49800000000005</v>
      </c>
      <c r="AJ168" s="20">
        <v>674.49800000000005</v>
      </c>
      <c r="AK168" s="20">
        <v>674.49800000000005</v>
      </c>
      <c r="AL168" s="14" t="s">
        <v>198</v>
      </c>
      <c r="AM168" s="14"/>
    </row>
    <row r="169" spans="1:39" ht="12.75" customHeight="1" x14ac:dyDescent="0.25">
      <c r="A169" s="100"/>
      <c r="B169" s="14" t="s">
        <v>199</v>
      </c>
      <c r="C169" s="18" t="s">
        <v>212</v>
      </c>
      <c r="D169" s="14" t="s">
        <v>197</v>
      </c>
      <c r="E169" s="14">
        <v>2020</v>
      </c>
      <c r="F169" s="14" t="s">
        <v>412</v>
      </c>
      <c r="G169" s="20">
        <v>671.40499999999997</v>
      </c>
      <c r="H169" s="20">
        <v>671.40499999999997</v>
      </c>
      <c r="I169" s="20">
        <v>671.40499999999997</v>
      </c>
      <c r="J169" s="20">
        <v>671.40499999999997</v>
      </c>
      <c r="K169" s="20">
        <v>671.40499999999997</v>
      </c>
      <c r="L169" s="20">
        <v>671.40499999999997</v>
      </c>
      <c r="M169" s="20">
        <v>671.40499999999997</v>
      </c>
      <c r="N169" s="20">
        <v>671.40499999999997</v>
      </c>
      <c r="O169" s="20">
        <v>671.40499999999997</v>
      </c>
      <c r="P169" s="20">
        <v>671.40499999999997</v>
      </c>
      <c r="Q169" s="20">
        <v>671.40499999999997</v>
      </c>
      <c r="R169" s="20">
        <v>671.40499999999997</v>
      </c>
      <c r="S169" s="20">
        <v>671.40499999999997</v>
      </c>
      <c r="T169" s="20">
        <v>671.40499999999997</v>
      </c>
      <c r="U169" s="20">
        <v>671.40499999999997</v>
      </c>
      <c r="V169" s="20">
        <v>671.40499999999997</v>
      </c>
      <c r="W169" s="20">
        <v>671.40499999999997</v>
      </c>
      <c r="X169" s="20">
        <v>671.40499999999997</v>
      </c>
      <c r="Y169" s="20">
        <v>671.40499999999997</v>
      </c>
      <c r="Z169" s="20">
        <v>671.40499999999997</v>
      </c>
      <c r="AA169" s="20">
        <v>671.40499999999997</v>
      </c>
      <c r="AB169" s="20">
        <v>671.40499999999997</v>
      </c>
      <c r="AC169" s="20">
        <v>671.40499999999997</v>
      </c>
      <c r="AD169" s="20">
        <v>671.40499999999997</v>
      </c>
      <c r="AE169" s="20">
        <v>671.40499999999997</v>
      </c>
      <c r="AF169" s="20">
        <v>671.40499999999997</v>
      </c>
      <c r="AG169" s="20">
        <v>671.40499999999997</v>
      </c>
      <c r="AH169" s="20">
        <v>671.40499999999997</v>
      </c>
      <c r="AI169" s="20">
        <v>671.40499999999997</v>
      </c>
      <c r="AJ169" s="20">
        <v>671.40499999999997</v>
      </c>
      <c r="AK169" s="20">
        <v>671.40499999999997</v>
      </c>
      <c r="AL169" s="14" t="s">
        <v>198</v>
      </c>
      <c r="AM169" s="14"/>
    </row>
    <row r="170" spans="1:39" ht="12.75" customHeight="1" x14ac:dyDescent="0.25">
      <c r="A170" s="100"/>
      <c r="B170" s="14" t="s">
        <v>200</v>
      </c>
      <c r="C170" s="18" t="s">
        <v>212</v>
      </c>
      <c r="D170" s="14" t="s">
        <v>197</v>
      </c>
      <c r="E170" s="14">
        <v>2020</v>
      </c>
      <c r="F170" s="14" t="s">
        <v>412</v>
      </c>
      <c r="G170" s="20">
        <v>683.78200000000004</v>
      </c>
      <c r="H170" s="20">
        <v>683.78200000000004</v>
      </c>
      <c r="I170" s="20">
        <v>683.78200000000004</v>
      </c>
      <c r="J170" s="20">
        <v>683.78200000000004</v>
      </c>
      <c r="K170" s="20">
        <v>683.78200000000004</v>
      </c>
      <c r="L170" s="20">
        <v>683.78200000000004</v>
      </c>
      <c r="M170" s="20">
        <v>683.78200000000004</v>
      </c>
      <c r="N170" s="20">
        <v>683.78200000000004</v>
      </c>
      <c r="O170" s="20">
        <v>683.78200000000004</v>
      </c>
      <c r="P170" s="20">
        <v>683.78200000000004</v>
      </c>
      <c r="Q170" s="20">
        <v>683.78200000000004</v>
      </c>
      <c r="R170" s="20">
        <v>683.78200000000004</v>
      </c>
      <c r="S170" s="20">
        <v>683.78200000000004</v>
      </c>
      <c r="T170" s="20">
        <v>683.78200000000004</v>
      </c>
      <c r="U170" s="20">
        <v>683.78200000000004</v>
      </c>
      <c r="V170" s="20">
        <v>683.78200000000004</v>
      </c>
      <c r="W170" s="20">
        <v>683.78200000000004</v>
      </c>
      <c r="X170" s="20">
        <v>683.78200000000004</v>
      </c>
      <c r="Y170" s="20">
        <v>683.78200000000004</v>
      </c>
      <c r="Z170" s="20">
        <v>683.78200000000004</v>
      </c>
      <c r="AA170" s="20">
        <v>683.78200000000004</v>
      </c>
      <c r="AB170" s="20">
        <v>683.78200000000004</v>
      </c>
      <c r="AC170" s="20">
        <v>683.78200000000004</v>
      </c>
      <c r="AD170" s="20">
        <v>683.78200000000004</v>
      </c>
      <c r="AE170" s="20">
        <v>683.78200000000004</v>
      </c>
      <c r="AF170" s="20">
        <v>683.78200000000004</v>
      </c>
      <c r="AG170" s="20">
        <v>683.78200000000004</v>
      </c>
      <c r="AH170" s="20">
        <v>683.78200000000004</v>
      </c>
      <c r="AI170" s="20">
        <v>683.78200000000004</v>
      </c>
      <c r="AJ170" s="20">
        <v>683.78200000000004</v>
      </c>
      <c r="AK170" s="20">
        <v>683.78200000000004</v>
      </c>
      <c r="AL170" s="14" t="s">
        <v>198</v>
      </c>
      <c r="AM170" s="14"/>
    </row>
    <row r="171" spans="1:39" ht="12.75" customHeight="1" x14ac:dyDescent="0.25">
      <c r="A171" s="100"/>
      <c r="B171" s="14" t="s">
        <v>201</v>
      </c>
      <c r="C171" s="18" t="s">
        <v>212</v>
      </c>
      <c r="D171" s="14" t="s">
        <v>197</v>
      </c>
      <c r="E171" s="14">
        <v>2020</v>
      </c>
      <c r="F171" s="14" t="s">
        <v>412</v>
      </c>
      <c r="G171" s="20">
        <v>683.78300000000002</v>
      </c>
      <c r="H171" s="20">
        <v>683.78300000000002</v>
      </c>
      <c r="I171" s="20">
        <v>683.78300000000002</v>
      </c>
      <c r="J171" s="20">
        <v>683.78300000000002</v>
      </c>
      <c r="K171" s="20">
        <v>683.78300000000002</v>
      </c>
      <c r="L171" s="20">
        <v>683.78300000000002</v>
      </c>
      <c r="M171" s="20">
        <v>683.78300000000002</v>
      </c>
      <c r="N171" s="20">
        <v>683.78300000000002</v>
      </c>
      <c r="O171" s="20">
        <v>683.78300000000002</v>
      </c>
      <c r="P171" s="20">
        <v>683.78300000000002</v>
      </c>
      <c r="Q171" s="20">
        <v>683.78300000000002</v>
      </c>
      <c r="R171" s="20">
        <v>683.78300000000002</v>
      </c>
      <c r="S171" s="20">
        <v>683.78300000000002</v>
      </c>
      <c r="T171" s="20">
        <v>683.78300000000002</v>
      </c>
      <c r="U171" s="20">
        <v>683.78300000000002</v>
      </c>
      <c r="V171" s="20">
        <v>683.78300000000002</v>
      </c>
      <c r="W171" s="20">
        <v>683.78300000000002</v>
      </c>
      <c r="X171" s="20">
        <v>683.78300000000002</v>
      </c>
      <c r="Y171" s="20">
        <v>683.78300000000002</v>
      </c>
      <c r="Z171" s="20">
        <v>683.78300000000002</v>
      </c>
      <c r="AA171" s="20">
        <v>683.78300000000002</v>
      </c>
      <c r="AB171" s="20">
        <v>683.78300000000002</v>
      </c>
      <c r="AC171" s="20">
        <v>683.78300000000002</v>
      </c>
      <c r="AD171" s="20">
        <v>683.78300000000002</v>
      </c>
      <c r="AE171" s="20">
        <v>683.78300000000002</v>
      </c>
      <c r="AF171" s="20">
        <v>683.78300000000002</v>
      </c>
      <c r="AG171" s="20">
        <v>683.78300000000002</v>
      </c>
      <c r="AH171" s="20">
        <v>683.78300000000002</v>
      </c>
      <c r="AI171" s="20">
        <v>683.78300000000002</v>
      </c>
      <c r="AJ171" s="20">
        <v>683.78300000000002</v>
      </c>
      <c r="AK171" s="20">
        <v>683.78300000000002</v>
      </c>
      <c r="AL171" s="14" t="s">
        <v>198</v>
      </c>
      <c r="AM171" s="14"/>
    </row>
    <row r="172" spans="1:39" ht="12.75" customHeight="1" x14ac:dyDescent="0.25">
      <c r="A172" s="100"/>
      <c r="B172" s="14" t="s">
        <v>195</v>
      </c>
      <c r="C172" s="18" t="s">
        <v>196</v>
      </c>
      <c r="D172" s="14" t="s">
        <v>197</v>
      </c>
      <c r="E172" s="14">
        <v>2018</v>
      </c>
      <c r="F172" s="14" t="s">
        <v>412</v>
      </c>
      <c r="G172" s="20">
        <f>G168*'Conversion Factors'!$D$31^($E172-$E168)</f>
        <v>648.30642060745879</v>
      </c>
      <c r="H172" s="20">
        <f>H168*'Conversion Factors'!$D$31^($E172-$E168)</f>
        <v>648.30642060745879</v>
      </c>
      <c r="I172" s="20">
        <f>I168*'Conversion Factors'!$D$31^($E172-$E168)</f>
        <v>648.30642060745879</v>
      </c>
      <c r="J172" s="20">
        <f>J168*'Conversion Factors'!$D$31^($E172-$E168)</f>
        <v>648.30642060745879</v>
      </c>
      <c r="K172" s="20">
        <f>K168*'Conversion Factors'!$D$31^($E172-$E168)</f>
        <v>648.30642060745879</v>
      </c>
      <c r="L172" s="20">
        <f>L168*'Conversion Factors'!$D$31^($E172-$E168)</f>
        <v>648.30642060745879</v>
      </c>
      <c r="M172" s="20">
        <f>M168*'Conversion Factors'!$D$31^($E172-$E168)</f>
        <v>648.30642060745879</v>
      </c>
      <c r="N172" s="20">
        <f>N168*'Conversion Factors'!$D$31^($E172-$E168)</f>
        <v>648.30642060745879</v>
      </c>
      <c r="O172" s="20">
        <f>O168*'Conversion Factors'!$D$31^($E172-$E168)</f>
        <v>648.30642060745879</v>
      </c>
      <c r="P172" s="20">
        <f>P168*'Conversion Factors'!$D$31^($E172-$E168)</f>
        <v>648.30642060745879</v>
      </c>
      <c r="Q172" s="20">
        <f>Q168*'Conversion Factors'!$D$31^($E172-$E168)</f>
        <v>648.30642060745879</v>
      </c>
      <c r="R172" s="20">
        <f>R168*'Conversion Factors'!$D$31^($E172-$E168)</f>
        <v>648.30642060745879</v>
      </c>
      <c r="S172" s="20">
        <f>S168*'Conversion Factors'!$D$31^($E172-$E168)</f>
        <v>648.30642060745879</v>
      </c>
      <c r="T172" s="20">
        <f>T168*'Conversion Factors'!$D$31^($E172-$E168)</f>
        <v>648.30642060745879</v>
      </c>
      <c r="U172" s="20">
        <f>U168*'Conversion Factors'!$D$31^($E172-$E168)</f>
        <v>648.30642060745879</v>
      </c>
      <c r="V172" s="20">
        <f>V168*'Conversion Factors'!$D$31^($E172-$E168)</f>
        <v>648.30642060745879</v>
      </c>
      <c r="W172" s="20">
        <f>W168*'Conversion Factors'!$D$31^($E172-$E168)</f>
        <v>648.30642060745879</v>
      </c>
      <c r="X172" s="20">
        <f>X168*'Conversion Factors'!$D$31^($E172-$E168)</f>
        <v>648.30642060745879</v>
      </c>
      <c r="Y172" s="20">
        <f>Y168*'Conversion Factors'!$D$31^($E172-$E168)</f>
        <v>648.30642060745879</v>
      </c>
      <c r="Z172" s="20">
        <f>Z168*'Conversion Factors'!$D$31^($E172-$E168)</f>
        <v>648.30642060745879</v>
      </c>
      <c r="AA172" s="20">
        <f>AA168*'Conversion Factors'!$D$31^($E172-$E168)</f>
        <v>648.30642060745879</v>
      </c>
      <c r="AB172" s="20">
        <f>AB168*'Conversion Factors'!$D$31^($E172-$E168)</f>
        <v>648.30642060745879</v>
      </c>
      <c r="AC172" s="20">
        <f>AC168*'Conversion Factors'!$D$31^($E172-$E168)</f>
        <v>648.30642060745879</v>
      </c>
      <c r="AD172" s="20">
        <f>AD168*'Conversion Factors'!$D$31^($E172-$E168)</f>
        <v>648.30642060745879</v>
      </c>
      <c r="AE172" s="20">
        <f>AE168*'Conversion Factors'!$D$31^($E172-$E168)</f>
        <v>648.30642060745879</v>
      </c>
      <c r="AF172" s="20">
        <f>AF168*'Conversion Factors'!$D$31^($E172-$E168)</f>
        <v>648.30642060745879</v>
      </c>
      <c r="AG172" s="20">
        <f>AG168*'Conversion Factors'!$D$31^($E172-$E168)</f>
        <v>648.30642060745879</v>
      </c>
      <c r="AH172" s="20">
        <f>AH168*'Conversion Factors'!$D$31^($E172-$E168)</f>
        <v>648.30642060745879</v>
      </c>
      <c r="AI172" s="20">
        <f>AI168*'Conversion Factors'!$D$31^($E172-$E168)</f>
        <v>648.30642060745879</v>
      </c>
      <c r="AJ172" s="20">
        <f>AJ168*'Conversion Factors'!$D$31^($E172-$E168)</f>
        <v>648.30642060745879</v>
      </c>
      <c r="AK172" s="20">
        <f>AK168*'Conversion Factors'!$D$31^($E172-$E168)</f>
        <v>648.30642060745879</v>
      </c>
      <c r="AL172" s="14"/>
      <c r="AM172" s="14">
        <v>1</v>
      </c>
    </row>
    <row r="173" spans="1:39" ht="12.75" customHeight="1" x14ac:dyDescent="0.25">
      <c r="A173" s="100"/>
      <c r="B173" s="14" t="s">
        <v>199</v>
      </c>
      <c r="C173" s="18" t="s">
        <v>196</v>
      </c>
      <c r="D173" s="14" t="s">
        <v>197</v>
      </c>
      <c r="E173" s="14">
        <v>2018</v>
      </c>
      <c r="F173" s="14" t="s">
        <v>412</v>
      </c>
      <c r="G173" s="20">
        <f>G169*'Conversion Factors'!$D$31^($E173-$E169)</f>
        <v>645.33352556708962</v>
      </c>
      <c r="H173" s="20">
        <f>H169*'Conversion Factors'!$D$31^($E173-$E169)</f>
        <v>645.33352556708962</v>
      </c>
      <c r="I173" s="20">
        <f>I169*'Conversion Factors'!$D$31^($E173-$E169)</f>
        <v>645.33352556708962</v>
      </c>
      <c r="J173" s="20">
        <f>J169*'Conversion Factors'!$D$31^($E173-$E169)</f>
        <v>645.33352556708962</v>
      </c>
      <c r="K173" s="20">
        <f>K169*'Conversion Factors'!$D$31^($E173-$E169)</f>
        <v>645.33352556708962</v>
      </c>
      <c r="L173" s="20">
        <f>L169*'Conversion Factors'!$D$31^($E173-$E169)</f>
        <v>645.33352556708962</v>
      </c>
      <c r="M173" s="20">
        <f>M169*'Conversion Factors'!$D$31^($E173-$E169)</f>
        <v>645.33352556708962</v>
      </c>
      <c r="N173" s="20">
        <f>N169*'Conversion Factors'!$D$31^($E173-$E169)</f>
        <v>645.33352556708962</v>
      </c>
      <c r="O173" s="20">
        <f>O169*'Conversion Factors'!$D$31^($E173-$E169)</f>
        <v>645.33352556708962</v>
      </c>
      <c r="P173" s="20">
        <f>P169*'Conversion Factors'!$D$31^($E173-$E169)</f>
        <v>645.33352556708962</v>
      </c>
      <c r="Q173" s="20">
        <f>Q169*'Conversion Factors'!$D$31^($E173-$E169)</f>
        <v>645.33352556708962</v>
      </c>
      <c r="R173" s="20">
        <f>R169*'Conversion Factors'!$D$31^($E173-$E169)</f>
        <v>645.33352556708962</v>
      </c>
      <c r="S173" s="20">
        <f>S169*'Conversion Factors'!$D$31^($E173-$E169)</f>
        <v>645.33352556708962</v>
      </c>
      <c r="T173" s="20">
        <f>T169*'Conversion Factors'!$D$31^($E173-$E169)</f>
        <v>645.33352556708962</v>
      </c>
      <c r="U173" s="20">
        <f>U169*'Conversion Factors'!$D$31^($E173-$E169)</f>
        <v>645.33352556708962</v>
      </c>
      <c r="V173" s="20">
        <f>V169*'Conversion Factors'!$D$31^($E173-$E169)</f>
        <v>645.33352556708962</v>
      </c>
      <c r="W173" s="20">
        <f>W169*'Conversion Factors'!$D$31^($E173-$E169)</f>
        <v>645.33352556708962</v>
      </c>
      <c r="X173" s="20">
        <f>X169*'Conversion Factors'!$D$31^($E173-$E169)</f>
        <v>645.33352556708962</v>
      </c>
      <c r="Y173" s="20">
        <f>Y169*'Conversion Factors'!$D$31^($E173-$E169)</f>
        <v>645.33352556708962</v>
      </c>
      <c r="Z173" s="20">
        <f>Z169*'Conversion Factors'!$D$31^($E173-$E169)</f>
        <v>645.33352556708962</v>
      </c>
      <c r="AA173" s="20">
        <f>AA169*'Conversion Factors'!$D$31^($E173-$E169)</f>
        <v>645.33352556708962</v>
      </c>
      <c r="AB173" s="20">
        <f>AB169*'Conversion Factors'!$D$31^($E173-$E169)</f>
        <v>645.33352556708962</v>
      </c>
      <c r="AC173" s="20">
        <f>AC169*'Conversion Factors'!$D$31^($E173-$E169)</f>
        <v>645.33352556708962</v>
      </c>
      <c r="AD173" s="20">
        <f>AD169*'Conversion Factors'!$D$31^($E173-$E169)</f>
        <v>645.33352556708962</v>
      </c>
      <c r="AE173" s="20">
        <f>AE169*'Conversion Factors'!$D$31^($E173-$E169)</f>
        <v>645.33352556708962</v>
      </c>
      <c r="AF173" s="20">
        <f>AF169*'Conversion Factors'!$D$31^($E173-$E169)</f>
        <v>645.33352556708962</v>
      </c>
      <c r="AG173" s="20">
        <f>AG169*'Conversion Factors'!$D$31^($E173-$E169)</f>
        <v>645.33352556708962</v>
      </c>
      <c r="AH173" s="20">
        <f>AH169*'Conversion Factors'!$D$31^($E173-$E169)</f>
        <v>645.33352556708962</v>
      </c>
      <c r="AI173" s="20">
        <f>AI169*'Conversion Factors'!$D$31^($E173-$E169)</f>
        <v>645.33352556708962</v>
      </c>
      <c r="AJ173" s="20">
        <f>AJ169*'Conversion Factors'!$D$31^($E173-$E169)</f>
        <v>645.33352556708962</v>
      </c>
      <c r="AK173" s="20">
        <f>AK169*'Conversion Factors'!$D$31^($E173-$E169)</f>
        <v>645.33352556708962</v>
      </c>
      <c r="AL173" s="14"/>
      <c r="AM173" s="14">
        <v>1</v>
      </c>
    </row>
    <row r="174" spans="1:39" ht="12.75" customHeight="1" x14ac:dyDescent="0.25">
      <c r="A174" s="100"/>
      <c r="B174" s="14" t="s">
        <v>200</v>
      </c>
      <c r="C174" s="18" t="s">
        <v>196</v>
      </c>
      <c r="D174" s="14" t="s">
        <v>197</v>
      </c>
      <c r="E174" s="14">
        <v>2018</v>
      </c>
      <c r="F174" s="14" t="s">
        <v>412</v>
      </c>
      <c r="G174" s="20">
        <f>G170*'Conversion Factors'!$D$31^($E174-$E170)</f>
        <v>657.22991157247225</v>
      </c>
      <c r="H174" s="20">
        <f>H170*'Conversion Factors'!$D$31^($E174-$E170)</f>
        <v>657.22991157247225</v>
      </c>
      <c r="I174" s="20">
        <f>I170*'Conversion Factors'!$D$31^($E174-$E170)</f>
        <v>657.22991157247225</v>
      </c>
      <c r="J174" s="20">
        <f>J170*'Conversion Factors'!$D$31^($E174-$E170)</f>
        <v>657.22991157247225</v>
      </c>
      <c r="K174" s="20">
        <f>K170*'Conversion Factors'!$D$31^($E174-$E170)</f>
        <v>657.22991157247225</v>
      </c>
      <c r="L174" s="20">
        <f>L170*'Conversion Factors'!$D$31^($E174-$E170)</f>
        <v>657.22991157247225</v>
      </c>
      <c r="M174" s="20">
        <f>M170*'Conversion Factors'!$D$31^($E174-$E170)</f>
        <v>657.22991157247225</v>
      </c>
      <c r="N174" s="20">
        <f>N170*'Conversion Factors'!$D$31^($E174-$E170)</f>
        <v>657.22991157247225</v>
      </c>
      <c r="O174" s="20">
        <f>O170*'Conversion Factors'!$D$31^($E174-$E170)</f>
        <v>657.22991157247225</v>
      </c>
      <c r="P174" s="20">
        <f>P170*'Conversion Factors'!$D$31^($E174-$E170)</f>
        <v>657.22991157247225</v>
      </c>
      <c r="Q174" s="20">
        <f>Q170*'Conversion Factors'!$D$31^($E174-$E170)</f>
        <v>657.22991157247225</v>
      </c>
      <c r="R174" s="20">
        <f>R170*'Conversion Factors'!$D$31^($E174-$E170)</f>
        <v>657.22991157247225</v>
      </c>
      <c r="S174" s="20">
        <f>S170*'Conversion Factors'!$D$31^($E174-$E170)</f>
        <v>657.22991157247225</v>
      </c>
      <c r="T174" s="20">
        <f>T170*'Conversion Factors'!$D$31^($E174-$E170)</f>
        <v>657.22991157247225</v>
      </c>
      <c r="U174" s="20">
        <f>U170*'Conversion Factors'!$D$31^($E174-$E170)</f>
        <v>657.22991157247225</v>
      </c>
      <c r="V174" s="20">
        <f>V170*'Conversion Factors'!$D$31^($E174-$E170)</f>
        <v>657.22991157247225</v>
      </c>
      <c r="W174" s="20">
        <f>W170*'Conversion Factors'!$D$31^($E174-$E170)</f>
        <v>657.22991157247225</v>
      </c>
      <c r="X174" s="20">
        <f>X170*'Conversion Factors'!$D$31^($E174-$E170)</f>
        <v>657.22991157247225</v>
      </c>
      <c r="Y174" s="20">
        <f>Y170*'Conversion Factors'!$D$31^($E174-$E170)</f>
        <v>657.22991157247225</v>
      </c>
      <c r="Z174" s="20">
        <f>Z170*'Conversion Factors'!$D$31^($E174-$E170)</f>
        <v>657.22991157247225</v>
      </c>
      <c r="AA174" s="20">
        <f>AA170*'Conversion Factors'!$D$31^($E174-$E170)</f>
        <v>657.22991157247225</v>
      </c>
      <c r="AB174" s="20">
        <f>AB170*'Conversion Factors'!$D$31^($E174-$E170)</f>
        <v>657.22991157247225</v>
      </c>
      <c r="AC174" s="20">
        <f>AC170*'Conversion Factors'!$D$31^($E174-$E170)</f>
        <v>657.22991157247225</v>
      </c>
      <c r="AD174" s="20">
        <f>AD170*'Conversion Factors'!$D$31^($E174-$E170)</f>
        <v>657.22991157247225</v>
      </c>
      <c r="AE174" s="20">
        <f>AE170*'Conversion Factors'!$D$31^($E174-$E170)</f>
        <v>657.22991157247225</v>
      </c>
      <c r="AF174" s="20">
        <f>AF170*'Conversion Factors'!$D$31^($E174-$E170)</f>
        <v>657.22991157247225</v>
      </c>
      <c r="AG174" s="20">
        <f>AG170*'Conversion Factors'!$D$31^($E174-$E170)</f>
        <v>657.22991157247225</v>
      </c>
      <c r="AH174" s="20">
        <f>AH170*'Conversion Factors'!$D$31^($E174-$E170)</f>
        <v>657.22991157247225</v>
      </c>
      <c r="AI174" s="20">
        <f>AI170*'Conversion Factors'!$D$31^($E174-$E170)</f>
        <v>657.22991157247225</v>
      </c>
      <c r="AJ174" s="20">
        <f>AJ170*'Conversion Factors'!$D$31^($E174-$E170)</f>
        <v>657.22991157247225</v>
      </c>
      <c r="AK174" s="20">
        <f>AK170*'Conversion Factors'!$D$31^($E174-$E170)</f>
        <v>657.22991157247225</v>
      </c>
      <c r="AL174" s="14"/>
      <c r="AM174" s="14">
        <v>1</v>
      </c>
    </row>
    <row r="175" spans="1:39" ht="12.75" customHeight="1" x14ac:dyDescent="0.25">
      <c r="A175" s="100"/>
      <c r="B175" s="14" t="s">
        <v>277</v>
      </c>
      <c r="C175" s="18" t="s">
        <v>196</v>
      </c>
      <c r="D175" s="14" t="s">
        <v>197</v>
      </c>
      <c r="E175" s="14">
        <v>2018</v>
      </c>
      <c r="F175" s="14" t="s">
        <v>412</v>
      </c>
      <c r="G175" s="20">
        <f>G171*'Conversion Factors'!$D$31^($E175-$E171)</f>
        <v>657.23087274125339</v>
      </c>
      <c r="H175" s="20">
        <f>H171*'Conversion Factors'!$D$31^($E175-$E171)</f>
        <v>657.23087274125339</v>
      </c>
      <c r="I175" s="20">
        <f>I171*'Conversion Factors'!$D$31^($E175-$E171)</f>
        <v>657.23087274125339</v>
      </c>
      <c r="J175" s="20">
        <f>J171*'Conversion Factors'!$D$31^($E175-$E171)</f>
        <v>657.23087274125339</v>
      </c>
      <c r="K175" s="20">
        <f>K171*'Conversion Factors'!$D$31^($E175-$E171)</f>
        <v>657.23087274125339</v>
      </c>
      <c r="L175" s="20">
        <f>L171*'Conversion Factors'!$D$31^($E175-$E171)</f>
        <v>657.23087274125339</v>
      </c>
      <c r="M175" s="20">
        <f>M171*'Conversion Factors'!$D$31^($E175-$E171)</f>
        <v>657.23087274125339</v>
      </c>
      <c r="N175" s="20">
        <f>N171*'Conversion Factors'!$D$31^($E175-$E171)</f>
        <v>657.23087274125339</v>
      </c>
      <c r="O175" s="20">
        <f>O171*'Conversion Factors'!$D$31^($E175-$E171)</f>
        <v>657.23087274125339</v>
      </c>
      <c r="P175" s="20">
        <f>P171*'Conversion Factors'!$D$31^($E175-$E171)</f>
        <v>657.23087274125339</v>
      </c>
      <c r="Q175" s="20">
        <f>Q171*'Conversion Factors'!$D$31^($E175-$E171)</f>
        <v>657.23087274125339</v>
      </c>
      <c r="R175" s="20">
        <f>R171*'Conversion Factors'!$D$31^($E175-$E171)</f>
        <v>657.23087274125339</v>
      </c>
      <c r="S175" s="20">
        <f>S171*'Conversion Factors'!$D$31^($E175-$E171)</f>
        <v>657.23087274125339</v>
      </c>
      <c r="T175" s="20">
        <f>T171*'Conversion Factors'!$D$31^($E175-$E171)</f>
        <v>657.23087274125339</v>
      </c>
      <c r="U175" s="20">
        <f>U171*'Conversion Factors'!$D$31^($E175-$E171)</f>
        <v>657.23087274125339</v>
      </c>
      <c r="V175" s="20">
        <f>V171*'Conversion Factors'!$D$31^($E175-$E171)</f>
        <v>657.23087274125339</v>
      </c>
      <c r="W175" s="20">
        <f>W171*'Conversion Factors'!$D$31^($E175-$E171)</f>
        <v>657.23087274125339</v>
      </c>
      <c r="X175" s="20">
        <f>X171*'Conversion Factors'!$D$31^($E175-$E171)</f>
        <v>657.23087274125339</v>
      </c>
      <c r="Y175" s="20">
        <f>Y171*'Conversion Factors'!$D$31^($E175-$E171)</f>
        <v>657.23087274125339</v>
      </c>
      <c r="Z175" s="20">
        <f>Z171*'Conversion Factors'!$D$31^($E175-$E171)</f>
        <v>657.23087274125339</v>
      </c>
      <c r="AA175" s="20">
        <f>AA171*'Conversion Factors'!$D$31^($E175-$E171)</f>
        <v>657.23087274125339</v>
      </c>
      <c r="AB175" s="20">
        <f>AB171*'Conversion Factors'!$D$31^($E175-$E171)</f>
        <v>657.23087274125339</v>
      </c>
      <c r="AC175" s="20">
        <f>AC171*'Conversion Factors'!$D$31^($E175-$E171)</f>
        <v>657.23087274125339</v>
      </c>
      <c r="AD175" s="20">
        <f>AD171*'Conversion Factors'!$D$31^($E175-$E171)</f>
        <v>657.23087274125339</v>
      </c>
      <c r="AE175" s="20">
        <f>AE171*'Conversion Factors'!$D$31^($E175-$E171)</f>
        <v>657.23087274125339</v>
      </c>
      <c r="AF175" s="20">
        <f>AF171*'Conversion Factors'!$D$31^($E175-$E171)</f>
        <v>657.23087274125339</v>
      </c>
      <c r="AG175" s="20">
        <f>AG171*'Conversion Factors'!$D$31^($E175-$E171)</f>
        <v>657.23087274125339</v>
      </c>
      <c r="AH175" s="20">
        <f>AH171*'Conversion Factors'!$D$31^($E175-$E171)</f>
        <v>657.23087274125339</v>
      </c>
      <c r="AI175" s="20">
        <f>AI171*'Conversion Factors'!$D$31^($E175-$E171)</f>
        <v>657.23087274125339</v>
      </c>
      <c r="AJ175" s="20">
        <f>AJ171*'Conversion Factors'!$D$31^($E175-$E171)</f>
        <v>657.23087274125339</v>
      </c>
      <c r="AK175" s="20">
        <f>AK171*'Conversion Factors'!$D$31^($E175-$E171)</f>
        <v>657.23087274125339</v>
      </c>
      <c r="AL175" s="14"/>
      <c r="AM175" s="14">
        <v>1</v>
      </c>
    </row>
    <row r="176" spans="1:39" ht="12.75" customHeight="1" x14ac:dyDescent="0.25">
      <c r="A176" s="100" t="s">
        <v>56</v>
      </c>
      <c r="B176" s="14" t="s">
        <v>195</v>
      </c>
      <c r="C176" s="18" t="s">
        <v>212</v>
      </c>
      <c r="D176" s="14" t="s">
        <v>197</v>
      </c>
      <c r="E176" s="14">
        <v>2020</v>
      </c>
      <c r="F176" s="14" t="s">
        <v>412</v>
      </c>
      <c r="G176" s="20">
        <v>1067.001</v>
      </c>
      <c r="H176" s="20">
        <f>$G176*'Performance Curves'!C$9</f>
        <v>1059.5239450348968</v>
      </c>
      <c r="I176" s="20">
        <f>$G176*'Performance Curves'!D$9</f>
        <v>1052.0468900697936</v>
      </c>
      <c r="J176" s="20">
        <f>$G176*'Performance Curves'!E$9</f>
        <v>1044.5698351046904</v>
      </c>
      <c r="K176" s="20">
        <f>$G176*'Performance Curves'!F$9</f>
        <v>1037.0927801395871</v>
      </c>
      <c r="L176" s="20">
        <f>$G176*'Performance Curves'!G$9</f>
        <v>1029.6157251744839</v>
      </c>
      <c r="M176" s="20">
        <f>$G176*'Performance Curves'!H$9</f>
        <v>1022.1386702093808</v>
      </c>
      <c r="N176" s="20">
        <f>$G176*'Performance Curves'!I$9</f>
        <v>1014.6616152442776</v>
      </c>
      <c r="O176" s="20">
        <f>$G176*'Performance Curves'!J$9</f>
        <v>1007.1845602791744</v>
      </c>
      <c r="P176" s="20">
        <f>$G176*'Performance Curves'!K$9</f>
        <v>999.70750531407123</v>
      </c>
      <c r="Q176" s="20">
        <f>$G176*'Performance Curves'!L$9</f>
        <v>992.23045034896802</v>
      </c>
      <c r="R176" s="20">
        <f>$G176*'Performance Curves'!M$9</f>
        <v>989.04131220973034</v>
      </c>
      <c r="S176" s="20">
        <f>$G176*'Performance Curves'!N$9</f>
        <v>985.85217407049277</v>
      </c>
      <c r="T176" s="20">
        <f>$G176*'Performance Curves'!O$9</f>
        <v>982.66303593125531</v>
      </c>
      <c r="U176" s="20">
        <f>$G176*'Performance Curves'!P$9</f>
        <v>979.47389779201762</v>
      </c>
      <c r="V176" s="20">
        <f>$G176*'Performance Curves'!Q$9</f>
        <v>976.28475965277994</v>
      </c>
      <c r="W176" s="20">
        <f>$G176*'Performance Curves'!R$9</f>
        <v>973.09562151354248</v>
      </c>
      <c r="X176" s="20">
        <f>$G176*'Performance Curves'!S$9</f>
        <v>969.90648337430491</v>
      </c>
      <c r="Y176" s="20">
        <f>$G176*'Performance Curves'!T$9</f>
        <v>966.71734523506734</v>
      </c>
      <c r="Z176" s="20">
        <f>$G176*'Performance Curves'!U$9</f>
        <v>963.52820709582966</v>
      </c>
      <c r="AA176" s="20">
        <f>$G176*'Performance Curves'!V$9</f>
        <v>960.33906895659288</v>
      </c>
      <c r="AB176" s="20">
        <f>$G176*'Performance Curves'!W$9</f>
        <v>958.46310534527663</v>
      </c>
      <c r="AC176" s="20">
        <f>$G176*'Performance Curves'!X$9</f>
        <v>956.58714173396049</v>
      </c>
      <c r="AD176" s="20">
        <f>$G176*'Performance Curves'!Y$9</f>
        <v>954.71117812264436</v>
      </c>
      <c r="AE176" s="20">
        <f>$G176*'Performance Curves'!Z$9</f>
        <v>952.8352145113281</v>
      </c>
      <c r="AF176" s="20">
        <f>$G176*'Performance Curves'!AA$9</f>
        <v>950.95925090001197</v>
      </c>
      <c r="AG176" s="20">
        <f>$G176*'Performance Curves'!AB$9</f>
        <v>949.08328728869571</v>
      </c>
      <c r="AH176" s="20">
        <f>$G176*'Performance Curves'!AC$9</f>
        <v>947.20732367737958</v>
      </c>
      <c r="AI176" s="20">
        <f>$G176*'Performance Curves'!AD$9</f>
        <v>945.33136006606344</v>
      </c>
      <c r="AJ176" s="20">
        <f>$G176*'Performance Curves'!AE$9</f>
        <v>943.45539645474719</v>
      </c>
      <c r="AK176" s="20">
        <f>$G176*'Performance Curves'!AF$9</f>
        <v>941.57943284343094</v>
      </c>
      <c r="AL176" s="14" t="s">
        <v>209</v>
      </c>
      <c r="AM176" s="14"/>
    </row>
    <row r="177" spans="1:39" ht="12.75" customHeight="1" x14ac:dyDescent="0.25">
      <c r="A177" s="100"/>
      <c r="B177" s="14" t="s">
        <v>199</v>
      </c>
      <c r="C177" s="18" t="s">
        <v>212</v>
      </c>
      <c r="D177" s="14" t="s">
        <v>197</v>
      </c>
      <c r="E177" s="14">
        <v>2020</v>
      </c>
      <c r="F177" s="14" t="s">
        <v>412</v>
      </c>
      <c r="G177" s="20">
        <v>1062.1065000000001</v>
      </c>
      <c r="H177" s="20">
        <f>$G177*'Performance Curves'!C$9</f>
        <v>1054.6637434521679</v>
      </c>
      <c r="I177" s="20">
        <f>$G177*'Performance Curves'!D$9</f>
        <v>1047.2209869043359</v>
      </c>
      <c r="J177" s="20">
        <f>$G177*'Performance Curves'!E$9</f>
        <v>1039.7782303565039</v>
      </c>
      <c r="K177" s="20">
        <f>$G177*'Performance Curves'!F$9</f>
        <v>1032.3354738086716</v>
      </c>
      <c r="L177" s="20">
        <f>$G177*'Performance Curves'!G$9</f>
        <v>1024.8927172608396</v>
      </c>
      <c r="M177" s="20">
        <f>$G177*'Performance Curves'!H$9</f>
        <v>1017.4499607130076</v>
      </c>
      <c r="N177" s="20">
        <f>$G177*'Performance Curves'!I$9</f>
        <v>1010.0072041651755</v>
      </c>
      <c r="O177" s="20">
        <f>$G177*'Performance Curves'!J$9</f>
        <v>1002.5644476173435</v>
      </c>
      <c r="P177" s="20">
        <f>$G177*'Performance Curves'!K$9</f>
        <v>995.12169106951137</v>
      </c>
      <c r="Q177" s="20">
        <f>$G177*'Performance Curves'!L$9</f>
        <v>987.67893452167925</v>
      </c>
      <c r="R177" s="20">
        <f>$G177*'Performance Curves'!M$9</f>
        <v>984.50442545647479</v>
      </c>
      <c r="S177" s="20">
        <f>$G177*'Performance Curves'!N$9</f>
        <v>981.32991639127044</v>
      </c>
      <c r="T177" s="20">
        <f>$G177*'Performance Curves'!O$9</f>
        <v>978.1554073260661</v>
      </c>
      <c r="U177" s="20">
        <f>$G177*'Performance Curves'!P$9</f>
        <v>974.98089826086175</v>
      </c>
      <c r="V177" s="20">
        <f>$G177*'Performance Curves'!Q$9</f>
        <v>971.80638919565729</v>
      </c>
      <c r="W177" s="20">
        <f>$G177*'Performance Curves'!R$9</f>
        <v>968.63188013045294</v>
      </c>
      <c r="X177" s="20">
        <f>$G177*'Performance Curves'!S$9</f>
        <v>965.45737106524859</v>
      </c>
      <c r="Y177" s="20">
        <f>$G177*'Performance Curves'!T$9</f>
        <v>962.28286200004413</v>
      </c>
      <c r="Z177" s="20">
        <f>$G177*'Performance Curves'!U$9</f>
        <v>959.10835293483967</v>
      </c>
      <c r="AA177" s="20">
        <f>$G177*'Performance Curves'!V$9</f>
        <v>955.93384386963612</v>
      </c>
      <c r="AB177" s="20">
        <f>$G177*'Performance Curves'!W$9</f>
        <v>954.06648559598648</v>
      </c>
      <c r="AC177" s="20">
        <f>$G177*'Performance Curves'!X$9</f>
        <v>952.19912732233695</v>
      </c>
      <c r="AD177" s="20">
        <f>$G177*'Performance Curves'!Y$9</f>
        <v>950.33176904868731</v>
      </c>
      <c r="AE177" s="20">
        <f>$G177*'Performance Curves'!Z$9</f>
        <v>948.46441077503778</v>
      </c>
      <c r="AF177" s="20">
        <f>$G177*'Performance Curves'!AA$9</f>
        <v>946.59705250138813</v>
      </c>
      <c r="AG177" s="20">
        <f>$G177*'Performance Curves'!AB$9</f>
        <v>944.72969422773861</v>
      </c>
      <c r="AH177" s="20">
        <f>$G177*'Performance Curves'!AC$9</f>
        <v>942.86233595408896</v>
      </c>
      <c r="AI177" s="20">
        <f>$G177*'Performance Curves'!AD$9</f>
        <v>940.99497768043932</v>
      </c>
      <c r="AJ177" s="20">
        <f>$G177*'Performance Curves'!AE$9</f>
        <v>939.12761940678979</v>
      </c>
      <c r="AK177" s="20">
        <f>$G177*'Performance Curves'!AF$9</f>
        <v>937.26026113314003</v>
      </c>
      <c r="AL177" s="14" t="s">
        <v>209</v>
      </c>
      <c r="AM177" s="14"/>
    </row>
    <row r="178" spans="1:39" ht="12.75" customHeight="1" x14ac:dyDescent="0.25">
      <c r="A178" s="100"/>
      <c r="B178" s="14" t="s">
        <v>200</v>
      </c>
      <c r="C178" s="18" t="s">
        <v>212</v>
      </c>
      <c r="D178" s="14" t="s">
        <v>197</v>
      </c>
      <c r="E178" s="14">
        <v>2020</v>
      </c>
      <c r="F178" s="14" t="s">
        <v>412</v>
      </c>
      <c r="G178" s="20">
        <v>1081.6845000000001</v>
      </c>
      <c r="H178" s="20">
        <f>$G178*'Performance Curves'!C$9</f>
        <v>1074.1045497830835</v>
      </c>
      <c r="I178" s="20">
        <f>$G178*'Performance Curves'!D$9</f>
        <v>1066.5245995661669</v>
      </c>
      <c r="J178" s="20">
        <f>$G178*'Performance Curves'!E$9</f>
        <v>1058.9446493492503</v>
      </c>
      <c r="K178" s="20">
        <f>$G178*'Performance Curves'!F$9</f>
        <v>1051.3646991323337</v>
      </c>
      <c r="L178" s="20">
        <f>$G178*'Performance Curves'!G$9</f>
        <v>1043.7847489154174</v>
      </c>
      <c r="M178" s="20">
        <f>$G178*'Performance Curves'!H$9</f>
        <v>1036.2047986985008</v>
      </c>
      <c r="N178" s="20">
        <f>$G178*'Performance Curves'!I$9</f>
        <v>1028.6248484815842</v>
      </c>
      <c r="O178" s="20">
        <f>$G178*'Performance Curves'!J$9</f>
        <v>1021.0448982646678</v>
      </c>
      <c r="P178" s="20">
        <f>$G178*'Performance Curves'!K$9</f>
        <v>1013.4649480477512</v>
      </c>
      <c r="Q178" s="20">
        <f>$G178*'Performance Curves'!L$9</f>
        <v>1005.8849978308345</v>
      </c>
      <c r="R178" s="20">
        <f>$G178*'Performance Curves'!M$9</f>
        <v>1002.6519724694973</v>
      </c>
      <c r="S178" s="20">
        <f>$G178*'Performance Curves'!N$9</f>
        <v>999.41894710816018</v>
      </c>
      <c r="T178" s="20">
        <f>$G178*'Performance Curves'!O$9</f>
        <v>996.18592174682306</v>
      </c>
      <c r="U178" s="20">
        <f>$G178*'Performance Curves'!P$9</f>
        <v>992.95289638548581</v>
      </c>
      <c r="V178" s="20">
        <f>$G178*'Performance Curves'!Q$9</f>
        <v>989.71987102414857</v>
      </c>
      <c r="W178" s="20">
        <f>$G178*'Performance Curves'!R$9</f>
        <v>986.48684566281145</v>
      </c>
      <c r="X178" s="20">
        <f>$G178*'Performance Curves'!S$9</f>
        <v>983.25382030147432</v>
      </c>
      <c r="Y178" s="20">
        <f>$G178*'Performance Curves'!T$9</f>
        <v>980.02079494013708</v>
      </c>
      <c r="Z178" s="20">
        <f>$G178*'Performance Curves'!U$9</f>
        <v>976.78776957879984</v>
      </c>
      <c r="AA178" s="20">
        <f>$G178*'Performance Curves'!V$9</f>
        <v>973.55474421746351</v>
      </c>
      <c r="AB178" s="20">
        <f>$G178*'Performance Curves'!W$9</f>
        <v>971.65296459314754</v>
      </c>
      <c r="AC178" s="20">
        <f>$G178*'Performance Curves'!X$9</f>
        <v>969.75118496883158</v>
      </c>
      <c r="AD178" s="20">
        <f>$G178*'Performance Curves'!Y$9</f>
        <v>967.84940534451562</v>
      </c>
      <c r="AE178" s="20">
        <f>$G178*'Performance Curves'!Z$9</f>
        <v>965.94762572019965</v>
      </c>
      <c r="AF178" s="20">
        <f>$G178*'Performance Curves'!AA$9</f>
        <v>964.0458460958838</v>
      </c>
      <c r="AG178" s="20">
        <f>$G178*'Performance Curves'!AB$9</f>
        <v>962.14406647156784</v>
      </c>
      <c r="AH178" s="20">
        <f>$G178*'Performance Curves'!AC$9</f>
        <v>960.24228684725188</v>
      </c>
      <c r="AI178" s="20">
        <f>$G178*'Performance Curves'!AD$9</f>
        <v>958.34050722293591</v>
      </c>
      <c r="AJ178" s="20">
        <f>$G178*'Performance Curves'!AE$9</f>
        <v>956.43872759861995</v>
      </c>
      <c r="AK178" s="20">
        <f>$G178*'Performance Curves'!AF$9</f>
        <v>954.53694797430387</v>
      </c>
      <c r="AL178" s="14" t="s">
        <v>209</v>
      </c>
      <c r="AM178" s="14"/>
    </row>
    <row r="179" spans="1:39" ht="12.75" customHeight="1" x14ac:dyDescent="0.25">
      <c r="A179" s="100"/>
      <c r="B179" s="14" t="s">
        <v>201</v>
      </c>
      <c r="C179" s="18" t="s">
        <v>212</v>
      </c>
      <c r="D179" s="14" t="s">
        <v>197</v>
      </c>
      <c r="E179" s="14">
        <v>2020</v>
      </c>
      <c r="F179" s="14" t="s">
        <v>412</v>
      </c>
      <c r="G179" s="20">
        <v>1081.6845000000001</v>
      </c>
      <c r="H179" s="20">
        <f>$G179*'Performance Curves'!C$9</f>
        <v>1074.1045497830835</v>
      </c>
      <c r="I179" s="20">
        <f>$G179*'Performance Curves'!D$9</f>
        <v>1066.5245995661669</v>
      </c>
      <c r="J179" s="20">
        <f>$G179*'Performance Curves'!E$9</f>
        <v>1058.9446493492503</v>
      </c>
      <c r="K179" s="20">
        <f>$G179*'Performance Curves'!F$9</f>
        <v>1051.3646991323337</v>
      </c>
      <c r="L179" s="20">
        <f>$G179*'Performance Curves'!G$9</f>
        <v>1043.7847489154174</v>
      </c>
      <c r="M179" s="20">
        <f>$G179*'Performance Curves'!H$9</f>
        <v>1036.2047986985008</v>
      </c>
      <c r="N179" s="20">
        <f>$G179*'Performance Curves'!I$9</f>
        <v>1028.6248484815842</v>
      </c>
      <c r="O179" s="20">
        <f>$G179*'Performance Curves'!J$9</f>
        <v>1021.0448982646678</v>
      </c>
      <c r="P179" s="20">
        <f>$G179*'Performance Curves'!K$9</f>
        <v>1013.4649480477512</v>
      </c>
      <c r="Q179" s="20">
        <f>$G179*'Performance Curves'!L$9</f>
        <v>1005.8849978308345</v>
      </c>
      <c r="R179" s="20">
        <f>$G179*'Performance Curves'!M$9</f>
        <v>1002.6519724694973</v>
      </c>
      <c r="S179" s="20">
        <f>$G179*'Performance Curves'!N$9</f>
        <v>999.41894710816018</v>
      </c>
      <c r="T179" s="20">
        <f>$G179*'Performance Curves'!O$9</f>
        <v>996.18592174682306</v>
      </c>
      <c r="U179" s="20">
        <f>$G179*'Performance Curves'!P$9</f>
        <v>992.95289638548581</v>
      </c>
      <c r="V179" s="20">
        <f>$G179*'Performance Curves'!Q$9</f>
        <v>989.71987102414857</v>
      </c>
      <c r="W179" s="20">
        <f>$G179*'Performance Curves'!R$9</f>
        <v>986.48684566281145</v>
      </c>
      <c r="X179" s="20">
        <f>$G179*'Performance Curves'!S$9</f>
        <v>983.25382030147432</v>
      </c>
      <c r="Y179" s="20">
        <f>$G179*'Performance Curves'!T$9</f>
        <v>980.02079494013708</v>
      </c>
      <c r="Z179" s="20">
        <f>$G179*'Performance Curves'!U$9</f>
        <v>976.78776957879984</v>
      </c>
      <c r="AA179" s="20">
        <f>$G179*'Performance Curves'!V$9</f>
        <v>973.55474421746351</v>
      </c>
      <c r="AB179" s="20">
        <f>$G179*'Performance Curves'!W$9</f>
        <v>971.65296459314754</v>
      </c>
      <c r="AC179" s="20">
        <f>$G179*'Performance Curves'!X$9</f>
        <v>969.75118496883158</v>
      </c>
      <c r="AD179" s="20">
        <f>$G179*'Performance Curves'!Y$9</f>
        <v>967.84940534451562</v>
      </c>
      <c r="AE179" s="20">
        <f>$G179*'Performance Curves'!Z$9</f>
        <v>965.94762572019965</v>
      </c>
      <c r="AF179" s="20">
        <f>$G179*'Performance Curves'!AA$9</f>
        <v>964.0458460958838</v>
      </c>
      <c r="AG179" s="20">
        <f>$G179*'Performance Curves'!AB$9</f>
        <v>962.14406647156784</v>
      </c>
      <c r="AH179" s="20">
        <f>$G179*'Performance Curves'!AC$9</f>
        <v>960.24228684725188</v>
      </c>
      <c r="AI179" s="20">
        <f>$G179*'Performance Curves'!AD$9</f>
        <v>958.34050722293591</v>
      </c>
      <c r="AJ179" s="20">
        <f>$G179*'Performance Curves'!AE$9</f>
        <v>956.43872759861995</v>
      </c>
      <c r="AK179" s="20">
        <f>$G179*'Performance Curves'!AF$9</f>
        <v>954.53694797430387</v>
      </c>
      <c r="AL179" s="14" t="s">
        <v>209</v>
      </c>
      <c r="AM179" s="14"/>
    </row>
    <row r="180" spans="1:39" ht="12.75" customHeight="1" x14ac:dyDescent="0.25">
      <c r="A180" s="100"/>
      <c r="B180" s="14" t="s">
        <v>195</v>
      </c>
      <c r="C180" s="18" t="s">
        <v>196</v>
      </c>
      <c r="D180" s="14" t="s">
        <v>197</v>
      </c>
      <c r="E180" s="14">
        <v>2018</v>
      </c>
      <c r="F180" s="14" t="s">
        <v>412</v>
      </c>
      <c r="G180" s="20">
        <f>G176*'Conversion Factors'!$D$31^($E180-$E176)</f>
        <v>1025.5680507497116</v>
      </c>
      <c r="H180" s="20">
        <f>H176*'Conversion Factors'!$D$31^($E180-$E176)</f>
        <v>1018.381338941654</v>
      </c>
      <c r="I180" s="20">
        <f>I176*'Conversion Factors'!$D$31^($E180-$E176)</f>
        <v>1011.1946271335963</v>
      </c>
      <c r="J180" s="20">
        <f>J176*'Conversion Factors'!$D$31^($E180-$E176)</f>
        <v>1004.0079153255386</v>
      </c>
      <c r="K180" s="20">
        <f>K176*'Conversion Factors'!$D$31^($E180-$E176)</f>
        <v>996.82120351748097</v>
      </c>
      <c r="L180" s="20">
        <f>L176*'Conversion Factors'!$D$31^($E180-$E176)</f>
        <v>989.63449170942329</v>
      </c>
      <c r="M180" s="20">
        <f>M176*'Conversion Factors'!$D$31^($E180-$E176)</f>
        <v>982.44777990136572</v>
      </c>
      <c r="N180" s="20">
        <f>N176*'Conversion Factors'!$D$31^($E180-$E176)</f>
        <v>975.26106809330804</v>
      </c>
      <c r="O180" s="20">
        <f>O176*'Conversion Factors'!$D$31^($E180-$E176)</f>
        <v>968.07435628525036</v>
      </c>
      <c r="P180" s="20">
        <f>P176*'Conversion Factors'!$D$31^($E180-$E176)</f>
        <v>960.88764447719268</v>
      </c>
      <c r="Q180" s="20">
        <f>Q176*'Conversion Factors'!$D$31^($E180-$E176)</f>
        <v>953.700932669135</v>
      </c>
      <c r="R180" s="20">
        <f>R176*'Conversion Factors'!$D$31^($E180-$E176)</f>
        <v>950.63563265064431</v>
      </c>
      <c r="S180" s="20">
        <f>S176*'Conversion Factors'!$D$31^($E180-$E176)</f>
        <v>947.57033263215385</v>
      </c>
      <c r="T180" s="20">
        <f>T176*'Conversion Factors'!$D$31^($E180-$E176)</f>
        <v>944.50503261366339</v>
      </c>
      <c r="U180" s="20">
        <f>U176*'Conversion Factors'!$D$31^($E180-$E176)</f>
        <v>941.4397325951727</v>
      </c>
      <c r="V180" s="20">
        <f>V176*'Conversion Factors'!$D$31^($E180-$E176)</f>
        <v>938.37443257668201</v>
      </c>
      <c r="W180" s="20">
        <f>W176*'Conversion Factors'!$D$31^($E180-$E176)</f>
        <v>935.30913255819155</v>
      </c>
      <c r="X180" s="20">
        <f>X176*'Conversion Factors'!$D$31^($E180-$E176)</f>
        <v>932.24383253970109</v>
      </c>
      <c r="Y180" s="20">
        <f>Y176*'Conversion Factors'!$D$31^($E180-$E176)</f>
        <v>929.17853252121051</v>
      </c>
      <c r="Z180" s="20">
        <f>Z176*'Conversion Factors'!$D$31^($E180-$E176)</f>
        <v>926.11323250271982</v>
      </c>
      <c r="AA180" s="20">
        <f>AA176*'Conversion Factors'!$D$31^($E180-$E176)</f>
        <v>923.04793248423005</v>
      </c>
      <c r="AB180" s="20">
        <f>AB176*'Conversion Factors'!$D$31^($E180-$E176)</f>
        <v>921.24481482629437</v>
      </c>
      <c r="AC180" s="20">
        <f>AC176*'Conversion Factors'!$D$31^($E180-$E176)</f>
        <v>919.44169716835881</v>
      </c>
      <c r="AD180" s="20">
        <f>AD176*'Conversion Factors'!$D$31^($E180-$E176)</f>
        <v>917.63857951042326</v>
      </c>
      <c r="AE180" s="20">
        <f>AE176*'Conversion Factors'!$D$31^($E180-$E176)</f>
        <v>915.8354618524877</v>
      </c>
      <c r="AF180" s="20">
        <f>AF176*'Conversion Factors'!$D$31^($E180-$E176)</f>
        <v>914.03234419455214</v>
      </c>
      <c r="AG180" s="20">
        <f>AG176*'Conversion Factors'!$D$31^($E180-$E176)</f>
        <v>912.22922653661647</v>
      </c>
      <c r="AH180" s="20">
        <f>AH176*'Conversion Factors'!$D$31^($E180-$E176)</f>
        <v>910.42610887868091</v>
      </c>
      <c r="AI180" s="20">
        <f>AI176*'Conversion Factors'!$D$31^($E180-$E176)</f>
        <v>908.62299122074535</v>
      </c>
      <c r="AJ180" s="20">
        <f>AJ176*'Conversion Factors'!$D$31^($E180-$E176)</f>
        <v>906.81987356280968</v>
      </c>
      <c r="AK180" s="20">
        <f>AK176*'Conversion Factors'!$D$31^($E180-$E176)</f>
        <v>905.01675590487412</v>
      </c>
      <c r="AL180" s="14"/>
      <c r="AM180" s="14">
        <v>1</v>
      </c>
    </row>
    <row r="181" spans="1:39" ht="12.75" customHeight="1" x14ac:dyDescent="0.25">
      <c r="A181" s="100"/>
      <c r="B181" s="14" t="s">
        <v>199</v>
      </c>
      <c r="C181" s="18" t="s">
        <v>196</v>
      </c>
      <c r="D181" s="14" t="s">
        <v>197</v>
      </c>
      <c r="E181" s="14">
        <v>2018</v>
      </c>
      <c r="F181" s="14" t="s">
        <v>412</v>
      </c>
      <c r="G181" s="20">
        <f>G177*'Conversion Factors'!$D$31^($E181-$E177)</f>
        <v>1020.8636101499425</v>
      </c>
      <c r="H181" s="20">
        <f>H177*'Conversion Factors'!$D$31^($E181-$E177)</f>
        <v>1013.7098649098116</v>
      </c>
      <c r="I181" s="20">
        <f>I177*'Conversion Factors'!$D$31^($E181-$E177)</f>
        <v>1006.5561196696808</v>
      </c>
      <c r="J181" s="20">
        <f>J177*'Conversion Factors'!$D$31^($E181-$E177)</f>
        <v>999.40237442955004</v>
      </c>
      <c r="K181" s="20">
        <f>K177*'Conversion Factors'!$D$31^($E181-$E177)</f>
        <v>992.24862918941915</v>
      </c>
      <c r="L181" s="20">
        <f>L177*'Conversion Factors'!$D$31^($E181-$E177)</f>
        <v>985.09488394928837</v>
      </c>
      <c r="M181" s="20">
        <f>M177*'Conversion Factors'!$D$31^($E181-$E177)</f>
        <v>977.94113870915771</v>
      </c>
      <c r="N181" s="20">
        <f>N177*'Conversion Factors'!$D$31^($E181-$E177)</f>
        <v>970.78739346902682</v>
      </c>
      <c r="O181" s="20">
        <f>O177*'Conversion Factors'!$D$31^($E181-$E177)</f>
        <v>963.63364822889616</v>
      </c>
      <c r="P181" s="20">
        <f>P177*'Conversion Factors'!$D$31^($E181-$E177)</f>
        <v>956.47990298876528</v>
      </c>
      <c r="Q181" s="20">
        <f>Q177*'Conversion Factors'!$D$31^($E181-$E177)</f>
        <v>949.3261577486345</v>
      </c>
      <c r="R181" s="20">
        <f>R177*'Conversion Factors'!$D$31^($E181-$E177)</f>
        <v>946.27491873940301</v>
      </c>
      <c r="S181" s="20">
        <f>S177*'Conversion Factors'!$D$31^($E181-$E177)</f>
        <v>943.22367973017151</v>
      </c>
      <c r="T181" s="20">
        <f>T177*'Conversion Factors'!$D$31^($E181-$E177)</f>
        <v>940.17244072094013</v>
      </c>
      <c r="U181" s="20">
        <f>U177*'Conversion Factors'!$D$31^($E181-$E177)</f>
        <v>937.12120171170875</v>
      </c>
      <c r="V181" s="20">
        <f>V177*'Conversion Factors'!$D$31^($E181-$E177)</f>
        <v>934.06996270247726</v>
      </c>
      <c r="W181" s="20">
        <f>W177*'Conversion Factors'!$D$31^($E181-$E177)</f>
        <v>931.01872369324587</v>
      </c>
      <c r="X181" s="20">
        <f>X177*'Conversion Factors'!$D$31^($E181-$E177)</f>
        <v>927.96748468401449</v>
      </c>
      <c r="Y181" s="20">
        <f>Y177*'Conversion Factors'!$D$31^($E181-$E177)</f>
        <v>924.916245674783</v>
      </c>
      <c r="Z181" s="20">
        <f>Z177*'Conversion Factors'!$D$31^($E181-$E177)</f>
        <v>921.86500666555139</v>
      </c>
      <c r="AA181" s="20">
        <f>AA177*'Conversion Factors'!$D$31^($E181-$E177)</f>
        <v>918.81376765632081</v>
      </c>
      <c r="AB181" s="20">
        <f>AB177*'Conversion Factors'!$D$31^($E181-$E177)</f>
        <v>917.0189211803023</v>
      </c>
      <c r="AC181" s="20">
        <f>AC177*'Conversion Factors'!$D$31^($E181-$E177)</f>
        <v>915.22407470428391</v>
      </c>
      <c r="AD181" s="20">
        <f>AD177*'Conversion Factors'!$D$31^($E181-$E177)</f>
        <v>913.4292282282654</v>
      </c>
      <c r="AE181" s="20">
        <f>AE177*'Conversion Factors'!$D$31^($E181-$E177)</f>
        <v>911.63438175224701</v>
      </c>
      <c r="AF181" s="20">
        <f>AF177*'Conversion Factors'!$D$31^($E181-$E177)</f>
        <v>909.8395352762285</v>
      </c>
      <c r="AG181" s="20">
        <f>AG177*'Conversion Factors'!$D$31^($E181-$E177)</f>
        <v>908.04468880021011</v>
      </c>
      <c r="AH181" s="20">
        <f>AH177*'Conversion Factors'!$D$31^($E181-$E177)</f>
        <v>906.24984232419172</v>
      </c>
      <c r="AI181" s="20">
        <f>AI177*'Conversion Factors'!$D$31^($E181-$E177)</f>
        <v>904.45499584817321</v>
      </c>
      <c r="AJ181" s="20">
        <f>AJ177*'Conversion Factors'!$D$31^($E181-$E177)</f>
        <v>902.66014937215482</v>
      </c>
      <c r="AK181" s="20">
        <f>AK177*'Conversion Factors'!$D$31^($E181-$E177)</f>
        <v>900.8653028961362</v>
      </c>
      <c r="AL181" s="14"/>
      <c r="AM181" s="14">
        <v>1</v>
      </c>
    </row>
    <row r="182" spans="1:39" ht="12.75" customHeight="1" x14ac:dyDescent="0.25">
      <c r="A182" s="100"/>
      <c r="B182" s="14" t="s">
        <v>200</v>
      </c>
      <c r="C182" s="18" t="s">
        <v>196</v>
      </c>
      <c r="D182" s="14" t="s">
        <v>197</v>
      </c>
      <c r="E182" s="14">
        <v>2018</v>
      </c>
      <c r="F182" s="14" t="s">
        <v>412</v>
      </c>
      <c r="G182" s="20">
        <f>G178*'Conversion Factors'!$D$31^($E182-$E178)</f>
        <v>1039.6813725490197</v>
      </c>
      <c r="H182" s="20">
        <f>H178*'Conversion Factors'!$D$31^($E182-$E178)</f>
        <v>1032.3957610371815</v>
      </c>
      <c r="I182" s="20">
        <f>I178*'Conversion Factors'!$D$31^($E182-$E178)</f>
        <v>1025.1101495253431</v>
      </c>
      <c r="J182" s="20">
        <f>J178*'Conversion Factors'!$D$31^($E182-$E178)</f>
        <v>1017.8245380135048</v>
      </c>
      <c r="K182" s="20">
        <f>K178*'Conversion Factors'!$D$31^($E182-$E178)</f>
        <v>1010.5389265016664</v>
      </c>
      <c r="L182" s="20">
        <f>L178*'Conversion Factors'!$D$31^($E182-$E178)</f>
        <v>1003.2533149898284</v>
      </c>
      <c r="M182" s="20">
        <f>M178*'Conversion Factors'!$D$31^($E182-$E178)</f>
        <v>995.96770347799009</v>
      </c>
      <c r="N182" s="20">
        <f>N178*'Conversion Factors'!$D$31^($E182-$E178)</f>
        <v>988.68209196615169</v>
      </c>
      <c r="O182" s="20">
        <f>O178*'Conversion Factors'!$D$31^($E182-$E178)</f>
        <v>981.39648045431363</v>
      </c>
      <c r="P182" s="20">
        <f>P178*'Conversion Factors'!$D$31^($E182-$E178)</f>
        <v>974.11086894247535</v>
      </c>
      <c r="Q182" s="20">
        <f>Q178*'Conversion Factors'!$D$31^($E182-$E178)</f>
        <v>966.82525743063684</v>
      </c>
      <c r="R182" s="20">
        <f>R178*'Conversion Factors'!$D$31^($E182-$E178)</f>
        <v>963.71777438436891</v>
      </c>
      <c r="S182" s="20">
        <f>S178*'Conversion Factors'!$D$31^($E182-$E178)</f>
        <v>960.61029133810098</v>
      </c>
      <c r="T182" s="20">
        <f>T178*'Conversion Factors'!$D$31^($E182-$E178)</f>
        <v>957.50280829183305</v>
      </c>
      <c r="U182" s="20">
        <f>U178*'Conversion Factors'!$D$31^($E182-$E178)</f>
        <v>954.395325245565</v>
      </c>
      <c r="V182" s="20">
        <f>V178*'Conversion Factors'!$D$31^($E182-$E178)</f>
        <v>951.28784219929707</v>
      </c>
      <c r="W182" s="20">
        <f>W178*'Conversion Factors'!$D$31^($E182-$E178)</f>
        <v>948.18035915302914</v>
      </c>
      <c r="X182" s="20">
        <f>X178*'Conversion Factors'!$D$31^($E182-$E178)</f>
        <v>945.07287610676121</v>
      </c>
      <c r="Y182" s="20">
        <f>Y178*'Conversion Factors'!$D$31^($E182-$E178)</f>
        <v>941.96539306049317</v>
      </c>
      <c r="Z182" s="20">
        <f>Z178*'Conversion Factors'!$D$31^($E182-$E178)</f>
        <v>938.85791001422524</v>
      </c>
      <c r="AA182" s="20">
        <f>AA178*'Conversion Factors'!$D$31^($E182-$E178)</f>
        <v>935.75042696795811</v>
      </c>
      <c r="AB182" s="20">
        <f>AB178*'Conversion Factors'!$D$31^($E182-$E178)</f>
        <v>933.92249576427105</v>
      </c>
      <c r="AC182" s="20">
        <f>AC178*'Conversion Factors'!$D$31^($E182-$E178)</f>
        <v>932.09456456058399</v>
      </c>
      <c r="AD182" s="20">
        <f>AD178*'Conversion Factors'!$D$31^($E182-$E178)</f>
        <v>930.26663335689705</v>
      </c>
      <c r="AE182" s="20">
        <f>AE178*'Conversion Factors'!$D$31^($E182-$E178)</f>
        <v>928.43870215320999</v>
      </c>
      <c r="AF182" s="20">
        <f>AF178*'Conversion Factors'!$D$31^($E182-$E178)</f>
        <v>926.61077094952316</v>
      </c>
      <c r="AG182" s="20">
        <f>AG178*'Conversion Factors'!$D$31^($E182-$E178)</f>
        <v>924.7828397458361</v>
      </c>
      <c r="AH182" s="20">
        <f>AH178*'Conversion Factors'!$D$31^($E182-$E178)</f>
        <v>922.95490854214916</v>
      </c>
      <c r="AI182" s="20">
        <f>AI178*'Conversion Factors'!$D$31^($E182-$E178)</f>
        <v>921.1269773384621</v>
      </c>
      <c r="AJ182" s="20">
        <f>AJ178*'Conversion Factors'!$D$31^($E182-$E178)</f>
        <v>919.29904613477504</v>
      </c>
      <c r="AK182" s="20">
        <f>AK178*'Conversion Factors'!$D$31^($E182-$E178)</f>
        <v>917.47111493108798</v>
      </c>
      <c r="AL182" s="14"/>
      <c r="AM182" s="14">
        <v>1</v>
      </c>
    </row>
    <row r="183" spans="1:39" ht="12.75" customHeight="1" x14ac:dyDescent="0.25">
      <c r="A183" s="100"/>
      <c r="B183" s="14" t="s">
        <v>277</v>
      </c>
      <c r="C183" s="18" t="s">
        <v>196</v>
      </c>
      <c r="D183" s="14" t="s">
        <v>197</v>
      </c>
      <c r="E183" s="14">
        <v>2018</v>
      </c>
      <c r="F183" s="14" t="s">
        <v>412</v>
      </c>
      <c r="G183" s="20">
        <f>G179*'Conversion Factors'!$D$31^($E183-$E179)</f>
        <v>1039.6813725490197</v>
      </c>
      <c r="H183" s="20">
        <f>H179*'Conversion Factors'!$D$31^($E183-$E179)</f>
        <v>1032.3957610371815</v>
      </c>
      <c r="I183" s="20">
        <f>I179*'Conversion Factors'!$D$31^($E183-$E179)</f>
        <v>1025.1101495253431</v>
      </c>
      <c r="J183" s="20">
        <f>J179*'Conversion Factors'!$D$31^($E183-$E179)</f>
        <v>1017.8245380135048</v>
      </c>
      <c r="K183" s="20">
        <f>K179*'Conversion Factors'!$D$31^($E183-$E179)</f>
        <v>1010.5389265016664</v>
      </c>
      <c r="L183" s="20">
        <f>L179*'Conversion Factors'!$D$31^($E183-$E179)</f>
        <v>1003.2533149898284</v>
      </c>
      <c r="M183" s="20">
        <f>M179*'Conversion Factors'!$D$31^($E183-$E179)</f>
        <v>995.96770347799009</v>
      </c>
      <c r="N183" s="20">
        <f>N179*'Conversion Factors'!$D$31^($E183-$E179)</f>
        <v>988.68209196615169</v>
      </c>
      <c r="O183" s="20">
        <f>O179*'Conversion Factors'!$D$31^($E183-$E179)</f>
        <v>981.39648045431363</v>
      </c>
      <c r="P183" s="20">
        <f>P179*'Conversion Factors'!$D$31^($E183-$E179)</f>
        <v>974.11086894247535</v>
      </c>
      <c r="Q183" s="20">
        <f>Q179*'Conversion Factors'!$D$31^($E183-$E179)</f>
        <v>966.82525743063684</v>
      </c>
      <c r="R183" s="20">
        <f>R179*'Conversion Factors'!$D$31^($E183-$E179)</f>
        <v>963.71777438436891</v>
      </c>
      <c r="S183" s="20">
        <f>S179*'Conversion Factors'!$D$31^($E183-$E179)</f>
        <v>960.61029133810098</v>
      </c>
      <c r="T183" s="20">
        <f>T179*'Conversion Factors'!$D$31^($E183-$E179)</f>
        <v>957.50280829183305</v>
      </c>
      <c r="U183" s="20">
        <f>U179*'Conversion Factors'!$D$31^($E183-$E179)</f>
        <v>954.395325245565</v>
      </c>
      <c r="V183" s="20">
        <f>V179*'Conversion Factors'!$D$31^($E183-$E179)</f>
        <v>951.28784219929707</v>
      </c>
      <c r="W183" s="20">
        <f>W179*'Conversion Factors'!$D$31^($E183-$E179)</f>
        <v>948.18035915302914</v>
      </c>
      <c r="X183" s="20">
        <f>X179*'Conversion Factors'!$D$31^($E183-$E179)</f>
        <v>945.07287610676121</v>
      </c>
      <c r="Y183" s="20">
        <f>Y179*'Conversion Factors'!$D$31^($E183-$E179)</f>
        <v>941.96539306049317</v>
      </c>
      <c r="Z183" s="20">
        <f>Z179*'Conversion Factors'!$D$31^($E183-$E179)</f>
        <v>938.85791001422524</v>
      </c>
      <c r="AA183" s="20">
        <f>AA179*'Conversion Factors'!$D$31^($E183-$E179)</f>
        <v>935.75042696795811</v>
      </c>
      <c r="AB183" s="20">
        <f>AB179*'Conversion Factors'!$D$31^($E183-$E179)</f>
        <v>933.92249576427105</v>
      </c>
      <c r="AC183" s="20">
        <f>AC179*'Conversion Factors'!$D$31^($E183-$E179)</f>
        <v>932.09456456058399</v>
      </c>
      <c r="AD183" s="20">
        <f>AD179*'Conversion Factors'!$D$31^($E183-$E179)</f>
        <v>930.26663335689705</v>
      </c>
      <c r="AE183" s="20">
        <f>AE179*'Conversion Factors'!$D$31^($E183-$E179)</f>
        <v>928.43870215320999</v>
      </c>
      <c r="AF183" s="20">
        <f>AF179*'Conversion Factors'!$D$31^($E183-$E179)</f>
        <v>926.61077094952316</v>
      </c>
      <c r="AG183" s="20">
        <f>AG179*'Conversion Factors'!$D$31^($E183-$E179)</f>
        <v>924.7828397458361</v>
      </c>
      <c r="AH183" s="20">
        <f>AH179*'Conversion Factors'!$D$31^($E183-$E179)</f>
        <v>922.95490854214916</v>
      </c>
      <c r="AI183" s="20">
        <f>AI179*'Conversion Factors'!$D$31^($E183-$E179)</f>
        <v>921.1269773384621</v>
      </c>
      <c r="AJ183" s="20">
        <f>AJ179*'Conversion Factors'!$D$31^($E183-$E179)</f>
        <v>919.29904613477504</v>
      </c>
      <c r="AK183" s="20">
        <f>AK179*'Conversion Factors'!$D$31^($E183-$E179)</f>
        <v>917.47111493108798</v>
      </c>
      <c r="AL183" s="14"/>
      <c r="AM183" s="14">
        <v>1</v>
      </c>
    </row>
    <row r="184" spans="1:39" ht="12.75" customHeight="1" x14ac:dyDescent="0.25">
      <c r="A184" s="102" t="s">
        <v>58</v>
      </c>
      <c r="B184" s="14" t="s">
        <v>195</v>
      </c>
      <c r="C184" s="18" t="s">
        <v>212</v>
      </c>
      <c r="D184" s="14" t="s">
        <v>197</v>
      </c>
      <c r="E184" s="14">
        <v>2020</v>
      </c>
      <c r="F184" s="14" t="s">
        <v>412</v>
      </c>
      <c r="G184" s="20">
        <v>1067.001</v>
      </c>
      <c r="H184" s="20">
        <f>$G184*'Performance Curves'!C$9</f>
        <v>1059.5239450348968</v>
      </c>
      <c r="I184" s="20">
        <f>$G184*'Performance Curves'!D$9</f>
        <v>1052.0468900697936</v>
      </c>
      <c r="J184" s="20">
        <f>$G184*'Performance Curves'!E$9</f>
        <v>1044.5698351046904</v>
      </c>
      <c r="K184" s="20">
        <f>$G184*'Performance Curves'!F$9</f>
        <v>1037.0927801395871</v>
      </c>
      <c r="L184" s="20">
        <f>$G184*'Performance Curves'!G$9</f>
        <v>1029.6157251744839</v>
      </c>
      <c r="M184" s="20">
        <f>$G184*'Performance Curves'!H$9</f>
        <v>1022.1386702093808</v>
      </c>
      <c r="N184" s="20">
        <f>$G184*'Performance Curves'!I$9</f>
        <v>1014.6616152442776</v>
      </c>
      <c r="O184" s="20">
        <f>$G184*'Performance Curves'!J$9</f>
        <v>1007.1845602791744</v>
      </c>
      <c r="P184" s="20">
        <f>$G184*'Performance Curves'!K$9</f>
        <v>999.70750531407123</v>
      </c>
      <c r="Q184" s="20">
        <f>$G184*'Performance Curves'!L$9</f>
        <v>992.23045034896802</v>
      </c>
      <c r="R184" s="20">
        <f>$G184*'Performance Curves'!M$9</f>
        <v>989.04131220973034</v>
      </c>
      <c r="S184" s="20">
        <f>$G184*'Performance Curves'!N$9</f>
        <v>985.85217407049277</v>
      </c>
      <c r="T184" s="20">
        <f>$G184*'Performance Curves'!O$9</f>
        <v>982.66303593125531</v>
      </c>
      <c r="U184" s="20">
        <f>$G184*'Performance Curves'!P$9</f>
        <v>979.47389779201762</v>
      </c>
      <c r="V184" s="20">
        <f>$G184*'Performance Curves'!Q$9</f>
        <v>976.28475965277994</v>
      </c>
      <c r="W184" s="20">
        <f>$G184*'Performance Curves'!R$9</f>
        <v>973.09562151354248</v>
      </c>
      <c r="X184" s="20">
        <f>$G184*'Performance Curves'!S$9</f>
        <v>969.90648337430491</v>
      </c>
      <c r="Y184" s="20">
        <f>$G184*'Performance Curves'!T$9</f>
        <v>966.71734523506734</v>
      </c>
      <c r="Z184" s="20">
        <f>$G184*'Performance Curves'!U$9</f>
        <v>963.52820709582966</v>
      </c>
      <c r="AA184" s="20">
        <f>$G184*'Performance Curves'!V$9</f>
        <v>960.33906895659288</v>
      </c>
      <c r="AB184" s="20">
        <f>$G184*'Performance Curves'!W$9</f>
        <v>958.46310534527663</v>
      </c>
      <c r="AC184" s="20">
        <f>$G184*'Performance Curves'!X$9</f>
        <v>956.58714173396049</v>
      </c>
      <c r="AD184" s="20">
        <f>$G184*'Performance Curves'!Y$9</f>
        <v>954.71117812264436</v>
      </c>
      <c r="AE184" s="20">
        <f>$G184*'Performance Curves'!Z$9</f>
        <v>952.8352145113281</v>
      </c>
      <c r="AF184" s="20">
        <f>$G184*'Performance Curves'!AA$9</f>
        <v>950.95925090001197</v>
      </c>
      <c r="AG184" s="20">
        <f>$G184*'Performance Curves'!AB$9</f>
        <v>949.08328728869571</v>
      </c>
      <c r="AH184" s="20">
        <f>$G184*'Performance Curves'!AC$9</f>
        <v>947.20732367737958</v>
      </c>
      <c r="AI184" s="20">
        <f>$G184*'Performance Curves'!AD$9</f>
        <v>945.33136006606344</v>
      </c>
      <c r="AJ184" s="20">
        <f>$G184*'Performance Curves'!AE$9</f>
        <v>943.45539645474719</v>
      </c>
      <c r="AK184" s="20">
        <f>$G184*'Performance Curves'!AF$9</f>
        <v>941.57943284343094</v>
      </c>
      <c r="AL184" s="14" t="s">
        <v>209</v>
      </c>
      <c r="AM184" s="14"/>
    </row>
    <row r="185" spans="1:39" ht="12.75" customHeight="1" x14ac:dyDescent="0.25">
      <c r="A185" s="103"/>
      <c r="B185" s="14" t="s">
        <v>199</v>
      </c>
      <c r="C185" s="18" t="s">
        <v>212</v>
      </c>
      <c r="D185" s="14" t="s">
        <v>197</v>
      </c>
      <c r="E185" s="14">
        <v>2020</v>
      </c>
      <c r="F185" s="14" t="s">
        <v>412</v>
      </c>
      <c r="G185" s="20">
        <v>1062.1065000000001</v>
      </c>
      <c r="H185" s="20">
        <f>$G185*'Performance Curves'!C$9</f>
        <v>1054.6637434521679</v>
      </c>
      <c r="I185" s="20">
        <f>$G185*'Performance Curves'!D$9</f>
        <v>1047.2209869043359</v>
      </c>
      <c r="J185" s="20">
        <f>$G185*'Performance Curves'!E$9</f>
        <v>1039.7782303565039</v>
      </c>
      <c r="K185" s="20">
        <f>$G185*'Performance Curves'!F$9</f>
        <v>1032.3354738086716</v>
      </c>
      <c r="L185" s="20">
        <f>$G185*'Performance Curves'!G$9</f>
        <v>1024.8927172608396</v>
      </c>
      <c r="M185" s="20">
        <f>$G185*'Performance Curves'!H$9</f>
        <v>1017.4499607130076</v>
      </c>
      <c r="N185" s="20">
        <f>$G185*'Performance Curves'!I$9</f>
        <v>1010.0072041651755</v>
      </c>
      <c r="O185" s="20">
        <f>$G185*'Performance Curves'!J$9</f>
        <v>1002.5644476173435</v>
      </c>
      <c r="P185" s="20">
        <f>$G185*'Performance Curves'!K$9</f>
        <v>995.12169106951137</v>
      </c>
      <c r="Q185" s="20">
        <f>$G185*'Performance Curves'!L$9</f>
        <v>987.67893452167925</v>
      </c>
      <c r="R185" s="20">
        <f>$G185*'Performance Curves'!M$9</f>
        <v>984.50442545647479</v>
      </c>
      <c r="S185" s="20">
        <f>$G185*'Performance Curves'!N$9</f>
        <v>981.32991639127044</v>
      </c>
      <c r="T185" s="20">
        <f>$G185*'Performance Curves'!O$9</f>
        <v>978.1554073260661</v>
      </c>
      <c r="U185" s="20">
        <f>$G185*'Performance Curves'!P$9</f>
        <v>974.98089826086175</v>
      </c>
      <c r="V185" s="20">
        <f>$G185*'Performance Curves'!Q$9</f>
        <v>971.80638919565729</v>
      </c>
      <c r="W185" s="20">
        <f>$G185*'Performance Curves'!R$9</f>
        <v>968.63188013045294</v>
      </c>
      <c r="X185" s="20">
        <f>$G185*'Performance Curves'!S$9</f>
        <v>965.45737106524859</v>
      </c>
      <c r="Y185" s="20">
        <f>$G185*'Performance Curves'!T$9</f>
        <v>962.28286200004413</v>
      </c>
      <c r="Z185" s="20">
        <f>$G185*'Performance Curves'!U$9</f>
        <v>959.10835293483967</v>
      </c>
      <c r="AA185" s="20">
        <f>$G185*'Performance Curves'!V$9</f>
        <v>955.93384386963612</v>
      </c>
      <c r="AB185" s="20">
        <f>$G185*'Performance Curves'!W$9</f>
        <v>954.06648559598648</v>
      </c>
      <c r="AC185" s="20">
        <f>$G185*'Performance Curves'!X$9</f>
        <v>952.19912732233695</v>
      </c>
      <c r="AD185" s="20">
        <f>$G185*'Performance Curves'!Y$9</f>
        <v>950.33176904868731</v>
      </c>
      <c r="AE185" s="20">
        <f>$G185*'Performance Curves'!Z$9</f>
        <v>948.46441077503778</v>
      </c>
      <c r="AF185" s="20">
        <f>$G185*'Performance Curves'!AA$9</f>
        <v>946.59705250138813</v>
      </c>
      <c r="AG185" s="20">
        <f>$G185*'Performance Curves'!AB$9</f>
        <v>944.72969422773861</v>
      </c>
      <c r="AH185" s="20">
        <f>$G185*'Performance Curves'!AC$9</f>
        <v>942.86233595408896</v>
      </c>
      <c r="AI185" s="20">
        <f>$G185*'Performance Curves'!AD$9</f>
        <v>940.99497768043932</v>
      </c>
      <c r="AJ185" s="20">
        <f>$G185*'Performance Curves'!AE$9</f>
        <v>939.12761940678979</v>
      </c>
      <c r="AK185" s="20">
        <f>$G185*'Performance Curves'!AF$9</f>
        <v>937.26026113314003</v>
      </c>
      <c r="AL185" s="14" t="s">
        <v>209</v>
      </c>
      <c r="AM185" s="14"/>
    </row>
    <row r="186" spans="1:39" ht="12.75" customHeight="1" x14ac:dyDescent="0.25">
      <c r="A186" s="103"/>
      <c r="B186" s="14" t="s">
        <v>200</v>
      </c>
      <c r="C186" s="18" t="s">
        <v>212</v>
      </c>
      <c r="D186" s="14" t="s">
        <v>197</v>
      </c>
      <c r="E186" s="14">
        <v>2020</v>
      </c>
      <c r="F186" s="14" t="s">
        <v>412</v>
      </c>
      <c r="G186" s="20">
        <v>1081.6845000000001</v>
      </c>
      <c r="H186" s="20">
        <f>$G186*'Performance Curves'!C$9</f>
        <v>1074.1045497830835</v>
      </c>
      <c r="I186" s="20">
        <f>$G186*'Performance Curves'!D$9</f>
        <v>1066.5245995661669</v>
      </c>
      <c r="J186" s="20">
        <f>$G186*'Performance Curves'!E$9</f>
        <v>1058.9446493492503</v>
      </c>
      <c r="K186" s="20">
        <f>$G186*'Performance Curves'!F$9</f>
        <v>1051.3646991323337</v>
      </c>
      <c r="L186" s="20">
        <f>$G186*'Performance Curves'!G$9</f>
        <v>1043.7847489154174</v>
      </c>
      <c r="M186" s="20">
        <f>$G186*'Performance Curves'!H$9</f>
        <v>1036.2047986985008</v>
      </c>
      <c r="N186" s="20">
        <f>$G186*'Performance Curves'!I$9</f>
        <v>1028.6248484815842</v>
      </c>
      <c r="O186" s="20">
        <f>$G186*'Performance Curves'!J$9</f>
        <v>1021.0448982646678</v>
      </c>
      <c r="P186" s="20">
        <f>$G186*'Performance Curves'!K$9</f>
        <v>1013.4649480477512</v>
      </c>
      <c r="Q186" s="20">
        <f>$G186*'Performance Curves'!L$9</f>
        <v>1005.8849978308345</v>
      </c>
      <c r="R186" s="20">
        <f>$G186*'Performance Curves'!M$9</f>
        <v>1002.6519724694973</v>
      </c>
      <c r="S186" s="20">
        <f>$G186*'Performance Curves'!N$9</f>
        <v>999.41894710816018</v>
      </c>
      <c r="T186" s="20">
        <f>$G186*'Performance Curves'!O$9</f>
        <v>996.18592174682306</v>
      </c>
      <c r="U186" s="20">
        <f>$G186*'Performance Curves'!P$9</f>
        <v>992.95289638548581</v>
      </c>
      <c r="V186" s="20">
        <f>$G186*'Performance Curves'!Q$9</f>
        <v>989.71987102414857</v>
      </c>
      <c r="W186" s="20">
        <f>$G186*'Performance Curves'!R$9</f>
        <v>986.48684566281145</v>
      </c>
      <c r="X186" s="20">
        <f>$G186*'Performance Curves'!S$9</f>
        <v>983.25382030147432</v>
      </c>
      <c r="Y186" s="20">
        <f>$G186*'Performance Curves'!T$9</f>
        <v>980.02079494013708</v>
      </c>
      <c r="Z186" s="20">
        <f>$G186*'Performance Curves'!U$9</f>
        <v>976.78776957879984</v>
      </c>
      <c r="AA186" s="20">
        <f>$G186*'Performance Curves'!V$9</f>
        <v>973.55474421746351</v>
      </c>
      <c r="AB186" s="20">
        <f>$G186*'Performance Curves'!W$9</f>
        <v>971.65296459314754</v>
      </c>
      <c r="AC186" s="20">
        <f>$G186*'Performance Curves'!X$9</f>
        <v>969.75118496883158</v>
      </c>
      <c r="AD186" s="20">
        <f>$G186*'Performance Curves'!Y$9</f>
        <v>967.84940534451562</v>
      </c>
      <c r="AE186" s="20">
        <f>$G186*'Performance Curves'!Z$9</f>
        <v>965.94762572019965</v>
      </c>
      <c r="AF186" s="20">
        <f>$G186*'Performance Curves'!AA$9</f>
        <v>964.0458460958838</v>
      </c>
      <c r="AG186" s="20">
        <f>$G186*'Performance Curves'!AB$9</f>
        <v>962.14406647156784</v>
      </c>
      <c r="AH186" s="20">
        <f>$G186*'Performance Curves'!AC$9</f>
        <v>960.24228684725188</v>
      </c>
      <c r="AI186" s="20">
        <f>$G186*'Performance Curves'!AD$9</f>
        <v>958.34050722293591</v>
      </c>
      <c r="AJ186" s="20">
        <f>$G186*'Performance Curves'!AE$9</f>
        <v>956.43872759861995</v>
      </c>
      <c r="AK186" s="20">
        <f>$G186*'Performance Curves'!AF$9</f>
        <v>954.53694797430387</v>
      </c>
      <c r="AL186" s="14" t="s">
        <v>209</v>
      </c>
      <c r="AM186" s="14"/>
    </row>
    <row r="187" spans="1:39" ht="12.75" customHeight="1" x14ac:dyDescent="0.25">
      <c r="A187" s="103"/>
      <c r="B187" s="14" t="s">
        <v>201</v>
      </c>
      <c r="C187" s="18" t="s">
        <v>212</v>
      </c>
      <c r="D187" s="14" t="s">
        <v>197</v>
      </c>
      <c r="E187" s="14">
        <v>2020</v>
      </c>
      <c r="F187" s="14" t="s">
        <v>412</v>
      </c>
      <c r="G187" s="20">
        <v>1081.6845000000001</v>
      </c>
      <c r="H187" s="20">
        <f>$G187*'Performance Curves'!C$9</f>
        <v>1074.1045497830835</v>
      </c>
      <c r="I187" s="20">
        <f>$G187*'Performance Curves'!D$9</f>
        <v>1066.5245995661669</v>
      </c>
      <c r="J187" s="20">
        <f>$G187*'Performance Curves'!E$9</f>
        <v>1058.9446493492503</v>
      </c>
      <c r="K187" s="20">
        <f>$G187*'Performance Curves'!F$9</f>
        <v>1051.3646991323337</v>
      </c>
      <c r="L187" s="20">
        <f>$G187*'Performance Curves'!G$9</f>
        <v>1043.7847489154174</v>
      </c>
      <c r="M187" s="20">
        <f>$G187*'Performance Curves'!H$9</f>
        <v>1036.2047986985008</v>
      </c>
      <c r="N187" s="20">
        <f>$G187*'Performance Curves'!I$9</f>
        <v>1028.6248484815842</v>
      </c>
      <c r="O187" s="20">
        <f>$G187*'Performance Curves'!J$9</f>
        <v>1021.0448982646678</v>
      </c>
      <c r="P187" s="20">
        <f>$G187*'Performance Curves'!K$9</f>
        <v>1013.4649480477512</v>
      </c>
      <c r="Q187" s="20">
        <f>$G187*'Performance Curves'!L$9</f>
        <v>1005.8849978308345</v>
      </c>
      <c r="R187" s="20">
        <f>$G187*'Performance Curves'!M$9</f>
        <v>1002.6519724694973</v>
      </c>
      <c r="S187" s="20">
        <f>$G187*'Performance Curves'!N$9</f>
        <v>999.41894710816018</v>
      </c>
      <c r="T187" s="20">
        <f>$G187*'Performance Curves'!O$9</f>
        <v>996.18592174682306</v>
      </c>
      <c r="U187" s="20">
        <f>$G187*'Performance Curves'!P$9</f>
        <v>992.95289638548581</v>
      </c>
      <c r="V187" s="20">
        <f>$G187*'Performance Curves'!Q$9</f>
        <v>989.71987102414857</v>
      </c>
      <c r="W187" s="20">
        <f>$G187*'Performance Curves'!R$9</f>
        <v>986.48684566281145</v>
      </c>
      <c r="X187" s="20">
        <f>$G187*'Performance Curves'!S$9</f>
        <v>983.25382030147432</v>
      </c>
      <c r="Y187" s="20">
        <f>$G187*'Performance Curves'!T$9</f>
        <v>980.02079494013708</v>
      </c>
      <c r="Z187" s="20">
        <f>$G187*'Performance Curves'!U$9</f>
        <v>976.78776957879984</v>
      </c>
      <c r="AA187" s="20">
        <f>$G187*'Performance Curves'!V$9</f>
        <v>973.55474421746351</v>
      </c>
      <c r="AB187" s="20">
        <f>$G187*'Performance Curves'!W$9</f>
        <v>971.65296459314754</v>
      </c>
      <c r="AC187" s="20">
        <f>$G187*'Performance Curves'!X$9</f>
        <v>969.75118496883158</v>
      </c>
      <c r="AD187" s="20">
        <f>$G187*'Performance Curves'!Y$9</f>
        <v>967.84940534451562</v>
      </c>
      <c r="AE187" s="20">
        <f>$G187*'Performance Curves'!Z$9</f>
        <v>965.94762572019965</v>
      </c>
      <c r="AF187" s="20">
        <f>$G187*'Performance Curves'!AA$9</f>
        <v>964.0458460958838</v>
      </c>
      <c r="AG187" s="20">
        <f>$G187*'Performance Curves'!AB$9</f>
        <v>962.14406647156784</v>
      </c>
      <c r="AH187" s="20">
        <f>$G187*'Performance Curves'!AC$9</f>
        <v>960.24228684725188</v>
      </c>
      <c r="AI187" s="20">
        <f>$G187*'Performance Curves'!AD$9</f>
        <v>958.34050722293591</v>
      </c>
      <c r="AJ187" s="20">
        <f>$G187*'Performance Curves'!AE$9</f>
        <v>956.43872759861995</v>
      </c>
      <c r="AK187" s="20">
        <f>$G187*'Performance Curves'!AF$9</f>
        <v>954.53694797430387</v>
      </c>
      <c r="AL187" s="14" t="s">
        <v>209</v>
      </c>
      <c r="AM187" s="14"/>
    </row>
    <row r="188" spans="1:39" ht="12.75" customHeight="1" x14ac:dyDescent="0.25">
      <c r="A188" s="103"/>
      <c r="B188" s="14" t="s">
        <v>195</v>
      </c>
      <c r="C188" s="18" t="s">
        <v>196</v>
      </c>
      <c r="D188" s="14" t="s">
        <v>197</v>
      </c>
      <c r="E188" s="14">
        <v>2018</v>
      </c>
      <c r="F188" s="14" t="s">
        <v>412</v>
      </c>
      <c r="G188" s="20">
        <f>G184*'Conversion Factors'!$D$31^($E188-$E184)</f>
        <v>1025.5680507497116</v>
      </c>
      <c r="H188" s="20">
        <f>H184*'Conversion Factors'!$D$31^($E188-$E184)</f>
        <v>1018.381338941654</v>
      </c>
      <c r="I188" s="20">
        <f>I184*'Conversion Factors'!$D$31^($E188-$E184)</f>
        <v>1011.1946271335963</v>
      </c>
      <c r="J188" s="20">
        <f>J184*'Conversion Factors'!$D$31^($E188-$E184)</f>
        <v>1004.0079153255386</v>
      </c>
      <c r="K188" s="20">
        <f>K184*'Conversion Factors'!$D$31^($E188-$E184)</f>
        <v>996.82120351748097</v>
      </c>
      <c r="L188" s="20">
        <f>L184*'Conversion Factors'!$D$31^($E188-$E184)</f>
        <v>989.63449170942329</v>
      </c>
      <c r="M188" s="20">
        <f>M184*'Conversion Factors'!$D$31^($E188-$E184)</f>
        <v>982.44777990136572</v>
      </c>
      <c r="N188" s="20">
        <f>N184*'Conversion Factors'!$D$31^($E188-$E184)</f>
        <v>975.26106809330804</v>
      </c>
      <c r="O188" s="20">
        <f>O184*'Conversion Factors'!$D$31^($E188-$E184)</f>
        <v>968.07435628525036</v>
      </c>
      <c r="P188" s="20">
        <f>P184*'Conversion Factors'!$D$31^($E188-$E184)</f>
        <v>960.88764447719268</v>
      </c>
      <c r="Q188" s="20">
        <f>Q184*'Conversion Factors'!$D$31^($E188-$E184)</f>
        <v>953.700932669135</v>
      </c>
      <c r="R188" s="20">
        <f>R184*'Conversion Factors'!$D$31^($E188-$E184)</f>
        <v>950.63563265064431</v>
      </c>
      <c r="S188" s="20">
        <f>S184*'Conversion Factors'!$D$31^($E188-$E184)</f>
        <v>947.57033263215385</v>
      </c>
      <c r="T188" s="20">
        <f>T184*'Conversion Factors'!$D$31^($E188-$E184)</f>
        <v>944.50503261366339</v>
      </c>
      <c r="U188" s="20">
        <f>U184*'Conversion Factors'!$D$31^($E188-$E184)</f>
        <v>941.4397325951727</v>
      </c>
      <c r="V188" s="20">
        <f>V184*'Conversion Factors'!$D$31^($E188-$E184)</f>
        <v>938.37443257668201</v>
      </c>
      <c r="W188" s="20">
        <f>W184*'Conversion Factors'!$D$31^($E188-$E184)</f>
        <v>935.30913255819155</v>
      </c>
      <c r="X188" s="20">
        <f>X184*'Conversion Factors'!$D$31^($E188-$E184)</f>
        <v>932.24383253970109</v>
      </c>
      <c r="Y188" s="20">
        <f>Y184*'Conversion Factors'!$D$31^($E188-$E184)</f>
        <v>929.17853252121051</v>
      </c>
      <c r="Z188" s="20">
        <f>Z184*'Conversion Factors'!$D$31^($E188-$E184)</f>
        <v>926.11323250271982</v>
      </c>
      <c r="AA188" s="20">
        <f>AA184*'Conversion Factors'!$D$31^($E188-$E184)</f>
        <v>923.04793248423005</v>
      </c>
      <c r="AB188" s="20">
        <f>AB184*'Conversion Factors'!$D$31^($E188-$E184)</f>
        <v>921.24481482629437</v>
      </c>
      <c r="AC188" s="20">
        <f>AC184*'Conversion Factors'!$D$31^($E188-$E184)</f>
        <v>919.44169716835881</v>
      </c>
      <c r="AD188" s="20">
        <f>AD184*'Conversion Factors'!$D$31^($E188-$E184)</f>
        <v>917.63857951042326</v>
      </c>
      <c r="AE188" s="20">
        <f>AE184*'Conversion Factors'!$D$31^($E188-$E184)</f>
        <v>915.8354618524877</v>
      </c>
      <c r="AF188" s="20">
        <f>AF184*'Conversion Factors'!$D$31^($E188-$E184)</f>
        <v>914.03234419455214</v>
      </c>
      <c r="AG188" s="20">
        <f>AG184*'Conversion Factors'!$D$31^($E188-$E184)</f>
        <v>912.22922653661647</v>
      </c>
      <c r="AH188" s="20">
        <f>AH184*'Conversion Factors'!$D$31^($E188-$E184)</f>
        <v>910.42610887868091</v>
      </c>
      <c r="AI188" s="20">
        <f>AI184*'Conversion Factors'!$D$31^($E188-$E184)</f>
        <v>908.62299122074535</v>
      </c>
      <c r="AJ188" s="20">
        <f>AJ184*'Conversion Factors'!$D$31^($E188-$E184)</f>
        <v>906.81987356280968</v>
      </c>
      <c r="AK188" s="20">
        <f>AK184*'Conversion Factors'!$D$31^($E188-$E184)</f>
        <v>905.01675590487412</v>
      </c>
      <c r="AL188" s="14"/>
      <c r="AM188" s="14">
        <v>1</v>
      </c>
    </row>
    <row r="189" spans="1:39" ht="12.75" customHeight="1" x14ac:dyDescent="0.25">
      <c r="A189" s="103"/>
      <c r="B189" s="14" t="s">
        <v>199</v>
      </c>
      <c r="C189" s="18" t="s">
        <v>196</v>
      </c>
      <c r="D189" s="14" t="s">
        <v>197</v>
      </c>
      <c r="E189" s="14">
        <v>2018</v>
      </c>
      <c r="F189" s="14" t="s">
        <v>412</v>
      </c>
      <c r="G189" s="20">
        <f>G185*'Conversion Factors'!$D$31^($E189-$E185)</f>
        <v>1020.8636101499425</v>
      </c>
      <c r="H189" s="20">
        <f>H185*'Conversion Factors'!$D$31^($E189-$E185)</f>
        <v>1013.7098649098116</v>
      </c>
      <c r="I189" s="20">
        <f>I185*'Conversion Factors'!$D$31^($E189-$E185)</f>
        <v>1006.5561196696808</v>
      </c>
      <c r="J189" s="20">
        <f>J185*'Conversion Factors'!$D$31^($E189-$E185)</f>
        <v>999.40237442955004</v>
      </c>
      <c r="K189" s="20">
        <f>K185*'Conversion Factors'!$D$31^($E189-$E185)</f>
        <v>992.24862918941915</v>
      </c>
      <c r="L189" s="20">
        <f>L185*'Conversion Factors'!$D$31^($E189-$E185)</f>
        <v>985.09488394928837</v>
      </c>
      <c r="M189" s="20">
        <f>M185*'Conversion Factors'!$D$31^($E189-$E185)</f>
        <v>977.94113870915771</v>
      </c>
      <c r="N189" s="20">
        <f>N185*'Conversion Factors'!$D$31^($E189-$E185)</f>
        <v>970.78739346902682</v>
      </c>
      <c r="O189" s="20">
        <f>O185*'Conversion Factors'!$D$31^($E189-$E185)</f>
        <v>963.63364822889616</v>
      </c>
      <c r="P189" s="20">
        <f>P185*'Conversion Factors'!$D$31^($E189-$E185)</f>
        <v>956.47990298876528</v>
      </c>
      <c r="Q189" s="20">
        <f>Q185*'Conversion Factors'!$D$31^($E189-$E185)</f>
        <v>949.3261577486345</v>
      </c>
      <c r="R189" s="20">
        <f>R185*'Conversion Factors'!$D$31^($E189-$E185)</f>
        <v>946.27491873940301</v>
      </c>
      <c r="S189" s="20">
        <f>S185*'Conversion Factors'!$D$31^($E189-$E185)</f>
        <v>943.22367973017151</v>
      </c>
      <c r="T189" s="20">
        <f>T185*'Conversion Factors'!$D$31^($E189-$E185)</f>
        <v>940.17244072094013</v>
      </c>
      <c r="U189" s="20">
        <f>U185*'Conversion Factors'!$D$31^($E189-$E185)</f>
        <v>937.12120171170875</v>
      </c>
      <c r="V189" s="20">
        <f>V185*'Conversion Factors'!$D$31^($E189-$E185)</f>
        <v>934.06996270247726</v>
      </c>
      <c r="W189" s="20">
        <f>W185*'Conversion Factors'!$D$31^($E189-$E185)</f>
        <v>931.01872369324587</v>
      </c>
      <c r="X189" s="20">
        <f>X185*'Conversion Factors'!$D$31^($E189-$E185)</f>
        <v>927.96748468401449</v>
      </c>
      <c r="Y189" s="20">
        <f>Y185*'Conversion Factors'!$D$31^($E189-$E185)</f>
        <v>924.916245674783</v>
      </c>
      <c r="Z189" s="20">
        <f>Z185*'Conversion Factors'!$D$31^($E189-$E185)</f>
        <v>921.86500666555139</v>
      </c>
      <c r="AA189" s="20">
        <f>AA185*'Conversion Factors'!$D$31^($E189-$E185)</f>
        <v>918.81376765632081</v>
      </c>
      <c r="AB189" s="20">
        <f>AB185*'Conversion Factors'!$D$31^($E189-$E185)</f>
        <v>917.0189211803023</v>
      </c>
      <c r="AC189" s="20">
        <f>AC185*'Conversion Factors'!$D$31^($E189-$E185)</f>
        <v>915.22407470428391</v>
      </c>
      <c r="AD189" s="20">
        <f>AD185*'Conversion Factors'!$D$31^($E189-$E185)</f>
        <v>913.4292282282654</v>
      </c>
      <c r="AE189" s="20">
        <f>AE185*'Conversion Factors'!$D$31^($E189-$E185)</f>
        <v>911.63438175224701</v>
      </c>
      <c r="AF189" s="20">
        <f>AF185*'Conversion Factors'!$D$31^($E189-$E185)</f>
        <v>909.8395352762285</v>
      </c>
      <c r="AG189" s="20">
        <f>AG185*'Conversion Factors'!$D$31^($E189-$E185)</f>
        <v>908.04468880021011</v>
      </c>
      <c r="AH189" s="20">
        <f>AH185*'Conversion Factors'!$D$31^($E189-$E185)</f>
        <v>906.24984232419172</v>
      </c>
      <c r="AI189" s="20">
        <f>AI185*'Conversion Factors'!$D$31^($E189-$E185)</f>
        <v>904.45499584817321</v>
      </c>
      <c r="AJ189" s="20">
        <f>AJ185*'Conversion Factors'!$D$31^($E189-$E185)</f>
        <v>902.66014937215482</v>
      </c>
      <c r="AK189" s="20">
        <f>AK185*'Conversion Factors'!$D$31^($E189-$E185)</f>
        <v>900.8653028961362</v>
      </c>
      <c r="AL189" s="14"/>
      <c r="AM189" s="14">
        <v>1</v>
      </c>
    </row>
    <row r="190" spans="1:39" ht="12.75" customHeight="1" x14ac:dyDescent="0.25">
      <c r="A190" s="103"/>
      <c r="B190" s="14" t="s">
        <v>200</v>
      </c>
      <c r="C190" s="18" t="s">
        <v>196</v>
      </c>
      <c r="D190" s="14" t="s">
        <v>197</v>
      </c>
      <c r="E190" s="14">
        <v>2018</v>
      </c>
      <c r="F190" s="14" t="s">
        <v>412</v>
      </c>
      <c r="G190" s="20">
        <f>G186*'Conversion Factors'!$D$31^($E190-$E186)</f>
        <v>1039.6813725490197</v>
      </c>
      <c r="H190" s="20">
        <f>H186*'Conversion Factors'!$D$31^($E190-$E186)</f>
        <v>1032.3957610371815</v>
      </c>
      <c r="I190" s="20">
        <f>I186*'Conversion Factors'!$D$31^($E190-$E186)</f>
        <v>1025.1101495253431</v>
      </c>
      <c r="J190" s="20">
        <f>J186*'Conversion Factors'!$D$31^($E190-$E186)</f>
        <v>1017.8245380135048</v>
      </c>
      <c r="K190" s="20">
        <f>K186*'Conversion Factors'!$D$31^($E190-$E186)</f>
        <v>1010.5389265016664</v>
      </c>
      <c r="L190" s="20">
        <f>L186*'Conversion Factors'!$D$31^($E190-$E186)</f>
        <v>1003.2533149898284</v>
      </c>
      <c r="M190" s="20">
        <f>M186*'Conversion Factors'!$D$31^($E190-$E186)</f>
        <v>995.96770347799009</v>
      </c>
      <c r="N190" s="20">
        <f>N186*'Conversion Factors'!$D$31^($E190-$E186)</f>
        <v>988.68209196615169</v>
      </c>
      <c r="O190" s="20">
        <f>O186*'Conversion Factors'!$D$31^($E190-$E186)</f>
        <v>981.39648045431363</v>
      </c>
      <c r="P190" s="20">
        <f>P186*'Conversion Factors'!$D$31^($E190-$E186)</f>
        <v>974.11086894247535</v>
      </c>
      <c r="Q190" s="20">
        <f>Q186*'Conversion Factors'!$D$31^($E190-$E186)</f>
        <v>966.82525743063684</v>
      </c>
      <c r="R190" s="20">
        <f>R186*'Conversion Factors'!$D$31^($E190-$E186)</f>
        <v>963.71777438436891</v>
      </c>
      <c r="S190" s="20">
        <f>S186*'Conversion Factors'!$D$31^($E190-$E186)</f>
        <v>960.61029133810098</v>
      </c>
      <c r="T190" s="20">
        <f>T186*'Conversion Factors'!$D$31^($E190-$E186)</f>
        <v>957.50280829183305</v>
      </c>
      <c r="U190" s="20">
        <f>U186*'Conversion Factors'!$D$31^($E190-$E186)</f>
        <v>954.395325245565</v>
      </c>
      <c r="V190" s="20">
        <f>V186*'Conversion Factors'!$D$31^($E190-$E186)</f>
        <v>951.28784219929707</v>
      </c>
      <c r="W190" s="20">
        <f>W186*'Conversion Factors'!$D$31^($E190-$E186)</f>
        <v>948.18035915302914</v>
      </c>
      <c r="X190" s="20">
        <f>X186*'Conversion Factors'!$D$31^($E190-$E186)</f>
        <v>945.07287610676121</v>
      </c>
      <c r="Y190" s="20">
        <f>Y186*'Conversion Factors'!$D$31^($E190-$E186)</f>
        <v>941.96539306049317</v>
      </c>
      <c r="Z190" s="20">
        <f>Z186*'Conversion Factors'!$D$31^($E190-$E186)</f>
        <v>938.85791001422524</v>
      </c>
      <c r="AA190" s="20">
        <f>AA186*'Conversion Factors'!$D$31^($E190-$E186)</f>
        <v>935.75042696795811</v>
      </c>
      <c r="AB190" s="20">
        <f>AB186*'Conversion Factors'!$D$31^($E190-$E186)</f>
        <v>933.92249576427105</v>
      </c>
      <c r="AC190" s="20">
        <f>AC186*'Conversion Factors'!$D$31^($E190-$E186)</f>
        <v>932.09456456058399</v>
      </c>
      <c r="AD190" s="20">
        <f>AD186*'Conversion Factors'!$D$31^($E190-$E186)</f>
        <v>930.26663335689705</v>
      </c>
      <c r="AE190" s="20">
        <f>AE186*'Conversion Factors'!$D$31^($E190-$E186)</f>
        <v>928.43870215320999</v>
      </c>
      <c r="AF190" s="20">
        <f>AF186*'Conversion Factors'!$D$31^($E190-$E186)</f>
        <v>926.61077094952316</v>
      </c>
      <c r="AG190" s="20">
        <f>AG186*'Conversion Factors'!$D$31^($E190-$E186)</f>
        <v>924.7828397458361</v>
      </c>
      <c r="AH190" s="20">
        <f>AH186*'Conversion Factors'!$D$31^($E190-$E186)</f>
        <v>922.95490854214916</v>
      </c>
      <c r="AI190" s="20">
        <f>AI186*'Conversion Factors'!$D$31^($E190-$E186)</f>
        <v>921.1269773384621</v>
      </c>
      <c r="AJ190" s="20">
        <f>AJ186*'Conversion Factors'!$D$31^($E190-$E186)</f>
        <v>919.29904613477504</v>
      </c>
      <c r="AK190" s="20">
        <f>AK186*'Conversion Factors'!$D$31^($E190-$E186)</f>
        <v>917.47111493108798</v>
      </c>
      <c r="AL190" s="14"/>
      <c r="AM190" s="14">
        <v>1</v>
      </c>
    </row>
    <row r="191" spans="1:39" ht="12.75" customHeight="1" x14ac:dyDescent="0.25">
      <c r="A191" s="104"/>
      <c r="B191" s="14" t="s">
        <v>277</v>
      </c>
      <c r="C191" s="18" t="s">
        <v>196</v>
      </c>
      <c r="D191" s="14" t="s">
        <v>197</v>
      </c>
      <c r="E191" s="14">
        <v>2018</v>
      </c>
      <c r="F191" s="14" t="s">
        <v>412</v>
      </c>
      <c r="G191" s="20">
        <f>G187*'Conversion Factors'!$D$31^($E191-$E187)</f>
        <v>1039.6813725490197</v>
      </c>
      <c r="H191" s="20">
        <f>H187*'Conversion Factors'!$D$31^($E191-$E187)</f>
        <v>1032.3957610371815</v>
      </c>
      <c r="I191" s="20">
        <f>I187*'Conversion Factors'!$D$31^($E191-$E187)</f>
        <v>1025.1101495253431</v>
      </c>
      <c r="J191" s="20">
        <f>J187*'Conversion Factors'!$D$31^($E191-$E187)</f>
        <v>1017.8245380135048</v>
      </c>
      <c r="K191" s="20">
        <f>K187*'Conversion Factors'!$D$31^($E191-$E187)</f>
        <v>1010.5389265016664</v>
      </c>
      <c r="L191" s="20">
        <f>L187*'Conversion Factors'!$D$31^($E191-$E187)</f>
        <v>1003.2533149898284</v>
      </c>
      <c r="M191" s="20">
        <f>M187*'Conversion Factors'!$D$31^($E191-$E187)</f>
        <v>995.96770347799009</v>
      </c>
      <c r="N191" s="20">
        <f>N187*'Conversion Factors'!$D$31^($E191-$E187)</f>
        <v>988.68209196615169</v>
      </c>
      <c r="O191" s="20">
        <f>O187*'Conversion Factors'!$D$31^($E191-$E187)</f>
        <v>981.39648045431363</v>
      </c>
      <c r="P191" s="20">
        <f>P187*'Conversion Factors'!$D$31^($E191-$E187)</f>
        <v>974.11086894247535</v>
      </c>
      <c r="Q191" s="20">
        <f>Q187*'Conversion Factors'!$D$31^($E191-$E187)</f>
        <v>966.82525743063684</v>
      </c>
      <c r="R191" s="20">
        <f>R187*'Conversion Factors'!$D$31^($E191-$E187)</f>
        <v>963.71777438436891</v>
      </c>
      <c r="S191" s="20">
        <f>S187*'Conversion Factors'!$D$31^($E191-$E187)</f>
        <v>960.61029133810098</v>
      </c>
      <c r="T191" s="20">
        <f>T187*'Conversion Factors'!$D$31^($E191-$E187)</f>
        <v>957.50280829183305</v>
      </c>
      <c r="U191" s="20">
        <f>U187*'Conversion Factors'!$D$31^($E191-$E187)</f>
        <v>954.395325245565</v>
      </c>
      <c r="V191" s="20">
        <f>V187*'Conversion Factors'!$D$31^($E191-$E187)</f>
        <v>951.28784219929707</v>
      </c>
      <c r="W191" s="20">
        <f>W187*'Conversion Factors'!$D$31^($E191-$E187)</f>
        <v>948.18035915302914</v>
      </c>
      <c r="X191" s="20">
        <f>X187*'Conversion Factors'!$D$31^($E191-$E187)</f>
        <v>945.07287610676121</v>
      </c>
      <c r="Y191" s="20">
        <f>Y187*'Conversion Factors'!$D$31^($E191-$E187)</f>
        <v>941.96539306049317</v>
      </c>
      <c r="Z191" s="20">
        <f>Z187*'Conversion Factors'!$D$31^($E191-$E187)</f>
        <v>938.85791001422524</v>
      </c>
      <c r="AA191" s="20">
        <f>AA187*'Conversion Factors'!$D$31^($E191-$E187)</f>
        <v>935.75042696795811</v>
      </c>
      <c r="AB191" s="20">
        <f>AB187*'Conversion Factors'!$D$31^($E191-$E187)</f>
        <v>933.92249576427105</v>
      </c>
      <c r="AC191" s="20">
        <f>AC187*'Conversion Factors'!$D$31^($E191-$E187)</f>
        <v>932.09456456058399</v>
      </c>
      <c r="AD191" s="20">
        <f>AD187*'Conversion Factors'!$D$31^($E191-$E187)</f>
        <v>930.26663335689705</v>
      </c>
      <c r="AE191" s="20">
        <f>AE187*'Conversion Factors'!$D$31^($E191-$E187)</f>
        <v>928.43870215320999</v>
      </c>
      <c r="AF191" s="20">
        <f>AF187*'Conversion Factors'!$D$31^($E191-$E187)</f>
        <v>926.61077094952316</v>
      </c>
      <c r="AG191" s="20">
        <f>AG187*'Conversion Factors'!$D$31^($E191-$E187)</f>
        <v>924.7828397458361</v>
      </c>
      <c r="AH191" s="20">
        <f>AH187*'Conversion Factors'!$D$31^($E191-$E187)</f>
        <v>922.95490854214916</v>
      </c>
      <c r="AI191" s="20">
        <f>AI187*'Conversion Factors'!$D$31^($E191-$E187)</f>
        <v>921.1269773384621</v>
      </c>
      <c r="AJ191" s="20">
        <f>AJ187*'Conversion Factors'!$D$31^($E191-$E187)</f>
        <v>919.29904613477504</v>
      </c>
      <c r="AK191" s="20">
        <f>AK187*'Conversion Factors'!$D$31^($E191-$E187)</f>
        <v>917.47111493108798</v>
      </c>
      <c r="AL191" s="14"/>
      <c r="AM191" s="14">
        <v>1</v>
      </c>
    </row>
    <row r="192" spans="1:39" ht="12.75" customHeight="1" x14ac:dyDescent="0.25">
      <c r="A192" s="100" t="s">
        <v>65</v>
      </c>
      <c r="B192" s="14" t="s">
        <v>213</v>
      </c>
      <c r="C192" s="18" t="s">
        <v>214</v>
      </c>
      <c r="D192" s="14" t="s">
        <v>215</v>
      </c>
      <c r="E192" s="14">
        <v>2018</v>
      </c>
      <c r="F192" s="14" t="s">
        <v>413</v>
      </c>
      <c r="G192" s="20">
        <v>157.244</v>
      </c>
      <c r="H192" s="20">
        <v>157.244</v>
      </c>
      <c r="I192" s="20">
        <v>157.244</v>
      </c>
      <c r="J192" s="20">
        <v>157.244</v>
      </c>
      <c r="K192" s="20">
        <v>157.244</v>
      </c>
      <c r="L192" s="20">
        <v>157.244</v>
      </c>
      <c r="M192" s="20">
        <v>157.244</v>
      </c>
      <c r="N192" s="20">
        <v>157.244</v>
      </c>
      <c r="O192" s="20">
        <v>157.244</v>
      </c>
      <c r="P192" s="20">
        <v>157.244</v>
      </c>
      <c r="Q192" s="20">
        <v>157.244</v>
      </c>
      <c r="R192" s="20">
        <v>157.244</v>
      </c>
      <c r="S192" s="20">
        <v>157.244</v>
      </c>
      <c r="T192" s="20">
        <v>157.244</v>
      </c>
      <c r="U192" s="20">
        <v>157.244</v>
      </c>
      <c r="V192" s="20">
        <v>157.244</v>
      </c>
      <c r="W192" s="20">
        <v>157.244</v>
      </c>
      <c r="X192" s="20">
        <v>157.244</v>
      </c>
      <c r="Y192" s="20">
        <v>157.244</v>
      </c>
      <c r="Z192" s="20">
        <v>157.244</v>
      </c>
      <c r="AA192" s="20">
        <v>157.244</v>
      </c>
      <c r="AB192" s="20">
        <v>157.244</v>
      </c>
      <c r="AC192" s="20">
        <v>157.244</v>
      </c>
      <c r="AD192" s="20">
        <v>157.244</v>
      </c>
      <c r="AE192" s="20">
        <v>157.244</v>
      </c>
      <c r="AF192" s="20">
        <v>157.244</v>
      </c>
      <c r="AG192" s="20">
        <v>157.244</v>
      </c>
      <c r="AH192" s="20">
        <v>157.244</v>
      </c>
      <c r="AI192" s="20">
        <v>157.244</v>
      </c>
      <c r="AJ192" s="20">
        <v>157.244</v>
      </c>
      <c r="AK192" s="20">
        <v>157.244</v>
      </c>
      <c r="AL192" s="14" t="s">
        <v>216</v>
      </c>
      <c r="AM192" s="14"/>
    </row>
    <row r="193" spans="1:39" ht="12.75" customHeight="1" x14ac:dyDescent="0.25">
      <c r="A193" s="100"/>
      <c r="B193" s="14"/>
      <c r="C193" s="18" t="s">
        <v>214</v>
      </c>
      <c r="D193" s="14" t="s">
        <v>217</v>
      </c>
      <c r="E193" s="14">
        <v>2018</v>
      </c>
      <c r="F193" s="14" t="s">
        <v>413</v>
      </c>
      <c r="G193" s="20">
        <f>G192*'Conversion Factors'!$I$32</f>
        <v>97.707134601762206</v>
      </c>
      <c r="H193" s="20">
        <f>H192*'Conversion Factors'!$I$32</f>
        <v>97.707134601762206</v>
      </c>
      <c r="I193" s="20">
        <f>I192*'Conversion Factors'!$I$32</f>
        <v>97.707134601762206</v>
      </c>
      <c r="J193" s="20">
        <f>J192*'Conversion Factors'!$I$32</f>
        <v>97.707134601762206</v>
      </c>
      <c r="K193" s="20">
        <f>K192*'Conversion Factors'!$I$32</f>
        <v>97.707134601762206</v>
      </c>
      <c r="L193" s="20">
        <f>L192*'Conversion Factors'!$I$32</f>
        <v>97.707134601762206</v>
      </c>
      <c r="M193" s="20">
        <f>M192*'Conversion Factors'!$I$32</f>
        <v>97.707134601762206</v>
      </c>
      <c r="N193" s="20">
        <f>N192*'Conversion Factors'!$I$32</f>
        <v>97.707134601762206</v>
      </c>
      <c r="O193" s="20">
        <f>O192*'Conversion Factors'!$I$32</f>
        <v>97.707134601762206</v>
      </c>
      <c r="P193" s="20">
        <f>P192*'Conversion Factors'!$I$32</f>
        <v>97.707134601762206</v>
      </c>
      <c r="Q193" s="20">
        <f>Q192*'Conversion Factors'!$I$32</f>
        <v>97.707134601762206</v>
      </c>
      <c r="R193" s="20">
        <f>R192*'Conversion Factors'!$I$32</f>
        <v>97.707134601762206</v>
      </c>
      <c r="S193" s="20">
        <f>S192*'Conversion Factors'!$I$32</f>
        <v>97.707134601762206</v>
      </c>
      <c r="T193" s="20">
        <f>T192*'Conversion Factors'!$I$32</f>
        <v>97.707134601762206</v>
      </c>
      <c r="U193" s="20">
        <f>U192*'Conversion Factors'!$I$32</f>
        <v>97.707134601762206</v>
      </c>
      <c r="V193" s="20">
        <f>V192*'Conversion Factors'!$I$32</f>
        <v>97.707134601762206</v>
      </c>
      <c r="W193" s="20">
        <f>W192*'Conversion Factors'!$I$32</f>
        <v>97.707134601762206</v>
      </c>
      <c r="X193" s="20">
        <f>X192*'Conversion Factors'!$I$32</f>
        <v>97.707134601762206</v>
      </c>
      <c r="Y193" s="20">
        <f>Y192*'Conversion Factors'!$I$32</f>
        <v>97.707134601762206</v>
      </c>
      <c r="Z193" s="20">
        <f>Z192*'Conversion Factors'!$I$32</f>
        <v>97.707134601762206</v>
      </c>
      <c r="AA193" s="20">
        <f>AA192*'Conversion Factors'!$I$32</f>
        <v>97.707134601762206</v>
      </c>
      <c r="AB193" s="20">
        <f>AB192*'Conversion Factors'!$I$32</f>
        <v>97.707134601762206</v>
      </c>
      <c r="AC193" s="20">
        <f>AC192*'Conversion Factors'!$I$32</f>
        <v>97.707134601762206</v>
      </c>
      <c r="AD193" s="20">
        <f>AD192*'Conversion Factors'!$I$32</f>
        <v>97.707134601762206</v>
      </c>
      <c r="AE193" s="20">
        <f>AE192*'Conversion Factors'!$I$32</f>
        <v>97.707134601762206</v>
      </c>
      <c r="AF193" s="20">
        <f>AF192*'Conversion Factors'!$I$32</f>
        <v>97.707134601762206</v>
      </c>
      <c r="AG193" s="20">
        <f>AG192*'Conversion Factors'!$I$32</f>
        <v>97.707134601762206</v>
      </c>
      <c r="AH193" s="20">
        <f>AH192*'Conversion Factors'!$I$32</f>
        <v>97.707134601762206</v>
      </c>
      <c r="AI193" s="20">
        <f>AI192*'Conversion Factors'!$I$32</f>
        <v>97.707134601762206</v>
      </c>
      <c r="AJ193" s="20">
        <f>AJ192*'Conversion Factors'!$I$32</f>
        <v>97.707134601762206</v>
      </c>
      <c r="AK193" s="20">
        <f>AK192*'Conversion Factors'!$I$32</f>
        <v>97.707134601762206</v>
      </c>
      <c r="AL193" s="14" t="s">
        <v>216</v>
      </c>
      <c r="AM193" s="14"/>
    </row>
    <row r="194" spans="1:39" ht="12.75" customHeight="1" x14ac:dyDescent="0.25">
      <c r="A194" s="100"/>
      <c r="B194" s="14"/>
      <c r="C194" s="18" t="s">
        <v>214</v>
      </c>
      <c r="D194" s="14" t="s">
        <v>217</v>
      </c>
      <c r="E194" s="14">
        <v>2018</v>
      </c>
      <c r="F194" s="14" t="s">
        <v>412</v>
      </c>
      <c r="G194" s="20">
        <f>G193*'Conversion Factors'!D$22</f>
        <v>134.83584575043184</v>
      </c>
      <c r="H194" s="20">
        <f>H193*'Conversion Factors'!E$22</f>
        <v>131.904631712379</v>
      </c>
      <c r="I194" s="20">
        <f>I193*'Conversion Factors'!F$22</f>
        <v>130.92756036636138</v>
      </c>
      <c r="J194" s="20">
        <f>J193*'Conversion Factors'!G$22</f>
        <v>130.92756036636138</v>
      </c>
      <c r="K194" s="20">
        <f>K193*'Conversion Factors'!H$22</f>
        <v>129.95048902034375</v>
      </c>
      <c r="L194" s="20">
        <f>L193*'Conversion Factors'!I$22</f>
        <v>128.97341767432613</v>
      </c>
      <c r="M194" s="20">
        <f>M193*'Conversion Factors'!J$22</f>
        <v>128.97341767432613</v>
      </c>
      <c r="N194" s="20">
        <f>N193*'Conversion Factors'!K$22</f>
        <v>128.97341767432613</v>
      </c>
      <c r="O194" s="20">
        <f>O193*'Conversion Factors'!L$22</f>
        <v>128.97341767432613</v>
      </c>
      <c r="P194" s="20">
        <f>P193*'Conversion Factors'!M$22</f>
        <v>127.01927498229087</v>
      </c>
      <c r="Q194" s="20">
        <f>Q193*'Conversion Factors'!N$22</f>
        <v>127.01927498229087</v>
      </c>
      <c r="R194" s="20">
        <f>R193*'Conversion Factors'!O$22</f>
        <v>126.04220363627324</v>
      </c>
      <c r="S194" s="20">
        <f>S193*'Conversion Factors'!P$22</f>
        <v>126.04220363627324</v>
      </c>
      <c r="T194" s="20">
        <f>T193*'Conversion Factors'!Q$22</f>
        <v>125.06513229025563</v>
      </c>
      <c r="U194" s="20">
        <f>U193*'Conversion Factors'!R$22</f>
        <v>125.06513229025563</v>
      </c>
      <c r="V194" s="20">
        <f>V193*'Conversion Factors'!S$22</f>
        <v>125.06513229025563</v>
      </c>
      <c r="W194" s="20">
        <f>W193*'Conversion Factors'!T$22</f>
        <v>125.06513229025563</v>
      </c>
      <c r="X194" s="20">
        <f>X193*'Conversion Factors'!U$22</f>
        <v>125.06513229025563</v>
      </c>
      <c r="Y194" s="20">
        <f>Y193*'Conversion Factors'!V$22</f>
        <v>125.06513229025563</v>
      </c>
      <c r="Z194" s="20">
        <f>Z193*'Conversion Factors'!W$22</f>
        <v>125.06513229025563</v>
      </c>
      <c r="AA194" s="20">
        <f>AA193*'Conversion Factors'!X$22</f>
        <v>125.06513229025563</v>
      </c>
      <c r="AB194" s="20">
        <f>AB193*'Conversion Factors'!Y$22</f>
        <v>125.06513229025563</v>
      </c>
      <c r="AC194" s="20">
        <f>AC193*'Conversion Factors'!Z$22</f>
        <v>125.06513229025563</v>
      </c>
      <c r="AD194" s="20">
        <f>AD193*'Conversion Factors'!AA$22</f>
        <v>125.06513229025563</v>
      </c>
      <c r="AE194" s="20">
        <f>AE193*'Conversion Factors'!AB$22</f>
        <v>125.06513229025563</v>
      </c>
      <c r="AF194" s="20">
        <f>AF193*'Conversion Factors'!AC$22</f>
        <v>125.06513229025563</v>
      </c>
      <c r="AG194" s="20">
        <f>AG193*'Conversion Factors'!AD$22</f>
        <v>125.06513229025563</v>
      </c>
      <c r="AH194" s="20">
        <f>AH193*'Conversion Factors'!AE$22</f>
        <v>125.06513229025563</v>
      </c>
      <c r="AI194" s="20">
        <f>AI193*'Conversion Factors'!AF$22</f>
        <v>125.06513229025563</v>
      </c>
      <c r="AJ194" s="20">
        <f>AJ193*'Conversion Factors'!AG$22</f>
        <v>125.06513229025563</v>
      </c>
      <c r="AK194" s="20">
        <f>AK193*'Conversion Factors'!AH$22</f>
        <v>125.06513229025563</v>
      </c>
      <c r="AL194" s="14" t="s">
        <v>216</v>
      </c>
      <c r="AM194" s="14">
        <v>1</v>
      </c>
    </row>
    <row r="195" spans="1:39" ht="14.65" customHeight="1" x14ac:dyDescent="0.25">
      <c r="A195" s="100" t="s">
        <v>62</v>
      </c>
      <c r="B195" s="14" t="s">
        <v>213</v>
      </c>
      <c r="C195" s="18" t="s">
        <v>214</v>
      </c>
      <c r="D195" s="14" t="s">
        <v>215</v>
      </c>
      <c r="E195" s="14">
        <v>2018</v>
      </c>
      <c r="F195" s="14" t="s">
        <v>413</v>
      </c>
      <c r="G195" s="20">
        <v>206.49</v>
      </c>
      <c r="H195" s="20">
        <v>207.49</v>
      </c>
      <c r="I195" s="20">
        <v>208.49</v>
      </c>
      <c r="J195" s="20">
        <v>209.49</v>
      </c>
      <c r="K195" s="20">
        <v>210.49</v>
      </c>
      <c r="L195" s="20">
        <v>211.49</v>
      </c>
      <c r="M195" s="20">
        <v>212.49</v>
      </c>
      <c r="N195" s="20">
        <v>213.49</v>
      </c>
      <c r="O195" s="20">
        <v>214.49</v>
      </c>
      <c r="P195" s="20">
        <v>215.49</v>
      </c>
      <c r="Q195" s="20">
        <v>216.49</v>
      </c>
      <c r="R195" s="20">
        <v>217.49</v>
      </c>
      <c r="S195" s="20">
        <v>218.49</v>
      </c>
      <c r="T195" s="20">
        <v>219.49</v>
      </c>
      <c r="U195" s="20">
        <v>220.49</v>
      </c>
      <c r="V195" s="20">
        <v>221.49</v>
      </c>
      <c r="W195" s="20">
        <v>222.49</v>
      </c>
      <c r="X195" s="20">
        <v>223.49</v>
      </c>
      <c r="Y195" s="20">
        <v>224.49</v>
      </c>
      <c r="Z195" s="20">
        <v>225.49</v>
      </c>
      <c r="AA195" s="20">
        <v>226.49</v>
      </c>
      <c r="AB195" s="20">
        <v>227.49</v>
      </c>
      <c r="AC195" s="20">
        <v>228.49</v>
      </c>
      <c r="AD195" s="20">
        <v>229.49</v>
      </c>
      <c r="AE195" s="20">
        <v>230.49</v>
      </c>
      <c r="AF195" s="20">
        <v>231.49</v>
      </c>
      <c r="AG195" s="20">
        <v>232.49</v>
      </c>
      <c r="AH195" s="20">
        <v>233.49</v>
      </c>
      <c r="AI195" s="20">
        <v>234.49</v>
      </c>
      <c r="AJ195" s="20">
        <v>235.49</v>
      </c>
      <c r="AK195" s="20">
        <v>236.49</v>
      </c>
      <c r="AL195" s="14" t="s">
        <v>216</v>
      </c>
      <c r="AM195" s="14"/>
    </row>
    <row r="196" spans="1:39" ht="14.65" customHeight="1" x14ac:dyDescent="0.25">
      <c r="A196" s="100"/>
      <c r="B196" s="14"/>
      <c r="C196" s="18" t="s">
        <v>214</v>
      </c>
      <c r="D196" s="14" t="s">
        <v>217</v>
      </c>
      <c r="E196" s="14">
        <v>2018</v>
      </c>
      <c r="F196" s="14" t="s">
        <v>413</v>
      </c>
      <c r="G196" s="20">
        <f>G195*'Conversion Factors'!$I$32</f>
        <v>128.30725639081859</v>
      </c>
      <c r="H196" s="20">
        <f>H195*'Conversion Factors'!$I$32</f>
        <v>128.92862912746841</v>
      </c>
      <c r="I196" s="20">
        <f>I195*'Conversion Factors'!$I$32</f>
        <v>129.5500018641182</v>
      </c>
      <c r="J196" s="20">
        <f>J195*'Conversion Factors'!$I$32</f>
        <v>130.17137460076802</v>
      </c>
      <c r="K196" s="20">
        <f>K195*'Conversion Factors'!$I$32</f>
        <v>130.79274733741784</v>
      </c>
      <c r="L196" s="20">
        <f>L195*'Conversion Factors'!$I$32</f>
        <v>131.41412007406763</v>
      </c>
      <c r="M196" s="20">
        <f>M195*'Conversion Factors'!$I$32</f>
        <v>132.03549281071744</v>
      </c>
      <c r="N196" s="20">
        <f>N195*'Conversion Factors'!$I$32</f>
        <v>132.65686554736726</v>
      </c>
      <c r="O196" s="20">
        <f>O195*'Conversion Factors'!$I$32</f>
        <v>133.27823828401705</v>
      </c>
      <c r="P196" s="20">
        <f>P195*'Conversion Factors'!$I$32</f>
        <v>133.89961102066687</v>
      </c>
      <c r="Q196" s="20">
        <f>Q195*'Conversion Factors'!$I$32</f>
        <v>134.52098375731666</v>
      </c>
      <c r="R196" s="20">
        <f>R195*'Conversion Factors'!$I$32</f>
        <v>135.14235649396647</v>
      </c>
      <c r="S196" s="20">
        <f>S195*'Conversion Factors'!$I$32</f>
        <v>135.76372923061629</v>
      </c>
      <c r="T196" s="20">
        <f>T195*'Conversion Factors'!$I$32</f>
        <v>136.38510196726608</v>
      </c>
      <c r="U196" s="20">
        <f>U195*'Conversion Factors'!$I$32</f>
        <v>137.0064747039159</v>
      </c>
      <c r="V196" s="20">
        <f>V195*'Conversion Factors'!$I$32</f>
        <v>137.62784744056569</v>
      </c>
      <c r="W196" s="20">
        <f>W195*'Conversion Factors'!$I$32</f>
        <v>138.24922017721551</v>
      </c>
      <c r="X196" s="20">
        <f>X195*'Conversion Factors'!$I$32</f>
        <v>138.87059291386532</v>
      </c>
      <c r="Y196" s="20">
        <f>Y195*'Conversion Factors'!$I$32</f>
        <v>139.49196565051511</v>
      </c>
      <c r="Z196" s="20">
        <f>Z195*'Conversion Factors'!$I$32</f>
        <v>140.11333838716493</v>
      </c>
      <c r="AA196" s="20">
        <f>AA195*'Conversion Factors'!$I$32</f>
        <v>140.73471112381475</v>
      </c>
      <c r="AB196" s="20">
        <f>AB195*'Conversion Factors'!$I$32</f>
        <v>141.35608386046454</v>
      </c>
      <c r="AC196" s="20">
        <f>AC195*'Conversion Factors'!$I$32</f>
        <v>141.97745659711435</v>
      </c>
      <c r="AD196" s="20">
        <f>AD195*'Conversion Factors'!$I$32</f>
        <v>142.59882933376414</v>
      </c>
      <c r="AE196" s="20">
        <f>AE195*'Conversion Factors'!$I$32</f>
        <v>143.22020207041396</v>
      </c>
      <c r="AF196" s="20">
        <f>AF195*'Conversion Factors'!$I$32</f>
        <v>143.84157480706378</v>
      </c>
      <c r="AG196" s="20">
        <f>AG195*'Conversion Factors'!$I$32</f>
        <v>144.46294754371357</v>
      </c>
      <c r="AH196" s="20">
        <f>AH195*'Conversion Factors'!$I$32</f>
        <v>145.08432028036339</v>
      </c>
      <c r="AI196" s="20">
        <f>AI195*'Conversion Factors'!$I$32</f>
        <v>145.7056930170132</v>
      </c>
      <c r="AJ196" s="20">
        <f>AJ195*'Conversion Factors'!$I$32</f>
        <v>146.32706575366299</v>
      </c>
      <c r="AK196" s="20">
        <f>AK195*'Conversion Factors'!$I$32</f>
        <v>146.94843849031281</v>
      </c>
      <c r="AL196" s="14" t="s">
        <v>216</v>
      </c>
      <c r="AM196" s="14"/>
    </row>
    <row r="197" spans="1:39" ht="14.65" customHeight="1" x14ac:dyDescent="0.25">
      <c r="A197" s="100"/>
      <c r="B197" s="14"/>
      <c r="C197" s="18" t="s">
        <v>214</v>
      </c>
      <c r="D197" s="14" t="s">
        <v>217</v>
      </c>
      <c r="E197" s="14">
        <v>2018</v>
      </c>
      <c r="F197" s="14" t="s">
        <v>412</v>
      </c>
      <c r="G197" s="20">
        <f>G196*'Conversion Factors'!D$22</f>
        <v>177.06401381932966</v>
      </c>
      <c r="H197" s="20">
        <f>H196*'Conversion Factors'!E$22</f>
        <v>174.05364932208238</v>
      </c>
      <c r="I197" s="20">
        <f>I196*'Conversion Factors'!F$22</f>
        <v>173.5970024979184</v>
      </c>
      <c r="J197" s="20">
        <f>J196*'Conversion Factors'!G$22</f>
        <v>174.42964196502916</v>
      </c>
      <c r="K197" s="20">
        <f>K196*'Conversion Factors'!H$22</f>
        <v>173.95435395876572</v>
      </c>
      <c r="L197" s="20">
        <f>L196*'Conversion Factors'!I$22</f>
        <v>173.46663849776928</v>
      </c>
      <c r="M197" s="20">
        <f>M196*'Conversion Factors'!J$22</f>
        <v>174.28685051014702</v>
      </c>
      <c r="N197" s="20">
        <f>N196*'Conversion Factors'!K$22</f>
        <v>175.10706252252479</v>
      </c>
      <c r="O197" s="20">
        <f>O196*'Conversion Factors'!L$22</f>
        <v>175.92727453490252</v>
      </c>
      <c r="P197" s="20">
        <f>P196*'Conversion Factors'!M$22</f>
        <v>174.06949432686693</v>
      </c>
      <c r="Q197" s="20">
        <f>Q196*'Conversion Factors'!N$22</f>
        <v>174.87727888451167</v>
      </c>
      <c r="R197" s="20">
        <f>R196*'Conversion Factors'!O$22</f>
        <v>174.33363987721677</v>
      </c>
      <c r="S197" s="20">
        <f>S196*'Conversion Factors'!P$22</f>
        <v>175.13521070749502</v>
      </c>
      <c r="T197" s="20">
        <f>T196*'Conversion Factors'!Q$22</f>
        <v>174.57293051810058</v>
      </c>
      <c r="U197" s="20">
        <f>U196*'Conversion Factors'!R$22</f>
        <v>175.36828762101234</v>
      </c>
      <c r="V197" s="20">
        <f>V196*'Conversion Factors'!S$22</f>
        <v>176.16364472392408</v>
      </c>
      <c r="W197" s="20">
        <f>W196*'Conversion Factors'!T$22</f>
        <v>176.95900182683584</v>
      </c>
      <c r="X197" s="20">
        <f>X196*'Conversion Factors'!U$22</f>
        <v>177.75435892974761</v>
      </c>
      <c r="Y197" s="20">
        <f>Y196*'Conversion Factors'!V$22</f>
        <v>178.54971603265935</v>
      </c>
      <c r="Z197" s="20">
        <f>Z196*'Conversion Factors'!W$22</f>
        <v>179.34507313557111</v>
      </c>
      <c r="AA197" s="20">
        <f>AA196*'Conversion Factors'!X$22</f>
        <v>180.14043023848288</v>
      </c>
      <c r="AB197" s="20">
        <f>AB196*'Conversion Factors'!Y$22</f>
        <v>180.93578734139462</v>
      </c>
      <c r="AC197" s="20">
        <f>AC196*'Conversion Factors'!Z$22</f>
        <v>181.73114444430638</v>
      </c>
      <c r="AD197" s="20">
        <f>AD196*'Conversion Factors'!AA$22</f>
        <v>182.52650154721812</v>
      </c>
      <c r="AE197" s="20">
        <f>AE196*'Conversion Factors'!AB$22</f>
        <v>183.32185865012988</v>
      </c>
      <c r="AF197" s="20">
        <f>AF196*'Conversion Factors'!AC$22</f>
        <v>184.11721575304165</v>
      </c>
      <c r="AG197" s="20">
        <f>AG196*'Conversion Factors'!AD$22</f>
        <v>184.91257285595336</v>
      </c>
      <c r="AH197" s="20">
        <f>AH196*'Conversion Factors'!AE$22</f>
        <v>185.70792995886515</v>
      </c>
      <c r="AI197" s="20">
        <f>AI196*'Conversion Factors'!AF$22</f>
        <v>186.50328706177692</v>
      </c>
      <c r="AJ197" s="20">
        <f>AJ196*'Conversion Factors'!AG$22</f>
        <v>187.29864416468862</v>
      </c>
      <c r="AK197" s="20">
        <f>AK196*'Conversion Factors'!AH$22</f>
        <v>188.09400126760039</v>
      </c>
      <c r="AL197" s="14" t="s">
        <v>216</v>
      </c>
      <c r="AM197" s="14">
        <v>1</v>
      </c>
    </row>
    <row r="198" spans="1:39" ht="14.65" customHeight="1" x14ac:dyDescent="0.25">
      <c r="A198" s="100" t="s">
        <v>67</v>
      </c>
      <c r="B198" s="14" t="s">
        <v>213</v>
      </c>
      <c r="C198" s="18" t="s">
        <v>214</v>
      </c>
      <c r="D198" s="14" t="s">
        <v>215</v>
      </c>
      <c r="E198" s="14">
        <v>2018</v>
      </c>
      <c r="F198" s="14" t="s">
        <v>413</v>
      </c>
      <c r="G198" s="20" t="s">
        <v>218</v>
      </c>
      <c r="H198" s="20" t="s">
        <v>218</v>
      </c>
      <c r="I198" s="20" t="s">
        <v>218</v>
      </c>
      <c r="J198" s="20" t="s">
        <v>218</v>
      </c>
      <c r="K198" s="20" t="s">
        <v>218</v>
      </c>
      <c r="L198" s="20" t="s">
        <v>218</v>
      </c>
      <c r="M198" s="20" t="s">
        <v>218</v>
      </c>
      <c r="N198" s="20" t="s">
        <v>218</v>
      </c>
      <c r="O198" s="20" t="s">
        <v>218</v>
      </c>
      <c r="P198" s="20" t="s">
        <v>218</v>
      </c>
      <c r="Q198" s="20">
        <v>253.31100000000001</v>
      </c>
      <c r="R198" s="20">
        <v>253.31100000000001</v>
      </c>
      <c r="S198" s="20">
        <v>253.31100000000001</v>
      </c>
      <c r="T198" s="20">
        <v>253.31100000000001</v>
      </c>
      <c r="U198" s="20">
        <v>253.31100000000001</v>
      </c>
      <c r="V198" s="20">
        <v>253.31100000000001</v>
      </c>
      <c r="W198" s="20">
        <v>253.31100000000001</v>
      </c>
      <c r="X198" s="20">
        <v>253.31100000000001</v>
      </c>
      <c r="Y198" s="20">
        <v>253.31100000000001</v>
      </c>
      <c r="Z198" s="20">
        <v>253.31100000000001</v>
      </c>
      <c r="AA198" s="20">
        <v>253.31100000000001</v>
      </c>
      <c r="AB198" s="20">
        <v>253.31100000000001</v>
      </c>
      <c r="AC198" s="20">
        <v>253.31100000000001</v>
      </c>
      <c r="AD198" s="20">
        <v>253.31100000000001</v>
      </c>
      <c r="AE198" s="20">
        <v>253.31100000000001</v>
      </c>
      <c r="AF198" s="20">
        <v>253.31100000000001</v>
      </c>
      <c r="AG198" s="20">
        <v>253.31100000000001</v>
      </c>
      <c r="AH198" s="20">
        <v>253.31100000000001</v>
      </c>
      <c r="AI198" s="20">
        <v>253.31100000000001</v>
      </c>
      <c r="AJ198" s="20">
        <v>253.31100000000001</v>
      </c>
      <c r="AK198" s="20">
        <v>253.31100000000001</v>
      </c>
      <c r="AL198" s="14" t="s">
        <v>216</v>
      </c>
      <c r="AM198" s="14"/>
    </row>
    <row r="199" spans="1:39" ht="12.75" customHeight="1" x14ac:dyDescent="0.25">
      <c r="A199" s="100"/>
      <c r="B199" s="14"/>
      <c r="C199" s="18" t="s">
        <v>214</v>
      </c>
      <c r="D199" s="14" t="s">
        <v>217</v>
      </c>
      <c r="E199" s="14">
        <v>2018</v>
      </c>
      <c r="F199" s="14" t="s">
        <v>413</v>
      </c>
      <c r="G199" s="20" t="s">
        <v>218</v>
      </c>
      <c r="H199" s="20" t="s">
        <v>218</v>
      </c>
      <c r="I199" s="20" t="s">
        <v>218</v>
      </c>
      <c r="J199" s="20" t="s">
        <v>218</v>
      </c>
      <c r="K199" s="20" t="s">
        <v>218</v>
      </c>
      <c r="L199" s="20" t="s">
        <v>218</v>
      </c>
      <c r="M199" s="20" t="s">
        <v>218</v>
      </c>
      <c r="N199" s="20" t="s">
        <v>218</v>
      </c>
      <c r="O199" s="20" t="s">
        <v>218</v>
      </c>
      <c r="P199" s="20" t="s">
        <v>218</v>
      </c>
      <c r="Q199" s="20">
        <f>Q198*'Conversion Factors'!$I$32</f>
        <v>157.40054929349921</v>
      </c>
      <c r="R199" s="20">
        <f>R198*'Conversion Factors'!$I$32</f>
        <v>157.40054929349921</v>
      </c>
      <c r="S199" s="20">
        <f>S198*'Conversion Factors'!$I$32</f>
        <v>157.40054929349921</v>
      </c>
      <c r="T199" s="20">
        <f>T198*'Conversion Factors'!$I$32</f>
        <v>157.40054929349921</v>
      </c>
      <c r="U199" s="20">
        <f>U198*'Conversion Factors'!$I$32</f>
        <v>157.40054929349921</v>
      </c>
      <c r="V199" s="20">
        <f>V198*'Conversion Factors'!$I$32</f>
        <v>157.40054929349921</v>
      </c>
      <c r="W199" s="20">
        <f>W198*'Conversion Factors'!$I$32</f>
        <v>157.40054929349921</v>
      </c>
      <c r="X199" s="20">
        <f>X198*'Conversion Factors'!$I$32</f>
        <v>157.40054929349921</v>
      </c>
      <c r="Y199" s="20">
        <f>Y198*'Conversion Factors'!$I$32</f>
        <v>157.40054929349921</v>
      </c>
      <c r="Z199" s="20">
        <f>Z198*'Conversion Factors'!$I$32</f>
        <v>157.40054929349921</v>
      </c>
      <c r="AA199" s="20">
        <f>AA198*'Conversion Factors'!$I$32</f>
        <v>157.40054929349921</v>
      </c>
      <c r="AB199" s="20">
        <f>AB198*'Conversion Factors'!$I$32</f>
        <v>157.40054929349921</v>
      </c>
      <c r="AC199" s="20">
        <f>AC198*'Conversion Factors'!$I$32</f>
        <v>157.40054929349921</v>
      </c>
      <c r="AD199" s="20">
        <f>AD198*'Conversion Factors'!$I$32</f>
        <v>157.40054929349921</v>
      </c>
      <c r="AE199" s="20">
        <f>AE198*'Conversion Factors'!$I$32</f>
        <v>157.40054929349921</v>
      </c>
      <c r="AF199" s="20">
        <f>AF198*'Conversion Factors'!$I$32</f>
        <v>157.40054929349921</v>
      </c>
      <c r="AG199" s="20">
        <f>AG198*'Conversion Factors'!$I$32</f>
        <v>157.40054929349921</v>
      </c>
      <c r="AH199" s="20">
        <f>AH198*'Conversion Factors'!$I$32</f>
        <v>157.40054929349921</v>
      </c>
      <c r="AI199" s="20">
        <f>AI198*'Conversion Factors'!$I$32</f>
        <v>157.40054929349921</v>
      </c>
      <c r="AJ199" s="20">
        <f>AJ198*'Conversion Factors'!$I$32</f>
        <v>157.40054929349921</v>
      </c>
      <c r="AK199" s="20">
        <f>AK198*'Conversion Factors'!$I$32</f>
        <v>157.40054929349921</v>
      </c>
      <c r="AL199" s="14" t="s">
        <v>216</v>
      </c>
      <c r="AM199" s="14"/>
    </row>
    <row r="200" spans="1:39" ht="12.75" customHeight="1" x14ac:dyDescent="0.25">
      <c r="A200" s="100"/>
      <c r="B200" s="14"/>
      <c r="C200" s="18" t="s">
        <v>214</v>
      </c>
      <c r="D200" s="14" t="s">
        <v>217</v>
      </c>
      <c r="E200" s="14">
        <v>2018</v>
      </c>
      <c r="F200" s="14" t="s">
        <v>412</v>
      </c>
      <c r="G200" s="20" t="s">
        <v>218</v>
      </c>
      <c r="H200" s="20" t="s">
        <v>218</v>
      </c>
      <c r="I200" s="20" t="s">
        <v>218</v>
      </c>
      <c r="J200" s="20" t="s">
        <v>218</v>
      </c>
      <c r="K200" s="20" t="s">
        <v>218</v>
      </c>
      <c r="L200" s="20" t="s">
        <v>218</v>
      </c>
      <c r="M200" s="20" t="s">
        <v>218</v>
      </c>
      <c r="N200" s="20" t="s">
        <v>218</v>
      </c>
      <c r="O200" s="20" t="s">
        <v>218</v>
      </c>
      <c r="P200" s="20" t="s">
        <v>218</v>
      </c>
      <c r="Q200" s="20">
        <f>Q199*'Conversion Factors'!N$22</f>
        <v>204.62071408154898</v>
      </c>
      <c r="R200" s="20">
        <f>R199*'Conversion Factors'!O$22</f>
        <v>203.046708588614</v>
      </c>
      <c r="S200" s="20">
        <f>S199*'Conversion Factors'!P$22</f>
        <v>203.046708588614</v>
      </c>
      <c r="T200" s="20">
        <f>T199*'Conversion Factors'!Q$22</f>
        <v>201.47270309567898</v>
      </c>
      <c r="U200" s="20">
        <f>U199*'Conversion Factors'!R$22</f>
        <v>201.47270309567898</v>
      </c>
      <c r="V200" s="20">
        <f>V199*'Conversion Factors'!S$22</f>
        <v>201.47270309567898</v>
      </c>
      <c r="W200" s="20">
        <f>W199*'Conversion Factors'!T$22</f>
        <v>201.47270309567898</v>
      </c>
      <c r="X200" s="20">
        <f>X199*'Conversion Factors'!U$22</f>
        <v>201.47270309567898</v>
      </c>
      <c r="Y200" s="20">
        <f>Y199*'Conversion Factors'!V$22</f>
        <v>201.47270309567898</v>
      </c>
      <c r="Z200" s="20">
        <f>Z199*'Conversion Factors'!W$22</f>
        <v>201.47270309567898</v>
      </c>
      <c r="AA200" s="20">
        <f>AA199*'Conversion Factors'!X$22</f>
        <v>201.47270309567898</v>
      </c>
      <c r="AB200" s="20">
        <f>AB199*'Conversion Factors'!Y$22</f>
        <v>201.47270309567898</v>
      </c>
      <c r="AC200" s="20">
        <f>AC199*'Conversion Factors'!Z$22</f>
        <v>201.47270309567898</v>
      </c>
      <c r="AD200" s="20">
        <f>AD199*'Conversion Factors'!AA$22</f>
        <v>201.47270309567898</v>
      </c>
      <c r="AE200" s="20">
        <f>AE199*'Conversion Factors'!AB$22</f>
        <v>201.47270309567898</v>
      </c>
      <c r="AF200" s="20">
        <f>AF199*'Conversion Factors'!AC$22</f>
        <v>201.47270309567898</v>
      </c>
      <c r="AG200" s="20">
        <f>AG199*'Conversion Factors'!AD$22</f>
        <v>201.47270309567898</v>
      </c>
      <c r="AH200" s="20">
        <f>AH199*'Conversion Factors'!AE$22</f>
        <v>201.47270309567898</v>
      </c>
      <c r="AI200" s="20">
        <f>AI199*'Conversion Factors'!AF$22</f>
        <v>201.47270309567898</v>
      </c>
      <c r="AJ200" s="20">
        <f>AJ199*'Conversion Factors'!AG$22</f>
        <v>201.47270309567898</v>
      </c>
      <c r="AK200" s="20">
        <f>AK199*'Conversion Factors'!AH$22</f>
        <v>201.47270309567898</v>
      </c>
      <c r="AL200" s="14" t="s">
        <v>216</v>
      </c>
      <c r="AM200" s="14">
        <v>1</v>
      </c>
    </row>
    <row r="201" spans="1:39" ht="12.75" customHeight="1" x14ac:dyDescent="0.25">
      <c r="A201" s="100" t="s">
        <v>69</v>
      </c>
      <c r="B201" s="14" t="s">
        <v>213</v>
      </c>
      <c r="C201" s="14" t="s">
        <v>219</v>
      </c>
      <c r="D201" s="14" t="s">
        <v>220</v>
      </c>
      <c r="E201" s="14">
        <v>2018</v>
      </c>
      <c r="F201" s="14" t="s">
        <v>413</v>
      </c>
      <c r="G201" s="20">
        <v>814.53200000000004</v>
      </c>
      <c r="H201" s="20">
        <v>814.53200000000004</v>
      </c>
      <c r="I201" s="20">
        <v>814.53200000000004</v>
      </c>
      <c r="J201" s="20">
        <v>814.53200000000004</v>
      </c>
      <c r="K201" s="20">
        <v>814.53200000000004</v>
      </c>
      <c r="L201" s="20">
        <v>814.53200000000004</v>
      </c>
      <c r="M201" s="20">
        <v>814.53200000000004</v>
      </c>
      <c r="N201" s="20">
        <v>814.53200000000004</v>
      </c>
      <c r="O201" s="20">
        <v>814.53200000000004</v>
      </c>
      <c r="P201" s="20">
        <v>814.53200000000004</v>
      </c>
      <c r="Q201" s="20">
        <v>814.53200000000004</v>
      </c>
      <c r="R201" s="20">
        <v>814.53200000000004</v>
      </c>
      <c r="S201" s="20">
        <v>814.53200000000004</v>
      </c>
      <c r="T201" s="20">
        <v>814.53200000000004</v>
      </c>
      <c r="U201" s="20">
        <v>814.53200000000004</v>
      </c>
      <c r="V201" s="20">
        <v>814.53200000000004</v>
      </c>
      <c r="W201" s="20">
        <v>814.53200000000004</v>
      </c>
      <c r="X201" s="20">
        <v>814.53200000000004</v>
      </c>
      <c r="Y201" s="20">
        <v>814.53200000000004</v>
      </c>
      <c r="Z201" s="20">
        <v>814.53200000000004</v>
      </c>
      <c r="AA201" s="20">
        <v>814.53200000000004</v>
      </c>
      <c r="AB201" s="20">
        <v>814.53200000000004</v>
      </c>
      <c r="AC201" s="20">
        <v>814.53200000000004</v>
      </c>
      <c r="AD201" s="20">
        <v>814.53200000000004</v>
      </c>
      <c r="AE201" s="20">
        <v>814.53200000000004</v>
      </c>
      <c r="AF201" s="20">
        <v>814.53200000000004</v>
      </c>
      <c r="AG201" s="20">
        <v>814.53200000000004</v>
      </c>
      <c r="AH201" s="20">
        <v>814.53200000000004</v>
      </c>
      <c r="AI201" s="20">
        <v>814.53200000000004</v>
      </c>
      <c r="AJ201" s="20">
        <v>814.53200000000004</v>
      </c>
      <c r="AK201" s="20">
        <v>814.53200000000004</v>
      </c>
      <c r="AL201" s="14" t="s">
        <v>221</v>
      </c>
      <c r="AM201" s="14"/>
    </row>
    <row r="202" spans="1:39" ht="12.75" customHeight="1" x14ac:dyDescent="0.25">
      <c r="A202" s="100"/>
      <c r="B202" s="14"/>
      <c r="C202" s="14" t="s">
        <v>219</v>
      </c>
      <c r="D202" s="14" t="s">
        <v>222</v>
      </c>
      <c r="E202" s="14">
        <v>2018</v>
      </c>
      <c r="F202" s="14" t="s">
        <v>413</v>
      </c>
      <c r="G202" s="20">
        <f>G201*'Conversion Factors'!$I$32</f>
        <v>506.12797792884044</v>
      </c>
      <c r="H202" s="20">
        <f>H201*'Conversion Factors'!$I$32</f>
        <v>506.12797792884044</v>
      </c>
      <c r="I202" s="20">
        <f>I201*'Conversion Factors'!$I$32</f>
        <v>506.12797792884044</v>
      </c>
      <c r="J202" s="20">
        <f>J201*'Conversion Factors'!$I$32</f>
        <v>506.12797792884044</v>
      </c>
      <c r="K202" s="20">
        <f>K201*'Conversion Factors'!$I$32</f>
        <v>506.12797792884044</v>
      </c>
      <c r="L202" s="20">
        <f>L201*'Conversion Factors'!$I$32</f>
        <v>506.12797792884044</v>
      </c>
      <c r="M202" s="20">
        <f>M201*'Conversion Factors'!$I$32</f>
        <v>506.12797792884044</v>
      </c>
      <c r="N202" s="20">
        <f>N201*'Conversion Factors'!$I$32</f>
        <v>506.12797792884044</v>
      </c>
      <c r="O202" s="20">
        <f>O201*'Conversion Factors'!$I$32</f>
        <v>506.12797792884044</v>
      </c>
      <c r="P202" s="20">
        <f>P201*'Conversion Factors'!$I$32</f>
        <v>506.12797792884044</v>
      </c>
      <c r="Q202" s="20">
        <f>Q201*'Conversion Factors'!$I$32</f>
        <v>506.12797792884044</v>
      </c>
      <c r="R202" s="20">
        <f>R201*'Conversion Factors'!$I$32</f>
        <v>506.12797792884044</v>
      </c>
      <c r="S202" s="20">
        <f>S201*'Conversion Factors'!$I$32</f>
        <v>506.12797792884044</v>
      </c>
      <c r="T202" s="20">
        <f>T201*'Conversion Factors'!$I$32</f>
        <v>506.12797792884044</v>
      </c>
      <c r="U202" s="20">
        <f>U201*'Conversion Factors'!$I$32</f>
        <v>506.12797792884044</v>
      </c>
      <c r="V202" s="20">
        <f>V201*'Conversion Factors'!$I$32</f>
        <v>506.12797792884044</v>
      </c>
      <c r="W202" s="20">
        <f>W201*'Conversion Factors'!$I$32</f>
        <v>506.12797792884044</v>
      </c>
      <c r="X202" s="20">
        <f>X201*'Conversion Factors'!$I$32</f>
        <v>506.12797792884044</v>
      </c>
      <c r="Y202" s="20">
        <f>Y201*'Conversion Factors'!$I$32</f>
        <v>506.12797792884044</v>
      </c>
      <c r="Z202" s="20">
        <f>Z201*'Conversion Factors'!$I$32</f>
        <v>506.12797792884044</v>
      </c>
      <c r="AA202" s="20">
        <f>AA201*'Conversion Factors'!$I$32</f>
        <v>506.12797792884044</v>
      </c>
      <c r="AB202" s="20">
        <f>AB201*'Conversion Factors'!$I$32</f>
        <v>506.12797792884044</v>
      </c>
      <c r="AC202" s="20">
        <f>AC201*'Conversion Factors'!$I$32</f>
        <v>506.12797792884044</v>
      </c>
      <c r="AD202" s="20">
        <f>AD201*'Conversion Factors'!$I$32</f>
        <v>506.12797792884044</v>
      </c>
      <c r="AE202" s="20">
        <f>AE201*'Conversion Factors'!$I$32</f>
        <v>506.12797792884044</v>
      </c>
      <c r="AF202" s="20">
        <f>AF201*'Conversion Factors'!$I$32</f>
        <v>506.12797792884044</v>
      </c>
      <c r="AG202" s="20">
        <f>AG201*'Conversion Factors'!$I$32</f>
        <v>506.12797792884044</v>
      </c>
      <c r="AH202" s="20">
        <f>AH201*'Conversion Factors'!$I$32</f>
        <v>506.12797792884044</v>
      </c>
      <c r="AI202" s="20">
        <f>AI201*'Conversion Factors'!$I$32</f>
        <v>506.12797792884044</v>
      </c>
      <c r="AJ202" s="20">
        <f>AJ201*'Conversion Factors'!$I$32</f>
        <v>506.12797792884044</v>
      </c>
      <c r="AK202" s="20">
        <f>AK201*'Conversion Factors'!$I$32</f>
        <v>506.12797792884044</v>
      </c>
      <c r="AL202" s="14" t="s">
        <v>221</v>
      </c>
      <c r="AM202" s="14"/>
    </row>
    <row r="203" spans="1:39" ht="14.65" customHeight="1" x14ac:dyDescent="0.25">
      <c r="A203" s="100"/>
      <c r="B203" s="14"/>
      <c r="C203" s="14" t="s">
        <v>219</v>
      </c>
      <c r="D203" s="14" t="s">
        <v>222</v>
      </c>
      <c r="E203" s="14">
        <v>2018</v>
      </c>
      <c r="F203" s="14" t="s">
        <v>412</v>
      </c>
      <c r="G203" s="20">
        <f>G202*'Conversion Factors'!D$22</f>
        <v>698.45660954179971</v>
      </c>
      <c r="H203" s="20">
        <f>H202*'Conversion Factors'!E$22</f>
        <v>683.27277020393467</v>
      </c>
      <c r="I203" s="20">
        <f>I202*'Conversion Factors'!F$22</f>
        <v>678.21149042464617</v>
      </c>
      <c r="J203" s="20">
        <f>J202*'Conversion Factors'!G$22</f>
        <v>678.21149042464617</v>
      </c>
      <c r="K203" s="20">
        <f>K202*'Conversion Factors'!H$22</f>
        <v>673.15021064535779</v>
      </c>
      <c r="L203" s="20">
        <f>L202*'Conversion Factors'!I$22</f>
        <v>668.0889308660694</v>
      </c>
      <c r="M203" s="20">
        <f>M202*'Conversion Factors'!J$22</f>
        <v>668.0889308660694</v>
      </c>
      <c r="N203" s="20">
        <f>N202*'Conversion Factors'!K$22</f>
        <v>668.0889308660694</v>
      </c>
      <c r="O203" s="20">
        <f>O202*'Conversion Factors'!L$22</f>
        <v>668.0889308660694</v>
      </c>
      <c r="P203" s="20">
        <f>P202*'Conversion Factors'!M$22</f>
        <v>657.96637130749264</v>
      </c>
      <c r="Q203" s="20">
        <f>Q202*'Conversion Factors'!N$22</f>
        <v>657.96637130749264</v>
      </c>
      <c r="R203" s="20">
        <f>R202*'Conversion Factors'!O$22</f>
        <v>652.90509152820414</v>
      </c>
      <c r="S203" s="20">
        <f>S202*'Conversion Factors'!P$22</f>
        <v>652.90509152820414</v>
      </c>
      <c r="T203" s="20">
        <f>T202*'Conversion Factors'!Q$22</f>
        <v>647.84381174891575</v>
      </c>
      <c r="U203" s="20">
        <f>U202*'Conversion Factors'!R$22</f>
        <v>647.84381174891575</v>
      </c>
      <c r="V203" s="20">
        <f>V202*'Conversion Factors'!S$22</f>
        <v>647.84381174891575</v>
      </c>
      <c r="W203" s="20">
        <f>W202*'Conversion Factors'!T$22</f>
        <v>647.84381174891575</v>
      </c>
      <c r="X203" s="20">
        <f>X202*'Conversion Factors'!U$22</f>
        <v>647.84381174891575</v>
      </c>
      <c r="Y203" s="20">
        <f>Y202*'Conversion Factors'!V$22</f>
        <v>647.84381174891575</v>
      </c>
      <c r="Z203" s="20">
        <f>Z202*'Conversion Factors'!W$22</f>
        <v>647.84381174891575</v>
      </c>
      <c r="AA203" s="20">
        <f>AA202*'Conversion Factors'!X$22</f>
        <v>647.84381174891575</v>
      </c>
      <c r="AB203" s="20">
        <f>AB202*'Conversion Factors'!Y$22</f>
        <v>647.84381174891575</v>
      </c>
      <c r="AC203" s="20">
        <f>AC202*'Conversion Factors'!Z$22</f>
        <v>647.84381174891575</v>
      </c>
      <c r="AD203" s="20">
        <f>AD202*'Conversion Factors'!AA$22</f>
        <v>647.84381174891575</v>
      </c>
      <c r="AE203" s="20">
        <f>AE202*'Conversion Factors'!AB$22</f>
        <v>647.84381174891575</v>
      </c>
      <c r="AF203" s="20">
        <f>AF202*'Conversion Factors'!AC$22</f>
        <v>647.84381174891575</v>
      </c>
      <c r="AG203" s="20">
        <f>AG202*'Conversion Factors'!AD$22</f>
        <v>647.84381174891575</v>
      </c>
      <c r="AH203" s="20">
        <f>AH202*'Conversion Factors'!AE$22</f>
        <v>647.84381174891575</v>
      </c>
      <c r="AI203" s="20">
        <f>AI202*'Conversion Factors'!AF$22</f>
        <v>647.84381174891575</v>
      </c>
      <c r="AJ203" s="20">
        <f>AJ202*'Conversion Factors'!AG$22</f>
        <v>647.84381174891575</v>
      </c>
      <c r="AK203" s="20">
        <f>AK202*'Conversion Factors'!AH$22</f>
        <v>647.84381174891575</v>
      </c>
      <c r="AL203" s="14" t="s">
        <v>221</v>
      </c>
      <c r="AM203" s="14">
        <v>1</v>
      </c>
    </row>
    <row r="204" spans="1:39" ht="14.65" customHeight="1" x14ac:dyDescent="0.25">
      <c r="A204" s="100" t="s">
        <v>72</v>
      </c>
      <c r="B204" s="14" t="s">
        <v>223</v>
      </c>
      <c r="C204" s="14" t="s">
        <v>224</v>
      </c>
      <c r="D204" s="14" t="s">
        <v>215</v>
      </c>
      <c r="E204" s="14">
        <v>2018</v>
      </c>
      <c r="F204" s="14" t="s">
        <v>413</v>
      </c>
      <c r="G204" s="20">
        <v>32.753999999999998</v>
      </c>
      <c r="H204" s="20">
        <v>32.753999999999998</v>
      </c>
      <c r="I204" s="20">
        <v>32.753999999999998</v>
      </c>
      <c r="J204" s="20">
        <v>32.753999999999998</v>
      </c>
      <c r="K204" s="20">
        <v>32.753999999999998</v>
      </c>
      <c r="L204" s="20">
        <v>32.753999999999998</v>
      </c>
      <c r="M204" s="20">
        <v>32.753999999999998</v>
      </c>
      <c r="N204" s="20">
        <v>32.753999999999998</v>
      </c>
      <c r="O204" s="20">
        <v>32.753999999999998</v>
      </c>
      <c r="P204" s="20">
        <v>32.753999999999998</v>
      </c>
      <c r="Q204" s="20">
        <v>32.753999999999998</v>
      </c>
      <c r="R204" s="20">
        <v>32.753999999999998</v>
      </c>
      <c r="S204" s="20">
        <v>32.753999999999998</v>
      </c>
      <c r="T204" s="20">
        <v>32.753999999999998</v>
      </c>
      <c r="U204" s="20">
        <v>32.753999999999998</v>
      </c>
      <c r="V204" s="20">
        <v>32.753999999999998</v>
      </c>
      <c r="W204" s="20">
        <v>32.753999999999998</v>
      </c>
      <c r="X204" s="20">
        <v>32.753999999999998</v>
      </c>
      <c r="Y204" s="20">
        <v>32.753999999999998</v>
      </c>
      <c r="Z204" s="20">
        <v>32.753999999999998</v>
      </c>
      <c r="AA204" s="20">
        <v>32.753999999999998</v>
      </c>
      <c r="AB204" s="20">
        <v>32.753999999999998</v>
      </c>
      <c r="AC204" s="20">
        <v>32.753999999999998</v>
      </c>
      <c r="AD204" s="20">
        <v>32.753999999999998</v>
      </c>
      <c r="AE204" s="20">
        <v>32.753999999999998</v>
      </c>
      <c r="AF204" s="20">
        <v>32.753999999999998</v>
      </c>
      <c r="AG204" s="20">
        <v>32.753999999999998</v>
      </c>
      <c r="AH204" s="20">
        <v>32.753999999999998</v>
      </c>
      <c r="AI204" s="20">
        <v>32.753999999999998</v>
      </c>
      <c r="AJ204" s="20">
        <v>32.753999999999998</v>
      </c>
      <c r="AK204" s="20">
        <v>32.753999999999998</v>
      </c>
      <c r="AL204" s="14" t="s">
        <v>225</v>
      </c>
      <c r="AM204" s="14"/>
    </row>
    <row r="205" spans="1:39" ht="14.65" customHeight="1" x14ac:dyDescent="0.25">
      <c r="A205" s="100"/>
      <c r="B205" s="14"/>
      <c r="C205" s="14" t="s">
        <v>224</v>
      </c>
      <c r="D205" s="14" t="s">
        <v>217</v>
      </c>
      <c r="E205" s="14">
        <v>2018</v>
      </c>
      <c r="F205" s="14" t="s">
        <v>413</v>
      </c>
      <c r="G205" s="20">
        <f>G204*'Conversion Factors'!$I$32</f>
        <v>20.352442616227769</v>
      </c>
      <c r="H205" s="20">
        <f>H204*'Conversion Factors'!$I$32</f>
        <v>20.352442616227769</v>
      </c>
      <c r="I205" s="20">
        <f>I204*'Conversion Factors'!$I$32</f>
        <v>20.352442616227769</v>
      </c>
      <c r="J205" s="20">
        <f>J204*'Conversion Factors'!$I$32</f>
        <v>20.352442616227769</v>
      </c>
      <c r="K205" s="20">
        <f>K204*'Conversion Factors'!$I$32</f>
        <v>20.352442616227769</v>
      </c>
      <c r="L205" s="20">
        <f>L204*'Conversion Factors'!$I$32</f>
        <v>20.352442616227769</v>
      </c>
      <c r="M205" s="20">
        <f>M204*'Conversion Factors'!$I$32</f>
        <v>20.352442616227769</v>
      </c>
      <c r="N205" s="20">
        <f>N204*'Conversion Factors'!$I$32</f>
        <v>20.352442616227769</v>
      </c>
      <c r="O205" s="20">
        <f>O204*'Conversion Factors'!$I$32</f>
        <v>20.352442616227769</v>
      </c>
      <c r="P205" s="20">
        <f>P204*'Conversion Factors'!$I$32</f>
        <v>20.352442616227769</v>
      </c>
      <c r="Q205" s="20">
        <f>Q204*'Conversion Factors'!$I$32</f>
        <v>20.352442616227769</v>
      </c>
      <c r="R205" s="20">
        <f>R204*'Conversion Factors'!$I$32</f>
        <v>20.352442616227769</v>
      </c>
      <c r="S205" s="20">
        <f>S204*'Conversion Factors'!$I$32</f>
        <v>20.352442616227769</v>
      </c>
      <c r="T205" s="20">
        <f>T204*'Conversion Factors'!$I$32</f>
        <v>20.352442616227769</v>
      </c>
      <c r="U205" s="20">
        <f>U204*'Conversion Factors'!$I$32</f>
        <v>20.352442616227769</v>
      </c>
      <c r="V205" s="20">
        <f>V204*'Conversion Factors'!$I$32</f>
        <v>20.352442616227769</v>
      </c>
      <c r="W205" s="20">
        <f>W204*'Conversion Factors'!$I$32</f>
        <v>20.352442616227769</v>
      </c>
      <c r="X205" s="20">
        <f>X204*'Conversion Factors'!$I$32</f>
        <v>20.352442616227769</v>
      </c>
      <c r="Y205" s="20">
        <f>Y204*'Conversion Factors'!$I$32</f>
        <v>20.352442616227769</v>
      </c>
      <c r="Z205" s="20">
        <f>Z204*'Conversion Factors'!$I$32</f>
        <v>20.352442616227769</v>
      </c>
      <c r="AA205" s="20">
        <f>AA204*'Conversion Factors'!$I$32</f>
        <v>20.352442616227769</v>
      </c>
      <c r="AB205" s="20">
        <f>AB204*'Conversion Factors'!$I$32</f>
        <v>20.352442616227769</v>
      </c>
      <c r="AC205" s="20">
        <f>AC204*'Conversion Factors'!$I$32</f>
        <v>20.352442616227769</v>
      </c>
      <c r="AD205" s="20">
        <f>AD204*'Conversion Factors'!$I$32</f>
        <v>20.352442616227769</v>
      </c>
      <c r="AE205" s="20">
        <f>AE204*'Conversion Factors'!$I$32</f>
        <v>20.352442616227769</v>
      </c>
      <c r="AF205" s="20">
        <f>AF204*'Conversion Factors'!$I$32</f>
        <v>20.352442616227769</v>
      </c>
      <c r="AG205" s="20">
        <f>AG204*'Conversion Factors'!$I$32</f>
        <v>20.352442616227769</v>
      </c>
      <c r="AH205" s="20">
        <f>AH204*'Conversion Factors'!$I$32</f>
        <v>20.352442616227769</v>
      </c>
      <c r="AI205" s="20">
        <f>AI204*'Conversion Factors'!$I$32</f>
        <v>20.352442616227769</v>
      </c>
      <c r="AJ205" s="20">
        <f>AJ204*'Conversion Factors'!$I$32</f>
        <v>20.352442616227769</v>
      </c>
      <c r="AK205" s="20">
        <f>AK204*'Conversion Factors'!$I$32</f>
        <v>20.352442616227769</v>
      </c>
      <c r="AL205" s="14" t="s">
        <v>225</v>
      </c>
      <c r="AM205" s="14"/>
    </row>
    <row r="206" spans="1:39" ht="12.75" customHeight="1" x14ac:dyDescent="0.25">
      <c r="A206" s="100"/>
      <c r="B206" s="14"/>
      <c r="C206" s="14" t="s">
        <v>224</v>
      </c>
      <c r="D206" s="14" t="s">
        <v>217</v>
      </c>
      <c r="E206" s="14">
        <v>2018</v>
      </c>
      <c r="F206" s="14" t="s">
        <v>412</v>
      </c>
      <c r="G206" s="20">
        <f>G205*'Conversion Factors'!D$22</f>
        <v>28.086370810394321</v>
      </c>
      <c r="H206" s="20">
        <f>H205*'Conversion Factors'!E$22</f>
        <v>27.475797531907489</v>
      </c>
      <c r="I206" s="20">
        <f>I205*'Conversion Factors'!F$22</f>
        <v>27.272273105745214</v>
      </c>
      <c r="J206" s="20">
        <f>J205*'Conversion Factors'!G$22</f>
        <v>27.272273105745214</v>
      </c>
      <c r="K206" s="20">
        <f>K205*'Conversion Factors'!H$22</f>
        <v>27.068748679582935</v>
      </c>
      <c r="L206" s="20">
        <f>L205*'Conversion Factors'!I$22</f>
        <v>26.865224253420656</v>
      </c>
      <c r="M206" s="20">
        <f>M205*'Conversion Factors'!J$22</f>
        <v>26.865224253420656</v>
      </c>
      <c r="N206" s="20">
        <f>N205*'Conversion Factors'!K$22</f>
        <v>26.865224253420656</v>
      </c>
      <c r="O206" s="20">
        <f>O205*'Conversion Factors'!L$22</f>
        <v>26.865224253420656</v>
      </c>
      <c r="P206" s="20">
        <f>P205*'Conversion Factors'!M$22</f>
        <v>26.458175401096099</v>
      </c>
      <c r="Q206" s="20">
        <f>Q205*'Conversion Factors'!N$22</f>
        <v>26.458175401096099</v>
      </c>
      <c r="R206" s="20">
        <f>R205*'Conversion Factors'!O$22</f>
        <v>26.254650974933824</v>
      </c>
      <c r="S206" s="20">
        <f>S205*'Conversion Factors'!P$22</f>
        <v>26.254650974933824</v>
      </c>
      <c r="T206" s="20">
        <f>T205*'Conversion Factors'!Q$22</f>
        <v>26.051126548771546</v>
      </c>
      <c r="U206" s="20">
        <f>U205*'Conversion Factors'!R$22</f>
        <v>26.051126548771546</v>
      </c>
      <c r="V206" s="20">
        <f>V205*'Conversion Factors'!S$22</f>
        <v>26.051126548771546</v>
      </c>
      <c r="W206" s="20">
        <f>W205*'Conversion Factors'!T$22</f>
        <v>26.051126548771546</v>
      </c>
      <c r="X206" s="20">
        <f>X205*'Conversion Factors'!U$22</f>
        <v>26.051126548771546</v>
      </c>
      <c r="Y206" s="20">
        <f>Y205*'Conversion Factors'!V$22</f>
        <v>26.051126548771546</v>
      </c>
      <c r="Z206" s="20">
        <f>Z205*'Conversion Factors'!W$22</f>
        <v>26.051126548771546</v>
      </c>
      <c r="AA206" s="20">
        <f>AA205*'Conversion Factors'!X$22</f>
        <v>26.051126548771546</v>
      </c>
      <c r="AB206" s="20">
        <f>AB205*'Conversion Factors'!Y$22</f>
        <v>26.051126548771546</v>
      </c>
      <c r="AC206" s="20">
        <f>AC205*'Conversion Factors'!Z$22</f>
        <v>26.051126548771546</v>
      </c>
      <c r="AD206" s="20">
        <f>AD205*'Conversion Factors'!AA$22</f>
        <v>26.051126548771546</v>
      </c>
      <c r="AE206" s="20">
        <f>AE205*'Conversion Factors'!AB$22</f>
        <v>26.051126548771546</v>
      </c>
      <c r="AF206" s="20">
        <f>AF205*'Conversion Factors'!AC$22</f>
        <v>26.051126548771546</v>
      </c>
      <c r="AG206" s="20">
        <f>AG205*'Conversion Factors'!AD$22</f>
        <v>26.051126548771546</v>
      </c>
      <c r="AH206" s="20">
        <f>AH205*'Conversion Factors'!AE$22</f>
        <v>26.051126548771546</v>
      </c>
      <c r="AI206" s="20">
        <f>AI205*'Conversion Factors'!AF$22</f>
        <v>26.051126548771546</v>
      </c>
      <c r="AJ206" s="20">
        <f>AJ205*'Conversion Factors'!AG$22</f>
        <v>26.051126548771546</v>
      </c>
      <c r="AK206" s="20">
        <f>AK205*'Conversion Factors'!AH$22</f>
        <v>26.051126548771546</v>
      </c>
      <c r="AL206" s="14" t="s">
        <v>225</v>
      </c>
      <c r="AM206" s="14">
        <v>1</v>
      </c>
    </row>
    <row r="207" spans="1:39" ht="12.75" customHeight="1" x14ac:dyDescent="0.25">
      <c r="A207" s="100" t="s">
        <v>75</v>
      </c>
      <c r="B207" s="14" t="s">
        <v>223</v>
      </c>
      <c r="C207" s="14" t="s">
        <v>224</v>
      </c>
      <c r="D207" s="14" t="s">
        <v>215</v>
      </c>
      <c r="E207" s="14">
        <v>2018</v>
      </c>
      <c r="F207" s="14" t="s">
        <v>413</v>
      </c>
      <c r="G207" s="20">
        <v>32.753999999999998</v>
      </c>
      <c r="H207" s="20">
        <v>32.753999999999998</v>
      </c>
      <c r="I207" s="20">
        <v>32.753999999999998</v>
      </c>
      <c r="J207" s="20">
        <v>32.753999999999998</v>
      </c>
      <c r="K207" s="20">
        <v>32.753999999999998</v>
      </c>
      <c r="L207" s="20">
        <v>32.753999999999998</v>
      </c>
      <c r="M207" s="20">
        <v>32.753999999999998</v>
      </c>
      <c r="N207" s="20">
        <v>32.753999999999998</v>
      </c>
      <c r="O207" s="20">
        <v>32.753999999999998</v>
      </c>
      <c r="P207" s="20">
        <v>32.753999999999998</v>
      </c>
      <c r="Q207" s="20">
        <v>32.753999999999998</v>
      </c>
      <c r="R207" s="20">
        <v>32.753999999999998</v>
      </c>
      <c r="S207" s="20">
        <v>32.753999999999998</v>
      </c>
      <c r="T207" s="20">
        <v>32.753999999999998</v>
      </c>
      <c r="U207" s="20">
        <v>32.753999999999998</v>
      </c>
      <c r="V207" s="20">
        <v>32.753999999999998</v>
      </c>
      <c r="W207" s="20">
        <v>32.753999999999998</v>
      </c>
      <c r="X207" s="20">
        <v>32.753999999999998</v>
      </c>
      <c r="Y207" s="20">
        <v>32.753999999999998</v>
      </c>
      <c r="Z207" s="20">
        <v>32.753999999999998</v>
      </c>
      <c r="AA207" s="20">
        <v>32.753999999999998</v>
      </c>
      <c r="AB207" s="20">
        <v>32.753999999999998</v>
      </c>
      <c r="AC207" s="20">
        <v>32.753999999999998</v>
      </c>
      <c r="AD207" s="20">
        <v>32.753999999999998</v>
      </c>
      <c r="AE207" s="20">
        <v>32.753999999999998</v>
      </c>
      <c r="AF207" s="20">
        <v>32.753999999999998</v>
      </c>
      <c r="AG207" s="20">
        <v>32.753999999999998</v>
      </c>
      <c r="AH207" s="20">
        <v>32.753999999999998</v>
      </c>
      <c r="AI207" s="20">
        <v>32.753999999999998</v>
      </c>
      <c r="AJ207" s="20">
        <v>32.753999999999998</v>
      </c>
      <c r="AK207" s="20">
        <v>32.753999999999998</v>
      </c>
      <c r="AL207" s="14" t="s">
        <v>225</v>
      </c>
      <c r="AM207" s="14"/>
    </row>
    <row r="208" spans="1:39" ht="12.75" customHeight="1" x14ac:dyDescent="0.25">
      <c r="A208" s="100"/>
      <c r="B208" s="14"/>
      <c r="C208" s="14" t="s">
        <v>224</v>
      </c>
      <c r="D208" s="14" t="s">
        <v>217</v>
      </c>
      <c r="E208" s="14">
        <v>2018</v>
      </c>
      <c r="F208" s="14" t="s">
        <v>413</v>
      </c>
      <c r="G208" s="20">
        <f>G207*'Conversion Factors'!$I$32</f>
        <v>20.352442616227769</v>
      </c>
      <c r="H208" s="20">
        <f>H207*'Conversion Factors'!$I$32</f>
        <v>20.352442616227769</v>
      </c>
      <c r="I208" s="20">
        <f>I207*'Conversion Factors'!$I$32</f>
        <v>20.352442616227769</v>
      </c>
      <c r="J208" s="20">
        <f>J207*'Conversion Factors'!$I$32</f>
        <v>20.352442616227769</v>
      </c>
      <c r="K208" s="20">
        <f>K207*'Conversion Factors'!$I$32</f>
        <v>20.352442616227769</v>
      </c>
      <c r="L208" s="20">
        <f>L207*'Conversion Factors'!$I$32</f>
        <v>20.352442616227769</v>
      </c>
      <c r="M208" s="20">
        <f>M207*'Conversion Factors'!$I$32</f>
        <v>20.352442616227769</v>
      </c>
      <c r="N208" s="20">
        <f>N207*'Conversion Factors'!$I$32</f>
        <v>20.352442616227769</v>
      </c>
      <c r="O208" s="20">
        <f>O207*'Conversion Factors'!$I$32</f>
        <v>20.352442616227769</v>
      </c>
      <c r="P208" s="20">
        <f>P207*'Conversion Factors'!$I$32</f>
        <v>20.352442616227769</v>
      </c>
      <c r="Q208" s="20">
        <f>Q207*'Conversion Factors'!$I$32</f>
        <v>20.352442616227769</v>
      </c>
      <c r="R208" s="20">
        <f>R207*'Conversion Factors'!$I$32</f>
        <v>20.352442616227769</v>
      </c>
      <c r="S208" s="20">
        <f>S207*'Conversion Factors'!$I$32</f>
        <v>20.352442616227769</v>
      </c>
      <c r="T208" s="20">
        <f>T207*'Conversion Factors'!$I$32</f>
        <v>20.352442616227769</v>
      </c>
      <c r="U208" s="20">
        <f>U207*'Conversion Factors'!$I$32</f>
        <v>20.352442616227769</v>
      </c>
      <c r="V208" s="20">
        <f>V207*'Conversion Factors'!$I$32</f>
        <v>20.352442616227769</v>
      </c>
      <c r="W208" s="20">
        <f>W207*'Conversion Factors'!$I$32</f>
        <v>20.352442616227769</v>
      </c>
      <c r="X208" s="20">
        <f>X207*'Conversion Factors'!$I$32</f>
        <v>20.352442616227769</v>
      </c>
      <c r="Y208" s="20">
        <f>Y207*'Conversion Factors'!$I$32</f>
        <v>20.352442616227769</v>
      </c>
      <c r="Z208" s="20">
        <f>Z207*'Conversion Factors'!$I$32</f>
        <v>20.352442616227769</v>
      </c>
      <c r="AA208" s="20">
        <f>AA207*'Conversion Factors'!$I$32</f>
        <v>20.352442616227769</v>
      </c>
      <c r="AB208" s="20">
        <f>AB207*'Conversion Factors'!$I$32</f>
        <v>20.352442616227769</v>
      </c>
      <c r="AC208" s="20">
        <f>AC207*'Conversion Factors'!$I$32</f>
        <v>20.352442616227769</v>
      </c>
      <c r="AD208" s="20">
        <f>AD207*'Conversion Factors'!$I$32</f>
        <v>20.352442616227769</v>
      </c>
      <c r="AE208" s="20">
        <f>AE207*'Conversion Factors'!$I$32</f>
        <v>20.352442616227769</v>
      </c>
      <c r="AF208" s="20">
        <f>AF207*'Conversion Factors'!$I$32</f>
        <v>20.352442616227769</v>
      </c>
      <c r="AG208" s="20">
        <f>AG207*'Conversion Factors'!$I$32</f>
        <v>20.352442616227769</v>
      </c>
      <c r="AH208" s="20">
        <f>AH207*'Conversion Factors'!$I$32</f>
        <v>20.352442616227769</v>
      </c>
      <c r="AI208" s="20">
        <f>AI207*'Conversion Factors'!$I$32</f>
        <v>20.352442616227769</v>
      </c>
      <c r="AJ208" s="20">
        <f>AJ207*'Conversion Factors'!$I$32</f>
        <v>20.352442616227769</v>
      </c>
      <c r="AK208" s="20">
        <f>AK207*'Conversion Factors'!$I$32</f>
        <v>20.352442616227769</v>
      </c>
      <c r="AL208" s="14" t="s">
        <v>225</v>
      </c>
      <c r="AM208" s="14"/>
    </row>
    <row r="209" spans="1:39" ht="12.75" customHeight="1" x14ac:dyDescent="0.25">
      <c r="A209" s="100"/>
      <c r="B209" s="14"/>
      <c r="C209" s="14" t="s">
        <v>224</v>
      </c>
      <c r="D209" s="14" t="s">
        <v>217</v>
      </c>
      <c r="E209" s="14">
        <v>2018</v>
      </c>
      <c r="F209" s="14" t="s">
        <v>412</v>
      </c>
      <c r="G209" s="20">
        <f>G208*'Conversion Factors'!D$22</f>
        <v>28.086370810394321</v>
      </c>
      <c r="H209" s="20">
        <f>H208*'Conversion Factors'!E$22</f>
        <v>27.475797531907489</v>
      </c>
      <c r="I209" s="20">
        <f>I208*'Conversion Factors'!F$22</f>
        <v>27.272273105745214</v>
      </c>
      <c r="J209" s="20">
        <f>J208*'Conversion Factors'!G$22</f>
        <v>27.272273105745214</v>
      </c>
      <c r="K209" s="20">
        <f>K208*'Conversion Factors'!H$22</f>
        <v>27.068748679582935</v>
      </c>
      <c r="L209" s="20">
        <f>L208*'Conversion Factors'!I$22</f>
        <v>26.865224253420656</v>
      </c>
      <c r="M209" s="20">
        <f>M208*'Conversion Factors'!J$22</f>
        <v>26.865224253420656</v>
      </c>
      <c r="N209" s="20">
        <f>N208*'Conversion Factors'!K$22</f>
        <v>26.865224253420656</v>
      </c>
      <c r="O209" s="20">
        <f>O208*'Conversion Factors'!L$22</f>
        <v>26.865224253420656</v>
      </c>
      <c r="P209" s="20">
        <f>P208*'Conversion Factors'!M$22</f>
        <v>26.458175401096099</v>
      </c>
      <c r="Q209" s="20">
        <f>Q208*'Conversion Factors'!N$22</f>
        <v>26.458175401096099</v>
      </c>
      <c r="R209" s="20">
        <f>R208*'Conversion Factors'!O$22</f>
        <v>26.254650974933824</v>
      </c>
      <c r="S209" s="20">
        <f>S208*'Conversion Factors'!P$22</f>
        <v>26.254650974933824</v>
      </c>
      <c r="T209" s="20">
        <f>T208*'Conversion Factors'!Q$22</f>
        <v>26.051126548771546</v>
      </c>
      <c r="U209" s="20">
        <f>U208*'Conversion Factors'!R$22</f>
        <v>26.051126548771546</v>
      </c>
      <c r="V209" s="20">
        <f>V208*'Conversion Factors'!S$22</f>
        <v>26.051126548771546</v>
      </c>
      <c r="W209" s="20">
        <f>W208*'Conversion Factors'!T$22</f>
        <v>26.051126548771546</v>
      </c>
      <c r="X209" s="20">
        <f>X208*'Conversion Factors'!U$22</f>
        <v>26.051126548771546</v>
      </c>
      <c r="Y209" s="20">
        <f>Y208*'Conversion Factors'!V$22</f>
        <v>26.051126548771546</v>
      </c>
      <c r="Z209" s="20">
        <f>Z208*'Conversion Factors'!W$22</f>
        <v>26.051126548771546</v>
      </c>
      <c r="AA209" s="20">
        <f>AA208*'Conversion Factors'!X$22</f>
        <v>26.051126548771546</v>
      </c>
      <c r="AB209" s="20">
        <f>AB208*'Conversion Factors'!Y$22</f>
        <v>26.051126548771546</v>
      </c>
      <c r="AC209" s="20">
        <f>AC208*'Conversion Factors'!Z$22</f>
        <v>26.051126548771546</v>
      </c>
      <c r="AD209" s="20">
        <f>AD208*'Conversion Factors'!AA$22</f>
        <v>26.051126548771546</v>
      </c>
      <c r="AE209" s="20">
        <f>AE208*'Conversion Factors'!AB$22</f>
        <v>26.051126548771546</v>
      </c>
      <c r="AF209" s="20">
        <f>AF208*'Conversion Factors'!AC$22</f>
        <v>26.051126548771546</v>
      </c>
      <c r="AG209" s="20">
        <f>AG208*'Conversion Factors'!AD$22</f>
        <v>26.051126548771546</v>
      </c>
      <c r="AH209" s="20">
        <f>AH208*'Conversion Factors'!AE$22</f>
        <v>26.051126548771546</v>
      </c>
      <c r="AI209" s="20">
        <f>AI208*'Conversion Factors'!AF$22</f>
        <v>26.051126548771546</v>
      </c>
      <c r="AJ209" s="20">
        <f>AJ208*'Conversion Factors'!AG$22</f>
        <v>26.051126548771546</v>
      </c>
      <c r="AK209" s="20">
        <f>AK208*'Conversion Factors'!AH$22</f>
        <v>26.051126548771546</v>
      </c>
      <c r="AL209" s="14" t="s">
        <v>225</v>
      </c>
      <c r="AM209" s="14">
        <v>1</v>
      </c>
    </row>
    <row r="210" spans="1:39" ht="12.75" customHeight="1" x14ac:dyDescent="0.25">
      <c r="A210" s="100" t="s">
        <v>77</v>
      </c>
      <c r="B210" s="14" t="s">
        <v>223</v>
      </c>
      <c r="C210" s="14" t="s">
        <v>224</v>
      </c>
      <c r="D210" s="14" t="s">
        <v>215</v>
      </c>
      <c r="E210" s="14">
        <v>2018</v>
      </c>
      <c r="F210" s="14" t="s">
        <v>413</v>
      </c>
      <c r="G210" s="20" t="s">
        <v>218</v>
      </c>
      <c r="H210" s="20" t="s">
        <v>218</v>
      </c>
      <c r="I210" s="20" t="s">
        <v>218</v>
      </c>
      <c r="J210" s="20" t="s">
        <v>218</v>
      </c>
      <c r="K210" s="20" t="s">
        <v>218</v>
      </c>
      <c r="L210" s="20">
        <v>54.152999999999999</v>
      </c>
      <c r="M210" s="20">
        <v>54.152999999999999</v>
      </c>
      <c r="N210" s="20">
        <v>54.152999999999999</v>
      </c>
      <c r="O210" s="20">
        <v>54.152999999999999</v>
      </c>
      <c r="P210" s="20">
        <v>54.152999999999999</v>
      </c>
      <c r="Q210" s="20">
        <v>54.152999999999999</v>
      </c>
      <c r="R210" s="20">
        <v>54.152999999999999</v>
      </c>
      <c r="S210" s="20">
        <v>54.152999999999999</v>
      </c>
      <c r="T210" s="20">
        <v>54.152999999999999</v>
      </c>
      <c r="U210" s="20">
        <v>54.152999999999999</v>
      </c>
      <c r="V210" s="20">
        <v>54.152999999999999</v>
      </c>
      <c r="W210" s="20">
        <v>54.152999999999999</v>
      </c>
      <c r="X210" s="20">
        <v>54.152999999999999</v>
      </c>
      <c r="Y210" s="20">
        <v>54.152999999999999</v>
      </c>
      <c r="Z210" s="20">
        <v>54.152999999999999</v>
      </c>
      <c r="AA210" s="20">
        <v>54.152999999999999</v>
      </c>
      <c r="AB210" s="20">
        <v>54.152999999999999</v>
      </c>
      <c r="AC210" s="20">
        <v>54.152999999999999</v>
      </c>
      <c r="AD210" s="20">
        <v>54.152999999999999</v>
      </c>
      <c r="AE210" s="20">
        <v>54.152999999999999</v>
      </c>
      <c r="AF210" s="20">
        <v>54.152999999999999</v>
      </c>
      <c r="AG210" s="20">
        <v>54.152999999999999</v>
      </c>
      <c r="AH210" s="20">
        <v>54.152999999999999</v>
      </c>
      <c r="AI210" s="20">
        <v>54.152999999999999</v>
      </c>
      <c r="AJ210" s="20">
        <v>54.152999999999999</v>
      </c>
      <c r="AK210" s="20">
        <v>54.152999999999999</v>
      </c>
      <c r="AL210" s="14" t="s">
        <v>225</v>
      </c>
      <c r="AM210" s="14"/>
    </row>
    <row r="211" spans="1:39" ht="12.75" customHeight="1" x14ac:dyDescent="0.25">
      <c r="A211" s="100"/>
      <c r="B211" s="14"/>
      <c r="C211" s="14" t="s">
        <v>224</v>
      </c>
      <c r="D211" s="14" t="s">
        <v>217</v>
      </c>
      <c r="E211" s="14">
        <v>2018</v>
      </c>
      <c r="F211" s="14" t="s">
        <v>413</v>
      </c>
      <c r="G211" s="20" t="s">
        <v>218</v>
      </c>
      <c r="H211" s="20" t="s">
        <v>218</v>
      </c>
      <c r="I211" s="20" t="s">
        <v>218</v>
      </c>
      <c r="J211" s="20" t="s">
        <v>218</v>
      </c>
      <c r="K211" s="20" t="s">
        <v>218</v>
      </c>
      <c r="L211" s="20">
        <f>L210*'Conversion Factors'!$I$32</f>
        <v>33.64919780779698</v>
      </c>
      <c r="M211" s="20">
        <f>M210*'Conversion Factors'!$I$32</f>
        <v>33.64919780779698</v>
      </c>
      <c r="N211" s="20">
        <f>N210*'Conversion Factors'!$I$32</f>
        <v>33.64919780779698</v>
      </c>
      <c r="O211" s="20">
        <f>O210*'Conversion Factors'!$I$32</f>
        <v>33.64919780779698</v>
      </c>
      <c r="P211" s="20">
        <f>P210*'Conversion Factors'!$I$32</f>
        <v>33.64919780779698</v>
      </c>
      <c r="Q211" s="20">
        <f>Q210*'Conversion Factors'!$I$32</f>
        <v>33.64919780779698</v>
      </c>
      <c r="R211" s="20">
        <f>R210*'Conversion Factors'!$I$32</f>
        <v>33.64919780779698</v>
      </c>
      <c r="S211" s="20">
        <f>S210*'Conversion Factors'!$I$32</f>
        <v>33.64919780779698</v>
      </c>
      <c r="T211" s="20">
        <f>T210*'Conversion Factors'!$I$32</f>
        <v>33.64919780779698</v>
      </c>
      <c r="U211" s="20">
        <f>U210*'Conversion Factors'!$I$32</f>
        <v>33.64919780779698</v>
      </c>
      <c r="V211" s="20">
        <f>V210*'Conversion Factors'!$I$32</f>
        <v>33.64919780779698</v>
      </c>
      <c r="W211" s="20">
        <f>W210*'Conversion Factors'!$I$32</f>
        <v>33.64919780779698</v>
      </c>
      <c r="X211" s="20">
        <f>X210*'Conversion Factors'!$I$32</f>
        <v>33.64919780779698</v>
      </c>
      <c r="Y211" s="20">
        <f>Y210*'Conversion Factors'!$I$32</f>
        <v>33.64919780779698</v>
      </c>
      <c r="Z211" s="20">
        <f>Z210*'Conversion Factors'!$I$32</f>
        <v>33.64919780779698</v>
      </c>
      <c r="AA211" s="20">
        <f>AA210*'Conversion Factors'!$I$32</f>
        <v>33.64919780779698</v>
      </c>
      <c r="AB211" s="20">
        <f>AB210*'Conversion Factors'!$I$32</f>
        <v>33.64919780779698</v>
      </c>
      <c r="AC211" s="20">
        <f>AC210*'Conversion Factors'!$I$32</f>
        <v>33.64919780779698</v>
      </c>
      <c r="AD211" s="20">
        <f>AD210*'Conversion Factors'!$I$32</f>
        <v>33.64919780779698</v>
      </c>
      <c r="AE211" s="20">
        <f>AE210*'Conversion Factors'!$I$32</f>
        <v>33.64919780779698</v>
      </c>
      <c r="AF211" s="20">
        <f>AF210*'Conversion Factors'!$I$32</f>
        <v>33.64919780779698</v>
      </c>
      <c r="AG211" s="20">
        <f>AG210*'Conversion Factors'!$I$32</f>
        <v>33.64919780779698</v>
      </c>
      <c r="AH211" s="20">
        <f>AH210*'Conversion Factors'!$I$32</f>
        <v>33.64919780779698</v>
      </c>
      <c r="AI211" s="20">
        <f>AI210*'Conversion Factors'!$I$32</f>
        <v>33.64919780779698</v>
      </c>
      <c r="AJ211" s="20">
        <f>AJ210*'Conversion Factors'!$I$32</f>
        <v>33.64919780779698</v>
      </c>
      <c r="AK211" s="20">
        <f>AK210*'Conversion Factors'!$I$32</f>
        <v>33.64919780779698</v>
      </c>
      <c r="AL211" s="14" t="s">
        <v>225</v>
      </c>
      <c r="AM211" s="14"/>
    </row>
    <row r="212" spans="1:39" ht="12.75" customHeight="1" x14ac:dyDescent="0.25">
      <c r="A212" s="100"/>
      <c r="B212" s="14"/>
      <c r="C212" s="14" t="s">
        <v>224</v>
      </c>
      <c r="D212" s="14" t="s">
        <v>217</v>
      </c>
      <c r="E212" s="14">
        <v>2018</v>
      </c>
      <c r="F212" s="14" t="s">
        <v>412</v>
      </c>
      <c r="G212" s="20" t="s">
        <v>218</v>
      </c>
      <c r="H212" s="20" t="s">
        <v>218</v>
      </c>
      <c r="I212" s="20" t="s">
        <v>218</v>
      </c>
      <c r="J212" s="20" t="s">
        <v>218</v>
      </c>
      <c r="K212" s="20" t="s">
        <v>218</v>
      </c>
      <c r="L212" s="20">
        <f>L211*'Conversion Factors'!I$22</f>
        <v>44.416941106292015</v>
      </c>
      <c r="M212" s="20">
        <f>M211*'Conversion Factors'!J$22</f>
        <v>44.416941106292015</v>
      </c>
      <c r="N212" s="20">
        <f>N211*'Conversion Factors'!K$22</f>
        <v>44.416941106292015</v>
      </c>
      <c r="O212" s="20">
        <f>O211*'Conversion Factors'!L$22</f>
        <v>44.416941106292015</v>
      </c>
      <c r="P212" s="20">
        <f>P211*'Conversion Factors'!M$22</f>
        <v>43.743957150136076</v>
      </c>
      <c r="Q212" s="20">
        <f>Q211*'Conversion Factors'!N$22</f>
        <v>43.743957150136076</v>
      </c>
      <c r="R212" s="20">
        <f>R211*'Conversion Factors'!O$22</f>
        <v>43.407465172058103</v>
      </c>
      <c r="S212" s="20">
        <f>S211*'Conversion Factors'!P$22</f>
        <v>43.407465172058103</v>
      </c>
      <c r="T212" s="20">
        <f>T211*'Conversion Factors'!Q$22</f>
        <v>43.070973193980137</v>
      </c>
      <c r="U212" s="20">
        <f>U211*'Conversion Factors'!R$22</f>
        <v>43.070973193980137</v>
      </c>
      <c r="V212" s="20">
        <f>V211*'Conversion Factors'!S$22</f>
        <v>43.070973193980137</v>
      </c>
      <c r="W212" s="20">
        <f>W211*'Conversion Factors'!T$22</f>
        <v>43.070973193980137</v>
      </c>
      <c r="X212" s="20">
        <f>X211*'Conversion Factors'!U$22</f>
        <v>43.070973193980137</v>
      </c>
      <c r="Y212" s="20">
        <f>Y211*'Conversion Factors'!V$22</f>
        <v>43.070973193980137</v>
      </c>
      <c r="Z212" s="20">
        <f>Z211*'Conversion Factors'!W$22</f>
        <v>43.070973193980137</v>
      </c>
      <c r="AA212" s="20">
        <f>AA211*'Conversion Factors'!X$22</f>
        <v>43.070973193980137</v>
      </c>
      <c r="AB212" s="20">
        <f>AB211*'Conversion Factors'!Y$22</f>
        <v>43.070973193980137</v>
      </c>
      <c r="AC212" s="20">
        <f>AC211*'Conversion Factors'!Z$22</f>
        <v>43.070973193980137</v>
      </c>
      <c r="AD212" s="20">
        <f>AD211*'Conversion Factors'!AA$22</f>
        <v>43.070973193980137</v>
      </c>
      <c r="AE212" s="20">
        <f>AE211*'Conversion Factors'!AB$22</f>
        <v>43.070973193980137</v>
      </c>
      <c r="AF212" s="20">
        <f>AF211*'Conversion Factors'!AC$22</f>
        <v>43.070973193980137</v>
      </c>
      <c r="AG212" s="20">
        <f>AG211*'Conversion Factors'!AD$22</f>
        <v>43.070973193980137</v>
      </c>
      <c r="AH212" s="20">
        <f>AH211*'Conversion Factors'!AE$22</f>
        <v>43.070973193980137</v>
      </c>
      <c r="AI212" s="20">
        <f>AI211*'Conversion Factors'!AF$22</f>
        <v>43.070973193980137</v>
      </c>
      <c r="AJ212" s="20">
        <f>AJ211*'Conversion Factors'!AG$22</f>
        <v>43.070973193980137</v>
      </c>
      <c r="AK212" s="20">
        <f>AK211*'Conversion Factors'!AH$22</f>
        <v>43.070973193980137</v>
      </c>
      <c r="AL212" s="14" t="s">
        <v>225</v>
      </c>
      <c r="AM212" s="14">
        <v>1</v>
      </c>
    </row>
    <row r="213" spans="1:39" ht="12.75" customHeight="1" x14ac:dyDescent="0.25">
      <c r="A213" s="101" t="s">
        <v>82</v>
      </c>
      <c r="B213" s="14" t="s">
        <v>213</v>
      </c>
      <c r="C213" s="14" t="s">
        <v>219</v>
      </c>
      <c r="D213" s="14" t="s">
        <v>226</v>
      </c>
      <c r="E213" s="14">
        <v>2018</v>
      </c>
      <c r="F213" s="14" t="s">
        <v>413</v>
      </c>
      <c r="G213" s="20">
        <v>136.47999999999999</v>
      </c>
      <c r="H213" s="20">
        <v>136.47999999999999</v>
      </c>
      <c r="I213" s="20">
        <v>136.47999999999999</v>
      </c>
      <c r="J213" s="20">
        <v>136.47999999999999</v>
      </c>
      <c r="K213" s="20">
        <v>136.47999999999999</v>
      </c>
      <c r="L213" s="20">
        <v>136.47999999999999</v>
      </c>
      <c r="M213" s="20">
        <v>136.47999999999999</v>
      </c>
      <c r="N213" s="20">
        <v>136.47999999999999</v>
      </c>
      <c r="O213" s="20">
        <v>136.47999999999999</v>
      </c>
      <c r="P213" s="20">
        <v>136.47999999999999</v>
      </c>
      <c r="Q213" s="20">
        <v>136.47999999999999</v>
      </c>
      <c r="R213" s="20">
        <v>136.47999999999999</v>
      </c>
      <c r="S213" s="20">
        <v>136.47999999999999</v>
      </c>
      <c r="T213" s="20">
        <v>136.47999999999999</v>
      </c>
      <c r="U213" s="20">
        <v>136.47999999999999</v>
      </c>
      <c r="V213" s="20">
        <v>136.47999999999999</v>
      </c>
      <c r="W213" s="20">
        <v>136.47999999999999</v>
      </c>
      <c r="X213" s="20">
        <v>136.47999999999999</v>
      </c>
      <c r="Y213" s="20">
        <v>136.47999999999999</v>
      </c>
      <c r="Z213" s="20">
        <v>136.47999999999999</v>
      </c>
      <c r="AA213" s="20">
        <v>136.47999999999999</v>
      </c>
      <c r="AB213" s="20">
        <v>136.47999999999999</v>
      </c>
      <c r="AC213" s="20">
        <v>136.47999999999999</v>
      </c>
      <c r="AD213" s="20">
        <v>136.47999999999999</v>
      </c>
      <c r="AE213" s="20">
        <v>136.47999999999999</v>
      </c>
      <c r="AF213" s="20">
        <v>136.47999999999999</v>
      </c>
      <c r="AG213" s="20">
        <v>136.47999999999999</v>
      </c>
      <c r="AH213" s="20">
        <v>136.47999999999999</v>
      </c>
      <c r="AI213" s="20">
        <v>136.47999999999999</v>
      </c>
      <c r="AJ213" s="20">
        <v>136.47999999999999</v>
      </c>
      <c r="AK213" s="20">
        <v>136.47999999999999</v>
      </c>
      <c r="AL213" s="14" t="s">
        <v>211</v>
      </c>
      <c r="AM213" s="14"/>
    </row>
    <row r="214" spans="1:39" ht="12.75" customHeight="1" x14ac:dyDescent="0.25">
      <c r="A214" s="101"/>
      <c r="B214" s="14"/>
      <c r="C214" s="14" t="s">
        <v>219</v>
      </c>
      <c r="D214" s="14" t="s">
        <v>226</v>
      </c>
      <c r="E214" s="14">
        <v>2018</v>
      </c>
      <c r="F214" s="14" t="s">
        <v>412</v>
      </c>
      <c r="G214" s="20">
        <f>G213*'Conversion Factors'!D$22</f>
        <v>188.34239999999997</v>
      </c>
      <c r="H214" s="20">
        <f>H213*'Conversion Factors'!E$22</f>
        <v>184.24799999999999</v>
      </c>
      <c r="I214" s="20">
        <f>I213*'Conversion Factors'!F$22</f>
        <v>182.88319999999999</v>
      </c>
      <c r="J214" s="20">
        <f>J213*'Conversion Factors'!G$22</f>
        <v>182.88319999999999</v>
      </c>
      <c r="K214" s="20">
        <f>K213*'Conversion Factors'!H$22</f>
        <v>181.51839999999999</v>
      </c>
      <c r="L214" s="20">
        <f>L213*'Conversion Factors'!I$22</f>
        <v>180.15359999999998</v>
      </c>
      <c r="M214" s="20">
        <f>M213*'Conversion Factors'!J$22</f>
        <v>180.15359999999998</v>
      </c>
      <c r="N214" s="20">
        <f>N213*'Conversion Factors'!K$22</f>
        <v>180.15359999999998</v>
      </c>
      <c r="O214" s="20">
        <f>O213*'Conversion Factors'!L$22</f>
        <v>180.15359999999998</v>
      </c>
      <c r="P214" s="20">
        <f>P213*'Conversion Factors'!M$22</f>
        <v>177.42400000000001</v>
      </c>
      <c r="Q214" s="20">
        <f>Q213*'Conversion Factors'!N$22</f>
        <v>177.42400000000001</v>
      </c>
      <c r="R214" s="20">
        <f>R213*'Conversion Factors'!O$22</f>
        <v>176.0592</v>
      </c>
      <c r="S214" s="20">
        <f>S213*'Conversion Factors'!P$22</f>
        <v>176.0592</v>
      </c>
      <c r="T214" s="20">
        <f>T213*'Conversion Factors'!Q$22</f>
        <v>174.6944</v>
      </c>
      <c r="U214" s="20">
        <f>U213*'Conversion Factors'!R$22</f>
        <v>174.6944</v>
      </c>
      <c r="V214" s="20">
        <f>V213*'Conversion Factors'!S$22</f>
        <v>174.6944</v>
      </c>
      <c r="W214" s="20">
        <f>W213*'Conversion Factors'!T$22</f>
        <v>174.6944</v>
      </c>
      <c r="X214" s="20">
        <f>X213*'Conversion Factors'!U$22</f>
        <v>174.6944</v>
      </c>
      <c r="Y214" s="20">
        <f>Y213*'Conversion Factors'!V$22</f>
        <v>174.6944</v>
      </c>
      <c r="Z214" s="20">
        <f>Z213*'Conversion Factors'!W$22</f>
        <v>174.6944</v>
      </c>
      <c r="AA214" s="20">
        <f>AA213*'Conversion Factors'!X$22</f>
        <v>174.6944</v>
      </c>
      <c r="AB214" s="20">
        <f>AB213*'Conversion Factors'!Y$22</f>
        <v>174.6944</v>
      </c>
      <c r="AC214" s="20">
        <f>AC213*'Conversion Factors'!Z$22</f>
        <v>174.6944</v>
      </c>
      <c r="AD214" s="20">
        <f>AD213*'Conversion Factors'!AA$22</f>
        <v>174.6944</v>
      </c>
      <c r="AE214" s="20">
        <f>AE213*'Conversion Factors'!AB$22</f>
        <v>174.6944</v>
      </c>
      <c r="AF214" s="20">
        <f>AF213*'Conversion Factors'!AC$22</f>
        <v>174.6944</v>
      </c>
      <c r="AG214" s="20">
        <f>AG213*'Conversion Factors'!AD$22</f>
        <v>174.6944</v>
      </c>
      <c r="AH214" s="20">
        <f>AH213*'Conversion Factors'!AE$22</f>
        <v>174.6944</v>
      </c>
      <c r="AI214" s="20">
        <f>AI213*'Conversion Factors'!AF$22</f>
        <v>174.6944</v>
      </c>
      <c r="AJ214" s="20">
        <f>AJ213*'Conversion Factors'!AG$22</f>
        <v>174.6944</v>
      </c>
      <c r="AK214" s="20">
        <f>AK213*'Conversion Factors'!AH$22</f>
        <v>174.6944</v>
      </c>
      <c r="AL214" s="14" t="s">
        <v>211</v>
      </c>
      <c r="AM214" s="14">
        <v>1</v>
      </c>
    </row>
    <row r="215" spans="1:39" ht="12.75" customHeight="1" x14ac:dyDescent="0.25">
      <c r="A215" s="101" t="s">
        <v>84</v>
      </c>
      <c r="B215" s="14" t="s">
        <v>213</v>
      </c>
      <c r="C215" s="14" t="s">
        <v>227</v>
      </c>
      <c r="D215" s="14" t="s">
        <v>228</v>
      </c>
      <c r="E215" s="14">
        <v>2018</v>
      </c>
      <c r="F215" s="14" t="s">
        <v>413</v>
      </c>
      <c r="G215" s="20">
        <v>132.88999999999999</v>
      </c>
      <c r="H215" s="20">
        <v>132.88999999999999</v>
      </c>
      <c r="I215" s="20">
        <v>132.88999999999999</v>
      </c>
      <c r="J215" s="20">
        <v>132.88999999999999</v>
      </c>
      <c r="K215" s="20">
        <v>132.88999999999999</v>
      </c>
      <c r="L215" s="20">
        <v>132.88999999999999</v>
      </c>
      <c r="M215" s="20">
        <v>132.88999999999999</v>
      </c>
      <c r="N215" s="20">
        <v>132.88999999999999</v>
      </c>
      <c r="O215" s="20">
        <v>132.88999999999999</v>
      </c>
      <c r="P215" s="20">
        <v>132.88999999999999</v>
      </c>
      <c r="Q215" s="20">
        <v>132.88999999999999</v>
      </c>
      <c r="R215" s="20">
        <v>132.88999999999999</v>
      </c>
      <c r="S215" s="20">
        <v>132.88999999999999</v>
      </c>
      <c r="T215" s="20">
        <v>132.88999999999999</v>
      </c>
      <c r="U215" s="20">
        <v>132.88999999999999</v>
      </c>
      <c r="V215" s="20">
        <v>132.88999999999999</v>
      </c>
      <c r="W215" s="20">
        <v>132.88999999999999</v>
      </c>
      <c r="X215" s="20">
        <v>132.88999999999999</v>
      </c>
      <c r="Y215" s="20">
        <v>132.88999999999999</v>
      </c>
      <c r="Z215" s="20">
        <v>132.88999999999999</v>
      </c>
      <c r="AA215" s="20">
        <v>132.88999999999999</v>
      </c>
      <c r="AB215" s="20">
        <v>132.88999999999999</v>
      </c>
      <c r="AC215" s="20">
        <v>132.88999999999999</v>
      </c>
      <c r="AD215" s="20">
        <v>132.88999999999999</v>
      </c>
      <c r="AE215" s="20">
        <v>132.88999999999999</v>
      </c>
      <c r="AF215" s="20">
        <v>132.88999999999999</v>
      </c>
      <c r="AG215" s="20">
        <v>132.88999999999999</v>
      </c>
      <c r="AH215" s="20">
        <v>132.88999999999999</v>
      </c>
      <c r="AI215" s="20">
        <v>132.88999999999999</v>
      </c>
      <c r="AJ215" s="20">
        <v>132.88999999999999</v>
      </c>
      <c r="AK215" s="20">
        <v>132.88999999999999</v>
      </c>
      <c r="AL215" s="14"/>
      <c r="AM215" s="14"/>
    </row>
    <row r="216" spans="1:39" ht="12.75" customHeight="1" x14ac:dyDescent="0.25">
      <c r="A216" s="101"/>
      <c r="B216" s="14"/>
      <c r="C216" s="14" t="s">
        <v>227</v>
      </c>
      <c r="D216" s="14" t="s">
        <v>228</v>
      </c>
      <c r="E216" s="14">
        <v>2018</v>
      </c>
      <c r="F216" s="14" t="s">
        <v>412</v>
      </c>
      <c r="G216" s="20">
        <f>G215*'Conversion Factors'!D$22</f>
        <v>183.38819999999996</v>
      </c>
      <c r="H216" s="20">
        <f>H215*'Conversion Factors'!E$22</f>
        <v>179.4015</v>
      </c>
      <c r="I216" s="20">
        <f>I215*'Conversion Factors'!F$22</f>
        <v>178.07259999999999</v>
      </c>
      <c r="J216" s="20">
        <f>J215*'Conversion Factors'!G$22</f>
        <v>178.07259999999999</v>
      </c>
      <c r="K216" s="20">
        <f>K215*'Conversion Factors'!H$22</f>
        <v>176.74369999999999</v>
      </c>
      <c r="L216" s="20">
        <f>L215*'Conversion Factors'!I$22</f>
        <v>175.41479999999999</v>
      </c>
      <c r="M216" s="20">
        <f>M215*'Conversion Factors'!J$22</f>
        <v>175.41479999999999</v>
      </c>
      <c r="N216" s="20">
        <f>N215*'Conversion Factors'!K$22</f>
        <v>175.41479999999999</v>
      </c>
      <c r="O216" s="20">
        <f>O215*'Conversion Factors'!L$22</f>
        <v>175.41479999999999</v>
      </c>
      <c r="P216" s="20">
        <f>P215*'Conversion Factors'!M$22</f>
        <v>172.75699999999998</v>
      </c>
      <c r="Q216" s="20">
        <f>Q215*'Conversion Factors'!N$22</f>
        <v>172.75699999999998</v>
      </c>
      <c r="R216" s="20">
        <f>R215*'Conversion Factors'!O$22</f>
        <v>171.4281</v>
      </c>
      <c r="S216" s="20">
        <f>S215*'Conversion Factors'!P$22</f>
        <v>171.4281</v>
      </c>
      <c r="T216" s="20">
        <f>T215*'Conversion Factors'!Q$22</f>
        <v>170.0992</v>
      </c>
      <c r="U216" s="20">
        <f>U215*'Conversion Factors'!R$22</f>
        <v>170.0992</v>
      </c>
      <c r="V216" s="20">
        <f>V215*'Conversion Factors'!S$22</f>
        <v>170.0992</v>
      </c>
      <c r="W216" s="20">
        <f>W215*'Conversion Factors'!T$22</f>
        <v>170.0992</v>
      </c>
      <c r="X216" s="20">
        <f>X215*'Conversion Factors'!U$22</f>
        <v>170.0992</v>
      </c>
      <c r="Y216" s="20">
        <f>Y215*'Conversion Factors'!V$22</f>
        <v>170.0992</v>
      </c>
      <c r="Z216" s="20">
        <f>Z215*'Conversion Factors'!W$22</f>
        <v>170.0992</v>
      </c>
      <c r="AA216" s="20">
        <f>AA215*'Conversion Factors'!X$22</f>
        <v>170.0992</v>
      </c>
      <c r="AB216" s="20">
        <f>AB215*'Conversion Factors'!Y$22</f>
        <v>170.0992</v>
      </c>
      <c r="AC216" s="20">
        <f>AC215*'Conversion Factors'!Z$22</f>
        <v>170.0992</v>
      </c>
      <c r="AD216" s="20">
        <f>AD215*'Conversion Factors'!AA$22</f>
        <v>170.0992</v>
      </c>
      <c r="AE216" s="20">
        <f>AE215*'Conversion Factors'!AB$22</f>
        <v>170.0992</v>
      </c>
      <c r="AF216" s="20">
        <f>AF215*'Conversion Factors'!AC$22</f>
        <v>170.0992</v>
      </c>
      <c r="AG216" s="20">
        <f>AG215*'Conversion Factors'!AD$22</f>
        <v>170.0992</v>
      </c>
      <c r="AH216" s="20">
        <f>AH215*'Conversion Factors'!AE$22</f>
        <v>170.0992</v>
      </c>
      <c r="AI216" s="20">
        <f>AI215*'Conversion Factors'!AF$22</f>
        <v>170.0992</v>
      </c>
      <c r="AJ216" s="20">
        <f>AJ215*'Conversion Factors'!AG$22</f>
        <v>170.0992</v>
      </c>
      <c r="AK216" s="20">
        <f>AK215*'Conversion Factors'!AH$22</f>
        <v>170.0992</v>
      </c>
      <c r="AL216" s="14"/>
      <c r="AM216" s="14">
        <v>1</v>
      </c>
    </row>
    <row r="217" spans="1:39" ht="12.75" customHeight="1" x14ac:dyDescent="0.25">
      <c r="A217" s="101" t="s">
        <v>104</v>
      </c>
      <c r="B217" s="14" t="s">
        <v>213</v>
      </c>
      <c r="C217" s="14" t="s">
        <v>219</v>
      </c>
      <c r="D217" s="14" t="s">
        <v>228</v>
      </c>
      <c r="E217" s="14">
        <v>2018</v>
      </c>
      <c r="F217" s="14" t="s">
        <v>413</v>
      </c>
      <c r="G217" s="20">
        <v>210.5</v>
      </c>
      <c r="H217" s="20">
        <v>211.5</v>
      </c>
      <c r="I217" s="20">
        <v>212.5</v>
      </c>
      <c r="J217" s="20">
        <v>213.5</v>
      </c>
      <c r="K217" s="20">
        <v>214.5</v>
      </c>
      <c r="L217" s="20">
        <v>166.9</v>
      </c>
      <c r="M217" s="20"/>
      <c r="N217" s="20"/>
      <c r="O217" s="20"/>
      <c r="P217" s="20"/>
      <c r="Q217" s="20">
        <v>139.30000000000001</v>
      </c>
      <c r="R217" s="20"/>
      <c r="S217" s="20"/>
      <c r="T217" s="20"/>
      <c r="U217" s="20"/>
      <c r="V217" s="20">
        <v>130.30000000000001</v>
      </c>
      <c r="W217" s="20"/>
      <c r="X217" s="20"/>
      <c r="Y217" s="20"/>
      <c r="Z217" s="20"/>
      <c r="AA217" s="20">
        <v>115.6</v>
      </c>
      <c r="AB217" s="20"/>
      <c r="AC217" s="20"/>
      <c r="AD217" s="20"/>
      <c r="AE217" s="20"/>
      <c r="AF217" s="20">
        <v>104.4</v>
      </c>
      <c r="AG217" s="20"/>
      <c r="AH217" s="20"/>
      <c r="AI217" s="20"/>
      <c r="AJ217" s="20"/>
      <c r="AK217" s="20">
        <v>95.4</v>
      </c>
      <c r="AL217" s="14" t="s">
        <v>229</v>
      </c>
      <c r="AM217" s="14"/>
    </row>
    <row r="218" spans="1:39" ht="12.75" customHeight="1" x14ac:dyDescent="0.25">
      <c r="A218" s="101"/>
      <c r="B218" s="14"/>
      <c r="C218" s="14" t="s">
        <v>219</v>
      </c>
      <c r="D218" s="14" t="s">
        <v>228</v>
      </c>
      <c r="E218" s="14">
        <v>2018</v>
      </c>
      <c r="F218" s="14" t="s">
        <v>412</v>
      </c>
      <c r="G218" s="20">
        <f>G217*'Conversion Factors'!D$22</f>
        <v>290.48999999999995</v>
      </c>
      <c r="H218" s="20">
        <f>H217*'Conversion Factors'!E$22</f>
        <v>285.52500000000003</v>
      </c>
      <c r="I218" s="20">
        <f>I217*'Conversion Factors'!F$22</f>
        <v>284.75</v>
      </c>
      <c r="J218" s="20">
        <f>J217*'Conversion Factors'!G$22</f>
        <v>286.09000000000003</v>
      </c>
      <c r="K218" s="20">
        <f>K217*'Conversion Factors'!H$22</f>
        <v>285.28500000000003</v>
      </c>
      <c r="L218" s="20">
        <f>L217*'Conversion Factors'!I$22</f>
        <v>220.30800000000002</v>
      </c>
      <c r="M218" s="20"/>
      <c r="N218" s="20"/>
      <c r="O218" s="20"/>
      <c r="P218" s="20"/>
      <c r="Q218" s="20">
        <f>Q217*'Conversion Factors'!N$22</f>
        <v>181.09000000000003</v>
      </c>
      <c r="R218" s="20"/>
      <c r="S218" s="20"/>
      <c r="T218" s="20"/>
      <c r="U218" s="20"/>
      <c r="V218" s="20">
        <f>V217*'Conversion Factors'!S$22</f>
        <v>166.78400000000002</v>
      </c>
      <c r="W218" s="20"/>
      <c r="X218" s="20"/>
      <c r="Y218" s="20"/>
      <c r="Z218" s="20"/>
      <c r="AA218" s="20">
        <f>AA217*'Conversion Factors'!X$22</f>
        <v>147.96799999999999</v>
      </c>
      <c r="AB218" s="20"/>
      <c r="AC218" s="20"/>
      <c r="AD218" s="20"/>
      <c r="AE218" s="20"/>
      <c r="AF218" s="20">
        <f>AF217*'Conversion Factors'!AC$22</f>
        <v>133.63200000000001</v>
      </c>
      <c r="AG218" s="20"/>
      <c r="AH218" s="20"/>
      <c r="AI218" s="20"/>
      <c r="AJ218" s="20"/>
      <c r="AK218" s="20">
        <f>AK217*'Conversion Factors'!AH$22</f>
        <v>122.11200000000001</v>
      </c>
      <c r="AL218" s="14" t="s">
        <v>229</v>
      </c>
      <c r="AM218" s="14">
        <v>1</v>
      </c>
    </row>
    <row r="219" spans="1:39" ht="12.75" customHeight="1" x14ac:dyDescent="0.25">
      <c r="A219" s="101" t="s">
        <v>106</v>
      </c>
      <c r="B219" s="14" t="s">
        <v>213</v>
      </c>
      <c r="C219" s="14" t="s">
        <v>219</v>
      </c>
      <c r="D219" s="14" t="s">
        <v>228</v>
      </c>
      <c r="E219" s="14">
        <v>2018</v>
      </c>
      <c r="F219" s="14" t="s">
        <v>413</v>
      </c>
      <c r="G219" s="20">
        <v>408.05</v>
      </c>
      <c r="H219" s="20">
        <v>409.05</v>
      </c>
      <c r="I219" s="20">
        <v>410.05</v>
      </c>
      <c r="J219" s="20">
        <v>411.05</v>
      </c>
      <c r="K219" s="20">
        <v>412.05</v>
      </c>
      <c r="L219" s="20">
        <v>203.68</v>
      </c>
      <c r="M219" s="20"/>
      <c r="N219" s="20"/>
      <c r="O219" s="20"/>
      <c r="P219" s="20"/>
      <c r="Q219" s="20">
        <v>156.61000000000001</v>
      </c>
      <c r="R219" s="20"/>
      <c r="S219" s="20"/>
      <c r="T219" s="20"/>
      <c r="U219" s="20"/>
      <c r="V219" s="20">
        <v>132.13999999999999</v>
      </c>
      <c r="W219" s="20"/>
      <c r="X219" s="20"/>
      <c r="Y219" s="20"/>
      <c r="Z219" s="20"/>
      <c r="AA219" s="20">
        <v>118.1</v>
      </c>
      <c r="AB219" s="20"/>
      <c r="AC219" s="20"/>
      <c r="AD219" s="20"/>
      <c r="AE219" s="20"/>
      <c r="AF219" s="20">
        <v>110.96</v>
      </c>
      <c r="AG219" s="20"/>
      <c r="AH219" s="20"/>
      <c r="AI219" s="20"/>
      <c r="AJ219" s="20"/>
      <c r="AK219" s="20">
        <v>104.37</v>
      </c>
      <c r="AL219" s="14" t="s">
        <v>229</v>
      </c>
      <c r="AM219" s="14"/>
    </row>
    <row r="220" spans="1:39" ht="12.75" customHeight="1" x14ac:dyDescent="0.25">
      <c r="A220" s="101"/>
      <c r="B220" s="14"/>
      <c r="C220" s="14" t="s">
        <v>219</v>
      </c>
      <c r="D220" s="14" t="s">
        <v>228</v>
      </c>
      <c r="E220" s="14">
        <v>2018</v>
      </c>
      <c r="F220" s="14" t="s">
        <v>412</v>
      </c>
      <c r="G220" s="20">
        <f>G219*'Conversion Factors'!D$22</f>
        <v>563.10899999999992</v>
      </c>
      <c r="H220" s="20">
        <f>H219*'Conversion Factors'!E$22</f>
        <v>552.21750000000009</v>
      </c>
      <c r="I220" s="20">
        <f>I219*'Conversion Factors'!F$22</f>
        <v>549.4670000000001</v>
      </c>
      <c r="J220" s="20">
        <f>J219*'Conversion Factors'!G$22</f>
        <v>550.80700000000002</v>
      </c>
      <c r="K220" s="20">
        <f>K219*'Conversion Factors'!H$22</f>
        <v>548.02650000000006</v>
      </c>
      <c r="L220" s="20">
        <f>L219*'Conversion Factors'!I$22</f>
        <v>268.85760000000005</v>
      </c>
      <c r="M220" s="20"/>
      <c r="N220" s="20"/>
      <c r="O220" s="20"/>
      <c r="P220" s="20"/>
      <c r="Q220" s="20">
        <f>Q219*'Conversion Factors'!N$22</f>
        <v>203.59300000000002</v>
      </c>
      <c r="R220" s="20"/>
      <c r="S220" s="20"/>
      <c r="T220" s="20"/>
      <c r="U220" s="20"/>
      <c r="V220" s="20">
        <f>V219*'Conversion Factors'!S$22</f>
        <v>169.13919999999999</v>
      </c>
      <c r="W220" s="20"/>
      <c r="X220" s="20"/>
      <c r="Y220" s="20"/>
      <c r="Z220" s="20"/>
      <c r="AA220" s="20">
        <f>AA219*'Conversion Factors'!X$22</f>
        <v>151.16800000000001</v>
      </c>
      <c r="AB220" s="20"/>
      <c r="AC220" s="20"/>
      <c r="AD220" s="20"/>
      <c r="AE220" s="20"/>
      <c r="AF220" s="20">
        <f>AF219*'Conversion Factors'!AC$22</f>
        <v>142.02879999999999</v>
      </c>
      <c r="AG220" s="20"/>
      <c r="AH220" s="20"/>
      <c r="AI220" s="20"/>
      <c r="AJ220" s="20"/>
      <c r="AK220" s="20">
        <f>AK219*'Conversion Factors'!AH$22</f>
        <v>133.59360000000001</v>
      </c>
      <c r="AL220" s="14" t="s">
        <v>229</v>
      </c>
      <c r="AM220" s="14">
        <v>1</v>
      </c>
    </row>
    <row r="221" spans="1:39" ht="12.75" customHeight="1" x14ac:dyDescent="0.25">
      <c r="A221" s="101" t="s">
        <v>100</v>
      </c>
      <c r="B221" s="14" t="s">
        <v>205</v>
      </c>
      <c r="C221" s="14" t="s">
        <v>219</v>
      </c>
      <c r="D221" s="14" t="s">
        <v>228</v>
      </c>
      <c r="E221" s="14">
        <v>2018</v>
      </c>
      <c r="F221" s="14" t="s">
        <v>413</v>
      </c>
      <c r="G221" s="20">
        <v>317</v>
      </c>
      <c r="H221" s="20">
        <v>318</v>
      </c>
      <c r="I221" s="20">
        <v>319</v>
      </c>
      <c r="J221" s="20">
        <v>320</v>
      </c>
      <c r="K221" s="20">
        <v>321</v>
      </c>
      <c r="L221" s="20">
        <v>261</v>
      </c>
      <c r="M221" s="20"/>
      <c r="N221" s="20"/>
      <c r="O221" s="20"/>
      <c r="P221" s="20"/>
      <c r="Q221" s="20">
        <v>205</v>
      </c>
      <c r="R221" s="20"/>
      <c r="S221" s="20"/>
      <c r="T221" s="20"/>
      <c r="U221" s="20"/>
      <c r="V221" s="20">
        <v>205</v>
      </c>
      <c r="W221" s="20"/>
      <c r="X221" s="20"/>
      <c r="Y221" s="20"/>
      <c r="Z221" s="20"/>
      <c r="AA221" s="20">
        <v>205</v>
      </c>
      <c r="AB221" s="20"/>
      <c r="AC221" s="20"/>
      <c r="AD221" s="20"/>
      <c r="AE221" s="20"/>
      <c r="AF221" s="20">
        <v>205</v>
      </c>
      <c r="AG221" s="20"/>
      <c r="AH221" s="20"/>
      <c r="AI221" s="20"/>
      <c r="AJ221" s="20"/>
      <c r="AK221" s="20">
        <v>205</v>
      </c>
      <c r="AL221" s="14" t="s">
        <v>230</v>
      </c>
      <c r="AM221" s="14"/>
    </row>
    <row r="222" spans="1:39" ht="12.75" customHeight="1" x14ac:dyDescent="0.25">
      <c r="A222" s="101"/>
      <c r="B222" s="14" t="s">
        <v>205</v>
      </c>
      <c r="C222" s="14" t="s">
        <v>219</v>
      </c>
      <c r="D222" s="14" t="s">
        <v>228</v>
      </c>
      <c r="E222" s="14">
        <v>2018</v>
      </c>
      <c r="F222" s="14" t="s">
        <v>412</v>
      </c>
      <c r="G222" s="20">
        <f>G221*'Conversion Factors'!D$22</f>
        <v>437.46</v>
      </c>
      <c r="H222" s="20">
        <f>H221*'Conversion Factors'!E$22</f>
        <v>429.3</v>
      </c>
      <c r="I222" s="20">
        <f>I221*'Conversion Factors'!F$22</f>
        <v>427.46000000000004</v>
      </c>
      <c r="J222" s="20">
        <f>J221*'Conversion Factors'!G$22</f>
        <v>428.8</v>
      </c>
      <c r="K222" s="20">
        <f>K221*'Conversion Factors'!H$22</f>
        <v>426.93</v>
      </c>
      <c r="L222" s="20">
        <f>L221*'Conversion Factors'!I$22</f>
        <v>344.52000000000004</v>
      </c>
      <c r="M222" s="20"/>
      <c r="N222" s="20"/>
      <c r="O222" s="20"/>
      <c r="P222" s="20"/>
      <c r="Q222" s="20">
        <f>Q221*'Conversion Factors'!N$22</f>
        <v>266.5</v>
      </c>
      <c r="R222" s="20"/>
      <c r="S222" s="20"/>
      <c r="T222" s="20"/>
      <c r="U222" s="20"/>
      <c r="V222" s="20">
        <f>V221*'Conversion Factors'!S$22</f>
        <v>262.39999999999998</v>
      </c>
      <c r="W222" s="20"/>
      <c r="X222" s="20"/>
      <c r="Y222" s="20"/>
      <c r="Z222" s="20"/>
      <c r="AA222" s="20">
        <f>AA221*'Conversion Factors'!X$22</f>
        <v>262.39999999999998</v>
      </c>
      <c r="AB222" s="20"/>
      <c r="AC222" s="20"/>
      <c r="AD222" s="20"/>
      <c r="AE222" s="20"/>
      <c r="AF222" s="20">
        <f>AF221*'Conversion Factors'!AC$22</f>
        <v>262.39999999999998</v>
      </c>
      <c r="AG222" s="20"/>
      <c r="AH222" s="20"/>
      <c r="AI222" s="20"/>
      <c r="AJ222" s="20"/>
      <c r="AK222" s="20">
        <f>AK221*'Conversion Factors'!AH$22</f>
        <v>262.39999999999998</v>
      </c>
      <c r="AL222" s="14" t="s">
        <v>230</v>
      </c>
      <c r="AM222" s="14">
        <v>1</v>
      </c>
    </row>
    <row r="223" spans="1:39" ht="12.75" customHeight="1" x14ac:dyDescent="0.25">
      <c r="A223" s="101" t="s">
        <v>102</v>
      </c>
      <c r="B223" s="14" t="s">
        <v>205</v>
      </c>
      <c r="C223" s="14" t="s">
        <v>219</v>
      </c>
      <c r="D223" s="14" t="s">
        <v>228</v>
      </c>
      <c r="E223" s="14">
        <v>2018</v>
      </c>
      <c r="F223" s="14" t="s">
        <v>413</v>
      </c>
      <c r="G223" s="20">
        <v>100.12</v>
      </c>
      <c r="H223" s="20">
        <v>100.12</v>
      </c>
      <c r="I223" s="20">
        <v>100.12</v>
      </c>
      <c r="J223" s="20">
        <v>100.12</v>
      </c>
      <c r="K223" s="20">
        <v>100.12</v>
      </c>
      <c r="L223" s="20">
        <v>100.12</v>
      </c>
      <c r="M223" s="20">
        <v>100.12</v>
      </c>
      <c r="N223" s="20">
        <v>100.12</v>
      </c>
      <c r="O223" s="20">
        <v>100.12</v>
      </c>
      <c r="P223" s="20">
        <v>100.12</v>
      </c>
      <c r="Q223" s="20">
        <v>100.12</v>
      </c>
      <c r="R223" s="20">
        <v>100.12</v>
      </c>
      <c r="S223" s="20">
        <v>100.12</v>
      </c>
      <c r="T223" s="20">
        <v>100.12</v>
      </c>
      <c r="U223" s="20">
        <v>100.12</v>
      </c>
      <c r="V223" s="20">
        <v>100.12</v>
      </c>
      <c r="W223" s="20">
        <v>100.12</v>
      </c>
      <c r="X223" s="20">
        <v>100.12</v>
      </c>
      <c r="Y223" s="20">
        <v>100.12</v>
      </c>
      <c r="Z223" s="20">
        <v>100.12</v>
      </c>
      <c r="AA223" s="20">
        <v>100.12</v>
      </c>
      <c r="AB223" s="20">
        <v>100.12</v>
      </c>
      <c r="AC223" s="20">
        <v>100.12</v>
      </c>
      <c r="AD223" s="20">
        <v>100.12</v>
      </c>
      <c r="AE223" s="20">
        <v>100.12</v>
      </c>
      <c r="AF223" s="20">
        <v>100.12</v>
      </c>
      <c r="AG223" s="20">
        <v>100.12</v>
      </c>
      <c r="AH223" s="20">
        <v>100.12</v>
      </c>
      <c r="AI223" s="20">
        <v>100.12</v>
      </c>
      <c r="AJ223" s="20">
        <v>100.12</v>
      </c>
      <c r="AK223" s="20">
        <v>100.12</v>
      </c>
      <c r="AL223" s="14" t="s">
        <v>231</v>
      </c>
      <c r="AM223" s="14"/>
    </row>
    <row r="224" spans="1:39" ht="12.75" customHeight="1" x14ac:dyDescent="0.25">
      <c r="A224" s="101"/>
      <c r="B224" s="14" t="s">
        <v>205</v>
      </c>
      <c r="C224" s="14" t="s">
        <v>219</v>
      </c>
      <c r="D224" s="14" t="s">
        <v>228</v>
      </c>
      <c r="E224" s="14">
        <v>2018</v>
      </c>
      <c r="F224" s="14" t="s">
        <v>412</v>
      </c>
      <c r="G224" s="20">
        <f>G223*'Conversion Factors'!D$22</f>
        <v>138.16559999999998</v>
      </c>
      <c r="H224" s="20">
        <f>H223*'Conversion Factors'!E$22</f>
        <v>135.16200000000001</v>
      </c>
      <c r="I224" s="20">
        <f>I223*'Conversion Factors'!F$22</f>
        <v>134.16080000000002</v>
      </c>
      <c r="J224" s="20">
        <f>J223*'Conversion Factors'!G$22</f>
        <v>134.16080000000002</v>
      </c>
      <c r="K224" s="20">
        <f>K223*'Conversion Factors'!H$22</f>
        <v>133.15960000000001</v>
      </c>
      <c r="L224" s="20">
        <f>L223*'Conversion Factors'!I$22</f>
        <v>132.1584</v>
      </c>
      <c r="M224" s="20">
        <f>M223*'Conversion Factors'!J$22</f>
        <v>132.1584</v>
      </c>
      <c r="N224" s="20">
        <f>N223*'Conversion Factors'!K$22</f>
        <v>132.1584</v>
      </c>
      <c r="O224" s="20">
        <f>O223*'Conversion Factors'!L$22</f>
        <v>132.1584</v>
      </c>
      <c r="P224" s="20">
        <f>P223*'Conversion Factors'!M$22</f>
        <v>130.15600000000001</v>
      </c>
      <c r="Q224" s="20">
        <f>Q223*'Conversion Factors'!N$22</f>
        <v>130.15600000000001</v>
      </c>
      <c r="R224" s="20">
        <f>R223*'Conversion Factors'!O$22</f>
        <v>129.15480000000002</v>
      </c>
      <c r="S224" s="20">
        <f>S223*'Conversion Factors'!P$22</f>
        <v>129.15480000000002</v>
      </c>
      <c r="T224" s="20">
        <f>T223*'Conversion Factors'!Q$22</f>
        <v>128.15360000000001</v>
      </c>
      <c r="U224" s="20">
        <f>U223*'Conversion Factors'!R$22</f>
        <v>128.15360000000001</v>
      </c>
      <c r="V224" s="20">
        <f>V223*'Conversion Factors'!S$22</f>
        <v>128.15360000000001</v>
      </c>
      <c r="W224" s="20">
        <f>W223*'Conversion Factors'!T$22</f>
        <v>128.15360000000001</v>
      </c>
      <c r="X224" s="20">
        <f>X223*'Conversion Factors'!U$22</f>
        <v>128.15360000000001</v>
      </c>
      <c r="Y224" s="20">
        <f>Y223*'Conversion Factors'!V$22</f>
        <v>128.15360000000001</v>
      </c>
      <c r="Z224" s="20">
        <f>Z223*'Conversion Factors'!W$22</f>
        <v>128.15360000000001</v>
      </c>
      <c r="AA224" s="20">
        <f>AA223*'Conversion Factors'!X$22</f>
        <v>128.15360000000001</v>
      </c>
      <c r="AB224" s="20">
        <f>AB223*'Conversion Factors'!Y$22</f>
        <v>128.15360000000001</v>
      </c>
      <c r="AC224" s="20">
        <f>AC223*'Conversion Factors'!Z$22</f>
        <v>128.15360000000001</v>
      </c>
      <c r="AD224" s="20">
        <f>AD223*'Conversion Factors'!AA$22</f>
        <v>128.15360000000001</v>
      </c>
      <c r="AE224" s="20">
        <f>AE223*'Conversion Factors'!AB$22</f>
        <v>128.15360000000001</v>
      </c>
      <c r="AF224" s="20">
        <f>AF223*'Conversion Factors'!AC$22</f>
        <v>128.15360000000001</v>
      </c>
      <c r="AG224" s="20">
        <f>AG223*'Conversion Factors'!AD$22</f>
        <v>128.15360000000001</v>
      </c>
      <c r="AH224" s="20">
        <f>AH223*'Conversion Factors'!AE$22</f>
        <v>128.15360000000001</v>
      </c>
      <c r="AI224" s="20">
        <f>AI223*'Conversion Factors'!AF$22</f>
        <v>128.15360000000001</v>
      </c>
      <c r="AJ224" s="20">
        <f>AJ223*'Conversion Factors'!AG$22</f>
        <v>128.15360000000001</v>
      </c>
      <c r="AK224" s="20">
        <f>AK223*'Conversion Factors'!AH$22</f>
        <v>128.15360000000001</v>
      </c>
      <c r="AL224" s="14" t="s">
        <v>231</v>
      </c>
      <c r="AM224" s="14">
        <v>1</v>
      </c>
    </row>
  </sheetData>
  <customSheetViews>
    <customSheetView guid="{E7FDC7CB-8AD1-4BC6-A75D-C3D97AA675B2}" scale="50" showGridLines="0" topLeftCell="A29">
      <selection activeCell="AM81" sqref="AM81"/>
      <pageMargins left="0.78749999999999998" right="0.78749999999999998" top="0.78749999999999998" bottom="0.78749999999999998" header="0.511811023622047" footer="0.511811023622047"/>
      <pageSetup orientation="portrait" useFirstPageNumber="1" horizontalDpi="300" verticalDpi="300"/>
    </customSheetView>
  </customSheetViews>
  <mergeCells count="36">
    <mergeCell ref="A86:A94"/>
    <mergeCell ref="A95:A103"/>
    <mergeCell ref="A77:A85"/>
    <mergeCell ref="A41:A49"/>
    <mergeCell ref="A50:A58"/>
    <mergeCell ref="A59:A67"/>
    <mergeCell ref="A68:A76"/>
    <mergeCell ref="A38:A40"/>
    <mergeCell ref="A20:A28"/>
    <mergeCell ref="A2:A10"/>
    <mergeCell ref="A11:A19"/>
    <mergeCell ref="A29:A37"/>
    <mergeCell ref="A192:A194"/>
    <mergeCell ref="A152:A159"/>
    <mergeCell ref="A160:A167"/>
    <mergeCell ref="A168:A175"/>
    <mergeCell ref="A176:A183"/>
    <mergeCell ref="A140:A148"/>
    <mergeCell ref="A184:A191"/>
    <mergeCell ref="A104:A112"/>
    <mergeCell ref="A113:A121"/>
    <mergeCell ref="A122:A130"/>
    <mergeCell ref="A131:A139"/>
    <mergeCell ref="A149:A151"/>
    <mergeCell ref="A223:A224"/>
    <mergeCell ref="A221:A222"/>
    <mergeCell ref="A219:A220"/>
    <mergeCell ref="A217:A218"/>
    <mergeCell ref="A215:A216"/>
    <mergeCell ref="A198:A200"/>
    <mergeCell ref="A195:A197"/>
    <mergeCell ref="A213:A214"/>
    <mergeCell ref="A210:A212"/>
    <mergeCell ref="A207:A209"/>
    <mergeCell ref="A204:A206"/>
    <mergeCell ref="A201:A203"/>
  </mergeCells>
  <pageMargins left="0.78749999999999998" right="0.78749999999999998" top="0.78749999999999998" bottom="0.78749999999999998" header="0.511811023622047" footer="0.511811023622047"/>
  <pageSetup orientation="portrait" useFirstPageNumber="1"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21"/>
  <sheetViews>
    <sheetView showGridLines="0" zoomScale="90" zoomScaleNormal="90" workbookViewId="0">
      <selection activeCell="F11" sqref="F11"/>
    </sheetView>
  </sheetViews>
  <sheetFormatPr defaultColWidth="11.54296875" defaultRowHeight="12.5" x14ac:dyDescent="0.25"/>
  <cols>
    <col min="1" max="1" width="18.7265625" customWidth="1"/>
    <col min="2" max="2" width="11.453125"/>
    <col min="3" max="3" width="14.81640625" bestFit="1" customWidth="1"/>
    <col min="4" max="4" width="11.453125"/>
    <col min="5" max="5" width="17.7265625" customWidth="1"/>
    <col min="6" max="6" width="6.81640625" customWidth="1"/>
    <col min="7" max="7" width="11.453125" hidden="1" customWidth="1"/>
    <col min="8" max="11" width="11.54296875" hidden="1" customWidth="1"/>
    <col min="12" max="12" width="11.453125" hidden="1" customWidth="1"/>
    <col min="13" max="16" width="11.54296875" hidden="1" customWidth="1"/>
    <col min="17" max="17" width="11.453125" hidden="1" customWidth="1"/>
    <col min="18" max="20" width="11.54296875" hidden="1" customWidth="1"/>
    <col min="21" max="21" width="8.7265625" hidden="1" customWidth="1"/>
    <col min="22" max="22" width="11.453125" hidden="1" customWidth="1"/>
    <col min="23" max="26" width="11.54296875" hidden="1" customWidth="1"/>
    <col min="27" max="27" width="11.453125" hidden="1" customWidth="1"/>
    <col min="28" max="31" width="11.54296875" hidden="1" customWidth="1"/>
    <col min="32" max="32" width="11.453125" hidden="1" customWidth="1"/>
    <col min="33" max="36" width="11.54296875" hidden="1" customWidth="1"/>
    <col min="37" max="37" width="11.453125" hidden="1" customWidth="1"/>
    <col min="38" max="38" width="85.7265625" hidden="1" customWidth="1"/>
    <col min="39" max="282" width="11.453125"/>
  </cols>
  <sheetData>
    <row r="1" spans="1:39" ht="17.149999999999999" customHeight="1" x14ac:dyDescent="0.35">
      <c r="A1" s="16" t="s">
        <v>1</v>
      </c>
      <c r="B1" s="16" t="s">
        <v>189</v>
      </c>
      <c r="C1" s="16" t="s">
        <v>190</v>
      </c>
      <c r="D1" s="16" t="s">
        <v>191</v>
      </c>
      <c r="E1" s="16" t="s">
        <v>411</v>
      </c>
      <c r="F1" s="16" t="s">
        <v>192</v>
      </c>
      <c r="G1" s="16">
        <v>2020</v>
      </c>
      <c r="H1" s="16">
        <v>2021</v>
      </c>
      <c r="I1" s="16">
        <v>2022</v>
      </c>
      <c r="J1" s="16">
        <v>2023</v>
      </c>
      <c r="K1" s="16">
        <v>2024</v>
      </c>
      <c r="L1" s="16">
        <v>2025</v>
      </c>
      <c r="M1" s="16">
        <v>2026</v>
      </c>
      <c r="N1" s="16">
        <v>2027</v>
      </c>
      <c r="O1" s="16">
        <v>2028</v>
      </c>
      <c r="P1" s="16">
        <v>2029</v>
      </c>
      <c r="Q1" s="16">
        <v>2030</v>
      </c>
      <c r="R1" s="16">
        <v>2031</v>
      </c>
      <c r="S1" s="16">
        <v>2032</v>
      </c>
      <c r="T1" s="16">
        <v>2033</v>
      </c>
      <c r="U1" s="16">
        <v>2034</v>
      </c>
      <c r="V1" s="16">
        <v>2035</v>
      </c>
      <c r="W1" s="16">
        <v>2036</v>
      </c>
      <c r="X1" s="16">
        <v>2037</v>
      </c>
      <c r="Y1" s="16">
        <v>2038</v>
      </c>
      <c r="Z1" s="16">
        <v>2039</v>
      </c>
      <c r="AA1" s="16">
        <v>2040</v>
      </c>
      <c r="AB1" s="16">
        <v>2041</v>
      </c>
      <c r="AC1" s="16">
        <v>2042</v>
      </c>
      <c r="AD1" s="16">
        <v>2043</v>
      </c>
      <c r="AE1" s="16">
        <v>2044</v>
      </c>
      <c r="AF1" s="16">
        <v>2045</v>
      </c>
      <c r="AG1" s="16">
        <v>2046</v>
      </c>
      <c r="AH1" s="16">
        <v>2047</v>
      </c>
      <c r="AI1" s="16">
        <v>2048</v>
      </c>
      <c r="AJ1" s="16">
        <v>2049</v>
      </c>
      <c r="AK1" s="16">
        <v>2050</v>
      </c>
      <c r="AL1" s="16" t="s">
        <v>193</v>
      </c>
      <c r="AM1" s="16" t="s">
        <v>194</v>
      </c>
    </row>
    <row r="2" spans="1:39" ht="14.65" customHeight="1" x14ac:dyDescent="0.25">
      <c r="A2" s="100" t="s">
        <v>82</v>
      </c>
      <c r="B2" s="14" t="s">
        <v>213</v>
      </c>
      <c r="C2" s="14" t="s">
        <v>219</v>
      </c>
      <c r="D2" s="14" t="s">
        <v>228</v>
      </c>
      <c r="E2" s="14">
        <v>2018</v>
      </c>
      <c r="F2" s="14" t="s">
        <v>413</v>
      </c>
      <c r="G2" s="14">
        <v>5.49</v>
      </c>
      <c r="H2" s="14">
        <v>5.49</v>
      </c>
      <c r="I2" s="14">
        <v>5.49</v>
      </c>
      <c r="J2" s="14">
        <v>5.49</v>
      </c>
      <c r="K2" s="14">
        <v>5.49</v>
      </c>
      <c r="L2" s="14">
        <v>5.49</v>
      </c>
      <c r="M2" s="14">
        <v>5.49</v>
      </c>
      <c r="N2" s="14">
        <v>5.49</v>
      </c>
      <c r="O2" s="14">
        <v>5.49</v>
      </c>
      <c r="P2" s="14">
        <v>5.49</v>
      </c>
      <c r="Q2" s="14">
        <v>5.49</v>
      </c>
      <c r="R2" s="14">
        <v>5.49</v>
      </c>
      <c r="S2" s="14">
        <v>5.49</v>
      </c>
      <c r="T2" s="14">
        <v>5.49</v>
      </c>
      <c r="U2" s="14">
        <v>5.49</v>
      </c>
      <c r="V2" s="14">
        <v>5.49</v>
      </c>
      <c r="W2" s="14">
        <v>5.49</v>
      </c>
      <c r="X2" s="14">
        <v>5.49</v>
      </c>
      <c r="Y2" s="14">
        <v>5.49</v>
      </c>
      <c r="Z2" s="14">
        <v>5.49</v>
      </c>
      <c r="AA2" s="14">
        <v>5.49</v>
      </c>
      <c r="AB2" s="14">
        <v>5.49</v>
      </c>
      <c r="AC2" s="14">
        <v>5.49</v>
      </c>
      <c r="AD2" s="14">
        <v>5.49</v>
      </c>
      <c r="AE2" s="14">
        <v>5.49</v>
      </c>
      <c r="AF2" s="14">
        <v>5.49</v>
      </c>
      <c r="AG2" s="14">
        <v>5.49</v>
      </c>
      <c r="AH2" s="14">
        <v>5.49</v>
      </c>
      <c r="AI2" s="14">
        <v>5.49</v>
      </c>
      <c r="AJ2" s="14">
        <v>5.49</v>
      </c>
      <c r="AK2" s="14">
        <v>5.49</v>
      </c>
      <c r="AL2" s="14"/>
      <c r="AM2" s="14"/>
    </row>
    <row r="3" spans="1:39" ht="14.65" customHeight="1" x14ac:dyDescent="0.25">
      <c r="A3" s="100"/>
      <c r="B3" s="14" t="s">
        <v>213</v>
      </c>
      <c r="C3" s="14" t="s">
        <v>219</v>
      </c>
      <c r="D3" s="14" t="s">
        <v>228</v>
      </c>
      <c r="E3" s="14">
        <v>2018</v>
      </c>
      <c r="F3" s="14" t="s">
        <v>412</v>
      </c>
      <c r="G3" s="14">
        <f>G2*'Conversion Factors'!D$22</f>
        <v>7.5762</v>
      </c>
      <c r="H3" s="14">
        <f>H2*'Conversion Factors'!E$22</f>
        <v>7.4115000000000011</v>
      </c>
      <c r="I3" s="14">
        <f>I2*'Conversion Factors'!F$22</f>
        <v>7.3566000000000011</v>
      </c>
      <c r="J3" s="14">
        <f>J2*'Conversion Factors'!G$22</f>
        <v>7.3566000000000011</v>
      </c>
      <c r="K3" s="14">
        <f>K2*'Conversion Factors'!H$22</f>
        <v>7.3017000000000003</v>
      </c>
      <c r="L3" s="14">
        <f>L2*'Conversion Factors'!I$22</f>
        <v>7.2468000000000004</v>
      </c>
      <c r="M3" s="14">
        <f>M2*'Conversion Factors'!J$22</f>
        <v>7.2468000000000004</v>
      </c>
      <c r="N3" s="14">
        <f>N2*'Conversion Factors'!K$22</f>
        <v>7.2468000000000004</v>
      </c>
      <c r="O3" s="14">
        <f>O2*'Conversion Factors'!L$22</f>
        <v>7.2468000000000004</v>
      </c>
      <c r="P3" s="14">
        <f>P2*'Conversion Factors'!M$22</f>
        <v>7.1370000000000005</v>
      </c>
      <c r="Q3" s="14">
        <f>Q2*'Conversion Factors'!N$22</f>
        <v>7.1370000000000005</v>
      </c>
      <c r="R3" s="14">
        <f>R2*'Conversion Factors'!O$22</f>
        <v>7.0821000000000005</v>
      </c>
      <c r="S3" s="14">
        <f>S2*'Conversion Factors'!P$22</f>
        <v>7.0821000000000005</v>
      </c>
      <c r="T3" s="14">
        <f>T2*'Conversion Factors'!Q$22</f>
        <v>7.0272000000000006</v>
      </c>
      <c r="U3" s="14">
        <f>U2*'Conversion Factors'!R$22</f>
        <v>7.0272000000000006</v>
      </c>
      <c r="V3" s="14">
        <f>V2*'Conversion Factors'!S$22</f>
        <v>7.0272000000000006</v>
      </c>
      <c r="W3" s="14">
        <f>W2*'Conversion Factors'!T$22</f>
        <v>7.0272000000000006</v>
      </c>
      <c r="X3" s="14">
        <f>X2*'Conversion Factors'!U$22</f>
        <v>7.0272000000000006</v>
      </c>
      <c r="Y3" s="14">
        <f>Y2*'Conversion Factors'!V$22</f>
        <v>7.0272000000000006</v>
      </c>
      <c r="Z3" s="14">
        <f>Z2*'Conversion Factors'!W$22</f>
        <v>7.0272000000000006</v>
      </c>
      <c r="AA3" s="14">
        <f>AA2*'Conversion Factors'!X$22</f>
        <v>7.0272000000000006</v>
      </c>
      <c r="AB3" s="14">
        <f>AB2*'Conversion Factors'!Y$22</f>
        <v>7.0272000000000006</v>
      </c>
      <c r="AC3" s="14">
        <f>AC2*'Conversion Factors'!Z$22</f>
        <v>7.0272000000000006</v>
      </c>
      <c r="AD3" s="14">
        <f>AD2*'Conversion Factors'!AA$22</f>
        <v>7.0272000000000006</v>
      </c>
      <c r="AE3" s="14">
        <f>AE2*'Conversion Factors'!AB$22</f>
        <v>7.0272000000000006</v>
      </c>
      <c r="AF3" s="14">
        <f>AF2*'Conversion Factors'!AC$22</f>
        <v>7.0272000000000006</v>
      </c>
      <c r="AG3" s="14">
        <f>AG2*'Conversion Factors'!AD$22</f>
        <v>7.0272000000000006</v>
      </c>
      <c r="AH3" s="14">
        <f>AH2*'Conversion Factors'!AE$22</f>
        <v>7.0272000000000006</v>
      </c>
      <c r="AI3" s="14">
        <f>AI2*'Conversion Factors'!AF$22</f>
        <v>7.0272000000000006</v>
      </c>
      <c r="AJ3" s="14">
        <f>AJ2*'Conversion Factors'!AG$22</f>
        <v>7.0272000000000006</v>
      </c>
      <c r="AK3" s="14">
        <f>AK2*'Conversion Factors'!AH$22</f>
        <v>7.0272000000000006</v>
      </c>
      <c r="AL3" s="14"/>
      <c r="AM3" s="14">
        <v>1</v>
      </c>
    </row>
    <row r="4" spans="1:39" ht="14.65" customHeight="1" x14ac:dyDescent="0.25">
      <c r="A4" s="100" t="s">
        <v>84</v>
      </c>
      <c r="B4" s="14" t="s">
        <v>213</v>
      </c>
      <c r="C4" s="14" t="s">
        <v>227</v>
      </c>
      <c r="D4" s="14" t="s">
        <v>228</v>
      </c>
      <c r="E4" s="14">
        <v>2018</v>
      </c>
      <c r="F4" s="14" t="s">
        <v>413</v>
      </c>
      <c r="G4" s="14">
        <v>0.13</v>
      </c>
      <c r="H4" s="14">
        <v>0.13</v>
      </c>
      <c r="I4" s="14">
        <v>0.13</v>
      </c>
      <c r="J4" s="14">
        <v>0.13</v>
      </c>
      <c r="K4" s="14">
        <v>0.13</v>
      </c>
      <c r="L4" s="14">
        <v>0.13</v>
      </c>
      <c r="M4" s="14">
        <v>0.13</v>
      </c>
      <c r="N4" s="14">
        <v>0.13</v>
      </c>
      <c r="O4" s="14">
        <v>0.13</v>
      </c>
      <c r="P4" s="14">
        <v>0.13</v>
      </c>
      <c r="Q4" s="14">
        <v>0.13</v>
      </c>
      <c r="R4" s="14">
        <v>0.13</v>
      </c>
      <c r="S4" s="14">
        <v>0.13</v>
      </c>
      <c r="T4" s="14">
        <v>0.13</v>
      </c>
      <c r="U4" s="14">
        <v>0.13</v>
      </c>
      <c r="V4" s="14">
        <v>0.13</v>
      </c>
      <c r="W4" s="14">
        <v>0.13</v>
      </c>
      <c r="X4" s="14">
        <v>0.13</v>
      </c>
      <c r="Y4" s="14">
        <v>0.13</v>
      </c>
      <c r="Z4" s="14">
        <v>0.13</v>
      </c>
      <c r="AA4" s="14">
        <v>0.13</v>
      </c>
      <c r="AB4" s="14">
        <v>0.13</v>
      </c>
      <c r="AC4" s="14">
        <v>0.13</v>
      </c>
      <c r="AD4" s="14">
        <v>0.13</v>
      </c>
      <c r="AE4" s="14">
        <v>0.13</v>
      </c>
      <c r="AF4" s="14">
        <v>0.13</v>
      </c>
      <c r="AG4" s="14">
        <v>0.13</v>
      </c>
      <c r="AH4" s="14">
        <v>0.13</v>
      </c>
      <c r="AI4" s="14">
        <v>0.13</v>
      </c>
      <c r="AJ4" s="14">
        <v>0.13</v>
      </c>
      <c r="AK4" s="14">
        <v>0.13</v>
      </c>
      <c r="AL4" s="14" t="s">
        <v>232</v>
      </c>
      <c r="AM4" s="14"/>
    </row>
    <row r="5" spans="1:39" ht="14.65" customHeight="1" x14ac:dyDescent="0.25">
      <c r="A5" s="100"/>
      <c r="B5" s="14" t="s">
        <v>213</v>
      </c>
      <c r="C5" s="14" t="s">
        <v>227</v>
      </c>
      <c r="D5" s="14" t="s">
        <v>228</v>
      </c>
      <c r="E5" s="14">
        <v>2018</v>
      </c>
      <c r="F5" s="14" t="s">
        <v>412</v>
      </c>
      <c r="G5" s="14">
        <f>G4*'Conversion Factors'!D$22</f>
        <v>0.1794</v>
      </c>
      <c r="H5" s="14">
        <f>H4*'Conversion Factors'!E$22</f>
        <v>0.17550000000000002</v>
      </c>
      <c r="I5" s="14">
        <f>I4*'Conversion Factors'!F$22</f>
        <v>0.17420000000000002</v>
      </c>
      <c r="J5" s="14">
        <f>J4*'Conversion Factors'!G$22</f>
        <v>0.17420000000000002</v>
      </c>
      <c r="K5" s="14">
        <f>K4*'Conversion Factors'!H$22</f>
        <v>0.17290000000000003</v>
      </c>
      <c r="L5" s="14">
        <f>L4*'Conversion Factors'!I$22</f>
        <v>0.1716</v>
      </c>
      <c r="M5" s="14">
        <f>M4*'Conversion Factors'!J$22</f>
        <v>0.1716</v>
      </c>
      <c r="N5" s="14">
        <f>N4*'Conversion Factors'!K$22</f>
        <v>0.1716</v>
      </c>
      <c r="O5" s="14">
        <f>O4*'Conversion Factors'!L$22</f>
        <v>0.1716</v>
      </c>
      <c r="P5" s="14">
        <f>P4*'Conversion Factors'!M$22</f>
        <v>0.16900000000000001</v>
      </c>
      <c r="Q5" s="14">
        <f>Q4*'Conversion Factors'!N$22</f>
        <v>0.16900000000000001</v>
      </c>
      <c r="R5" s="14">
        <f>R4*'Conversion Factors'!O$22</f>
        <v>0.16770000000000002</v>
      </c>
      <c r="S5" s="14">
        <f>S4*'Conversion Factors'!P$22</f>
        <v>0.16770000000000002</v>
      </c>
      <c r="T5" s="14">
        <f>T4*'Conversion Factors'!Q$22</f>
        <v>0.16640000000000002</v>
      </c>
      <c r="U5" s="14">
        <f>U4*'Conversion Factors'!R$22</f>
        <v>0.16640000000000002</v>
      </c>
      <c r="V5" s="14">
        <f>V4*'Conversion Factors'!S$22</f>
        <v>0.16640000000000002</v>
      </c>
      <c r="W5" s="14">
        <f>W4*'Conversion Factors'!T$22</f>
        <v>0.16640000000000002</v>
      </c>
      <c r="X5" s="14">
        <f>X4*'Conversion Factors'!U$22</f>
        <v>0.16640000000000002</v>
      </c>
      <c r="Y5" s="14">
        <f>Y4*'Conversion Factors'!V$22</f>
        <v>0.16640000000000002</v>
      </c>
      <c r="Z5" s="14">
        <f>Z4*'Conversion Factors'!W$22</f>
        <v>0.16640000000000002</v>
      </c>
      <c r="AA5" s="14">
        <f>AA4*'Conversion Factors'!X$22</f>
        <v>0.16640000000000002</v>
      </c>
      <c r="AB5" s="14">
        <f>AB4*'Conversion Factors'!Y$22</f>
        <v>0.16640000000000002</v>
      </c>
      <c r="AC5" s="14">
        <f>AC4*'Conversion Factors'!Z$22</f>
        <v>0.16640000000000002</v>
      </c>
      <c r="AD5" s="14">
        <f>AD4*'Conversion Factors'!AA$22</f>
        <v>0.16640000000000002</v>
      </c>
      <c r="AE5" s="14">
        <f>AE4*'Conversion Factors'!AB$22</f>
        <v>0.16640000000000002</v>
      </c>
      <c r="AF5" s="14">
        <f>AF4*'Conversion Factors'!AC$22</f>
        <v>0.16640000000000002</v>
      </c>
      <c r="AG5" s="14">
        <f>AG4*'Conversion Factors'!AD$22</f>
        <v>0.16640000000000002</v>
      </c>
      <c r="AH5" s="14">
        <f>AH4*'Conversion Factors'!AE$22</f>
        <v>0.16640000000000002</v>
      </c>
      <c r="AI5" s="14">
        <f>AI4*'Conversion Factors'!AF$22</f>
        <v>0.16640000000000002</v>
      </c>
      <c r="AJ5" s="14">
        <f>AJ4*'Conversion Factors'!AG$22</f>
        <v>0.16640000000000002</v>
      </c>
      <c r="AK5" s="14">
        <f>AK4*'Conversion Factors'!AH$22</f>
        <v>0.16640000000000002</v>
      </c>
      <c r="AL5" s="14"/>
      <c r="AM5" s="14">
        <v>1</v>
      </c>
    </row>
    <row r="6" spans="1:39" ht="12.75" customHeight="1" x14ac:dyDescent="0.25">
      <c r="A6" s="100" t="s">
        <v>104</v>
      </c>
      <c r="B6" s="14" t="s">
        <v>213</v>
      </c>
      <c r="C6" s="14" t="s">
        <v>219</v>
      </c>
      <c r="D6" s="14" t="s">
        <v>228</v>
      </c>
      <c r="E6" s="14">
        <v>2018</v>
      </c>
      <c r="F6" s="14" t="s">
        <v>413</v>
      </c>
      <c r="G6" s="14">
        <v>13.1</v>
      </c>
      <c r="H6" s="14"/>
      <c r="I6" s="26">
        <f>($L6-$G6)*(I$1-$G$1)/($L$1-$G$1)+$G6</f>
        <v>12.139999999999999</v>
      </c>
      <c r="J6" s="14"/>
      <c r="K6" s="14"/>
      <c r="L6" s="14">
        <v>10.7</v>
      </c>
      <c r="M6" s="14"/>
      <c r="N6" s="14"/>
      <c r="O6" s="14"/>
      <c r="P6" s="14"/>
      <c r="Q6" s="14">
        <v>9.1</v>
      </c>
      <c r="R6" s="14"/>
      <c r="S6" s="14"/>
      <c r="T6" s="14"/>
      <c r="U6" s="14"/>
      <c r="V6" s="14">
        <v>8.6</v>
      </c>
      <c r="W6" s="14"/>
      <c r="X6" s="14"/>
      <c r="Y6" s="14"/>
      <c r="Z6" s="14"/>
      <c r="AA6" s="14">
        <v>7.8</v>
      </c>
      <c r="AB6" s="14"/>
      <c r="AC6" s="14"/>
      <c r="AD6" s="14"/>
      <c r="AE6" s="14"/>
      <c r="AF6" s="14">
        <v>7.2</v>
      </c>
      <c r="AG6" s="14"/>
      <c r="AH6" s="14"/>
      <c r="AI6" s="14"/>
      <c r="AJ6" s="14"/>
      <c r="AK6" s="14">
        <v>6.7</v>
      </c>
      <c r="AL6" s="14" t="s">
        <v>229</v>
      </c>
      <c r="AM6" s="14"/>
    </row>
    <row r="7" spans="1:39" ht="12.75" customHeight="1" x14ac:dyDescent="0.25">
      <c r="A7" s="100"/>
      <c r="B7" s="14" t="s">
        <v>213</v>
      </c>
      <c r="C7" s="14" t="s">
        <v>219</v>
      </c>
      <c r="D7" s="14" t="s">
        <v>228</v>
      </c>
      <c r="E7" s="14">
        <v>2018</v>
      </c>
      <c r="F7" s="14" t="s">
        <v>412</v>
      </c>
      <c r="G7" s="14">
        <f>G6*'Conversion Factors'!D$22</f>
        <v>18.077999999999999</v>
      </c>
      <c r="H7" s="14"/>
      <c r="I7" s="26">
        <f t="shared" ref="I7:I11" si="0">($L7-$G7)*(I$1-$G$1)/($L$1-$G$1)+$G7</f>
        <v>16.496400000000001</v>
      </c>
      <c r="J7" s="14"/>
      <c r="K7" s="14"/>
      <c r="L7" s="14">
        <f>L6*'Conversion Factors'!I$22</f>
        <v>14.124000000000001</v>
      </c>
      <c r="M7" s="14"/>
      <c r="N7" s="14"/>
      <c r="O7" s="14"/>
      <c r="P7" s="14"/>
      <c r="Q7" s="14">
        <f>Q6*'Conversion Factors'!N$22</f>
        <v>11.83</v>
      </c>
      <c r="R7" s="14"/>
      <c r="S7" s="14"/>
      <c r="T7" s="14"/>
      <c r="U7" s="14"/>
      <c r="V7" s="14">
        <f>V6*'Conversion Factors'!S$22</f>
        <v>11.007999999999999</v>
      </c>
      <c r="W7" s="14"/>
      <c r="X7" s="14"/>
      <c r="Y7" s="14"/>
      <c r="Z7" s="14"/>
      <c r="AA7" s="14">
        <f>AA6*'Conversion Factors'!X$22</f>
        <v>9.984</v>
      </c>
      <c r="AB7" s="14"/>
      <c r="AC7" s="14"/>
      <c r="AD7" s="14"/>
      <c r="AE7" s="14"/>
      <c r="AF7" s="14">
        <f>AF6*'Conversion Factors'!AC$22</f>
        <v>9.2160000000000011</v>
      </c>
      <c r="AG7" s="14"/>
      <c r="AH7" s="14"/>
      <c r="AI7" s="14"/>
      <c r="AJ7" s="14"/>
      <c r="AK7" s="14">
        <f>AK6*'Conversion Factors'!AH$22</f>
        <v>8.5760000000000005</v>
      </c>
      <c r="AL7" s="14" t="s">
        <v>229</v>
      </c>
      <c r="AM7" s="14">
        <v>1</v>
      </c>
    </row>
    <row r="8" spans="1:39" ht="12.75" customHeight="1" x14ac:dyDescent="0.25">
      <c r="A8" s="100" t="s">
        <v>106</v>
      </c>
      <c r="B8" s="14" t="s">
        <v>213</v>
      </c>
      <c r="C8" s="14" t="s">
        <v>219</v>
      </c>
      <c r="D8" s="14" t="s">
        <v>228</v>
      </c>
      <c r="E8" s="14">
        <v>2018</v>
      </c>
      <c r="F8" s="14" t="s">
        <v>413</v>
      </c>
      <c r="G8" s="14">
        <v>25.09</v>
      </c>
      <c r="H8" s="14"/>
      <c r="I8" s="26">
        <f t="shared" si="0"/>
        <v>21.122</v>
      </c>
      <c r="J8" s="14"/>
      <c r="K8" s="14"/>
      <c r="L8" s="14">
        <v>15.17</v>
      </c>
      <c r="M8" s="14"/>
      <c r="N8" s="14"/>
      <c r="O8" s="14"/>
      <c r="P8" s="14"/>
      <c r="Q8" s="14">
        <v>12.9</v>
      </c>
      <c r="R8" s="14"/>
      <c r="S8" s="14"/>
      <c r="T8" s="14"/>
      <c r="U8" s="14"/>
      <c r="V8" s="14">
        <v>11.67</v>
      </c>
      <c r="W8" s="14"/>
      <c r="X8" s="14"/>
      <c r="Y8" s="14"/>
      <c r="Z8" s="14"/>
      <c r="AA8" s="14">
        <v>10.98</v>
      </c>
      <c r="AB8" s="14"/>
      <c r="AC8" s="14"/>
      <c r="AD8" s="14"/>
      <c r="AE8" s="14"/>
      <c r="AF8" s="14">
        <v>10.62</v>
      </c>
      <c r="AG8" s="14"/>
      <c r="AH8" s="14"/>
      <c r="AI8" s="14"/>
      <c r="AJ8" s="14"/>
      <c r="AK8" s="14">
        <v>10.29</v>
      </c>
      <c r="AL8" s="14" t="s">
        <v>229</v>
      </c>
      <c r="AM8" s="14"/>
    </row>
    <row r="9" spans="1:39" ht="12.75" customHeight="1" x14ac:dyDescent="0.25">
      <c r="A9" s="100"/>
      <c r="B9" s="14" t="s">
        <v>213</v>
      </c>
      <c r="C9" s="14" t="s">
        <v>219</v>
      </c>
      <c r="D9" s="14" t="s">
        <v>228</v>
      </c>
      <c r="E9" s="14">
        <v>2018</v>
      </c>
      <c r="F9" s="14" t="s">
        <v>412</v>
      </c>
      <c r="G9" s="14">
        <f>G8*'Conversion Factors'!D$22</f>
        <v>34.624199999999995</v>
      </c>
      <c r="H9" s="14"/>
      <c r="I9" s="26">
        <f t="shared" si="0"/>
        <v>28.784279999999995</v>
      </c>
      <c r="J9" s="14"/>
      <c r="K9" s="14"/>
      <c r="L9" s="14">
        <f>L8*'Conversion Factors'!I$22</f>
        <v>20.0244</v>
      </c>
      <c r="M9" s="14"/>
      <c r="N9" s="14"/>
      <c r="O9" s="14"/>
      <c r="P9" s="14"/>
      <c r="Q9" s="14">
        <f>Q8*'Conversion Factors'!N$22</f>
        <v>16.77</v>
      </c>
      <c r="R9" s="14"/>
      <c r="S9" s="14"/>
      <c r="T9" s="14"/>
      <c r="U9" s="14"/>
      <c r="V9" s="14">
        <f>V8*'Conversion Factors'!S$22</f>
        <v>14.9376</v>
      </c>
      <c r="W9" s="14"/>
      <c r="X9" s="14"/>
      <c r="Y9" s="14"/>
      <c r="Z9" s="14"/>
      <c r="AA9" s="14">
        <f>AA8*'Conversion Factors'!X$22</f>
        <v>14.054400000000001</v>
      </c>
      <c r="AB9" s="14"/>
      <c r="AC9" s="14"/>
      <c r="AD9" s="14"/>
      <c r="AE9" s="14"/>
      <c r="AF9" s="14">
        <f>AF8*'Conversion Factors'!AC$22</f>
        <v>13.593599999999999</v>
      </c>
      <c r="AG9" s="14"/>
      <c r="AH9" s="14"/>
      <c r="AI9" s="14"/>
      <c r="AJ9" s="14"/>
      <c r="AK9" s="14">
        <f>AK8*'Conversion Factors'!AH$22</f>
        <v>13.171199999999999</v>
      </c>
      <c r="AL9" s="14" t="s">
        <v>229</v>
      </c>
      <c r="AM9" s="14">
        <v>1</v>
      </c>
    </row>
    <row r="10" spans="1:39" ht="12.75" customHeight="1" x14ac:dyDescent="0.25">
      <c r="A10" s="100" t="s">
        <v>100</v>
      </c>
      <c r="B10" s="14" t="s">
        <v>205</v>
      </c>
      <c r="C10" s="14" t="s">
        <v>219</v>
      </c>
      <c r="D10" s="14" t="s">
        <v>228</v>
      </c>
      <c r="E10" s="14">
        <v>2018</v>
      </c>
      <c r="F10" s="14" t="s">
        <v>413</v>
      </c>
      <c r="G10" s="14">
        <v>0.2</v>
      </c>
      <c r="H10" s="14"/>
      <c r="I10" s="26">
        <f t="shared" si="0"/>
        <v>0.188</v>
      </c>
      <c r="J10" s="14"/>
      <c r="K10" s="14"/>
      <c r="L10" s="14">
        <v>0.17</v>
      </c>
      <c r="M10" s="14"/>
      <c r="N10" s="14"/>
      <c r="O10" s="14"/>
      <c r="P10" s="14"/>
      <c r="Q10" s="14">
        <v>0.14000000000000001</v>
      </c>
      <c r="R10" s="14"/>
      <c r="S10" s="14"/>
      <c r="T10" s="14"/>
      <c r="U10" s="14"/>
      <c r="V10" s="14">
        <v>0.14000000000000001</v>
      </c>
      <c r="W10" s="14"/>
      <c r="X10" s="14"/>
      <c r="Y10" s="14"/>
      <c r="Z10" s="14"/>
      <c r="AA10" s="14">
        <v>0.14000000000000001</v>
      </c>
      <c r="AB10" s="14"/>
      <c r="AC10" s="14"/>
      <c r="AD10" s="14"/>
      <c r="AE10" s="14"/>
      <c r="AF10" s="14">
        <v>0.14000000000000001</v>
      </c>
      <c r="AG10" s="14"/>
      <c r="AH10" s="14"/>
      <c r="AI10" s="14"/>
      <c r="AJ10" s="14"/>
      <c r="AK10" s="14">
        <v>0.14000000000000001</v>
      </c>
      <c r="AL10" s="14" t="s">
        <v>233</v>
      </c>
      <c r="AM10" s="14"/>
    </row>
    <row r="11" spans="1:39" ht="12.75" customHeight="1" x14ac:dyDescent="0.25">
      <c r="A11" s="100"/>
      <c r="B11" s="14" t="s">
        <v>205</v>
      </c>
      <c r="C11" s="14" t="s">
        <v>219</v>
      </c>
      <c r="D11" s="14" t="s">
        <v>228</v>
      </c>
      <c r="E11" s="14">
        <v>2018</v>
      </c>
      <c r="F11" s="14" t="s">
        <v>412</v>
      </c>
      <c r="G11" s="14">
        <f>G10*'Conversion Factors'!D$22</f>
        <v>0.27599999999999997</v>
      </c>
      <c r="H11" s="14"/>
      <c r="I11" s="26">
        <f t="shared" si="0"/>
        <v>0.25535999999999998</v>
      </c>
      <c r="J11" s="14"/>
      <c r="K11" s="14"/>
      <c r="L11" s="14">
        <f>L10*'Conversion Factors'!I$22</f>
        <v>0.22440000000000002</v>
      </c>
      <c r="M11" s="14"/>
      <c r="N11" s="14"/>
      <c r="O11" s="14"/>
      <c r="P11" s="14"/>
      <c r="Q11" s="14">
        <f>Q10*'Conversion Factors'!N$22</f>
        <v>0.18200000000000002</v>
      </c>
      <c r="R11" s="14"/>
      <c r="S11" s="14"/>
      <c r="T11" s="14"/>
      <c r="U11" s="14"/>
      <c r="V11" s="14">
        <f>V10*'Conversion Factors'!S$22</f>
        <v>0.17920000000000003</v>
      </c>
      <c r="W11" s="14"/>
      <c r="X11" s="14"/>
      <c r="Y11" s="14"/>
      <c r="Z11" s="14"/>
      <c r="AA11" s="14">
        <f>AA10*'Conversion Factors'!X$22</f>
        <v>0.17920000000000003</v>
      </c>
      <c r="AB11" s="14"/>
      <c r="AC11" s="14"/>
      <c r="AD11" s="14"/>
      <c r="AE11" s="14"/>
      <c r="AF11" s="14">
        <f>AF10*'Conversion Factors'!AC$22</f>
        <v>0.17920000000000003</v>
      </c>
      <c r="AG11" s="14"/>
      <c r="AH11" s="14"/>
      <c r="AI11" s="14"/>
      <c r="AJ11" s="14"/>
      <c r="AK11" s="14">
        <f>AK10*'Conversion Factors'!AH$22</f>
        <v>0.17920000000000003</v>
      </c>
      <c r="AL11" s="14" t="s">
        <v>233</v>
      </c>
      <c r="AM11" s="14">
        <v>1</v>
      </c>
    </row>
    <row r="12" spans="1:39" ht="12.75" customHeight="1" x14ac:dyDescent="0.25">
      <c r="A12" s="100" t="s">
        <v>102</v>
      </c>
      <c r="B12" s="14" t="s">
        <v>205</v>
      </c>
      <c r="C12" s="14" t="s">
        <v>219</v>
      </c>
      <c r="D12" s="14" t="s">
        <v>228</v>
      </c>
      <c r="E12" s="14">
        <v>2018</v>
      </c>
      <c r="F12" s="14" t="s">
        <v>413</v>
      </c>
      <c r="G12" s="14">
        <v>7.0000000000000007E-2</v>
      </c>
      <c r="H12" s="14">
        <v>7.0000000000000007E-2</v>
      </c>
      <c r="I12" s="14">
        <v>7.0000000000000007E-2</v>
      </c>
      <c r="J12" s="14">
        <v>7.0000000000000007E-2</v>
      </c>
      <c r="K12" s="14">
        <v>7.0000000000000007E-2</v>
      </c>
      <c r="L12" s="14">
        <v>7.0000000000000007E-2</v>
      </c>
      <c r="M12" s="14">
        <v>7.0000000000000007E-2</v>
      </c>
      <c r="N12" s="14">
        <v>7.0000000000000007E-2</v>
      </c>
      <c r="O12" s="14">
        <v>7.0000000000000007E-2</v>
      </c>
      <c r="P12" s="14">
        <v>7.0000000000000007E-2</v>
      </c>
      <c r="Q12" s="14">
        <v>7.0000000000000007E-2</v>
      </c>
      <c r="R12" s="14">
        <v>7.0000000000000007E-2</v>
      </c>
      <c r="S12" s="14">
        <v>7.0000000000000007E-2</v>
      </c>
      <c r="T12" s="14">
        <v>7.0000000000000007E-2</v>
      </c>
      <c r="U12" s="14">
        <v>7.0000000000000007E-2</v>
      </c>
      <c r="V12" s="14">
        <v>7.0000000000000007E-2</v>
      </c>
      <c r="W12" s="14">
        <v>7.0000000000000007E-2</v>
      </c>
      <c r="X12" s="14">
        <v>7.0000000000000007E-2</v>
      </c>
      <c r="Y12" s="14">
        <v>7.0000000000000007E-2</v>
      </c>
      <c r="Z12" s="14">
        <v>7.0000000000000007E-2</v>
      </c>
      <c r="AA12" s="14">
        <v>7.0000000000000007E-2</v>
      </c>
      <c r="AB12" s="14">
        <v>7.0000000000000007E-2</v>
      </c>
      <c r="AC12" s="14">
        <v>7.0000000000000007E-2</v>
      </c>
      <c r="AD12" s="14">
        <v>7.0000000000000007E-2</v>
      </c>
      <c r="AE12" s="14">
        <v>7.0000000000000007E-2</v>
      </c>
      <c r="AF12" s="14">
        <v>7.0000000000000007E-2</v>
      </c>
      <c r="AG12" s="14">
        <v>7.0000000000000007E-2</v>
      </c>
      <c r="AH12" s="14">
        <v>7.0000000000000007E-2</v>
      </c>
      <c r="AI12" s="14">
        <v>7.0000000000000007E-2</v>
      </c>
      <c r="AJ12" s="14">
        <v>7.0000000000000007E-2</v>
      </c>
      <c r="AK12" s="14">
        <v>7.0000000000000007E-2</v>
      </c>
      <c r="AL12" s="14" t="s">
        <v>233</v>
      </c>
      <c r="AM12" s="14"/>
    </row>
    <row r="13" spans="1:39" ht="12.75" customHeight="1" x14ac:dyDescent="0.25">
      <c r="A13" s="100"/>
      <c r="B13" s="14" t="s">
        <v>205</v>
      </c>
      <c r="C13" s="14" t="s">
        <v>219</v>
      </c>
      <c r="D13" s="14" t="s">
        <v>228</v>
      </c>
      <c r="E13" s="14">
        <v>2018</v>
      </c>
      <c r="F13" s="14" t="s">
        <v>412</v>
      </c>
      <c r="G13" s="14">
        <f>G12*'Conversion Factors'!D$22</f>
        <v>9.6600000000000005E-2</v>
      </c>
      <c r="H13" s="14">
        <f>H12*'Conversion Factors'!E$22</f>
        <v>9.4500000000000015E-2</v>
      </c>
      <c r="I13" s="14">
        <f>I12*'Conversion Factors'!F$22</f>
        <v>9.3800000000000008E-2</v>
      </c>
      <c r="J13" s="14">
        <f>J12*'Conversion Factors'!G$22</f>
        <v>9.3800000000000008E-2</v>
      </c>
      <c r="K13" s="14">
        <f>K12*'Conversion Factors'!H$22</f>
        <v>9.3100000000000016E-2</v>
      </c>
      <c r="L13" s="14">
        <f>L12*'Conversion Factors'!I$22</f>
        <v>9.240000000000001E-2</v>
      </c>
      <c r="M13" s="14">
        <f>M12*'Conversion Factors'!J$22</f>
        <v>9.240000000000001E-2</v>
      </c>
      <c r="N13" s="14">
        <f>N12*'Conversion Factors'!K$22</f>
        <v>9.240000000000001E-2</v>
      </c>
      <c r="O13" s="14">
        <f>O12*'Conversion Factors'!L$22</f>
        <v>9.240000000000001E-2</v>
      </c>
      <c r="P13" s="14">
        <f>P12*'Conversion Factors'!M$22</f>
        <v>9.1000000000000011E-2</v>
      </c>
      <c r="Q13" s="14">
        <f>Q12*'Conversion Factors'!N$22</f>
        <v>9.1000000000000011E-2</v>
      </c>
      <c r="R13" s="14">
        <f>R12*'Conversion Factors'!O$22</f>
        <v>9.0300000000000005E-2</v>
      </c>
      <c r="S13" s="14">
        <f>S12*'Conversion Factors'!P$22</f>
        <v>9.0300000000000005E-2</v>
      </c>
      <c r="T13" s="14">
        <f>T12*'Conversion Factors'!Q$22</f>
        <v>8.9600000000000013E-2</v>
      </c>
      <c r="U13" s="14">
        <f>U12*'Conversion Factors'!R$22</f>
        <v>8.9600000000000013E-2</v>
      </c>
      <c r="V13" s="14">
        <f>V12*'Conversion Factors'!S$22</f>
        <v>8.9600000000000013E-2</v>
      </c>
      <c r="W13" s="14">
        <f>W12*'Conversion Factors'!T$22</f>
        <v>8.9600000000000013E-2</v>
      </c>
      <c r="X13" s="14">
        <f>X12*'Conversion Factors'!U$22</f>
        <v>8.9600000000000013E-2</v>
      </c>
      <c r="Y13" s="14">
        <f>Y12*'Conversion Factors'!V$22</f>
        <v>8.9600000000000013E-2</v>
      </c>
      <c r="Z13" s="14">
        <f>Z12*'Conversion Factors'!W$22</f>
        <v>8.9600000000000013E-2</v>
      </c>
      <c r="AA13" s="14">
        <f>AA12*'Conversion Factors'!X$22</f>
        <v>8.9600000000000013E-2</v>
      </c>
      <c r="AB13" s="14">
        <f>AB12*'Conversion Factors'!Y$22</f>
        <v>8.9600000000000013E-2</v>
      </c>
      <c r="AC13" s="14">
        <f>AC12*'Conversion Factors'!Z$22</f>
        <v>8.9600000000000013E-2</v>
      </c>
      <c r="AD13" s="14">
        <f>AD12*'Conversion Factors'!AA$22</f>
        <v>8.9600000000000013E-2</v>
      </c>
      <c r="AE13" s="14">
        <f>AE12*'Conversion Factors'!AB$22</f>
        <v>8.9600000000000013E-2</v>
      </c>
      <c r="AF13" s="14">
        <f>AF12*'Conversion Factors'!AC$22</f>
        <v>8.9600000000000013E-2</v>
      </c>
      <c r="AG13" s="14">
        <f>AG12*'Conversion Factors'!AD$22</f>
        <v>8.9600000000000013E-2</v>
      </c>
      <c r="AH13" s="14">
        <f>AH12*'Conversion Factors'!AE$22</f>
        <v>8.9600000000000013E-2</v>
      </c>
      <c r="AI13" s="14">
        <f>AI12*'Conversion Factors'!AF$22</f>
        <v>8.9600000000000013E-2</v>
      </c>
      <c r="AJ13" s="14">
        <f>AJ12*'Conversion Factors'!AG$22</f>
        <v>8.9600000000000013E-2</v>
      </c>
      <c r="AK13" s="14">
        <f>AK12*'Conversion Factors'!AH$22</f>
        <v>8.9600000000000013E-2</v>
      </c>
      <c r="AL13" s="14" t="s">
        <v>233</v>
      </c>
      <c r="AM13" s="14">
        <v>1</v>
      </c>
    </row>
    <row r="20" spans="12:16" ht="14.65" customHeight="1" x14ac:dyDescent="0.25"/>
    <row r="21" spans="12:16" ht="14.65" customHeight="1" x14ac:dyDescent="0.25">
      <c r="L21" s="3"/>
      <c r="M21" s="3"/>
      <c r="N21" s="3"/>
      <c r="O21" s="3"/>
      <c r="P21" s="3"/>
    </row>
  </sheetData>
  <customSheetViews>
    <customSheetView guid="{E7FDC7CB-8AD1-4BC6-A75D-C3D97AA675B2}" scale="90" showGridLines="0">
      <selection activeCell="F11" sqref="F11"/>
      <pageMargins left="0.78749999999999998" right="0.78749999999999998" top="0.78749999999999998" bottom="0.78749999999999998" header="0.511811023622047" footer="0.511811023622047"/>
      <pageSetup orientation="portrait" horizontalDpi="300" verticalDpi="300"/>
    </customSheetView>
  </customSheetViews>
  <mergeCells count="6">
    <mergeCell ref="A2:A3"/>
    <mergeCell ref="A12:A13"/>
    <mergeCell ref="A10:A11"/>
    <mergeCell ref="A8:A9"/>
    <mergeCell ref="A6:A7"/>
    <mergeCell ref="A4:A5"/>
  </mergeCells>
  <pageMargins left="0.78749999999999998" right="0.78749999999999998" top="0.78749999999999998" bottom="0.78749999999999998"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223"/>
  <sheetViews>
    <sheetView showGridLines="0" topLeftCell="A66" zoomScale="90" zoomScaleNormal="90" workbookViewId="0">
      <selection activeCell="B86" sqref="A86:XFD86"/>
    </sheetView>
  </sheetViews>
  <sheetFormatPr defaultColWidth="11.54296875" defaultRowHeight="12.5" x14ac:dyDescent="0.25"/>
  <cols>
    <col min="1" max="1" width="18.7265625" bestFit="1" customWidth="1"/>
    <col min="2" max="2" width="14.54296875" bestFit="1" customWidth="1"/>
    <col min="3" max="3" width="14.26953125" bestFit="1" customWidth="1"/>
    <col min="4" max="4" width="9.7265625" bestFit="1" customWidth="1"/>
    <col min="5" max="5" width="16.81640625" style="53" bestFit="1" customWidth="1"/>
    <col min="6" max="6" width="11.1796875" bestFit="1" customWidth="1"/>
    <col min="7" max="37" width="9.81640625" bestFit="1" customWidth="1"/>
    <col min="38" max="38" width="70" bestFit="1" customWidth="1"/>
    <col min="39" max="39" width="9" style="53" bestFit="1" customWidth="1"/>
    <col min="40" max="282" width="11.453125"/>
  </cols>
  <sheetData>
    <row r="1" spans="1:39" ht="15" customHeight="1" x14ac:dyDescent="0.35">
      <c r="A1" s="16" t="s">
        <v>1</v>
      </c>
      <c r="B1" s="16" t="s">
        <v>189</v>
      </c>
      <c r="C1" s="16" t="s">
        <v>190</v>
      </c>
      <c r="D1" s="16" t="s">
        <v>191</v>
      </c>
      <c r="E1" s="51" t="s">
        <v>411</v>
      </c>
      <c r="F1" s="16" t="s">
        <v>192</v>
      </c>
      <c r="G1" s="16">
        <v>2020</v>
      </c>
      <c r="H1" s="16">
        <v>2021</v>
      </c>
      <c r="I1" s="16">
        <v>2022</v>
      </c>
      <c r="J1" s="16">
        <v>2023</v>
      </c>
      <c r="K1" s="16">
        <v>2024</v>
      </c>
      <c r="L1" s="16">
        <v>2025</v>
      </c>
      <c r="M1" s="16">
        <v>2026</v>
      </c>
      <c r="N1" s="16">
        <v>2027</v>
      </c>
      <c r="O1" s="16">
        <v>2028</v>
      </c>
      <c r="P1" s="16">
        <v>2029</v>
      </c>
      <c r="Q1" s="16">
        <v>2030</v>
      </c>
      <c r="R1" s="16">
        <v>2031</v>
      </c>
      <c r="S1" s="16">
        <v>2032</v>
      </c>
      <c r="T1" s="16">
        <v>2033</v>
      </c>
      <c r="U1" s="16">
        <v>2034</v>
      </c>
      <c r="V1" s="16">
        <v>2035</v>
      </c>
      <c r="W1" s="16">
        <v>2036</v>
      </c>
      <c r="X1" s="16">
        <v>2037</v>
      </c>
      <c r="Y1" s="16">
        <v>2038</v>
      </c>
      <c r="Z1" s="16">
        <v>2039</v>
      </c>
      <c r="AA1" s="16">
        <v>2040</v>
      </c>
      <c r="AB1" s="16">
        <v>2041</v>
      </c>
      <c r="AC1" s="16">
        <v>2042</v>
      </c>
      <c r="AD1" s="16">
        <v>2043</v>
      </c>
      <c r="AE1" s="16">
        <v>2044</v>
      </c>
      <c r="AF1" s="16">
        <v>2045</v>
      </c>
      <c r="AG1" s="16">
        <v>2046</v>
      </c>
      <c r="AH1" s="16">
        <v>2047</v>
      </c>
      <c r="AI1" s="16">
        <v>2048</v>
      </c>
      <c r="AJ1" s="16">
        <v>2049</v>
      </c>
      <c r="AK1" s="16">
        <v>2050</v>
      </c>
      <c r="AL1" s="16" t="s">
        <v>193</v>
      </c>
      <c r="AM1" s="51" t="s">
        <v>194</v>
      </c>
    </row>
    <row r="2" spans="1:39" s="46" customFormat="1" ht="12.75" customHeight="1" x14ac:dyDescent="0.25">
      <c r="A2" s="50" t="s">
        <v>4</v>
      </c>
      <c r="B2" s="26" t="s">
        <v>205</v>
      </c>
      <c r="C2" s="26" t="s">
        <v>196</v>
      </c>
      <c r="D2" s="55" t="s">
        <v>419</v>
      </c>
      <c r="E2" s="52">
        <v>2018</v>
      </c>
      <c r="F2" s="26" t="s">
        <v>412</v>
      </c>
      <c r="G2" s="27">
        <f>121.875/1000</f>
        <v>0.121875</v>
      </c>
      <c r="H2" s="27">
        <f>121.875/1000</f>
        <v>0.121875</v>
      </c>
      <c r="I2" s="27">
        <f t="shared" ref="I2:AK2" si="0">121.875/1000</f>
        <v>0.121875</v>
      </c>
      <c r="J2" s="27">
        <f t="shared" si="0"/>
        <v>0.121875</v>
      </c>
      <c r="K2" s="27">
        <f t="shared" si="0"/>
        <v>0.121875</v>
      </c>
      <c r="L2" s="27">
        <f t="shared" si="0"/>
        <v>0.121875</v>
      </c>
      <c r="M2" s="27">
        <f t="shared" si="0"/>
        <v>0.121875</v>
      </c>
      <c r="N2" s="27">
        <f t="shared" si="0"/>
        <v>0.121875</v>
      </c>
      <c r="O2" s="27">
        <f t="shared" si="0"/>
        <v>0.121875</v>
      </c>
      <c r="P2" s="27">
        <f t="shared" si="0"/>
        <v>0.121875</v>
      </c>
      <c r="Q2" s="27">
        <f t="shared" si="0"/>
        <v>0.121875</v>
      </c>
      <c r="R2" s="27">
        <f t="shared" si="0"/>
        <v>0.121875</v>
      </c>
      <c r="S2" s="27">
        <f t="shared" si="0"/>
        <v>0.121875</v>
      </c>
      <c r="T2" s="27">
        <f t="shared" si="0"/>
        <v>0.121875</v>
      </c>
      <c r="U2" s="27">
        <f t="shared" si="0"/>
        <v>0.121875</v>
      </c>
      <c r="V2" s="27">
        <f t="shared" si="0"/>
        <v>0.121875</v>
      </c>
      <c r="W2" s="27">
        <f t="shared" si="0"/>
        <v>0.121875</v>
      </c>
      <c r="X2" s="27">
        <f t="shared" si="0"/>
        <v>0.121875</v>
      </c>
      <c r="Y2" s="27">
        <f t="shared" si="0"/>
        <v>0.121875</v>
      </c>
      <c r="Z2" s="27">
        <f t="shared" si="0"/>
        <v>0.121875</v>
      </c>
      <c r="AA2" s="27">
        <f t="shared" si="0"/>
        <v>0.121875</v>
      </c>
      <c r="AB2" s="27">
        <f t="shared" si="0"/>
        <v>0.121875</v>
      </c>
      <c r="AC2" s="27">
        <f t="shared" si="0"/>
        <v>0.121875</v>
      </c>
      <c r="AD2" s="27">
        <f t="shared" si="0"/>
        <v>0.121875</v>
      </c>
      <c r="AE2" s="27">
        <f t="shared" si="0"/>
        <v>0.121875</v>
      </c>
      <c r="AF2" s="27">
        <f t="shared" si="0"/>
        <v>0.121875</v>
      </c>
      <c r="AG2" s="27">
        <f t="shared" si="0"/>
        <v>0.121875</v>
      </c>
      <c r="AH2" s="27">
        <f t="shared" si="0"/>
        <v>0.121875</v>
      </c>
      <c r="AI2" s="27">
        <f t="shared" si="0"/>
        <v>0.121875</v>
      </c>
      <c r="AJ2" s="27">
        <f t="shared" si="0"/>
        <v>0.121875</v>
      </c>
      <c r="AK2" s="27">
        <f t="shared" si="0"/>
        <v>0.121875</v>
      </c>
      <c r="AL2" s="26"/>
      <c r="AM2" s="52">
        <v>1</v>
      </c>
    </row>
    <row r="3" spans="1:39" s="46" customFormat="1" ht="12.75" customHeight="1" x14ac:dyDescent="0.25">
      <c r="A3" s="50" t="s">
        <v>7</v>
      </c>
      <c r="B3" s="26" t="s">
        <v>205</v>
      </c>
      <c r="C3" s="26" t="s">
        <v>196</v>
      </c>
      <c r="D3" s="55" t="s">
        <v>419</v>
      </c>
      <c r="E3" s="52">
        <v>2018</v>
      </c>
      <c r="F3" s="26" t="s">
        <v>412</v>
      </c>
      <c r="G3" s="27">
        <f>185.25/1000</f>
        <v>0.18525</v>
      </c>
      <c r="H3" s="27">
        <f>185.25/1000</f>
        <v>0.18525</v>
      </c>
      <c r="I3" s="27">
        <f t="shared" ref="I3:AK3" si="1">185.25/1000</f>
        <v>0.18525</v>
      </c>
      <c r="J3" s="27">
        <f t="shared" si="1"/>
        <v>0.18525</v>
      </c>
      <c r="K3" s="27">
        <f t="shared" si="1"/>
        <v>0.18525</v>
      </c>
      <c r="L3" s="27">
        <f t="shared" si="1"/>
        <v>0.18525</v>
      </c>
      <c r="M3" s="27">
        <f t="shared" si="1"/>
        <v>0.18525</v>
      </c>
      <c r="N3" s="27">
        <f t="shared" si="1"/>
        <v>0.18525</v>
      </c>
      <c r="O3" s="27">
        <f t="shared" si="1"/>
        <v>0.18525</v>
      </c>
      <c r="P3" s="27">
        <f t="shared" si="1"/>
        <v>0.18525</v>
      </c>
      <c r="Q3" s="27">
        <f t="shared" si="1"/>
        <v>0.18525</v>
      </c>
      <c r="R3" s="27">
        <f t="shared" si="1"/>
        <v>0.18525</v>
      </c>
      <c r="S3" s="27">
        <f t="shared" si="1"/>
        <v>0.18525</v>
      </c>
      <c r="T3" s="27">
        <f t="shared" si="1"/>
        <v>0.18525</v>
      </c>
      <c r="U3" s="27">
        <f t="shared" si="1"/>
        <v>0.18525</v>
      </c>
      <c r="V3" s="27">
        <f t="shared" si="1"/>
        <v>0.18525</v>
      </c>
      <c r="W3" s="27">
        <f t="shared" si="1"/>
        <v>0.18525</v>
      </c>
      <c r="X3" s="27">
        <f t="shared" si="1"/>
        <v>0.18525</v>
      </c>
      <c r="Y3" s="27">
        <f t="shared" si="1"/>
        <v>0.18525</v>
      </c>
      <c r="Z3" s="27">
        <f t="shared" si="1"/>
        <v>0.18525</v>
      </c>
      <c r="AA3" s="27">
        <f t="shared" si="1"/>
        <v>0.18525</v>
      </c>
      <c r="AB3" s="27">
        <f t="shared" si="1"/>
        <v>0.18525</v>
      </c>
      <c r="AC3" s="27">
        <f t="shared" si="1"/>
        <v>0.18525</v>
      </c>
      <c r="AD3" s="27">
        <f t="shared" si="1"/>
        <v>0.18525</v>
      </c>
      <c r="AE3" s="27">
        <f t="shared" si="1"/>
        <v>0.18525</v>
      </c>
      <c r="AF3" s="27">
        <f t="shared" si="1"/>
        <v>0.18525</v>
      </c>
      <c r="AG3" s="27">
        <f t="shared" si="1"/>
        <v>0.18525</v>
      </c>
      <c r="AH3" s="27">
        <f t="shared" si="1"/>
        <v>0.18525</v>
      </c>
      <c r="AI3" s="27">
        <f t="shared" si="1"/>
        <v>0.18525</v>
      </c>
      <c r="AJ3" s="27">
        <f t="shared" si="1"/>
        <v>0.18525</v>
      </c>
      <c r="AK3" s="27">
        <f t="shared" si="1"/>
        <v>0.18525</v>
      </c>
      <c r="AL3" s="26"/>
      <c r="AM3" s="52">
        <v>1</v>
      </c>
    </row>
    <row r="4" spans="1:39" s="46" customFormat="1" ht="12.75" customHeight="1" x14ac:dyDescent="0.25">
      <c r="A4" s="50" t="s">
        <v>9</v>
      </c>
      <c r="B4" s="26" t="s">
        <v>205</v>
      </c>
      <c r="C4" s="26" t="s">
        <v>196</v>
      </c>
      <c r="D4" s="55" t="s">
        <v>419</v>
      </c>
      <c r="E4" s="52">
        <v>2018</v>
      </c>
      <c r="F4" s="26" t="s">
        <v>412</v>
      </c>
      <c r="G4" s="27">
        <f>108.0625/1000</f>
        <v>0.10806250000000001</v>
      </c>
      <c r="H4" s="27">
        <f>108.0625/1000</f>
        <v>0.10806250000000001</v>
      </c>
      <c r="I4" s="27">
        <f t="shared" ref="I4:AK4" si="2">108.0625/1000</f>
        <v>0.10806250000000001</v>
      </c>
      <c r="J4" s="27">
        <f t="shared" si="2"/>
        <v>0.10806250000000001</v>
      </c>
      <c r="K4" s="27">
        <f t="shared" si="2"/>
        <v>0.10806250000000001</v>
      </c>
      <c r="L4" s="27">
        <f t="shared" si="2"/>
        <v>0.10806250000000001</v>
      </c>
      <c r="M4" s="27">
        <f t="shared" si="2"/>
        <v>0.10806250000000001</v>
      </c>
      <c r="N4" s="27">
        <f t="shared" si="2"/>
        <v>0.10806250000000001</v>
      </c>
      <c r="O4" s="27">
        <f t="shared" si="2"/>
        <v>0.10806250000000001</v>
      </c>
      <c r="P4" s="27">
        <f t="shared" si="2"/>
        <v>0.10806250000000001</v>
      </c>
      <c r="Q4" s="27">
        <f t="shared" si="2"/>
        <v>0.10806250000000001</v>
      </c>
      <c r="R4" s="27">
        <f t="shared" si="2"/>
        <v>0.10806250000000001</v>
      </c>
      <c r="S4" s="27">
        <f t="shared" si="2"/>
        <v>0.10806250000000001</v>
      </c>
      <c r="T4" s="27">
        <f t="shared" si="2"/>
        <v>0.10806250000000001</v>
      </c>
      <c r="U4" s="27">
        <f t="shared" si="2"/>
        <v>0.10806250000000001</v>
      </c>
      <c r="V4" s="27">
        <f t="shared" si="2"/>
        <v>0.10806250000000001</v>
      </c>
      <c r="W4" s="27">
        <f t="shared" si="2"/>
        <v>0.10806250000000001</v>
      </c>
      <c r="X4" s="27">
        <f t="shared" si="2"/>
        <v>0.10806250000000001</v>
      </c>
      <c r="Y4" s="27">
        <f t="shared" si="2"/>
        <v>0.10806250000000001</v>
      </c>
      <c r="Z4" s="27">
        <f t="shared" si="2"/>
        <v>0.10806250000000001</v>
      </c>
      <c r="AA4" s="27">
        <f t="shared" si="2"/>
        <v>0.10806250000000001</v>
      </c>
      <c r="AB4" s="27">
        <f t="shared" si="2"/>
        <v>0.10806250000000001</v>
      </c>
      <c r="AC4" s="27">
        <f t="shared" si="2"/>
        <v>0.10806250000000001</v>
      </c>
      <c r="AD4" s="27">
        <f t="shared" si="2"/>
        <v>0.10806250000000001</v>
      </c>
      <c r="AE4" s="27">
        <f t="shared" si="2"/>
        <v>0.10806250000000001</v>
      </c>
      <c r="AF4" s="27">
        <f t="shared" si="2"/>
        <v>0.10806250000000001</v>
      </c>
      <c r="AG4" s="27">
        <f t="shared" si="2"/>
        <v>0.10806250000000001</v>
      </c>
      <c r="AH4" s="27">
        <f t="shared" si="2"/>
        <v>0.10806250000000001</v>
      </c>
      <c r="AI4" s="27">
        <f t="shared" si="2"/>
        <v>0.10806250000000001</v>
      </c>
      <c r="AJ4" s="27">
        <f t="shared" si="2"/>
        <v>0.10806250000000001</v>
      </c>
      <c r="AK4" s="27">
        <f t="shared" si="2"/>
        <v>0.10806250000000001</v>
      </c>
      <c r="AL4" s="26"/>
      <c r="AM4" s="52">
        <v>1</v>
      </c>
    </row>
    <row r="5" spans="1:39" s="46" customFormat="1" ht="13" customHeight="1" x14ac:dyDescent="0.25">
      <c r="A5" s="50" t="s">
        <v>11</v>
      </c>
      <c r="B5" s="26" t="s">
        <v>205</v>
      </c>
      <c r="C5" s="26" t="s">
        <v>196</v>
      </c>
      <c r="D5" s="55" t="s">
        <v>419</v>
      </c>
      <c r="E5" s="52">
        <v>2018</v>
      </c>
      <c r="F5" s="26" t="s">
        <v>412</v>
      </c>
      <c r="G5" s="27">
        <f>117.8125/1000</f>
        <v>0.1178125</v>
      </c>
      <c r="H5" s="27">
        <f>117.8125/1000</f>
        <v>0.1178125</v>
      </c>
      <c r="I5" s="27">
        <f t="shared" ref="I5:AK5" si="3">117.8125/1000</f>
        <v>0.1178125</v>
      </c>
      <c r="J5" s="27">
        <f t="shared" si="3"/>
        <v>0.1178125</v>
      </c>
      <c r="K5" s="27">
        <f t="shared" si="3"/>
        <v>0.1178125</v>
      </c>
      <c r="L5" s="27">
        <f t="shared" si="3"/>
        <v>0.1178125</v>
      </c>
      <c r="M5" s="27">
        <f t="shared" si="3"/>
        <v>0.1178125</v>
      </c>
      <c r="N5" s="27">
        <f t="shared" si="3"/>
        <v>0.1178125</v>
      </c>
      <c r="O5" s="27">
        <f t="shared" si="3"/>
        <v>0.1178125</v>
      </c>
      <c r="P5" s="27">
        <f t="shared" si="3"/>
        <v>0.1178125</v>
      </c>
      <c r="Q5" s="27">
        <f t="shared" si="3"/>
        <v>0.1178125</v>
      </c>
      <c r="R5" s="27">
        <f t="shared" si="3"/>
        <v>0.1178125</v>
      </c>
      <c r="S5" s="27">
        <f t="shared" si="3"/>
        <v>0.1178125</v>
      </c>
      <c r="T5" s="27">
        <f t="shared" si="3"/>
        <v>0.1178125</v>
      </c>
      <c r="U5" s="27">
        <f t="shared" si="3"/>
        <v>0.1178125</v>
      </c>
      <c r="V5" s="27">
        <f t="shared" si="3"/>
        <v>0.1178125</v>
      </c>
      <c r="W5" s="27">
        <f t="shared" si="3"/>
        <v>0.1178125</v>
      </c>
      <c r="X5" s="27">
        <f t="shared" si="3"/>
        <v>0.1178125</v>
      </c>
      <c r="Y5" s="27">
        <f t="shared" si="3"/>
        <v>0.1178125</v>
      </c>
      <c r="Z5" s="27">
        <f t="shared" si="3"/>
        <v>0.1178125</v>
      </c>
      <c r="AA5" s="27">
        <f t="shared" si="3"/>
        <v>0.1178125</v>
      </c>
      <c r="AB5" s="27">
        <f t="shared" si="3"/>
        <v>0.1178125</v>
      </c>
      <c r="AC5" s="27">
        <f t="shared" si="3"/>
        <v>0.1178125</v>
      </c>
      <c r="AD5" s="27">
        <f t="shared" si="3"/>
        <v>0.1178125</v>
      </c>
      <c r="AE5" s="27">
        <f t="shared" si="3"/>
        <v>0.1178125</v>
      </c>
      <c r="AF5" s="27">
        <f t="shared" si="3"/>
        <v>0.1178125</v>
      </c>
      <c r="AG5" s="27">
        <f t="shared" si="3"/>
        <v>0.1178125</v>
      </c>
      <c r="AH5" s="27">
        <f t="shared" si="3"/>
        <v>0.1178125</v>
      </c>
      <c r="AI5" s="27">
        <f t="shared" si="3"/>
        <v>0.1178125</v>
      </c>
      <c r="AJ5" s="27">
        <f t="shared" si="3"/>
        <v>0.1178125</v>
      </c>
      <c r="AK5" s="27">
        <f t="shared" si="3"/>
        <v>0.1178125</v>
      </c>
      <c r="AL5" s="26"/>
      <c r="AM5" s="52">
        <v>1</v>
      </c>
    </row>
    <row r="6" spans="1:39" s="46" customFormat="1" ht="13" customHeight="1" x14ac:dyDescent="0.25">
      <c r="A6" s="50" t="s">
        <v>13</v>
      </c>
      <c r="B6" s="26" t="s">
        <v>205</v>
      </c>
      <c r="C6" s="26" t="s">
        <v>196</v>
      </c>
      <c r="D6" s="55" t="s">
        <v>419</v>
      </c>
      <c r="E6" s="52">
        <v>2018</v>
      </c>
      <c r="F6" s="26" t="s">
        <v>412</v>
      </c>
      <c r="G6" s="27">
        <f>121.875/1000</f>
        <v>0.121875</v>
      </c>
      <c r="H6" s="27">
        <f>121.875/1000</f>
        <v>0.121875</v>
      </c>
      <c r="I6" s="27">
        <f t="shared" ref="I6:AK6" si="4">121.875/1000</f>
        <v>0.121875</v>
      </c>
      <c r="J6" s="27">
        <f t="shared" si="4"/>
        <v>0.121875</v>
      </c>
      <c r="K6" s="27">
        <f t="shared" si="4"/>
        <v>0.121875</v>
      </c>
      <c r="L6" s="27">
        <f t="shared" si="4"/>
        <v>0.121875</v>
      </c>
      <c r="M6" s="27">
        <f t="shared" si="4"/>
        <v>0.121875</v>
      </c>
      <c r="N6" s="27">
        <f t="shared" si="4"/>
        <v>0.121875</v>
      </c>
      <c r="O6" s="27">
        <f t="shared" si="4"/>
        <v>0.121875</v>
      </c>
      <c r="P6" s="27">
        <f t="shared" si="4"/>
        <v>0.121875</v>
      </c>
      <c r="Q6" s="27">
        <f t="shared" si="4"/>
        <v>0.121875</v>
      </c>
      <c r="R6" s="27">
        <f t="shared" si="4"/>
        <v>0.121875</v>
      </c>
      <c r="S6" s="27">
        <f t="shared" si="4"/>
        <v>0.121875</v>
      </c>
      <c r="T6" s="27">
        <f t="shared" si="4"/>
        <v>0.121875</v>
      </c>
      <c r="U6" s="27">
        <f t="shared" si="4"/>
        <v>0.121875</v>
      </c>
      <c r="V6" s="27">
        <f t="shared" si="4"/>
        <v>0.121875</v>
      </c>
      <c r="W6" s="27">
        <f t="shared" si="4"/>
        <v>0.121875</v>
      </c>
      <c r="X6" s="27">
        <f t="shared" si="4"/>
        <v>0.121875</v>
      </c>
      <c r="Y6" s="27">
        <f t="shared" si="4"/>
        <v>0.121875</v>
      </c>
      <c r="Z6" s="27">
        <f t="shared" si="4"/>
        <v>0.121875</v>
      </c>
      <c r="AA6" s="27">
        <f t="shared" si="4"/>
        <v>0.121875</v>
      </c>
      <c r="AB6" s="27">
        <f t="shared" si="4"/>
        <v>0.121875</v>
      </c>
      <c r="AC6" s="27">
        <f t="shared" si="4"/>
        <v>0.121875</v>
      </c>
      <c r="AD6" s="27">
        <f t="shared" si="4"/>
        <v>0.121875</v>
      </c>
      <c r="AE6" s="27">
        <f t="shared" si="4"/>
        <v>0.121875</v>
      </c>
      <c r="AF6" s="27">
        <f t="shared" si="4"/>
        <v>0.121875</v>
      </c>
      <c r="AG6" s="27">
        <f t="shared" si="4"/>
        <v>0.121875</v>
      </c>
      <c r="AH6" s="27">
        <f t="shared" si="4"/>
        <v>0.121875</v>
      </c>
      <c r="AI6" s="27">
        <f t="shared" si="4"/>
        <v>0.121875</v>
      </c>
      <c r="AJ6" s="27">
        <f t="shared" si="4"/>
        <v>0.121875</v>
      </c>
      <c r="AK6" s="27">
        <f t="shared" si="4"/>
        <v>0.121875</v>
      </c>
      <c r="AL6" s="26"/>
      <c r="AM6" s="52">
        <v>1</v>
      </c>
    </row>
    <row r="7" spans="1:39" s="46" customFormat="1" ht="12.75" customHeight="1" x14ac:dyDescent="0.25">
      <c r="A7" s="50" t="s">
        <v>15</v>
      </c>
      <c r="B7" s="26" t="s">
        <v>205</v>
      </c>
      <c r="C7" s="26" t="s">
        <v>196</v>
      </c>
      <c r="D7" s="55" t="s">
        <v>419</v>
      </c>
      <c r="E7" s="52">
        <v>2018</v>
      </c>
      <c r="F7" s="26" t="s">
        <v>412</v>
      </c>
      <c r="G7" s="26">
        <f>127.5625/1000</f>
        <v>0.1275625</v>
      </c>
      <c r="H7" s="26">
        <f>127.5625/1000</f>
        <v>0.1275625</v>
      </c>
      <c r="I7" s="26">
        <f t="shared" ref="I7:AK7" si="5">127.5625/1000</f>
        <v>0.1275625</v>
      </c>
      <c r="J7" s="26">
        <f t="shared" si="5"/>
        <v>0.1275625</v>
      </c>
      <c r="K7" s="26">
        <f t="shared" si="5"/>
        <v>0.1275625</v>
      </c>
      <c r="L7" s="26">
        <f t="shared" si="5"/>
        <v>0.1275625</v>
      </c>
      <c r="M7" s="26">
        <f t="shared" si="5"/>
        <v>0.1275625</v>
      </c>
      <c r="N7" s="26">
        <f t="shared" si="5"/>
        <v>0.1275625</v>
      </c>
      <c r="O7" s="26">
        <f t="shared" si="5"/>
        <v>0.1275625</v>
      </c>
      <c r="P7" s="26">
        <f t="shared" si="5"/>
        <v>0.1275625</v>
      </c>
      <c r="Q7" s="26">
        <f t="shared" si="5"/>
        <v>0.1275625</v>
      </c>
      <c r="R7" s="26">
        <f t="shared" si="5"/>
        <v>0.1275625</v>
      </c>
      <c r="S7" s="26">
        <f t="shared" si="5"/>
        <v>0.1275625</v>
      </c>
      <c r="T7" s="26">
        <f t="shared" si="5"/>
        <v>0.1275625</v>
      </c>
      <c r="U7" s="26">
        <f t="shared" si="5"/>
        <v>0.1275625</v>
      </c>
      <c r="V7" s="26">
        <f t="shared" si="5"/>
        <v>0.1275625</v>
      </c>
      <c r="W7" s="26">
        <f t="shared" si="5"/>
        <v>0.1275625</v>
      </c>
      <c r="X7" s="26">
        <f t="shared" si="5"/>
        <v>0.1275625</v>
      </c>
      <c r="Y7" s="26">
        <f t="shared" si="5"/>
        <v>0.1275625</v>
      </c>
      <c r="Z7" s="26">
        <f t="shared" si="5"/>
        <v>0.1275625</v>
      </c>
      <c r="AA7" s="26">
        <f t="shared" si="5"/>
        <v>0.1275625</v>
      </c>
      <c r="AB7" s="26">
        <f t="shared" si="5"/>
        <v>0.1275625</v>
      </c>
      <c r="AC7" s="26">
        <f t="shared" si="5"/>
        <v>0.1275625</v>
      </c>
      <c r="AD7" s="26">
        <f t="shared" si="5"/>
        <v>0.1275625</v>
      </c>
      <c r="AE7" s="26">
        <f t="shared" si="5"/>
        <v>0.1275625</v>
      </c>
      <c r="AF7" s="26">
        <f t="shared" si="5"/>
        <v>0.1275625</v>
      </c>
      <c r="AG7" s="26">
        <f t="shared" si="5"/>
        <v>0.1275625</v>
      </c>
      <c r="AH7" s="26">
        <f t="shared" si="5"/>
        <v>0.1275625</v>
      </c>
      <c r="AI7" s="26">
        <f t="shared" si="5"/>
        <v>0.1275625</v>
      </c>
      <c r="AJ7" s="26">
        <f t="shared" si="5"/>
        <v>0.1275625</v>
      </c>
      <c r="AK7" s="26">
        <f t="shared" si="5"/>
        <v>0.1275625</v>
      </c>
      <c r="AL7" s="26"/>
      <c r="AM7" s="52">
        <v>1</v>
      </c>
    </row>
    <row r="8" spans="1:39" s="46" customFormat="1" ht="12.75" customHeight="1" x14ac:dyDescent="0.25">
      <c r="A8" s="50" t="s">
        <v>18</v>
      </c>
      <c r="B8" s="26" t="s">
        <v>205</v>
      </c>
      <c r="C8" s="26" t="s">
        <v>196</v>
      </c>
      <c r="D8" s="55" t="s">
        <v>419</v>
      </c>
      <c r="E8" s="52">
        <v>2018</v>
      </c>
      <c r="F8" s="26" t="s">
        <v>412</v>
      </c>
      <c r="G8" s="26">
        <f>194.1875/1000</f>
        <v>0.19418750000000001</v>
      </c>
      <c r="H8" s="26">
        <f>194.1875/1000</f>
        <v>0.19418750000000001</v>
      </c>
      <c r="I8" s="26">
        <f t="shared" ref="I8:AK8" si="6">194.1875/1000</f>
        <v>0.19418750000000001</v>
      </c>
      <c r="J8" s="26">
        <f t="shared" si="6"/>
        <v>0.19418750000000001</v>
      </c>
      <c r="K8" s="26">
        <f t="shared" si="6"/>
        <v>0.19418750000000001</v>
      </c>
      <c r="L8" s="26">
        <f t="shared" si="6"/>
        <v>0.19418750000000001</v>
      </c>
      <c r="M8" s="26">
        <f t="shared" si="6"/>
        <v>0.19418750000000001</v>
      </c>
      <c r="N8" s="26">
        <f t="shared" si="6"/>
        <v>0.19418750000000001</v>
      </c>
      <c r="O8" s="26">
        <f t="shared" si="6"/>
        <v>0.19418750000000001</v>
      </c>
      <c r="P8" s="26">
        <f t="shared" si="6"/>
        <v>0.19418750000000001</v>
      </c>
      <c r="Q8" s="26">
        <f t="shared" si="6"/>
        <v>0.19418750000000001</v>
      </c>
      <c r="R8" s="26">
        <f t="shared" si="6"/>
        <v>0.19418750000000001</v>
      </c>
      <c r="S8" s="26">
        <f t="shared" si="6"/>
        <v>0.19418750000000001</v>
      </c>
      <c r="T8" s="26">
        <f t="shared" si="6"/>
        <v>0.19418750000000001</v>
      </c>
      <c r="U8" s="26">
        <f t="shared" si="6"/>
        <v>0.19418750000000001</v>
      </c>
      <c r="V8" s="26">
        <f t="shared" si="6"/>
        <v>0.19418750000000001</v>
      </c>
      <c r="W8" s="26">
        <f t="shared" si="6"/>
        <v>0.19418750000000001</v>
      </c>
      <c r="X8" s="26">
        <f t="shared" si="6"/>
        <v>0.19418750000000001</v>
      </c>
      <c r="Y8" s="26">
        <f t="shared" si="6"/>
        <v>0.19418750000000001</v>
      </c>
      <c r="Z8" s="26">
        <f t="shared" si="6"/>
        <v>0.19418750000000001</v>
      </c>
      <c r="AA8" s="26">
        <f t="shared" si="6"/>
        <v>0.19418750000000001</v>
      </c>
      <c r="AB8" s="26">
        <f t="shared" si="6"/>
        <v>0.19418750000000001</v>
      </c>
      <c r="AC8" s="26">
        <f t="shared" si="6"/>
        <v>0.19418750000000001</v>
      </c>
      <c r="AD8" s="26">
        <f t="shared" si="6"/>
        <v>0.19418750000000001</v>
      </c>
      <c r="AE8" s="26">
        <f t="shared" si="6"/>
        <v>0.19418750000000001</v>
      </c>
      <c r="AF8" s="26">
        <f t="shared" si="6"/>
        <v>0.19418750000000001</v>
      </c>
      <c r="AG8" s="26">
        <f t="shared" si="6"/>
        <v>0.19418750000000001</v>
      </c>
      <c r="AH8" s="26">
        <f t="shared" si="6"/>
        <v>0.19418750000000001</v>
      </c>
      <c r="AI8" s="26">
        <f t="shared" si="6"/>
        <v>0.19418750000000001</v>
      </c>
      <c r="AJ8" s="26">
        <f t="shared" si="6"/>
        <v>0.19418750000000001</v>
      </c>
      <c r="AK8" s="26">
        <f t="shared" si="6"/>
        <v>0.19418750000000001</v>
      </c>
      <c r="AL8" s="26"/>
      <c r="AM8" s="52">
        <v>1</v>
      </c>
    </row>
    <row r="9" spans="1:39" s="46" customFormat="1" ht="12.75" customHeight="1" x14ac:dyDescent="0.25">
      <c r="A9" s="50" t="s">
        <v>20</v>
      </c>
      <c r="B9" s="26" t="s">
        <v>205</v>
      </c>
      <c r="C9" s="26" t="s">
        <v>196</v>
      </c>
      <c r="D9" s="55" t="s">
        <v>419</v>
      </c>
      <c r="E9" s="52">
        <v>2018</v>
      </c>
      <c r="F9" s="26" t="s">
        <v>412</v>
      </c>
      <c r="G9" s="26">
        <f>113.75/1000</f>
        <v>0.11375</v>
      </c>
      <c r="H9" s="26">
        <f>113.75/1000</f>
        <v>0.11375</v>
      </c>
      <c r="I9" s="26">
        <f t="shared" ref="I9:AK9" si="7">113.75/1000</f>
        <v>0.11375</v>
      </c>
      <c r="J9" s="26">
        <f t="shared" si="7"/>
        <v>0.11375</v>
      </c>
      <c r="K9" s="26">
        <f t="shared" si="7"/>
        <v>0.11375</v>
      </c>
      <c r="L9" s="26">
        <f t="shared" si="7"/>
        <v>0.11375</v>
      </c>
      <c r="M9" s="26">
        <f t="shared" si="7"/>
        <v>0.11375</v>
      </c>
      <c r="N9" s="26">
        <f t="shared" si="7"/>
        <v>0.11375</v>
      </c>
      <c r="O9" s="26">
        <f t="shared" si="7"/>
        <v>0.11375</v>
      </c>
      <c r="P9" s="26">
        <f t="shared" si="7"/>
        <v>0.11375</v>
      </c>
      <c r="Q9" s="26">
        <f t="shared" si="7"/>
        <v>0.11375</v>
      </c>
      <c r="R9" s="26">
        <f t="shared" si="7"/>
        <v>0.11375</v>
      </c>
      <c r="S9" s="26">
        <f t="shared" si="7"/>
        <v>0.11375</v>
      </c>
      <c r="T9" s="26">
        <f t="shared" si="7"/>
        <v>0.11375</v>
      </c>
      <c r="U9" s="26">
        <f t="shared" si="7"/>
        <v>0.11375</v>
      </c>
      <c r="V9" s="26">
        <f t="shared" si="7"/>
        <v>0.11375</v>
      </c>
      <c r="W9" s="26">
        <f t="shared" si="7"/>
        <v>0.11375</v>
      </c>
      <c r="X9" s="26">
        <f t="shared" si="7"/>
        <v>0.11375</v>
      </c>
      <c r="Y9" s="26">
        <f t="shared" si="7"/>
        <v>0.11375</v>
      </c>
      <c r="Z9" s="26">
        <f t="shared" si="7"/>
        <v>0.11375</v>
      </c>
      <c r="AA9" s="26">
        <f t="shared" si="7"/>
        <v>0.11375</v>
      </c>
      <c r="AB9" s="26">
        <f t="shared" si="7"/>
        <v>0.11375</v>
      </c>
      <c r="AC9" s="26">
        <f t="shared" si="7"/>
        <v>0.11375</v>
      </c>
      <c r="AD9" s="26">
        <f t="shared" si="7"/>
        <v>0.11375</v>
      </c>
      <c r="AE9" s="26">
        <f t="shared" si="7"/>
        <v>0.11375</v>
      </c>
      <c r="AF9" s="26">
        <f t="shared" si="7"/>
        <v>0.11375</v>
      </c>
      <c r="AG9" s="26">
        <f t="shared" si="7"/>
        <v>0.11375</v>
      </c>
      <c r="AH9" s="26">
        <f t="shared" si="7"/>
        <v>0.11375</v>
      </c>
      <c r="AI9" s="26">
        <f t="shared" si="7"/>
        <v>0.11375</v>
      </c>
      <c r="AJ9" s="26">
        <f t="shared" si="7"/>
        <v>0.11375</v>
      </c>
      <c r="AK9" s="26">
        <f t="shared" si="7"/>
        <v>0.11375</v>
      </c>
      <c r="AL9" s="26"/>
      <c r="AM9" s="52">
        <v>1</v>
      </c>
    </row>
    <row r="10" spans="1:39" s="46" customFormat="1" ht="12.75" customHeight="1" x14ac:dyDescent="0.25">
      <c r="A10" s="50" t="s">
        <v>22</v>
      </c>
      <c r="B10" s="26" t="s">
        <v>205</v>
      </c>
      <c r="C10" s="26" t="s">
        <v>196</v>
      </c>
      <c r="D10" s="55" t="s">
        <v>419</v>
      </c>
      <c r="E10" s="52">
        <v>2018</v>
      </c>
      <c r="F10" s="26" t="s">
        <v>412</v>
      </c>
      <c r="G10" s="26">
        <f>123.5/1000</f>
        <v>0.1235</v>
      </c>
      <c r="H10" s="26">
        <f>123.5/1000</f>
        <v>0.1235</v>
      </c>
      <c r="I10" s="26">
        <f t="shared" ref="I10:AK10" si="8">123.5/1000</f>
        <v>0.1235</v>
      </c>
      <c r="J10" s="26">
        <f t="shared" si="8"/>
        <v>0.1235</v>
      </c>
      <c r="K10" s="26">
        <f t="shared" si="8"/>
        <v>0.1235</v>
      </c>
      <c r="L10" s="26">
        <f t="shared" si="8"/>
        <v>0.1235</v>
      </c>
      <c r="M10" s="26">
        <f t="shared" si="8"/>
        <v>0.1235</v>
      </c>
      <c r="N10" s="26">
        <f t="shared" si="8"/>
        <v>0.1235</v>
      </c>
      <c r="O10" s="26">
        <f t="shared" si="8"/>
        <v>0.1235</v>
      </c>
      <c r="P10" s="26">
        <f t="shared" si="8"/>
        <v>0.1235</v>
      </c>
      <c r="Q10" s="26">
        <f t="shared" si="8"/>
        <v>0.1235</v>
      </c>
      <c r="R10" s="26">
        <f t="shared" si="8"/>
        <v>0.1235</v>
      </c>
      <c r="S10" s="26">
        <f t="shared" si="8"/>
        <v>0.1235</v>
      </c>
      <c r="T10" s="26">
        <f t="shared" si="8"/>
        <v>0.1235</v>
      </c>
      <c r="U10" s="26">
        <f t="shared" si="8"/>
        <v>0.1235</v>
      </c>
      <c r="V10" s="26">
        <f t="shared" si="8"/>
        <v>0.1235</v>
      </c>
      <c r="W10" s="26">
        <f t="shared" si="8"/>
        <v>0.1235</v>
      </c>
      <c r="X10" s="26">
        <f t="shared" si="8"/>
        <v>0.1235</v>
      </c>
      <c r="Y10" s="26">
        <f t="shared" si="8"/>
        <v>0.1235</v>
      </c>
      <c r="Z10" s="26">
        <f t="shared" si="8"/>
        <v>0.1235</v>
      </c>
      <c r="AA10" s="26">
        <f t="shared" si="8"/>
        <v>0.1235</v>
      </c>
      <c r="AB10" s="26">
        <f t="shared" si="8"/>
        <v>0.1235</v>
      </c>
      <c r="AC10" s="26">
        <f t="shared" si="8"/>
        <v>0.1235</v>
      </c>
      <c r="AD10" s="26">
        <f t="shared" si="8"/>
        <v>0.1235</v>
      </c>
      <c r="AE10" s="26">
        <f t="shared" si="8"/>
        <v>0.1235</v>
      </c>
      <c r="AF10" s="26">
        <f t="shared" si="8"/>
        <v>0.1235</v>
      </c>
      <c r="AG10" s="26">
        <f t="shared" si="8"/>
        <v>0.1235</v>
      </c>
      <c r="AH10" s="26">
        <f t="shared" si="8"/>
        <v>0.1235</v>
      </c>
      <c r="AI10" s="26">
        <f t="shared" si="8"/>
        <v>0.1235</v>
      </c>
      <c r="AJ10" s="26">
        <f t="shared" si="8"/>
        <v>0.1235</v>
      </c>
      <c r="AK10" s="26">
        <f t="shared" si="8"/>
        <v>0.1235</v>
      </c>
      <c r="AL10" s="26"/>
      <c r="AM10" s="52">
        <v>1</v>
      </c>
    </row>
    <row r="11" spans="1:39" s="46" customFormat="1" ht="13" customHeight="1" x14ac:dyDescent="0.25">
      <c r="A11" s="50" t="s">
        <v>26</v>
      </c>
      <c r="B11" s="26" t="s">
        <v>205</v>
      </c>
      <c r="C11" s="26" t="s">
        <v>196</v>
      </c>
      <c r="D11" s="55" t="s">
        <v>419</v>
      </c>
      <c r="E11" s="52">
        <v>2018</v>
      </c>
      <c r="F11" s="26" t="s">
        <v>412</v>
      </c>
      <c r="G11" s="27">
        <f>171.4375/1000</f>
        <v>0.17143749999999999</v>
      </c>
      <c r="H11" s="27">
        <f>171.4375/1000</f>
        <v>0.17143749999999999</v>
      </c>
      <c r="I11" s="27">
        <f t="shared" ref="I11:AK11" si="9">171.4375/1000</f>
        <v>0.17143749999999999</v>
      </c>
      <c r="J11" s="27">
        <f t="shared" si="9"/>
        <v>0.17143749999999999</v>
      </c>
      <c r="K11" s="27">
        <f t="shared" si="9"/>
        <v>0.17143749999999999</v>
      </c>
      <c r="L11" s="27">
        <f t="shared" si="9"/>
        <v>0.17143749999999999</v>
      </c>
      <c r="M11" s="27">
        <f t="shared" si="9"/>
        <v>0.17143749999999999</v>
      </c>
      <c r="N11" s="27">
        <f t="shared" si="9"/>
        <v>0.17143749999999999</v>
      </c>
      <c r="O11" s="27">
        <f t="shared" si="9"/>
        <v>0.17143749999999999</v>
      </c>
      <c r="P11" s="27">
        <f t="shared" si="9"/>
        <v>0.17143749999999999</v>
      </c>
      <c r="Q11" s="27">
        <f t="shared" si="9"/>
        <v>0.17143749999999999</v>
      </c>
      <c r="R11" s="27">
        <f t="shared" si="9"/>
        <v>0.17143749999999999</v>
      </c>
      <c r="S11" s="27">
        <f t="shared" si="9"/>
        <v>0.17143749999999999</v>
      </c>
      <c r="T11" s="27">
        <f t="shared" si="9"/>
        <v>0.17143749999999999</v>
      </c>
      <c r="U11" s="27">
        <f t="shared" si="9"/>
        <v>0.17143749999999999</v>
      </c>
      <c r="V11" s="27">
        <f t="shared" si="9"/>
        <v>0.17143749999999999</v>
      </c>
      <c r="W11" s="27">
        <f t="shared" si="9"/>
        <v>0.17143749999999999</v>
      </c>
      <c r="X11" s="27">
        <f t="shared" si="9"/>
        <v>0.17143749999999999</v>
      </c>
      <c r="Y11" s="27">
        <f t="shared" si="9"/>
        <v>0.17143749999999999</v>
      </c>
      <c r="Z11" s="27">
        <f t="shared" si="9"/>
        <v>0.17143749999999999</v>
      </c>
      <c r="AA11" s="27">
        <f t="shared" si="9"/>
        <v>0.17143749999999999</v>
      </c>
      <c r="AB11" s="27">
        <f t="shared" si="9"/>
        <v>0.17143749999999999</v>
      </c>
      <c r="AC11" s="27">
        <f t="shared" si="9"/>
        <v>0.17143749999999999</v>
      </c>
      <c r="AD11" s="27">
        <f t="shared" si="9"/>
        <v>0.17143749999999999</v>
      </c>
      <c r="AE11" s="27">
        <f t="shared" si="9"/>
        <v>0.17143749999999999</v>
      </c>
      <c r="AF11" s="27">
        <f t="shared" si="9"/>
        <v>0.17143749999999999</v>
      </c>
      <c r="AG11" s="27">
        <f t="shared" si="9"/>
        <v>0.17143749999999999</v>
      </c>
      <c r="AH11" s="27">
        <f t="shared" si="9"/>
        <v>0.17143749999999999</v>
      </c>
      <c r="AI11" s="27">
        <f t="shared" si="9"/>
        <v>0.17143749999999999</v>
      </c>
      <c r="AJ11" s="27">
        <f t="shared" si="9"/>
        <v>0.17143749999999999</v>
      </c>
      <c r="AK11" s="27">
        <f t="shared" si="9"/>
        <v>0.17143749999999999</v>
      </c>
      <c r="AL11" s="26"/>
      <c r="AM11" s="52">
        <v>1</v>
      </c>
    </row>
    <row r="12" spans="1:39" s="46" customFormat="1" ht="12.75" customHeight="1" x14ac:dyDescent="0.25">
      <c r="A12" s="50" t="s">
        <v>29</v>
      </c>
      <c r="B12" s="26" t="s">
        <v>205</v>
      </c>
      <c r="C12" s="26" t="s">
        <v>196</v>
      </c>
      <c r="D12" s="55" t="s">
        <v>419</v>
      </c>
      <c r="E12" s="52">
        <v>2018</v>
      </c>
      <c r="F12" s="26" t="s">
        <v>412</v>
      </c>
      <c r="G12" s="26">
        <f>251.875/1000</f>
        <v>0.25187500000000002</v>
      </c>
      <c r="H12" s="26">
        <f>251.875/1000</f>
        <v>0.25187500000000002</v>
      </c>
      <c r="I12" s="26">
        <f t="shared" ref="I12:AK12" si="10">251.875/1000</f>
        <v>0.25187500000000002</v>
      </c>
      <c r="J12" s="26">
        <f t="shared" si="10"/>
        <v>0.25187500000000002</v>
      </c>
      <c r="K12" s="26">
        <f t="shared" si="10"/>
        <v>0.25187500000000002</v>
      </c>
      <c r="L12" s="26">
        <f t="shared" si="10"/>
        <v>0.25187500000000002</v>
      </c>
      <c r="M12" s="26">
        <f t="shared" si="10"/>
        <v>0.25187500000000002</v>
      </c>
      <c r="N12" s="26">
        <f t="shared" si="10"/>
        <v>0.25187500000000002</v>
      </c>
      <c r="O12" s="26">
        <f t="shared" si="10"/>
        <v>0.25187500000000002</v>
      </c>
      <c r="P12" s="26">
        <f t="shared" si="10"/>
        <v>0.25187500000000002</v>
      </c>
      <c r="Q12" s="26">
        <f t="shared" si="10"/>
        <v>0.25187500000000002</v>
      </c>
      <c r="R12" s="26">
        <f t="shared" si="10"/>
        <v>0.25187500000000002</v>
      </c>
      <c r="S12" s="26">
        <f t="shared" si="10"/>
        <v>0.25187500000000002</v>
      </c>
      <c r="T12" s="26">
        <f t="shared" si="10"/>
        <v>0.25187500000000002</v>
      </c>
      <c r="U12" s="26">
        <f t="shared" si="10"/>
        <v>0.25187500000000002</v>
      </c>
      <c r="V12" s="26">
        <f t="shared" si="10"/>
        <v>0.25187500000000002</v>
      </c>
      <c r="W12" s="26">
        <f t="shared" si="10"/>
        <v>0.25187500000000002</v>
      </c>
      <c r="X12" s="26">
        <f t="shared" si="10"/>
        <v>0.25187500000000002</v>
      </c>
      <c r="Y12" s="26">
        <f t="shared" si="10"/>
        <v>0.25187500000000002</v>
      </c>
      <c r="Z12" s="26">
        <f t="shared" si="10"/>
        <v>0.25187500000000002</v>
      </c>
      <c r="AA12" s="26">
        <f t="shared" si="10"/>
        <v>0.25187500000000002</v>
      </c>
      <c r="AB12" s="26">
        <f t="shared" si="10"/>
        <v>0.25187500000000002</v>
      </c>
      <c r="AC12" s="26">
        <f t="shared" si="10"/>
        <v>0.25187500000000002</v>
      </c>
      <c r="AD12" s="26">
        <f t="shared" si="10"/>
        <v>0.25187500000000002</v>
      </c>
      <c r="AE12" s="26">
        <f t="shared" si="10"/>
        <v>0.25187500000000002</v>
      </c>
      <c r="AF12" s="26">
        <f t="shared" si="10"/>
        <v>0.25187500000000002</v>
      </c>
      <c r="AG12" s="26">
        <f t="shared" si="10"/>
        <v>0.25187500000000002</v>
      </c>
      <c r="AH12" s="26">
        <f t="shared" si="10"/>
        <v>0.25187500000000002</v>
      </c>
      <c r="AI12" s="26">
        <f t="shared" si="10"/>
        <v>0.25187500000000002</v>
      </c>
      <c r="AJ12" s="26">
        <f t="shared" si="10"/>
        <v>0.25187500000000002</v>
      </c>
      <c r="AK12" s="26">
        <f t="shared" si="10"/>
        <v>0.25187500000000002</v>
      </c>
      <c r="AL12" s="26"/>
      <c r="AM12" s="52">
        <v>1</v>
      </c>
    </row>
    <row r="13" spans="1:39" s="46" customFormat="1" ht="12.75" customHeight="1" x14ac:dyDescent="0.25">
      <c r="A13" s="50" t="s">
        <v>31</v>
      </c>
      <c r="B13" s="26" t="s">
        <v>205</v>
      </c>
      <c r="C13" s="26" t="s">
        <v>196</v>
      </c>
      <c r="D13" s="56" t="s">
        <v>419</v>
      </c>
      <c r="E13" s="57">
        <v>2018</v>
      </c>
      <c r="F13" s="58" t="s">
        <v>412</v>
      </c>
      <c r="G13" s="58">
        <f>170.625/1000</f>
        <v>0.170625</v>
      </c>
      <c r="H13" s="58">
        <f>170.625/1000</f>
        <v>0.170625</v>
      </c>
      <c r="I13" s="58">
        <f t="shared" ref="I13:AK13" si="11">170.625/1000</f>
        <v>0.170625</v>
      </c>
      <c r="J13" s="58">
        <f t="shared" si="11"/>
        <v>0.170625</v>
      </c>
      <c r="K13" s="58">
        <f t="shared" si="11"/>
        <v>0.170625</v>
      </c>
      <c r="L13" s="58">
        <f t="shared" si="11"/>
        <v>0.170625</v>
      </c>
      <c r="M13" s="58">
        <f t="shared" si="11"/>
        <v>0.170625</v>
      </c>
      <c r="N13" s="58">
        <f t="shared" si="11"/>
        <v>0.170625</v>
      </c>
      <c r="O13" s="58">
        <f t="shared" si="11"/>
        <v>0.170625</v>
      </c>
      <c r="P13" s="58">
        <f t="shared" si="11"/>
        <v>0.170625</v>
      </c>
      <c r="Q13" s="58">
        <f t="shared" si="11"/>
        <v>0.170625</v>
      </c>
      <c r="R13" s="58">
        <f t="shared" si="11"/>
        <v>0.170625</v>
      </c>
      <c r="S13" s="58">
        <f t="shared" si="11"/>
        <v>0.170625</v>
      </c>
      <c r="T13" s="58">
        <f t="shared" si="11"/>
        <v>0.170625</v>
      </c>
      <c r="U13" s="58">
        <f t="shared" si="11"/>
        <v>0.170625</v>
      </c>
      <c r="V13" s="58">
        <f t="shared" si="11"/>
        <v>0.170625</v>
      </c>
      <c r="W13" s="58">
        <f t="shared" si="11"/>
        <v>0.170625</v>
      </c>
      <c r="X13" s="58">
        <f t="shared" si="11"/>
        <v>0.170625</v>
      </c>
      <c r="Y13" s="58">
        <f t="shared" si="11"/>
        <v>0.170625</v>
      </c>
      <c r="Z13" s="58">
        <f t="shared" si="11"/>
        <v>0.170625</v>
      </c>
      <c r="AA13" s="58">
        <f t="shared" si="11"/>
        <v>0.170625</v>
      </c>
      <c r="AB13" s="58">
        <f t="shared" si="11"/>
        <v>0.170625</v>
      </c>
      <c r="AC13" s="58">
        <f t="shared" si="11"/>
        <v>0.170625</v>
      </c>
      <c r="AD13" s="58">
        <f t="shared" si="11"/>
        <v>0.170625</v>
      </c>
      <c r="AE13" s="58">
        <f t="shared" si="11"/>
        <v>0.170625</v>
      </c>
      <c r="AF13" s="58">
        <f t="shared" si="11"/>
        <v>0.170625</v>
      </c>
      <c r="AG13" s="58">
        <f t="shared" si="11"/>
        <v>0.170625</v>
      </c>
      <c r="AH13" s="58">
        <f t="shared" si="11"/>
        <v>0.170625</v>
      </c>
      <c r="AI13" s="58">
        <f t="shared" si="11"/>
        <v>0.170625</v>
      </c>
      <c r="AJ13" s="58">
        <f t="shared" si="11"/>
        <v>0.170625</v>
      </c>
      <c r="AK13" s="58">
        <f t="shared" si="11"/>
        <v>0.170625</v>
      </c>
      <c r="AL13" s="26"/>
      <c r="AM13" s="52">
        <v>1</v>
      </c>
    </row>
    <row r="14" spans="1:39" s="46" customFormat="1" ht="12.75" customHeight="1" x14ac:dyDescent="0.25">
      <c r="A14" s="50" t="s">
        <v>35</v>
      </c>
      <c r="B14" s="26" t="s">
        <v>205</v>
      </c>
      <c r="C14" s="26" t="s">
        <v>196</v>
      </c>
      <c r="D14" s="63" t="s">
        <v>419</v>
      </c>
      <c r="E14" s="52">
        <v>2018</v>
      </c>
      <c r="F14" s="26" t="s">
        <v>412</v>
      </c>
      <c r="G14" s="26">
        <f>108.133852691218/1000</f>
        <v>0.108133852691218</v>
      </c>
      <c r="H14" s="26">
        <f>108.133852691218/1000</f>
        <v>0.108133852691218</v>
      </c>
      <c r="I14" s="26">
        <f t="shared" ref="I14:AK14" si="12">108.133852691218/1000</f>
        <v>0.108133852691218</v>
      </c>
      <c r="J14" s="26">
        <f t="shared" si="12"/>
        <v>0.108133852691218</v>
      </c>
      <c r="K14" s="26">
        <f t="shared" si="12"/>
        <v>0.108133852691218</v>
      </c>
      <c r="L14" s="26">
        <f t="shared" si="12"/>
        <v>0.108133852691218</v>
      </c>
      <c r="M14" s="26">
        <f t="shared" si="12"/>
        <v>0.108133852691218</v>
      </c>
      <c r="N14" s="26">
        <f t="shared" si="12"/>
        <v>0.108133852691218</v>
      </c>
      <c r="O14" s="26">
        <f t="shared" si="12"/>
        <v>0.108133852691218</v>
      </c>
      <c r="P14" s="26">
        <f t="shared" si="12"/>
        <v>0.108133852691218</v>
      </c>
      <c r="Q14" s="26">
        <f t="shared" si="12"/>
        <v>0.108133852691218</v>
      </c>
      <c r="R14" s="26">
        <f t="shared" si="12"/>
        <v>0.108133852691218</v>
      </c>
      <c r="S14" s="26">
        <f t="shared" si="12"/>
        <v>0.108133852691218</v>
      </c>
      <c r="T14" s="26">
        <f t="shared" si="12"/>
        <v>0.108133852691218</v>
      </c>
      <c r="U14" s="26">
        <f t="shared" si="12"/>
        <v>0.108133852691218</v>
      </c>
      <c r="V14" s="26">
        <f t="shared" si="12"/>
        <v>0.108133852691218</v>
      </c>
      <c r="W14" s="26">
        <f t="shared" si="12"/>
        <v>0.108133852691218</v>
      </c>
      <c r="X14" s="26">
        <f t="shared" si="12"/>
        <v>0.108133852691218</v>
      </c>
      <c r="Y14" s="26">
        <f t="shared" si="12"/>
        <v>0.108133852691218</v>
      </c>
      <c r="Z14" s="26">
        <f t="shared" si="12"/>
        <v>0.108133852691218</v>
      </c>
      <c r="AA14" s="26">
        <f t="shared" si="12"/>
        <v>0.108133852691218</v>
      </c>
      <c r="AB14" s="26">
        <f t="shared" si="12"/>
        <v>0.108133852691218</v>
      </c>
      <c r="AC14" s="26">
        <f t="shared" si="12"/>
        <v>0.108133852691218</v>
      </c>
      <c r="AD14" s="26">
        <f t="shared" si="12"/>
        <v>0.108133852691218</v>
      </c>
      <c r="AE14" s="26">
        <f t="shared" si="12"/>
        <v>0.108133852691218</v>
      </c>
      <c r="AF14" s="26">
        <f t="shared" si="12"/>
        <v>0.108133852691218</v>
      </c>
      <c r="AG14" s="26">
        <f t="shared" si="12"/>
        <v>0.108133852691218</v>
      </c>
      <c r="AH14" s="26">
        <f t="shared" si="12"/>
        <v>0.108133852691218</v>
      </c>
      <c r="AI14" s="26">
        <f t="shared" si="12"/>
        <v>0.108133852691218</v>
      </c>
      <c r="AJ14" s="26">
        <f t="shared" si="12"/>
        <v>0.108133852691218</v>
      </c>
      <c r="AK14" s="26">
        <f t="shared" si="12"/>
        <v>0.108133852691218</v>
      </c>
      <c r="AL14" s="26"/>
      <c r="AM14" s="52">
        <v>1</v>
      </c>
    </row>
    <row r="15" spans="1:39" s="46" customFormat="1" ht="12.75" customHeight="1" x14ac:dyDescent="0.25">
      <c r="A15" s="50" t="s">
        <v>38</v>
      </c>
      <c r="B15" s="26" t="s">
        <v>205</v>
      </c>
      <c r="C15" s="26" t="s">
        <v>196</v>
      </c>
      <c r="D15" s="63" t="s">
        <v>419</v>
      </c>
      <c r="E15" s="52">
        <v>2018</v>
      </c>
      <c r="F15" s="26" t="s">
        <v>412</v>
      </c>
      <c r="G15" s="26">
        <f>190.666666666667/1000</f>
        <v>0.19066666666666701</v>
      </c>
      <c r="H15" s="26">
        <f>190.666666666667/1000</f>
        <v>0.19066666666666701</v>
      </c>
      <c r="I15" s="26">
        <f t="shared" ref="I15:AK15" si="13">190.666666666667/1000</f>
        <v>0.19066666666666701</v>
      </c>
      <c r="J15" s="26">
        <f t="shared" si="13"/>
        <v>0.19066666666666701</v>
      </c>
      <c r="K15" s="26">
        <f t="shared" si="13"/>
        <v>0.19066666666666701</v>
      </c>
      <c r="L15" s="26">
        <f t="shared" si="13"/>
        <v>0.19066666666666701</v>
      </c>
      <c r="M15" s="26">
        <f t="shared" si="13"/>
        <v>0.19066666666666701</v>
      </c>
      <c r="N15" s="26">
        <f t="shared" si="13"/>
        <v>0.19066666666666701</v>
      </c>
      <c r="O15" s="26">
        <f t="shared" si="13"/>
        <v>0.19066666666666701</v>
      </c>
      <c r="P15" s="26">
        <f t="shared" si="13"/>
        <v>0.19066666666666701</v>
      </c>
      <c r="Q15" s="26">
        <f t="shared" si="13"/>
        <v>0.19066666666666701</v>
      </c>
      <c r="R15" s="26">
        <f t="shared" si="13"/>
        <v>0.19066666666666701</v>
      </c>
      <c r="S15" s="26">
        <f t="shared" si="13"/>
        <v>0.19066666666666701</v>
      </c>
      <c r="T15" s="26">
        <f t="shared" si="13"/>
        <v>0.19066666666666701</v>
      </c>
      <c r="U15" s="26">
        <f t="shared" si="13"/>
        <v>0.19066666666666701</v>
      </c>
      <c r="V15" s="26">
        <f t="shared" si="13"/>
        <v>0.19066666666666701</v>
      </c>
      <c r="W15" s="26">
        <f t="shared" si="13"/>
        <v>0.19066666666666701</v>
      </c>
      <c r="X15" s="26">
        <f t="shared" si="13"/>
        <v>0.19066666666666701</v>
      </c>
      <c r="Y15" s="26">
        <f t="shared" si="13"/>
        <v>0.19066666666666701</v>
      </c>
      <c r="Z15" s="26">
        <f t="shared" si="13"/>
        <v>0.19066666666666701</v>
      </c>
      <c r="AA15" s="26">
        <f t="shared" si="13"/>
        <v>0.19066666666666701</v>
      </c>
      <c r="AB15" s="26">
        <f t="shared" si="13"/>
        <v>0.19066666666666701</v>
      </c>
      <c r="AC15" s="26">
        <f t="shared" si="13"/>
        <v>0.19066666666666701</v>
      </c>
      <c r="AD15" s="26">
        <f t="shared" si="13"/>
        <v>0.19066666666666701</v>
      </c>
      <c r="AE15" s="26">
        <f t="shared" si="13"/>
        <v>0.19066666666666701</v>
      </c>
      <c r="AF15" s="26">
        <f t="shared" si="13"/>
        <v>0.19066666666666701</v>
      </c>
      <c r="AG15" s="26">
        <f t="shared" si="13"/>
        <v>0.19066666666666701</v>
      </c>
      <c r="AH15" s="26">
        <f t="shared" si="13"/>
        <v>0.19066666666666701</v>
      </c>
      <c r="AI15" s="26">
        <f t="shared" si="13"/>
        <v>0.19066666666666701</v>
      </c>
      <c r="AJ15" s="26">
        <f t="shared" si="13"/>
        <v>0.19066666666666701</v>
      </c>
      <c r="AK15" s="26">
        <f t="shared" si="13"/>
        <v>0.19066666666666701</v>
      </c>
      <c r="AL15" s="26"/>
      <c r="AM15" s="52">
        <v>1</v>
      </c>
    </row>
    <row r="16" spans="1:39" s="46" customFormat="1" ht="12.75" customHeight="1" x14ac:dyDescent="0.25">
      <c r="A16" s="50" t="s">
        <v>40</v>
      </c>
      <c r="B16" s="26" t="s">
        <v>205</v>
      </c>
      <c r="C16" s="26" t="s">
        <v>196</v>
      </c>
      <c r="D16" s="63" t="s">
        <v>419</v>
      </c>
      <c r="E16" s="52">
        <v>2018</v>
      </c>
      <c r="F16" s="26" t="s">
        <v>412</v>
      </c>
      <c r="G16" s="27">
        <f>146.791666666667/1000</f>
        <v>0.14679166666666699</v>
      </c>
      <c r="H16" s="27">
        <f>146.791666666667/1000</f>
        <v>0.14679166666666699</v>
      </c>
      <c r="I16" s="27">
        <f t="shared" ref="I16:AK16" si="14">146.791666666667/1000</f>
        <v>0.14679166666666699</v>
      </c>
      <c r="J16" s="27">
        <f t="shared" si="14"/>
        <v>0.14679166666666699</v>
      </c>
      <c r="K16" s="27">
        <f t="shared" si="14"/>
        <v>0.14679166666666699</v>
      </c>
      <c r="L16" s="27">
        <f t="shared" si="14"/>
        <v>0.14679166666666699</v>
      </c>
      <c r="M16" s="27">
        <f t="shared" si="14"/>
        <v>0.14679166666666699</v>
      </c>
      <c r="N16" s="27">
        <f t="shared" si="14"/>
        <v>0.14679166666666699</v>
      </c>
      <c r="O16" s="27">
        <f t="shared" si="14"/>
        <v>0.14679166666666699</v>
      </c>
      <c r="P16" s="27">
        <f t="shared" si="14"/>
        <v>0.14679166666666699</v>
      </c>
      <c r="Q16" s="27">
        <f t="shared" si="14"/>
        <v>0.14679166666666699</v>
      </c>
      <c r="R16" s="27">
        <f t="shared" si="14"/>
        <v>0.14679166666666699</v>
      </c>
      <c r="S16" s="27">
        <f t="shared" si="14"/>
        <v>0.14679166666666699</v>
      </c>
      <c r="T16" s="27">
        <f t="shared" si="14"/>
        <v>0.14679166666666699</v>
      </c>
      <c r="U16" s="27">
        <f t="shared" si="14"/>
        <v>0.14679166666666699</v>
      </c>
      <c r="V16" s="27">
        <f t="shared" si="14"/>
        <v>0.14679166666666699</v>
      </c>
      <c r="W16" s="27">
        <f t="shared" si="14"/>
        <v>0.14679166666666699</v>
      </c>
      <c r="X16" s="27">
        <f t="shared" si="14"/>
        <v>0.14679166666666699</v>
      </c>
      <c r="Y16" s="27">
        <f t="shared" si="14"/>
        <v>0.14679166666666699</v>
      </c>
      <c r="Z16" s="27">
        <f t="shared" si="14"/>
        <v>0.14679166666666699</v>
      </c>
      <c r="AA16" s="27">
        <f t="shared" si="14"/>
        <v>0.14679166666666699</v>
      </c>
      <c r="AB16" s="27">
        <f t="shared" si="14"/>
        <v>0.14679166666666699</v>
      </c>
      <c r="AC16" s="27">
        <f t="shared" si="14"/>
        <v>0.14679166666666699</v>
      </c>
      <c r="AD16" s="27">
        <f t="shared" si="14"/>
        <v>0.14679166666666699</v>
      </c>
      <c r="AE16" s="27">
        <f t="shared" si="14"/>
        <v>0.14679166666666699</v>
      </c>
      <c r="AF16" s="27">
        <f t="shared" si="14"/>
        <v>0.14679166666666699</v>
      </c>
      <c r="AG16" s="27">
        <f t="shared" si="14"/>
        <v>0.14679166666666699</v>
      </c>
      <c r="AH16" s="27">
        <f t="shared" si="14"/>
        <v>0.14679166666666699</v>
      </c>
      <c r="AI16" s="27">
        <f t="shared" si="14"/>
        <v>0.14679166666666699</v>
      </c>
      <c r="AJ16" s="27">
        <f t="shared" si="14"/>
        <v>0.14679166666666699</v>
      </c>
      <c r="AK16" s="27">
        <f t="shared" si="14"/>
        <v>0.14679166666666699</v>
      </c>
      <c r="AL16" s="26"/>
      <c r="AM16" s="52">
        <v>1</v>
      </c>
    </row>
    <row r="17" spans="1:39" s="46" customFormat="1" ht="12.75" customHeight="1" x14ac:dyDescent="0.25">
      <c r="A17" s="50" t="s">
        <v>44</v>
      </c>
      <c r="B17" s="26" t="s">
        <v>205</v>
      </c>
      <c r="C17" s="26" t="s">
        <v>196</v>
      </c>
      <c r="D17" s="63" t="s">
        <v>419</v>
      </c>
      <c r="E17" s="52">
        <v>2018</v>
      </c>
      <c r="F17" s="26" t="s">
        <v>412</v>
      </c>
      <c r="G17" s="26">
        <f>154.375/1000</f>
        <v>0.15437500000000001</v>
      </c>
      <c r="H17" s="26">
        <f>154.375/1000</f>
        <v>0.15437500000000001</v>
      </c>
      <c r="I17" s="26">
        <f t="shared" ref="I17:AK17" si="15">154.375/1000</f>
        <v>0.15437500000000001</v>
      </c>
      <c r="J17" s="26">
        <f t="shared" si="15"/>
        <v>0.15437500000000001</v>
      </c>
      <c r="K17" s="26">
        <f t="shared" si="15"/>
        <v>0.15437500000000001</v>
      </c>
      <c r="L17" s="26">
        <f t="shared" si="15"/>
        <v>0.15437500000000001</v>
      </c>
      <c r="M17" s="26">
        <f t="shared" si="15"/>
        <v>0.15437500000000001</v>
      </c>
      <c r="N17" s="26">
        <f t="shared" si="15"/>
        <v>0.15437500000000001</v>
      </c>
      <c r="O17" s="26">
        <f t="shared" si="15"/>
        <v>0.15437500000000001</v>
      </c>
      <c r="P17" s="26">
        <f t="shared" si="15"/>
        <v>0.15437500000000001</v>
      </c>
      <c r="Q17" s="26">
        <f t="shared" si="15"/>
        <v>0.15437500000000001</v>
      </c>
      <c r="R17" s="26">
        <f t="shared" si="15"/>
        <v>0.15437500000000001</v>
      </c>
      <c r="S17" s="26">
        <f t="shared" si="15"/>
        <v>0.15437500000000001</v>
      </c>
      <c r="T17" s="26">
        <f t="shared" si="15"/>
        <v>0.15437500000000001</v>
      </c>
      <c r="U17" s="26">
        <f t="shared" si="15"/>
        <v>0.15437500000000001</v>
      </c>
      <c r="V17" s="26">
        <f t="shared" si="15"/>
        <v>0.15437500000000001</v>
      </c>
      <c r="W17" s="26">
        <f t="shared" si="15"/>
        <v>0.15437500000000001</v>
      </c>
      <c r="X17" s="26">
        <f t="shared" si="15"/>
        <v>0.15437500000000001</v>
      </c>
      <c r="Y17" s="26">
        <f t="shared" si="15"/>
        <v>0.15437500000000001</v>
      </c>
      <c r="Z17" s="26">
        <f t="shared" si="15"/>
        <v>0.15437500000000001</v>
      </c>
      <c r="AA17" s="26">
        <f t="shared" si="15"/>
        <v>0.15437500000000001</v>
      </c>
      <c r="AB17" s="26">
        <f t="shared" si="15"/>
        <v>0.15437500000000001</v>
      </c>
      <c r="AC17" s="26">
        <f t="shared" si="15"/>
        <v>0.15437500000000001</v>
      </c>
      <c r="AD17" s="26">
        <f t="shared" si="15"/>
        <v>0.15437500000000001</v>
      </c>
      <c r="AE17" s="26">
        <f t="shared" si="15"/>
        <v>0.15437500000000001</v>
      </c>
      <c r="AF17" s="26">
        <f t="shared" si="15"/>
        <v>0.15437500000000001</v>
      </c>
      <c r="AG17" s="26">
        <f t="shared" si="15"/>
        <v>0.15437500000000001</v>
      </c>
      <c r="AH17" s="26">
        <f t="shared" si="15"/>
        <v>0.15437500000000001</v>
      </c>
      <c r="AI17" s="26">
        <f t="shared" si="15"/>
        <v>0.15437500000000001</v>
      </c>
      <c r="AJ17" s="26">
        <f t="shared" si="15"/>
        <v>0.15437500000000001</v>
      </c>
      <c r="AK17" s="26">
        <f t="shared" si="15"/>
        <v>0.15437500000000001</v>
      </c>
      <c r="AL17" s="26"/>
      <c r="AM17" s="52">
        <v>1</v>
      </c>
    </row>
    <row r="18" spans="1:39" s="46" customFormat="1" ht="12.75" customHeight="1" x14ac:dyDescent="0.25">
      <c r="A18" s="50" t="s">
        <v>47</v>
      </c>
      <c r="B18" s="26" t="s">
        <v>205</v>
      </c>
      <c r="C18" s="26" t="s">
        <v>196</v>
      </c>
      <c r="D18" s="63" t="s">
        <v>419</v>
      </c>
      <c r="E18" s="52">
        <v>2018</v>
      </c>
      <c r="F18" s="26" t="s">
        <v>412</v>
      </c>
      <c r="G18" s="26">
        <f>138.125/1000</f>
        <v>0.138125</v>
      </c>
      <c r="H18" s="26">
        <f>138.125/1000</f>
        <v>0.138125</v>
      </c>
      <c r="I18" s="26">
        <f t="shared" ref="I18:AK18" si="16">138.125/1000</f>
        <v>0.138125</v>
      </c>
      <c r="J18" s="26">
        <f t="shared" si="16"/>
        <v>0.138125</v>
      </c>
      <c r="K18" s="26">
        <f t="shared" si="16"/>
        <v>0.138125</v>
      </c>
      <c r="L18" s="26">
        <f t="shared" si="16"/>
        <v>0.138125</v>
      </c>
      <c r="M18" s="26">
        <f t="shared" si="16"/>
        <v>0.138125</v>
      </c>
      <c r="N18" s="26">
        <f t="shared" si="16"/>
        <v>0.138125</v>
      </c>
      <c r="O18" s="26">
        <f t="shared" si="16"/>
        <v>0.138125</v>
      </c>
      <c r="P18" s="26">
        <f t="shared" si="16"/>
        <v>0.138125</v>
      </c>
      <c r="Q18" s="26">
        <f t="shared" si="16"/>
        <v>0.138125</v>
      </c>
      <c r="R18" s="26">
        <f t="shared" si="16"/>
        <v>0.138125</v>
      </c>
      <c r="S18" s="26">
        <f t="shared" si="16"/>
        <v>0.138125</v>
      </c>
      <c r="T18" s="26">
        <f t="shared" si="16"/>
        <v>0.138125</v>
      </c>
      <c r="U18" s="26">
        <f t="shared" si="16"/>
        <v>0.138125</v>
      </c>
      <c r="V18" s="26">
        <f t="shared" si="16"/>
        <v>0.138125</v>
      </c>
      <c r="W18" s="26">
        <f t="shared" si="16"/>
        <v>0.138125</v>
      </c>
      <c r="X18" s="26">
        <f t="shared" si="16"/>
        <v>0.138125</v>
      </c>
      <c r="Y18" s="26">
        <f t="shared" si="16"/>
        <v>0.138125</v>
      </c>
      <c r="Z18" s="26">
        <f t="shared" si="16"/>
        <v>0.138125</v>
      </c>
      <c r="AA18" s="26">
        <f t="shared" si="16"/>
        <v>0.138125</v>
      </c>
      <c r="AB18" s="26">
        <f t="shared" si="16"/>
        <v>0.138125</v>
      </c>
      <c r="AC18" s="26">
        <f t="shared" si="16"/>
        <v>0.138125</v>
      </c>
      <c r="AD18" s="26">
        <f t="shared" si="16"/>
        <v>0.138125</v>
      </c>
      <c r="AE18" s="26">
        <f t="shared" si="16"/>
        <v>0.138125</v>
      </c>
      <c r="AF18" s="26">
        <f t="shared" si="16"/>
        <v>0.138125</v>
      </c>
      <c r="AG18" s="26">
        <f t="shared" si="16"/>
        <v>0.138125</v>
      </c>
      <c r="AH18" s="26">
        <f t="shared" si="16"/>
        <v>0.138125</v>
      </c>
      <c r="AI18" s="26">
        <f t="shared" si="16"/>
        <v>0.138125</v>
      </c>
      <c r="AJ18" s="26">
        <f t="shared" si="16"/>
        <v>0.138125</v>
      </c>
      <c r="AK18" s="26">
        <f t="shared" si="16"/>
        <v>0.138125</v>
      </c>
      <c r="AL18" s="26"/>
      <c r="AM18" s="52">
        <v>1</v>
      </c>
    </row>
    <row r="19" spans="1:39" s="46" customFormat="1" ht="12.75" customHeight="1" x14ac:dyDescent="0.25">
      <c r="A19" s="105" t="s">
        <v>49</v>
      </c>
      <c r="B19" s="26" t="s">
        <v>205</v>
      </c>
      <c r="C19" s="26" t="s">
        <v>210</v>
      </c>
      <c r="D19" s="63" t="s">
        <v>419</v>
      </c>
      <c r="E19" s="52">
        <v>2015</v>
      </c>
      <c r="F19" s="26" t="s">
        <v>413</v>
      </c>
      <c r="G19" s="26">
        <f>110/1000</f>
        <v>0.11</v>
      </c>
      <c r="H19" s="26">
        <f>110/1000</f>
        <v>0.11</v>
      </c>
      <c r="I19" s="26">
        <f t="shared" ref="I19:AK19" si="17">110/1000</f>
        <v>0.11</v>
      </c>
      <c r="J19" s="26">
        <f t="shared" si="17"/>
        <v>0.11</v>
      </c>
      <c r="K19" s="26">
        <f t="shared" si="17"/>
        <v>0.11</v>
      </c>
      <c r="L19" s="26">
        <f t="shared" si="17"/>
        <v>0.11</v>
      </c>
      <c r="M19" s="26">
        <f t="shared" si="17"/>
        <v>0.11</v>
      </c>
      <c r="N19" s="26">
        <f t="shared" si="17"/>
        <v>0.11</v>
      </c>
      <c r="O19" s="26">
        <f t="shared" si="17"/>
        <v>0.11</v>
      </c>
      <c r="P19" s="26">
        <f t="shared" si="17"/>
        <v>0.11</v>
      </c>
      <c r="Q19" s="26">
        <f t="shared" si="17"/>
        <v>0.11</v>
      </c>
      <c r="R19" s="26">
        <f t="shared" si="17"/>
        <v>0.11</v>
      </c>
      <c r="S19" s="26">
        <f t="shared" si="17"/>
        <v>0.11</v>
      </c>
      <c r="T19" s="26">
        <f t="shared" si="17"/>
        <v>0.11</v>
      </c>
      <c r="U19" s="26">
        <f t="shared" si="17"/>
        <v>0.11</v>
      </c>
      <c r="V19" s="26">
        <f t="shared" si="17"/>
        <v>0.11</v>
      </c>
      <c r="W19" s="26">
        <f t="shared" si="17"/>
        <v>0.11</v>
      </c>
      <c r="X19" s="26">
        <f t="shared" si="17"/>
        <v>0.11</v>
      </c>
      <c r="Y19" s="26">
        <f t="shared" si="17"/>
        <v>0.11</v>
      </c>
      <c r="Z19" s="26">
        <f t="shared" si="17"/>
        <v>0.11</v>
      </c>
      <c r="AA19" s="26">
        <f t="shared" si="17"/>
        <v>0.11</v>
      </c>
      <c r="AB19" s="26">
        <f t="shared" si="17"/>
        <v>0.11</v>
      </c>
      <c r="AC19" s="26">
        <f t="shared" si="17"/>
        <v>0.11</v>
      </c>
      <c r="AD19" s="26">
        <f t="shared" si="17"/>
        <v>0.11</v>
      </c>
      <c r="AE19" s="26">
        <f t="shared" si="17"/>
        <v>0.11</v>
      </c>
      <c r="AF19" s="26">
        <f t="shared" si="17"/>
        <v>0.11</v>
      </c>
      <c r="AG19" s="26">
        <f t="shared" si="17"/>
        <v>0.11</v>
      </c>
      <c r="AH19" s="26">
        <f t="shared" si="17"/>
        <v>0.11</v>
      </c>
      <c r="AI19" s="26">
        <f t="shared" si="17"/>
        <v>0.11</v>
      </c>
      <c r="AJ19" s="26">
        <f t="shared" si="17"/>
        <v>0.11</v>
      </c>
      <c r="AK19" s="26">
        <f t="shared" si="17"/>
        <v>0.11</v>
      </c>
      <c r="AL19" s="26"/>
      <c r="AM19" s="52"/>
    </row>
    <row r="20" spans="1:39" s="46" customFormat="1" ht="13" customHeight="1" x14ac:dyDescent="0.25">
      <c r="A20" s="106"/>
      <c r="B20" s="26" t="s">
        <v>205</v>
      </c>
      <c r="C20" s="26" t="s">
        <v>210</v>
      </c>
      <c r="D20" s="63" t="s">
        <v>419</v>
      </c>
      <c r="E20" s="52">
        <v>2018</v>
      </c>
      <c r="F20" s="26" t="s">
        <v>413</v>
      </c>
      <c r="G20" s="26">
        <f>G19*'Conversion Factors'!$D$31^($E20-$E19)</f>
        <v>0.11673288</v>
      </c>
      <c r="H20" s="26">
        <f>H19*'Conversion Factors'!$D$31^($E20-$E19)</f>
        <v>0.11673288</v>
      </c>
      <c r="I20" s="26">
        <f>I19*'Conversion Factors'!$D$31^($E20-$E19)</f>
        <v>0.11673288</v>
      </c>
      <c r="J20" s="26">
        <f>J19*'Conversion Factors'!$D$31^($E20-$E19)</f>
        <v>0.11673288</v>
      </c>
      <c r="K20" s="26">
        <f>K19*'Conversion Factors'!$D$31^($E20-$E19)</f>
        <v>0.11673288</v>
      </c>
      <c r="L20" s="26">
        <f>L19*'Conversion Factors'!$D$31^($E20-$E19)</f>
        <v>0.11673288</v>
      </c>
      <c r="M20" s="26">
        <f>M19*'Conversion Factors'!$D$31^($E20-$E19)</f>
        <v>0.11673288</v>
      </c>
      <c r="N20" s="26">
        <f>N19*'Conversion Factors'!$D$31^($E20-$E19)</f>
        <v>0.11673288</v>
      </c>
      <c r="O20" s="26">
        <f>O19*'Conversion Factors'!$D$31^($E20-$E19)</f>
        <v>0.11673288</v>
      </c>
      <c r="P20" s="26">
        <f>P19*'Conversion Factors'!$D$31^($E20-$E19)</f>
        <v>0.11673288</v>
      </c>
      <c r="Q20" s="26">
        <f>Q19*'Conversion Factors'!$D$31^($E20-$E19)</f>
        <v>0.11673288</v>
      </c>
      <c r="R20" s="26">
        <f>R19*'Conversion Factors'!$D$31^($E20-$E19)</f>
        <v>0.11673288</v>
      </c>
      <c r="S20" s="26">
        <f>S19*'Conversion Factors'!$D$31^($E20-$E19)</f>
        <v>0.11673288</v>
      </c>
      <c r="T20" s="26">
        <f>T19*'Conversion Factors'!$D$31^($E20-$E19)</f>
        <v>0.11673288</v>
      </c>
      <c r="U20" s="26">
        <f>U19*'Conversion Factors'!$D$31^($E20-$E19)</f>
        <v>0.11673288</v>
      </c>
      <c r="V20" s="26">
        <f>V19*'Conversion Factors'!$D$31^($E20-$E19)</f>
        <v>0.11673288</v>
      </c>
      <c r="W20" s="26">
        <f>W19*'Conversion Factors'!$D$31^($E20-$E19)</f>
        <v>0.11673288</v>
      </c>
      <c r="X20" s="26">
        <f>X19*'Conversion Factors'!$D$31^($E20-$E19)</f>
        <v>0.11673288</v>
      </c>
      <c r="Y20" s="26">
        <f>Y19*'Conversion Factors'!$D$31^($E20-$E19)</f>
        <v>0.11673288</v>
      </c>
      <c r="Z20" s="26">
        <f>Z19*'Conversion Factors'!$D$31^($E20-$E19)</f>
        <v>0.11673288</v>
      </c>
      <c r="AA20" s="26">
        <f>AA19*'Conversion Factors'!$D$31^($E20-$E19)</f>
        <v>0.11673288</v>
      </c>
      <c r="AB20" s="26">
        <f>AB19*'Conversion Factors'!$D$31^($E20-$E19)</f>
        <v>0.11673288</v>
      </c>
      <c r="AC20" s="26">
        <f>AC19*'Conversion Factors'!$D$31^($E20-$E19)</f>
        <v>0.11673288</v>
      </c>
      <c r="AD20" s="26">
        <f>AD19*'Conversion Factors'!$D$31^($E20-$E19)</f>
        <v>0.11673288</v>
      </c>
      <c r="AE20" s="26">
        <f>AE19*'Conversion Factors'!$D$31^($E20-$E19)</f>
        <v>0.11673288</v>
      </c>
      <c r="AF20" s="26">
        <f>AF19*'Conversion Factors'!$D$31^($E20-$E19)</f>
        <v>0.11673288</v>
      </c>
      <c r="AG20" s="26">
        <f>AG19*'Conversion Factors'!$D$31^($E20-$E19)</f>
        <v>0.11673288</v>
      </c>
      <c r="AH20" s="26">
        <f>AH19*'Conversion Factors'!$D$31^($E20-$E19)</f>
        <v>0.11673288</v>
      </c>
      <c r="AI20" s="26">
        <f>AI19*'Conversion Factors'!$D$31^($E20-$E19)</f>
        <v>0.11673288</v>
      </c>
      <c r="AJ20" s="26">
        <f>AJ19*'Conversion Factors'!$D$31^($E20-$E19)</f>
        <v>0.11673288</v>
      </c>
      <c r="AK20" s="26">
        <f>AK19*'Conversion Factors'!$D$31^($E20-$E19)</f>
        <v>0.11673288</v>
      </c>
      <c r="AL20" s="26"/>
      <c r="AM20" s="52"/>
    </row>
    <row r="21" spans="1:39" s="46" customFormat="1" ht="12.75" customHeight="1" x14ac:dyDescent="0.25">
      <c r="A21" s="107"/>
      <c r="B21" s="26" t="s">
        <v>205</v>
      </c>
      <c r="C21" s="26" t="s">
        <v>210</v>
      </c>
      <c r="D21" s="63" t="s">
        <v>419</v>
      </c>
      <c r="E21" s="52">
        <v>2018</v>
      </c>
      <c r="F21" s="26" t="s">
        <v>412</v>
      </c>
      <c r="G21" s="26">
        <f>G20*'Conversion Factors'!D$22</f>
        <v>0.16109137439999999</v>
      </c>
      <c r="H21" s="26">
        <f>H20*'Conversion Factors'!E$22</f>
        <v>0.157589388</v>
      </c>
      <c r="I21" s="26">
        <f>I20*'Conversion Factors'!F$22</f>
        <v>0.15642205920000002</v>
      </c>
      <c r="J21" s="26">
        <f>J20*'Conversion Factors'!G$22</f>
        <v>0.15642205920000002</v>
      </c>
      <c r="K21" s="26">
        <f>K20*'Conversion Factors'!H$22</f>
        <v>0.15525473040000001</v>
      </c>
      <c r="L21" s="26">
        <f>L20*'Conversion Factors'!I$22</f>
        <v>0.15408740160000001</v>
      </c>
      <c r="M21" s="26">
        <f>M20*'Conversion Factors'!J$22</f>
        <v>0.15408740160000001</v>
      </c>
      <c r="N21" s="26">
        <f>N20*'Conversion Factors'!K$22</f>
        <v>0.15408740160000001</v>
      </c>
      <c r="O21" s="26">
        <f>O20*'Conversion Factors'!L$22</f>
        <v>0.15408740160000001</v>
      </c>
      <c r="P21" s="26">
        <f>P20*'Conversion Factors'!M$22</f>
        <v>0.15175274399999999</v>
      </c>
      <c r="Q21" s="26">
        <f>Q20*'Conversion Factors'!N$22</f>
        <v>0.15175274399999999</v>
      </c>
      <c r="R21" s="26">
        <f>R20*'Conversion Factors'!O$22</f>
        <v>0.15058541519999999</v>
      </c>
      <c r="S21" s="26">
        <f>S20*'Conversion Factors'!P$22</f>
        <v>0.15058541519999999</v>
      </c>
      <c r="T21" s="26">
        <f>T20*'Conversion Factors'!Q$22</f>
        <v>0.14941808640000001</v>
      </c>
      <c r="U21" s="26">
        <f>U20*'Conversion Factors'!R$22</f>
        <v>0.14941808640000001</v>
      </c>
      <c r="V21" s="26">
        <f>V20*'Conversion Factors'!S$22</f>
        <v>0.14941808640000001</v>
      </c>
      <c r="W21" s="26">
        <f>W20*'Conversion Factors'!T$22</f>
        <v>0.14941808640000001</v>
      </c>
      <c r="X21" s="26">
        <f>X20*'Conversion Factors'!U$22</f>
        <v>0.14941808640000001</v>
      </c>
      <c r="Y21" s="26">
        <f>Y20*'Conversion Factors'!V$22</f>
        <v>0.14941808640000001</v>
      </c>
      <c r="Z21" s="26">
        <f>Z20*'Conversion Factors'!W$22</f>
        <v>0.14941808640000001</v>
      </c>
      <c r="AA21" s="26">
        <f>AA20*'Conversion Factors'!X$22</f>
        <v>0.14941808640000001</v>
      </c>
      <c r="AB21" s="26">
        <f>AB20*'Conversion Factors'!Y$22</f>
        <v>0.14941808640000001</v>
      </c>
      <c r="AC21" s="26">
        <f>AC20*'Conversion Factors'!Z$22</f>
        <v>0.14941808640000001</v>
      </c>
      <c r="AD21" s="26">
        <f>AD20*'Conversion Factors'!AA$22</f>
        <v>0.14941808640000001</v>
      </c>
      <c r="AE21" s="26">
        <f>AE20*'Conversion Factors'!AB$22</f>
        <v>0.14941808640000001</v>
      </c>
      <c r="AF21" s="26">
        <f>AF20*'Conversion Factors'!AC$22</f>
        <v>0.14941808640000001</v>
      </c>
      <c r="AG21" s="26">
        <f>AG20*'Conversion Factors'!AD$22</f>
        <v>0.14941808640000001</v>
      </c>
      <c r="AH21" s="26">
        <f>AH20*'Conversion Factors'!AE$22</f>
        <v>0.14941808640000001</v>
      </c>
      <c r="AI21" s="26">
        <f>AI20*'Conversion Factors'!AF$22</f>
        <v>0.14941808640000001</v>
      </c>
      <c r="AJ21" s="26">
        <f>AJ20*'Conversion Factors'!AG$22</f>
        <v>0.14941808640000001</v>
      </c>
      <c r="AK21" s="26">
        <f>AK20*'Conversion Factors'!AH$22</f>
        <v>0.14941808640000001</v>
      </c>
      <c r="AL21" s="26"/>
      <c r="AM21" s="52">
        <v>1</v>
      </c>
    </row>
    <row r="22" spans="1:39" s="46" customFormat="1" ht="12.75" customHeight="1" x14ac:dyDescent="0.25">
      <c r="A22" s="50" t="s">
        <v>51</v>
      </c>
      <c r="B22" s="26" t="s">
        <v>213</v>
      </c>
      <c r="C22" s="26" t="s">
        <v>196</v>
      </c>
      <c r="D22" s="63" t="s">
        <v>419</v>
      </c>
      <c r="E22" s="52">
        <v>2018</v>
      </c>
      <c r="F22" s="26" t="s">
        <v>412</v>
      </c>
      <c r="G22" s="26">
        <f>641.875/1000</f>
        <v>0.64187499999999997</v>
      </c>
      <c r="H22" s="26">
        <f t="shared" ref="H22:AK23" si="18">641.875/1000</f>
        <v>0.64187499999999997</v>
      </c>
      <c r="I22" s="26">
        <f t="shared" si="18"/>
        <v>0.64187499999999997</v>
      </c>
      <c r="J22" s="26">
        <f t="shared" si="18"/>
        <v>0.64187499999999997</v>
      </c>
      <c r="K22" s="26">
        <f t="shared" si="18"/>
        <v>0.64187499999999997</v>
      </c>
      <c r="L22" s="26">
        <f t="shared" si="18"/>
        <v>0.64187499999999997</v>
      </c>
      <c r="M22" s="26">
        <f t="shared" si="18"/>
        <v>0.64187499999999997</v>
      </c>
      <c r="N22" s="26">
        <f t="shared" si="18"/>
        <v>0.64187499999999997</v>
      </c>
      <c r="O22" s="26">
        <f t="shared" si="18"/>
        <v>0.64187499999999997</v>
      </c>
      <c r="P22" s="26">
        <f t="shared" si="18"/>
        <v>0.64187499999999997</v>
      </c>
      <c r="Q22" s="26">
        <f t="shared" si="18"/>
        <v>0.64187499999999997</v>
      </c>
      <c r="R22" s="26">
        <f t="shared" si="18"/>
        <v>0.64187499999999997</v>
      </c>
      <c r="S22" s="26">
        <f t="shared" si="18"/>
        <v>0.64187499999999997</v>
      </c>
      <c r="T22" s="26">
        <f t="shared" si="18"/>
        <v>0.64187499999999997</v>
      </c>
      <c r="U22" s="26">
        <f t="shared" si="18"/>
        <v>0.64187499999999997</v>
      </c>
      <c r="V22" s="26">
        <f t="shared" si="18"/>
        <v>0.64187499999999997</v>
      </c>
      <c r="W22" s="26">
        <f t="shared" si="18"/>
        <v>0.64187499999999997</v>
      </c>
      <c r="X22" s="26">
        <f t="shared" si="18"/>
        <v>0.64187499999999997</v>
      </c>
      <c r="Y22" s="26">
        <f t="shared" si="18"/>
        <v>0.64187499999999997</v>
      </c>
      <c r="Z22" s="26">
        <f t="shared" si="18"/>
        <v>0.64187499999999997</v>
      </c>
      <c r="AA22" s="26">
        <f t="shared" si="18"/>
        <v>0.64187499999999997</v>
      </c>
      <c r="AB22" s="26">
        <f t="shared" si="18"/>
        <v>0.64187499999999997</v>
      </c>
      <c r="AC22" s="26">
        <f t="shared" si="18"/>
        <v>0.64187499999999997</v>
      </c>
      <c r="AD22" s="26">
        <f t="shared" si="18"/>
        <v>0.64187499999999997</v>
      </c>
      <c r="AE22" s="26">
        <f t="shared" si="18"/>
        <v>0.64187499999999997</v>
      </c>
      <c r="AF22" s="26">
        <f t="shared" si="18"/>
        <v>0.64187499999999997</v>
      </c>
      <c r="AG22" s="26">
        <f t="shared" si="18"/>
        <v>0.64187499999999997</v>
      </c>
      <c r="AH22" s="26">
        <f t="shared" si="18"/>
        <v>0.64187499999999997</v>
      </c>
      <c r="AI22" s="26">
        <f t="shared" si="18"/>
        <v>0.64187499999999997</v>
      </c>
      <c r="AJ22" s="26">
        <f t="shared" si="18"/>
        <v>0.64187499999999997</v>
      </c>
      <c r="AK22" s="26">
        <f t="shared" si="18"/>
        <v>0.64187499999999997</v>
      </c>
      <c r="AL22" s="26"/>
      <c r="AM22" s="52">
        <v>1</v>
      </c>
    </row>
    <row r="23" spans="1:39" s="46" customFormat="1" ht="12.75" customHeight="1" x14ac:dyDescent="0.25">
      <c r="A23" s="50" t="s">
        <v>54</v>
      </c>
      <c r="B23" s="26" t="s">
        <v>213</v>
      </c>
      <c r="C23" s="26" t="s">
        <v>196</v>
      </c>
      <c r="D23" s="63" t="s">
        <v>419</v>
      </c>
      <c r="E23" s="52">
        <v>2018</v>
      </c>
      <c r="F23" s="26" t="s">
        <v>412</v>
      </c>
      <c r="G23" s="26">
        <f>641.875/1000</f>
        <v>0.64187499999999997</v>
      </c>
      <c r="H23" s="26">
        <f t="shared" si="18"/>
        <v>0.64187499999999997</v>
      </c>
      <c r="I23" s="26">
        <f t="shared" si="18"/>
        <v>0.64187499999999997</v>
      </c>
      <c r="J23" s="26">
        <f t="shared" si="18"/>
        <v>0.64187499999999997</v>
      </c>
      <c r="K23" s="26">
        <f t="shared" si="18"/>
        <v>0.64187499999999997</v>
      </c>
      <c r="L23" s="26">
        <f t="shared" si="18"/>
        <v>0.64187499999999997</v>
      </c>
      <c r="M23" s="26">
        <f t="shared" si="18"/>
        <v>0.64187499999999997</v>
      </c>
      <c r="N23" s="26">
        <f t="shared" si="18"/>
        <v>0.64187499999999997</v>
      </c>
      <c r="O23" s="26">
        <f t="shared" si="18"/>
        <v>0.64187499999999997</v>
      </c>
      <c r="P23" s="26">
        <f t="shared" si="18"/>
        <v>0.64187499999999997</v>
      </c>
      <c r="Q23" s="26">
        <f t="shared" si="18"/>
        <v>0.64187499999999997</v>
      </c>
      <c r="R23" s="26">
        <f t="shared" si="18"/>
        <v>0.64187499999999997</v>
      </c>
      <c r="S23" s="26">
        <f t="shared" si="18"/>
        <v>0.64187499999999997</v>
      </c>
      <c r="T23" s="26">
        <f t="shared" si="18"/>
        <v>0.64187499999999997</v>
      </c>
      <c r="U23" s="26">
        <f t="shared" si="18"/>
        <v>0.64187499999999997</v>
      </c>
      <c r="V23" s="26">
        <f t="shared" si="18"/>
        <v>0.64187499999999997</v>
      </c>
      <c r="W23" s="26">
        <f t="shared" si="18"/>
        <v>0.64187499999999997</v>
      </c>
      <c r="X23" s="26">
        <f t="shared" si="18"/>
        <v>0.64187499999999997</v>
      </c>
      <c r="Y23" s="26">
        <f t="shared" si="18"/>
        <v>0.64187499999999997</v>
      </c>
      <c r="Z23" s="26">
        <f t="shared" si="18"/>
        <v>0.64187499999999997</v>
      </c>
      <c r="AA23" s="26">
        <f t="shared" si="18"/>
        <v>0.64187499999999997</v>
      </c>
      <c r="AB23" s="26">
        <f t="shared" si="18"/>
        <v>0.64187499999999997</v>
      </c>
      <c r="AC23" s="26">
        <f t="shared" si="18"/>
        <v>0.64187499999999997</v>
      </c>
      <c r="AD23" s="26">
        <f t="shared" si="18"/>
        <v>0.64187499999999997</v>
      </c>
      <c r="AE23" s="26">
        <f t="shared" si="18"/>
        <v>0.64187499999999997</v>
      </c>
      <c r="AF23" s="26">
        <f t="shared" si="18"/>
        <v>0.64187499999999997</v>
      </c>
      <c r="AG23" s="26">
        <f t="shared" si="18"/>
        <v>0.64187499999999997</v>
      </c>
      <c r="AH23" s="26">
        <f t="shared" si="18"/>
        <v>0.64187499999999997</v>
      </c>
      <c r="AI23" s="26">
        <f t="shared" si="18"/>
        <v>0.64187499999999997</v>
      </c>
      <c r="AJ23" s="26">
        <f t="shared" si="18"/>
        <v>0.64187499999999997</v>
      </c>
      <c r="AK23" s="26">
        <f t="shared" si="18"/>
        <v>0.64187499999999997</v>
      </c>
      <c r="AL23" s="26"/>
      <c r="AM23" s="52">
        <v>1</v>
      </c>
    </row>
    <row r="24" spans="1:39" s="46" customFormat="1" ht="12.75" customHeight="1" x14ac:dyDescent="0.25">
      <c r="A24" s="50" t="s">
        <v>60</v>
      </c>
      <c r="B24" s="26" t="s">
        <v>213</v>
      </c>
      <c r="C24" s="26" t="s">
        <v>196</v>
      </c>
      <c r="D24" s="63" t="s">
        <v>419</v>
      </c>
      <c r="E24" s="52">
        <v>2018</v>
      </c>
      <c r="F24" s="26" t="s">
        <v>412</v>
      </c>
      <c r="G24" s="26">
        <f>690.625/1000</f>
        <v>0.69062500000000004</v>
      </c>
      <c r="H24" s="26">
        <f t="shared" ref="H24:AK24" si="19">690.625/1000</f>
        <v>0.69062500000000004</v>
      </c>
      <c r="I24" s="26">
        <f t="shared" si="19"/>
        <v>0.69062500000000004</v>
      </c>
      <c r="J24" s="26">
        <f t="shared" si="19"/>
        <v>0.69062500000000004</v>
      </c>
      <c r="K24" s="26">
        <f t="shared" si="19"/>
        <v>0.69062500000000004</v>
      </c>
      <c r="L24" s="26">
        <f t="shared" si="19"/>
        <v>0.69062500000000004</v>
      </c>
      <c r="M24" s="26">
        <f t="shared" si="19"/>
        <v>0.69062500000000004</v>
      </c>
      <c r="N24" s="26">
        <f t="shared" si="19"/>
        <v>0.69062500000000004</v>
      </c>
      <c r="O24" s="26">
        <f t="shared" si="19"/>
        <v>0.69062500000000004</v>
      </c>
      <c r="P24" s="26">
        <f t="shared" si="19"/>
        <v>0.69062500000000004</v>
      </c>
      <c r="Q24" s="26">
        <f t="shared" si="19"/>
        <v>0.69062500000000004</v>
      </c>
      <c r="R24" s="26">
        <f t="shared" si="19"/>
        <v>0.69062500000000004</v>
      </c>
      <c r="S24" s="26">
        <f t="shared" si="19"/>
        <v>0.69062500000000004</v>
      </c>
      <c r="T24" s="26">
        <f t="shared" si="19"/>
        <v>0.69062500000000004</v>
      </c>
      <c r="U24" s="26">
        <f t="shared" si="19"/>
        <v>0.69062500000000004</v>
      </c>
      <c r="V24" s="26">
        <f t="shared" si="19"/>
        <v>0.69062500000000004</v>
      </c>
      <c r="W24" s="26">
        <f t="shared" si="19"/>
        <v>0.69062500000000004</v>
      </c>
      <c r="X24" s="26">
        <f t="shared" si="19"/>
        <v>0.69062500000000004</v>
      </c>
      <c r="Y24" s="26">
        <f t="shared" si="19"/>
        <v>0.69062500000000004</v>
      </c>
      <c r="Z24" s="26">
        <f t="shared" si="19"/>
        <v>0.69062500000000004</v>
      </c>
      <c r="AA24" s="26">
        <f t="shared" si="19"/>
        <v>0.69062500000000004</v>
      </c>
      <c r="AB24" s="26">
        <f t="shared" si="19"/>
        <v>0.69062500000000004</v>
      </c>
      <c r="AC24" s="26">
        <f t="shared" si="19"/>
        <v>0.69062500000000004</v>
      </c>
      <c r="AD24" s="26">
        <f t="shared" si="19"/>
        <v>0.69062500000000004</v>
      </c>
      <c r="AE24" s="26">
        <f t="shared" si="19"/>
        <v>0.69062500000000004</v>
      </c>
      <c r="AF24" s="26">
        <f t="shared" si="19"/>
        <v>0.69062500000000004</v>
      </c>
      <c r="AG24" s="26">
        <f t="shared" si="19"/>
        <v>0.69062500000000004</v>
      </c>
      <c r="AH24" s="26">
        <f t="shared" si="19"/>
        <v>0.69062500000000004</v>
      </c>
      <c r="AI24" s="26">
        <f t="shared" si="19"/>
        <v>0.69062500000000004</v>
      </c>
      <c r="AJ24" s="26">
        <f t="shared" si="19"/>
        <v>0.69062500000000004</v>
      </c>
      <c r="AK24" s="26">
        <f t="shared" si="19"/>
        <v>0.69062500000000004</v>
      </c>
      <c r="AL24" s="26"/>
      <c r="AM24" s="52">
        <v>1</v>
      </c>
    </row>
    <row r="25" spans="1:39" s="46" customFormat="1" ht="12.75" customHeight="1" x14ac:dyDescent="0.25">
      <c r="A25" s="50" t="s">
        <v>56</v>
      </c>
      <c r="B25" s="26" t="s">
        <v>213</v>
      </c>
      <c r="C25" s="26" t="s">
        <v>212</v>
      </c>
      <c r="D25" s="59" t="s">
        <v>419</v>
      </c>
      <c r="E25" s="60">
        <v>2018</v>
      </c>
      <c r="F25" s="61" t="s">
        <v>412</v>
      </c>
      <c r="G25" s="62">
        <f>487.5/1000</f>
        <v>0.48749999999999999</v>
      </c>
      <c r="H25" s="62">
        <f t="shared" ref="H25:AK26" si="20">487.5/1000</f>
        <v>0.48749999999999999</v>
      </c>
      <c r="I25" s="62">
        <f t="shared" si="20"/>
        <v>0.48749999999999999</v>
      </c>
      <c r="J25" s="62">
        <f t="shared" si="20"/>
        <v>0.48749999999999999</v>
      </c>
      <c r="K25" s="62">
        <f t="shared" si="20"/>
        <v>0.48749999999999999</v>
      </c>
      <c r="L25" s="62">
        <f t="shared" si="20"/>
        <v>0.48749999999999999</v>
      </c>
      <c r="M25" s="62">
        <f t="shared" si="20"/>
        <v>0.48749999999999999</v>
      </c>
      <c r="N25" s="62">
        <f t="shared" si="20"/>
        <v>0.48749999999999999</v>
      </c>
      <c r="O25" s="62">
        <f t="shared" si="20"/>
        <v>0.48749999999999999</v>
      </c>
      <c r="P25" s="62">
        <f t="shared" si="20"/>
        <v>0.48749999999999999</v>
      </c>
      <c r="Q25" s="62">
        <f t="shared" si="20"/>
        <v>0.48749999999999999</v>
      </c>
      <c r="R25" s="62">
        <f t="shared" si="20"/>
        <v>0.48749999999999999</v>
      </c>
      <c r="S25" s="62">
        <f t="shared" si="20"/>
        <v>0.48749999999999999</v>
      </c>
      <c r="T25" s="62">
        <f t="shared" si="20"/>
        <v>0.48749999999999999</v>
      </c>
      <c r="U25" s="62">
        <f t="shared" si="20"/>
        <v>0.48749999999999999</v>
      </c>
      <c r="V25" s="62">
        <f t="shared" si="20"/>
        <v>0.48749999999999999</v>
      </c>
      <c r="W25" s="62">
        <f t="shared" si="20"/>
        <v>0.48749999999999999</v>
      </c>
      <c r="X25" s="62">
        <f t="shared" si="20"/>
        <v>0.48749999999999999</v>
      </c>
      <c r="Y25" s="62">
        <f t="shared" si="20"/>
        <v>0.48749999999999999</v>
      </c>
      <c r="Z25" s="62">
        <f t="shared" si="20"/>
        <v>0.48749999999999999</v>
      </c>
      <c r="AA25" s="62">
        <f t="shared" si="20"/>
        <v>0.48749999999999999</v>
      </c>
      <c r="AB25" s="62">
        <f t="shared" si="20"/>
        <v>0.48749999999999999</v>
      </c>
      <c r="AC25" s="62">
        <f t="shared" si="20"/>
        <v>0.48749999999999999</v>
      </c>
      <c r="AD25" s="62">
        <f t="shared" si="20"/>
        <v>0.48749999999999999</v>
      </c>
      <c r="AE25" s="62">
        <f t="shared" si="20"/>
        <v>0.48749999999999999</v>
      </c>
      <c r="AF25" s="62">
        <f t="shared" si="20"/>
        <v>0.48749999999999999</v>
      </c>
      <c r="AG25" s="62">
        <f t="shared" si="20"/>
        <v>0.48749999999999999</v>
      </c>
      <c r="AH25" s="62">
        <f t="shared" si="20"/>
        <v>0.48749999999999999</v>
      </c>
      <c r="AI25" s="62">
        <f t="shared" si="20"/>
        <v>0.48749999999999999</v>
      </c>
      <c r="AJ25" s="62">
        <f t="shared" si="20"/>
        <v>0.48749999999999999</v>
      </c>
      <c r="AK25" s="62">
        <f t="shared" si="20"/>
        <v>0.48749999999999999</v>
      </c>
      <c r="AL25" s="26"/>
      <c r="AM25" s="52">
        <v>1</v>
      </c>
    </row>
    <row r="26" spans="1:39" s="46" customFormat="1" ht="12.75" customHeight="1" x14ac:dyDescent="0.25">
      <c r="A26" s="50" t="s">
        <v>58</v>
      </c>
      <c r="B26" s="26" t="s">
        <v>213</v>
      </c>
      <c r="C26" s="26" t="s">
        <v>212</v>
      </c>
      <c r="D26" s="55" t="s">
        <v>419</v>
      </c>
      <c r="E26" s="52">
        <v>2018</v>
      </c>
      <c r="F26" s="26" t="s">
        <v>412</v>
      </c>
      <c r="G26" s="27">
        <f>487.5/1000</f>
        <v>0.48749999999999999</v>
      </c>
      <c r="H26" s="27">
        <f t="shared" si="20"/>
        <v>0.48749999999999999</v>
      </c>
      <c r="I26" s="27">
        <f t="shared" si="20"/>
        <v>0.48749999999999999</v>
      </c>
      <c r="J26" s="27">
        <f t="shared" si="20"/>
        <v>0.48749999999999999</v>
      </c>
      <c r="K26" s="27">
        <f t="shared" si="20"/>
        <v>0.48749999999999999</v>
      </c>
      <c r="L26" s="27">
        <f t="shared" si="20"/>
        <v>0.48749999999999999</v>
      </c>
      <c r="M26" s="27">
        <f t="shared" si="20"/>
        <v>0.48749999999999999</v>
      </c>
      <c r="N26" s="27">
        <f t="shared" si="20"/>
        <v>0.48749999999999999</v>
      </c>
      <c r="O26" s="27">
        <f t="shared" si="20"/>
        <v>0.48749999999999999</v>
      </c>
      <c r="P26" s="27">
        <f t="shared" si="20"/>
        <v>0.48749999999999999</v>
      </c>
      <c r="Q26" s="27">
        <f t="shared" si="20"/>
        <v>0.48749999999999999</v>
      </c>
      <c r="R26" s="27">
        <f t="shared" si="20"/>
        <v>0.48749999999999999</v>
      </c>
      <c r="S26" s="27">
        <f t="shared" si="20"/>
        <v>0.48749999999999999</v>
      </c>
      <c r="T26" s="27">
        <f t="shared" si="20"/>
        <v>0.48749999999999999</v>
      </c>
      <c r="U26" s="27">
        <f t="shared" si="20"/>
        <v>0.48749999999999999</v>
      </c>
      <c r="V26" s="27">
        <f t="shared" si="20"/>
        <v>0.48749999999999999</v>
      </c>
      <c r="W26" s="27">
        <f t="shared" si="20"/>
        <v>0.48749999999999999</v>
      </c>
      <c r="X26" s="27">
        <f t="shared" si="20"/>
        <v>0.48749999999999999</v>
      </c>
      <c r="Y26" s="27">
        <f t="shared" si="20"/>
        <v>0.48749999999999999</v>
      </c>
      <c r="Z26" s="27">
        <f t="shared" si="20"/>
        <v>0.48749999999999999</v>
      </c>
      <c r="AA26" s="27">
        <f t="shared" si="20"/>
        <v>0.48749999999999999</v>
      </c>
      <c r="AB26" s="27">
        <f t="shared" si="20"/>
        <v>0.48749999999999999</v>
      </c>
      <c r="AC26" s="27">
        <f t="shared" si="20"/>
        <v>0.48749999999999999</v>
      </c>
      <c r="AD26" s="27">
        <f t="shared" si="20"/>
        <v>0.48749999999999999</v>
      </c>
      <c r="AE26" s="27">
        <f t="shared" si="20"/>
        <v>0.48749999999999999</v>
      </c>
      <c r="AF26" s="27">
        <f t="shared" si="20"/>
        <v>0.48749999999999999</v>
      </c>
      <c r="AG26" s="27">
        <f t="shared" si="20"/>
        <v>0.48749999999999999</v>
      </c>
      <c r="AH26" s="27">
        <f t="shared" si="20"/>
        <v>0.48749999999999999</v>
      </c>
      <c r="AI26" s="27">
        <f t="shared" si="20"/>
        <v>0.48749999999999999</v>
      </c>
      <c r="AJ26" s="27">
        <f t="shared" si="20"/>
        <v>0.48749999999999999</v>
      </c>
      <c r="AK26" s="27">
        <f t="shared" si="20"/>
        <v>0.48749999999999999</v>
      </c>
      <c r="AL26" s="26"/>
      <c r="AM26" s="52">
        <v>1</v>
      </c>
    </row>
    <row r="27" spans="1:39" s="46" customFormat="1" ht="12.75" customHeight="1" x14ac:dyDescent="0.25">
      <c r="A27" s="105" t="s">
        <v>65</v>
      </c>
      <c r="B27" s="26" t="s">
        <v>213</v>
      </c>
      <c r="C27" s="26" t="s">
        <v>219</v>
      </c>
      <c r="D27" s="26" t="s">
        <v>420</v>
      </c>
      <c r="E27" s="52">
        <v>2018</v>
      </c>
      <c r="F27" s="26" t="s">
        <v>413</v>
      </c>
      <c r="G27" s="25">
        <f>0.267/1000</f>
        <v>2.6700000000000004E-4</v>
      </c>
      <c r="H27" s="25">
        <f t="shared" ref="H27:AK27" si="21">0.267/1000</f>
        <v>2.6700000000000004E-4</v>
      </c>
      <c r="I27" s="25">
        <f t="shared" si="21"/>
        <v>2.6700000000000004E-4</v>
      </c>
      <c r="J27" s="25">
        <f t="shared" si="21"/>
        <v>2.6700000000000004E-4</v>
      </c>
      <c r="K27" s="25">
        <f t="shared" si="21"/>
        <v>2.6700000000000004E-4</v>
      </c>
      <c r="L27" s="25">
        <f t="shared" si="21"/>
        <v>2.6700000000000004E-4</v>
      </c>
      <c r="M27" s="25">
        <f t="shared" si="21"/>
        <v>2.6700000000000004E-4</v>
      </c>
      <c r="N27" s="25">
        <f t="shared" si="21"/>
        <v>2.6700000000000004E-4</v>
      </c>
      <c r="O27" s="25">
        <f t="shared" si="21"/>
        <v>2.6700000000000004E-4</v>
      </c>
      <c r="P27" s="25">
        <f t="shared" si="21"/>
        <v>2.6700000000000004E-4</v>
      </c>
      <c r="Q27" s="25">
        <f t="shared" si="21"/>
        <v>2.6700000000000004E-4</v>
      </c>
      <c r="R27" s="25">
        <f t="shared" si="21"/>
        <v>2.6700000000000004E-4</v>
      </c>
      <c r="S27" s="25">
        <f t="shared" si="21"/>
        <v>2.6700000000000004E-4</v>
      </c>
      <c r="T27" s="25">
        <f t="shared" si="21"/>
        <v>2.6700000000000004E-4</v>
      </c>
      <c r="U27" s="25">
        <f t="shared" si="21"/>
        <v>2.6700000000000004E-4</v>
      </c>
      <c r="V27" s="25">
        <f t="shared" si="21"/>
        <v>2.6700000000000004E-4</v>
      </c>
      <c r="W27" s="25">
        <f t="shared" si="21"/>
        <v>2.6700000000000004E-4</v>
      </c>
      <c r="X27" s="25">
        <f t="shared" si="21"/>
        <v>2.6700000000000004E-4</v>
      </c>
      <c r="Y27" s="25">
        <f t="shared" si="21"/>
        <v>2.6700000000000004E-4</v>
      </c>
      <c r="Z27" s="25">
        <f t="shared" si="21"/>
        <v>2.6700000000000004E-4</v>
      </c>
      <c r="AA27" s="25">
        <f t="shared" si="21"/>
        <v>2.6700000000000004E-4</v>
      </c>
      <c r="AB27" s="25">
        <f t="shared" si="21"/>
        <v>2.6700000000000004E-4</v>
      </c>
      <c r="AC27" s="25">
        <f t="shared" si="21"/>
        <v>2.6700000000000004E-4</v>
      </c>
      <c r="AD27" s="25">
        <f t="shared" si="21"/>
        <v>2.6700000000000004E-4</v>
      </c>
      <c r="AE27" s="25">
        <f t="shared" si="21"/>
        <v>2.6700000000000004E-4</v>
      </c>
      <c r="AF27" s="25">
        <f t="shared" si="21"/>
        <v>2.6700000000000004E-4</v>
      </c>
      <c r="AG27" s="25">
        <f t="shared" si="21"/>
        <v>2.6700000000000004E-4</v>
      </c>
      <c r="AH27" s="25">
        <f t="shared" si="21"/>
        <v>2.6700000000000004E-4</v>
      </c>
      <c r="AI27" s="25">
        <f t="shared" si="21"/>
        <v>2.6700000000000004E-4</v>
      </c>
      <c r="AJ27" s="25">
        <f t="shared" si="21"/>
        <v>2.6700000000000004E-4</v>
      </c>
      <c r="AK27" s="25">
        <f t="shared" si="21"/>
        <v>2.6700000000000004E-4</v>
      </c>
      <c r="AL27" s="26"/>
      <c r="AM27" s="52"/>
    </row>
    <row r="28" spans="1:39" s="46" customFormat="1" ht="12.75" customHeight="1" x14ac:dyDescent="0.25">
      <c r="A28" s="106"/>
      <c r="B28" s="26" t="s">
        <v>213</v>
      </c>
      <c r="C28" s="26" t="s">
        <v>219</v>
      </c>
      <c r="D28" s="26" t="s">
        <v>421</v>
      </c>
      <c r="E28" s="52">
        <v>2018</v>
      </c>
      <c r="F28" s="26" t="s">
        <v>413</v>
      </c>
      <c r="G28" s="25">
        <f>G27*'Conversion Factors'!$I$32</f>
        <v>1.6590652068549841E-4</v>
      </c>
      <c r="H28" s="25">
        <f>H27*'Conversion Factors'!$I$32</f>
        <v>1.6590652068549841E-4</v>
      </c>
      <c r="I28" s="25">
        <f>I27*'Conversion Factors'!$I$32</f>
        <v>1.6590652068549841E-4</v>
      </c>
      <c r="J28" s="25">
        <f>J27*'Conversion Factors'!$I$32</f>
        <v>1.6590652068549841E-4</v>
      </c>
      <c r="K28" s="25">
        <f>K27*'Conversion Factors'!$I$32</f>
        <v>1.6590652068549841E-4</v>
      </c>
      <c r="L28" s="25">
        <f>L27*'Conversion Factors'!$I$32</f>
        <v>1.6590652068549841E-4</v>
      </c>
      <c r="M28" s="25">
        <f>M27*'Conversion Factors'!$I$32</f>
        <v>1.6590652068549841E-4</v>
      </c>
      <c r="N28" s="25">
        <f>N27*'Conversion Factors'!$I$32</f>
        <v>1.6590652068549841E-4</v>
      </c>
      <c r="O28" s="25">
        <f>O27*'Conversion Factors'!$I$32</f>
        <v>1.6590652068549841E-4</v>
      </c>
      <c r="P28" s="25">
        <f>P27*'Conversion Factors'!$I$32</f>
        <v>1.6590652068549841E-4</v>
      </c>
      <c r="Q28" s="25">
        <f>Q27*'Conversion Factors'!$I$32</f>
        <v>1.6590652068549841E-4</v>
      </c>
      <c r="R28" s="25">
        <f>R27*'Conversion Factors'!$I$32</f>
        <v>1.6590652068549841E-4</v>
      </c>
      <c r="S28" s="25">
        <f>S27*'Conversion Factors'!$I$32</f>
        <v>1.6590652068549841E-4</v>
      </c>
      <c r="T28" s="25">
        <f>T27*'Conversion Factors'!$I$32</f>
        <v>1.6590652068549841E-4</v>
      </c>
      <c r="U28" s="25">
        <f>U27*'Conversion Factors'!$I$32</f>
        <v>1.6590652068549841E-4</v>
      </c>
      <c r="V28" s="25">
        <f>V27*'Conversion Factors'!$I$32</f>
        <v>1.6590652068549841E-4</v>
      </c>
      <c r="W28" s="25">
        <f>W27*'Conversion Factors'!$I$32</f>
        <v>1.6590652068549841E-4</v>
      </c>
      <c r="X28" s="25">
        <f>X27*'Conversion Factors'!$I$32</f>
        <v>1.6590652068549841E-4</v>
      </c>
      <c r="Y28" s="25">
        <f>Y27*'Conversion Factors'!$I$32</f>
        <v>1.6590652068549841E-4</v>
      </c>
      <c r="Z28" s="25">
        <f>Z27*'Conversion Factors'!$I$32</f>
        <v>1.6590652068549841E-4</v>
      </c>
      <c r="AA28" s="25">
        <f>AA27*'Conversion Factors'!$I$32</f>
        <v>1.6590652068549841E-4</v>
      </c>
      <c r="AB28" s="25">
        <f>AB27*'Conversion Factors'!$I$32</f>
        <v>1.6590652068549841E-4</v>
      </c>
      <c r="AC28" s="25">
        <f>AC27*'Conversion Factors'!$I$32</f>
        <v>1.6590652068549841E-4</v>
      </c>
      <c r="AD28" s="25">
        <f>AD27*'Conversion Factors'!$I$32</f>
        <v>1.6590652068549841E-4</v>
      </c>
      <c r="AE28" s="25">
        <f>AE27*'Conversion Factors'!$I$32</f>
        <v>1.6590652068549841E-4</v>
      </c>
      <c r="AF28" s="25">
        <f>AF27*'Conversion Factors'!$I$32</f>
        <v>1.6590652068549841E-4</v>
      </c>
      <c r="AG28" s="25">
        <f>AG27*'Conversion Factors'!$I$32</f>
        <v>1.6590652068549841E-4</v>
      </c>
      <c r="AH28" s="25">
        <f>AH27*'Conversion Factors'!$I$32</f>
        <v>1.6590652068549841E-4</v>
      </c>
      <c r="AI28" s="25">
        <f>AI27*'Conversion Factors'!$I$32</f>
        <v>1.6590652068549841E-4</v>
      </c>
      <c r="AJ28" s="25">
        <f>AJ27*'Conversion Factors'!$I$32</f>
        <v>1.6590652068549841E-4</v>
      </c>
      <c r="AK28" s="25">
        <f>AK27*'Conversion Factors'!$I$32</f>
        <v>1.6590652068549841E-4</v>
      </c>
      <c r="AL28" s="26"/>
      <c r="AM28" s="52"/>
    </row>
    <row r="29" spans="1:39" s="46" customFormat="1" ht="12.75" customHeight="1" x14ac:dyDescent="0.25">
      <c r="A29" s="107"/>
      <c r="B29" s="26" t="s">
        <v>213</v>
      </c>
      <c r="C29" s="26" t="s">
        <v>219</v>
      </c>
      <c r="D29" s="26" t="s">
        <v>421</v>
      </c>
      <c r="E29" s="52">
        <v>2018</v>
      </c>
      <c r="F29" s="26" t="s">
        <v>412</v>
      </c>
      <c r="G29" s="25">
        <f>G28*'Conversion Factors'!D$22</f>
        <v>2.2895099854598779E-4</v>
      </c>
      <c r="H29" s="25">
        <f>H28*'Conversion Factors'!E$22</f>
        <v>2.2397380292542288E-4</v>
      </c>
      <c r="I29" s="25">
        <f>I28*'Conversion Factors'!F$22</f>
        <v>2.2231473771856789E-4</v>
      </c>
      <c r="J29" s="25">
        <f>J28*'Conversion Factors'!G$22</f>
        <v>2.2231473771856789E-4</v>
      </c>
      <c r="K29" s="25">
        <f>K28*'Conversion Factors'!H$22</f>
        <v>2.206556725117129E-4</v>
      </c>
      <c r="L29" s="25">
        <f>L28*'Conversion Factors'!I$22</f>
        <v>2.1899660730485791E-4</v>
      </c>
      <c r="M29" s="25">
        <f>M28*'Conversion Factors'!J$22</f>
        <v>2.1899660730485791E-4</v>
      </c>
      <c r="N29" s="25">
        <f>N28*'Conversion Factors'!K$22</f>
        <v>2.1899660730485791E-4</v>
      </c>
      <c r="O29" s="25">
        <f>O28*'Conversion Factors'!L$22</f>
        <v>2.1899660730485791E-4</v>
      </c>
      <c r="P29" s="25">
        <f>P28*'Conversion Factors'!M$22</f>
        <v>2.1567847689114795E-4</v>
      </c>
      <c r="Q29" s="25">
        <f>Q28*'Conversion Factors'!N$22</f>
        <v>2.1567847689114795E-4</v>
      </c>
      <c r="R29" s="25">
        <f>R28*'Conversion Factors'!O$22</f>
        <v>2.1401941168429296E-4</v>
      </c>
      <c r="S29" s="25">
        <f>S28*'Conversion Factors'!P$22</f>
        <v>2.1401941168429296E-4</v>
      </c>
      <c r="T29" s="25">
        <f>T28*'Conversion Factors'!Q$22</f>
        <v>2.1236034647743797E-4</v>
      </c>
      <c r="U29" s="25">
        <f>U28*'Conversion Factors'!R$22</f>
        <v>2.1236034647743797E-4</v>
      </c>
      <c r="V29" s="25">
        <f>V28*'Conversion Factors'!S$22</f>
        <v>2.1236034647743797E-4</v>
      </c>
      <c r="W29" s="25">
        <f>W28*'Conversion Factors'!T$22</f>
        <v>2.1236034647743797E-4</v>
      </c>
      <c r="X29" s="25">
        <f>X28*'Conversion Factors'!U$22</f>
        <v>2.1236034647743797E-4</v>
      </c>
      <c r="Y29" s="25">
        <f>Y28*'Conversion Factors'!V$22</f>
        <v>2.1236034647743797E-4</v>
      </c>
      <c r="Z29" s="25">
        <f>Z28*'Conversion Factors'!W$22</f>
        <v>2.1236034647743797E-4</v>
      </c>
      <c r="AA29" s="25">
        <f>AA28*'Conversion Factors'!X$22</f>
        <v>2.1236034647743797E-4</v>
      </c>
      <c r="AB29" s="25">
        <f>AB28*'Conversion Factors'!Y$22</f>
        <v>2.1236034647743797E-4</v>
      </c>
      <c r="AC29" s="25">
        <f>AC28*'Conversion Factors'!Z$22</f>
        <v>2.1236034647743797E-4</v>
      </c>
      <c r="AD29" s="25">
        <f>AD28*'Conversion Factors'!AA$22</f>
        <v>2.1236034647743797E-4</v>
      </c>
      <c r="AE29" s="25">
        <f>AE28*'Conversion Factors'!AB$22</f>
        <v>2.1236034647743797E-4</v>
      </c>
      <c r="AF29" s="25">
        <f>AF28*'Conversion Factors'!AC$22</f>
        <v>2.1236034647743797E-4</v>
      </c>
      <c r="AG29" s="25">
        <f>AG28*'Conversion Factors'!AD$22</f>
        <v>2.1236034647743797E-4</v>
      </c>
      <c r="AH29" s="25">
        <f>AH28*'Conversion Factors'!AE$22</f>
        <v>2.1236034647743797E-4</v>
      </c>
      <c r="AI29" s="25">
        <f>AI28*'Conversion Factors'!AF$22</f>
        <v>2.1236034647743797E-4</v>
      </c>
      <c r="AJ29" s="25">
        <f>AJ28*'Conversion Factors'!AG$22</f>
        <v>2.1236034647743797E-4</v>
      </c>
      <c r="AK29" s="25">
        <f>AK28*'Conversion Factors'!AH$22</f>
        <v>2.1236034647743797E-4</v>
      </c>
      <c r="AL29" s="26"/>
      <c r="AM29" s="52">
        <v>1</v>
      </c>
    </row>
    <row r="30" spans="1:39" s="46" customFormat="1" ht="12.75" customHeight="1" x14ac:dyDescent="0.25">
      <c r="A30" s="105" t="s">
        <v>62</v>
      </c>
      <c r="B30" s="26" t="s">
        <v>213</v>
      </c>
      <c r="C30" s="26" t="s">
        <v>219</v>
      </c>
      <c r="D30" s="26" t="s">
        <v>420</v>
      </c>
      <c r="E30" s="52">
        <v>2018</v>
      </c>
      <c r="F30" s="26" t="s">
        <v>413</v>
      </c>
      <c r="G30" s="25">
        <f>0.276/1000</f>
        <v>2.7600000000000004E-4</v>
      </c>
      <c r="H30" s="25">
        <f t="shared" ref="H30:AK30" si="22">0.276/1000</f>
        <v>2.7600000000000004E-4</v>
      </c>
      <c r="I30" s="25">
        <f t="shared" si="22"/>
        <v>2.7600000000000004E-4</v>
      </c>
      <c r="J30" s="25">
        <f t="shared" si="22"/>
        <v>2.7600000000000004E-4</v>
      </c>
      <c r="K30" s="25">
        <f t="shared" si="22"/>
        <v>2.7600000000000004E-4</v>
      </c>
      <c r="L30" s="25">
        <f t="shared" si="22"/>
        <v>2.7600000000000004E-4</v>
      </c>
      <c r="M30" s="25">
        <f t="shared" si="22"/>
        <v>2.7600000000000004E-4</v>
      </c>
      <c r="N30" s="25">
        <f t="shared" si="22"/>
        <v>2.7600000000000004E-4</v>
      </c>
      <c r="O30" s="25">
        <f t="shared" si="22"/>
        <v>2.7600000000000004E-4</v>
      </c>
      <c r="P30" s="25">
        <f t="shared" si="22"/>
        <v>2.7600000000000004E-4</v>
      </c>
      <c r="Q30" s="25">
        <f t="shared" si="22"/>
        <v>2.7600000000000004E-4</v>
      </c>
      <c r="R30" s="25">
        <f t="shared" si="22"/>
        <v>2.7600000000000004E-4</v>
      </c>
      <c r="S30" s="25">
        <f t="shared" si="22"/>
        <v>2.7600000000000004E-4</v>
      </c>
      <c r="T30" s="25">
        <f t="shared" si="22"/>
        <v>2.7600000000000004E-4</v>
      </c>
      <c r="U30" s="25">
        <f t="shared" si="22"/>
        <v>2.7600000000000004E-4</v>
      </c>
      <c r="V30" s="25">
        <f t="shared" si="22"/>
        <v>2.7600000000000004E-4</v>
      </c>
      <c r="W30" s="25">
        <f t="shared" si="22"/>
        <v>2.7600000000000004E-4</v>
      </c>
      <c r="X30" s="25">
        <f t="shared" si="22"/>
        <v>2.7600000000000004E-4</v>
      </c>
      <c r="Y30" s="25">
        <f t="shared" si="22"/>
        <v>2.7600000000000004E-4</v>
      </c>
      <c r="Z30" s="25">
        <f t="shared" si="22"/>
        <v>2.7600000000000004E-4</v>
      </c>
      <c r="AA30" s="25">
        <f t="shared" si="22"/>
        <v>2.7600000000000004E-4</v>
      </c>
      <c r="AB30" s="25">
        <f t="shared" si="22"/>
        <v>2.7600000000000004E-4</v>
      </c>
      <c r="AC30" s="25">
        <f t="shared" si="22"/>
        <v>2.7600000000000004E-4</v>
      </c>
      <c r="AD30" s="25">
        <f t="shared" si="22"/>
        <v>2.7600000000000004E-4</v>
      </c>
      <c r="AE30" s="25">
        <f t="shared" si="22"/>
        <v>2.7600000000000004E-4</v>
      </c>
      <c r="AF30" s="25">
        <f t="shared" si="22"/>
        <v>2.7600000000000004E-4</v>
      </c>
      <c r="AG30" s="25">
        <f t="shared" si="22"/>
        <v>2.7600000000000004E-4</v>
      </c>
      <c r="AH30" s="25">
        <f t="shared" si="22"/>
        <v>2.7600000000000004E-4</v>
      </c>
      <c r="AI30" s="25">
        <f t="shared" si="22"/>
        <v>2.7600000000000004E-4</v>
      </c>
      <c r="AJ30" s="25">
        <f t="shared" si="22"/>
        <v>2.7600000000000004E-4</v>
      </c>
      <c r="AK30" s="25">
        <f t="shared" si="22"/>
        <v>2.7600000000000004E-4</v>
      </c>
      <c r="AL30" s="26"/>
      <c r="AM30" s="52"/>
    </row>
    <row r="31" spans="1:39" s="46" customFormat="1" ht="12.75" customHeight="1" x14ac:dyDescent="0.25">
      <c r="A31" s="106"/>
      <c r="B31" s="26" t="s">
        <v>213</v>
      </c>
      <c r="C31" s="26" t="s">
        <v>219</v>
      </c>
      <c r="D31" s="26" t="s">
        <v>421</v>
      </c>
      <c r="E31" s="52">
        <v>2018</v>
      </c>
      <c r="F31" s="26" t="s">
        <v>413</v>
      </c>
      <c r="G31" s="25">
        <f>G30*'Conversion Factors'!$I$32</f>
        <v>1.714988753153467E-4</v>
      </c>
      <c r="H31" s="25">
        <f>H30*'Conversion Factors'!$I$32</f>
        <v>1.714988753153467E-4</v>
      </c>
      <c r="I31" s="25">
        <f>I30*'Conversion Factors'!$I$32</f>
        <v>1.714988753153467E-4</v>
      </c>
      <c r="J31" s="25">
        <f>J30*'Conversion Factors'!$I$32</f>
        <v>1.714988753153467E-4</v>
      </c>
      <c r="K31" s="25">
        <f>K30*'Conversion Factors'!$I$32</f>
        <v>1.714988753153467E-4</v>
      </c>
      <c r="L31" s="25">
        <f>L30*'Conversion Factors'!$I$32</f>
        <v>1.714988753153467E-4</v>
      </c>
      <c r="M31" s="25">
        <f>M30*'Conversion Factors'!$I$32</f>
        <v>1.714988753153467E-4</v>
      </c>
      <c r="N31" s="25">
        <f>N30*'Conversion Factors'!$I$32</f>
        <v>1.714988753153467E-4</v>
      </c>
      <c r="O31" s="25">
        <f>O30*'Conversion Factors'!$I$32</f>
        <v>1.714988753153467E-4</v>
      </c>
      <c r="P31" s="25">
        <f>P30*'Conversion Factors'!$I$32</f>
        <v>1.714988753153467E-4</v>
      </c>
      <c r="Q31" s="25">
        <f>Q30*'Conversion Factors'!$I$32</f>
        <v>1.714988753153467E-4</v>
      </c>
      <c r="R31" s="25">
        <f>R30*'Conversion Factors'!$I$32</f>
        <v>1.714988753153467E-4</v>
      </c>
      <c r="S31" s="25">
        <f>S30*'Conversion Factors'!$I$32</f>
        <v>1.714988753153467E-4</v>
      </c>
      <c r="T31" s="25">
        <f>T30*'Conversion Factors'!$I$32</f>
        <v>1.714988753153467E-4</v>
      </c>
      <c r="U31" s="25">
        <f>U30*'Conversion Factors'!$I$32</f>
        <v>1.714988753153467E-4</v>
      </c>
      <c r="V31" s="25">
        <f>V30*'Conversion Factors'!$I$32</f>
        <v>1.714988753153467E-4</v>
      </c>
      <c r="W31" s="25">
        <f>W30*'Conversion Factors'!$I$32</f>
        <v>1.714988753153467E-4</v>
      </c>
      <c r="X31" s="25">
        <f>X30*'Conversion Factors'!$I$32</f>
        <v>1.714988753153467E-4</v>
      </c>
      <c r="Y31" s="25">
        <f>Y30*'Conversion Factors'!$I$32</f>
        <v>1.714988753153467E-4</v>
      </c>
      <c r="Z31" s="25">
        <f>Z30*'Conversion Factors'!$I$32</f>
        <v>1.714988753153467E-4</v>
      </c>
      <c r="AA31" s="25">
        <f>AA30*'Conversion Factors'!$I$32</f>
        <v>1.714988753153467E-4</v>
      </c>
      <c r="AB31" s="25">
        <f>AB30*'Conversion Factors'!$I$32</f>
        <v>1.714988753153467E-4</v>
      </c>
      <c r="AC31" s="25">
        <f>AC30*'Conversion Factors'!$I$32</f>
        <v>1.714988753153467E-4</v>
      </c>
      <c r="AD31" s="25">
        <f>AD30*'Conversion Factors'!$I$32</f>
        <v>1.714988753153467E-4</v>
      </c>
      <c r="AE31" s="25">
        <f>AE30*'Conversion Factors'!$I$32</f>
        <v>1.714988753153467E-4</v>
      </c>
      <c r="AF31" s="25">
        <f>AF30*'Conversion Factors'!$I$32</f>
        <v>1.714988753153467E-4</v>
      </c>
      <c r="AG31" s="25">
        <f>AG30*'Conversion Factors'!$I$32</f>
        <v>1.714988753153467E-4</v>
      </c>
      <c r="AH31" s="25">
        <f>AH30*'Conversion Factors'!$I$32</f>
        <v>1.714988753153467E-4</v>
      </c>
      <c r="AI31" s="25">
        <f>AI30*'Conversion Factors'!$I$32</f>
        <v>1.714988753153467E-4</v>
      </c>
      <c r="AJ31" s="25">
        <f>AJ30*'Conversion Factors'!$I$32</f>
        <v>1.714988753153467E-4</v>
      </c>
      <c r="AK31" s="25">
        <f>AK30*'Conversion Factors'!$I$32</f>
        <v>1.714988753153467E-4</v>
      </c>
      <c r="AL31" s="26"/>
      <c r="AM31" s="52"/>
    </row>
    <row r="32" spans="1:39" s="46" customFormat="1" ht="12.75" customHeight="1" x14ac:dyDescent="0.25">
      <c r="A32" s="107"/>
      <c r="B32" s="26" t="s">
        <v>213</v>
      </c>
      <c r="C32" s="26" t="s">
        <v>219</v>
      </c>
      <c r="D32" s="26" t="s">
        <v>421</v>
      </c>
      <c r="E32" s="52">
        <v>2018</v>
      </c>
      <c r="F32" s="26" t="s">
        <v>412</v>
      </c>
      <c r="G32" s="25">
        <f>G31*'Conversion Factors'!D$22</f>
        <v>2.3666844793517842E-4</v>
      </c>
      <c r="H32" s="25">
        <f>H31*'Conversion Factors'!E$22</f>
        <v>2.3152348167571806E-4</v>
      </c>
      <c r="I32" s="25">
        <f>I31*'Conversion Factors'!F$22</f>
        <v>2.298084929225646E-4</v>
      </c>
      <c r="J32" s="25">
        <f>J31*'Conversion Factors'!G$22</f>
        <v>2.298084929225646E-4</v>
      </c>
      <c r="K32" s="25">
        <f>K31*'Conversion Factors'!H$22</f>
        <v>2.2809350416941112E-4</v>
      </c>
      <c r="L32" s="25">
        <f>L31*'Conversion Factors'!I$22</f>
        <v>2.2637851541625764E-4</v>
      </c>
      <c r="M32" s="25">
        <f>M31*'Conversion Factors'!J$22</f>
        <v>2.2637851541625764E-4</v>
      </c>
      <c r="N32" s="25">
        <f>N31*'Conversion Factors'!K$22</f>
        <v>2.2637851541625764E-4</v>
      </c>
      <c r="O32" s="25">
        <f>O31*'Conversion Factors'!L$22</f>
        <v>2.2637851541625764E-4</v>
      </c>
      <c r="P32" s="25">
        <f>P31*'Conversion Factors'!M$22</f>
        <v>2.2294853790995071E-4</v>
      </c>
      <c r="Q32" s="25">
        <f>Q31*'Conversion Factors'!N$22</f>
        <v>2.2294853790995071E-4</v>
      </c>
      <c r="R32" s="25">
        <f>R31*'Conversion Factors'!O$22</f>
        <v>2.2123354915679725E-4</v>
      </c>
      <c r="S32" s="25">
        <f>S31*'Conversion Factors'!P$22</f>
        <v>2.2123354915679725E-4</v>
      </c>
      <c r="T32" s="25">
        <f>T31*'Conversion Factors'!Q$22</f>
        <v>2.1951856040364377E-4</v>
      </c>
      <c r="U32" s="25">
        <f>U31*'Conversion Factors'!R$22</f>
        <v>2.1951856040364377E-4</v>
      </c>
      <c r="V32" s="25">
        <f>V31*'Conversion Factors'!S$22</f>
        <v>2.1951856040364377E-4</v>
      </c>
      <c r="W32" s="25">
        <f>W31*'Conversion Factors'!T$22</f>
        <v>2.1951856040364377E-4</v>
      </c>
      <c r="X32" s="25">
        <f>X31*'Conversion Factors'!U$22</f>
        <v>2.1951856040364377E-4</v>
      </c>
      <c r="Y32" s="25">
        <f>Y31*'Conversion Factors'!V$22</f>
        <v>2.1951856040364377E-4</v>
      </c>
      <c r="Z32" s="25">
        <f>Z31*'Conversion Factors'!W$22</f>
        <v>2.1951856040364377E-4</v>
      </c>
      <c r="AA32" s="25">
        <f>AA31*'Conversion Factors'!X$22</f>
        <v>2.1951856040364377E-4</v>
      </c>
      <c r="AB32" s="25">
        <f>AB31*'Conversion Factors'!Y$22</f>
        <v>2.1951856040364377E-4</v>
      </c>
      <c r="AC32" s="25">
        <f>AC31*'Conversion Factors'!Z$22</f>
        <v>2.1951856040364377E-4</v>
      </c>
      <c r="AD32" s="25">
        <f>AD31*'Conversion Factors'!AA$22</f>
        <v>2.1951856040364377E-4</v>
      </c>
      <c r="AE32" s="25">
        <f>AE31*'Conversion Factors'!AB$22</f>
        <v>2.1951856040364377E-4</v>
      </c>
      <c r="AF32" s="25">
        <f>AF31*'Conversion Factors'!AC$22</f>
        <v>2.1951856040364377E-4</v>
      </c>
      <c r="AG32" s="25">
        <f>AG31*'Conversion Factors'!AD$22</f>
        <v>2.1951856040364377E-4</v>
      </c>
      <c r="AH32" s="25">
        <f>AH31*'Conversion Factors'!AE$22</f>
        <v>2.1951856040364377E-4</v>
      </c>
      <c r="AI32" s="25">
        <f>AI31*'Conversion Factors'!AF$22</f>
        <v>2.1951856040364377E-4</v>
      </c>
      <c r="AJ32" s="25">
        <f>AJ31*'Conversion Factors'!AG$22</f>
        <v>2.1951856040364377E-4</v>
      </c>
      <c r="AK32" s="25">
        <f>AK31*'Conversion Factors'!AH$22</f>
        <v>2.1951856040364377E-4</v>
      </c>
      <c r="AL32" s="26"/>
      <c r="AM32" s="52">
        <v>1</v>
      </c>
    </row>
    <row r="33" spans="1:39" s="46" customFormat="1" ht="12.75" customHeight="1" x14ac:dyDescent="0.25">
      <c r="A33" s="105" t="s">
        <v>67</v>
      </c>
      <c r="B33" s="26" t="s">
        <v>213</v>
      </c>
      <c r="C33" s="26" t="s">
        <v>219</v>
      </c>
      <c r="D33" s="26" t="s">
        <v>420</v>
      </c>
      <c r="E33" s="52">
        <v>2018</v>
      </c>
      <c r="F33" s="26" t="s">
        <v>413</v>
      </c>
      <c r="G33" s="25" t="s">
        <v>218</v>
      </c>
      <c r="H33" s="25" t="s">
        <v>218</v>
      </c>
      <c r="I33" s="25" t="s">
        <v>218</v>
      </c>
      <c r="J33" s="25" t="s">
        <v>218</v>
      </c>
      <c r="K33" s="25" t="s">
        <v>218</v>
      </c>
      <c r="L33" s="25" t="s">
        <v>218</v>
      </c>
      <c r="M33" s="25" t="s">
        <v>218</v>
      </c>
      <c r="N33" s="25" t="s">
        <v>218</v>
      </c>
      <c r="O33" s="25" t="s">
        <v>218</v>
      </c>
      <c r="P33" s="25" t="s">
        <v>218</v>
      </c>
      <c r="Q33" s="54">
        <f>0.42/1000</f>
        <v>4.1999999999999996E-4</v>
      </c>
      <c r="R33" s="54">
        <f t="shared" ref="R33:AK33" si="23">0.42/1000</f>
        <v>4.1999999999999996E-4</v>
      </c>
      <c r="S33" s="54">
        <f t="shared" si="23"/>
        <v>4.1999999999999996E-4</v>
      </c>
      <c r="T33" s="54">
        <f t="shared" si="23"/>
        <v>4.1999999999999996E-4</v>
      </c>
      <c r="U33" s="54">
        <f t="shared" si="23"/>
        <v>4.1999999999999996E-4</v>
      </c>
      <c r="V33" s="54">
        <f t="shared" si="23"/>
        <v>4.1999999999999996E-4</v>
      </c>
      <c r="W33" s="54">
        <f t="shared" si="23"/>
        <v>4.1999999999999996E-4</v>
      </c>
      <c r="X33" s="54">
        <f t="shared" si="23"/>
        <v>4.1999999999999996E-4</v>
      </c>
      <c r="Y33" s="54">
        <f t="shared" si="23"/>
        <v>4.1999999999999996E-4</v>
      </c>
      <c r="Z33" s="54">
        <f t="shared" si="23"/>
        <v>4.1999999999999996E-4</v>
      </c>
      <c r="AA33" s="54">
        <f t="shared" si="23"/>
        <v>4.1999999999999996E-4</v>
      </c>
      <c r="AB33" s="54">
        <f t="shared" si="23"/>
        <v>4.1999999999999996E-4</v>
      </c>
      <c r="AC33" s="54">
        <f t="shared" si="23"/>
        <v>4.1999999999999996E-4</v>
      </c>
      <c r="AD33" s="54">
        <f t="shared" si="23"/>
        <v>4.1999999999999996E-4</v>
      </c>
      <c r="AE33" s="54">
        <f t="shared" si="23"/>
        <v>4.1999999999999996E-4</v>
      </c>
      <c r="AF33" s="54">
        <f t="shared" si="23"/>
        <v>4.1999999999999996E-4</v>
      </c>
      <c r="AG33" s="54">
        <f t="shared" si="23"/>
        <v>4.1999999999999996E-4</v>
      </c>
      <c r="AH33" s="54">
        <f t="shared" si="23"/>
        <v>4.1999999999999996E-4</v>
      </c>
      <c r="AI33" s="54">
        <f t="shared" si="23"/>
        <v>4.1999999999999996E-4</v>
      </c>
      <c r="AJ33" s="54">
        <f t="shared" si="23"/>
        <v>4.1999999999999996E-4</v>
      </c>
      <c r="AK33" s="54">
        <f t="shared" si="23"/>
        <v>4.1999999999999996E-4</v>
      </c>
      <c r="AL33" s="26"/>
      <c r="AM33" s="52"/>
    </row>
    <row r="34" spans="1:39" s="46" customFormat="1" ht="12.75" customHeight="1" x14ac:dyDescent="0.25">
      <c r="A34" s="106"/>
      <c r="B34" s="26" t="s">
        <v>213</v>
      </c>
      <c r="C34" s="26" t="s">
        <v>219</v>
      </c>
      <c r="D34" s="26" t="s">
        <v>421</v>
      </c>
      <c r="E34" s="52">
        <v>2018</v>
      </c>
      <c r="F34" s="26" t="s">
        <v>413</v>
      </c>
      <c r="G34" s="25" t="s">
        <v>218</v>
      </c>
      <c r="H34" s="25" t="s">
        <v>218</v>
      </c>
      <c r="I34" s="25" t="s">
        <v>218</v>
      </c>
      <c r="J34" s="25" t="s">
        <v>218</v>
      </c>
      <c r="K34" s="25" t="s">
        <v>218</v>
      </c>
      <c r="L34" s="25" t="s">
        <v>218</v>
      </c>
      <c r="M34" s="25" t="s">
        <v>218</v>
      </c>
      <c r="N34" s="25" t="s">
        <v>218</v>
      </c>
      <c r="O34" s="25" t="s">
        <v>218</v>
      </c>
      <c r="P34" s="25" t="s">
        <v>218</v>
      </c>
      <c r="Q34" s="25">
        <f>Q33*'Conversion Factors'!$I$32</f>
        <v>2.609765493929188E-4</v>
      </c>
      <c r="R34" s="25">
        <f>R33*'Conversion Factors'!$I$32</f>
        <v>2.609765493929188E-4</v>
      </c>
      <c r="S34" s="25">
        <f>S33*'Conversion Factors'!$I$32</f>
        <v>2.609765493929188E-4</v>
      </c>
      <c r="T34" s="25">
        <f>T33*'Conversion Factors'!$I$32</f>
        <v>2.609765493929188E-4</v>
      </c>
      <c r="U34" s="25">
        <f>U33*'Conversion Factors'!$I$32</f>
        <v>2.609765493929188E-4</v>
      </c>
      <c r="V34" s="25">
        <f>V33*'Conversion Factors'!$I$32</f>
        <v>2.609765493929188E-4</v>
      </c>
      <c r="W34" s="25">
        <f>W33*'Conversion Factors'!$I$32</f>
        <v>2.609765493929188E-4</v>
      </c>
      <c r="X34" s="25">
        <f>X33*'Conversion Factors'!$I$32</f>
        <v>2.609765493929188E-4</v>
      </c>
      <c r="Y34" s="25">
        <f>Y33*'Conversion Factors'!$I$32</f>
        <v>2.609765493929188E-4</v>
      </c>
      <c r="Z34" s="25">
        <f>Z33*'Conversion Factors'!$I$32</f>
        <v>2.609765493929188E-4</v>
      </c>
      <c r="AA34" s="25">
        <f>AA33*'Conversion Factors'!$I$32</f>
        <v>2.609765493929188E-4</v>
      </c>
      <c r="AB34" s="25">
        <f>AB33*'Conversion Factors'!$I$32</f>
        <v>2.609765493929188E-4</v>
      </c>
      <c r="AC34" s="25">
        <f>AC33*'Conversion Factors'!$I$32</f>
        <v>2.609765493929188E-4</v>
      </c>
      <c r="AD34" s="25">
        <f>AD33*'Conversion Factors'!$I$32</f>
        <v>2.609765493929188E-4</v>
      </c>
      <c r="AE34" s="25">
        <f>AE33*'Conversion Factors'!$I$32</f>
        <v>2.609765493929188E-4</v>
      </c>
      <c r="AF34" s="25">
        <f>AF33*'Conversion Factors'!$I$32</f>
        <v>2.609765493929188E-4</v>
      </c>
      <c r="AG34" s="25">
        <f>AG33*'Conversion Factors'!$I$32</f>
        <v>2.609765493929188E-4</v>
      </c>
      <c r="AH34" s="25">
        <f>AH33*'Conversion Factors'!$I$32</f>
        <v>2.609765493929188E-4</v>
      </c>
      <c r="AI34" s="25">
        <f>AI33*'Conversion Factors'!$I$32</f>
        <v>2.609765493929188E-4</v>
      </c>
      <c r="AJ34" s="25">
        <f>AJ33*'Conversion Factors'!$I$32</f>
        <v>2.609765493929188E-4</v>
      </c>
      <c r="AK34" s="25">
        <f>AK33*'Conversion Factors'!$I$32</f>
        <v>2.609765493929188E-4</v>
      </c>
      <c r="AL34" s="26"/>
      <c r="AM34" s="52"/>
    </row>
    <row r="35" spans="1:39" s="46" customFormat="1" ht="13" customHeight="1" x14ac:dyDescent="0.25">
      <c r="A35" s="107"/>
      <c r="B35" s="26" t="s">
        <v>213</v>
      </c>
      <c r="C35" s="26" t="s">
        <v>219</v>
      </c>
      <c r="D35" s="26" t="s">
        <v>421</v>
      </c>
      <c r="E35" s="52">
        <v>2018</v>
      </c>
      <c r="F35" s="26" t="s">
        <v>412</v>
      </c>
      <c r="G35" s="25" t="s">
        <v>218</v>
      </c>
      <c r="H35" s="25" t="s">
        <v>218</v>
      </c>
      <c r="I35" s="25" t="s">
        <v>218</v>
      </c>
      <c r="J35" s="25" t="s">
        <v>218</v>
      </c>
      <c r="K35" s="25" t="s">
        <v>218</v>
      </c>
      <c r="L35" s="25" t="s">
        <v>218</v>
      </c>
      <c r="M35" s="25" t="s">
        <v>218</v>
      </c>
      <c r="N35" s="25" t="s">
        <v>218</v>
      </c>
      <c r="O35" s="25" t="s">
        <v>218</v>
      </c>
      <c r="P35" s="25" t="s">
        <v>218</v>
      </c>
      <c r="Q35" s="25">
        <f>Q34*'Conversion Factors'!N$22</f>
        <v>3.3926951421079445E-4</v>
      </c>
      <c r="R35" s="25">
        <f>R34*'Conversion Factors'!O$22</f>
        <v>3.3665974871686526E-4</v>
      </c>
      <c r="S35" s="25">
        <f>S34*'Conversion Factors'!P$22</f>
        <v>3.3665974871686526E-4</v>
      </c>
      <c r="T35" s="25">
        <f>T34*'Conversion Factors'!Q$22</f>
        <v>3.3404998322293606E-4</v>
      </c>
      <c r="U35" s="25">
        <f>U34*'Conversion Factors'!R$22</f>
        <v>3.3404998322293606E-4</v>
      </c>
      <c r="V35" s="25">
        <f>V34*'Conversion Factors'!S$22</f>
        <v>3.3404998322293606E-4</v>
      </c>
      <c r="W35" s="25">
        <f>W34*'Conversion Factors'!T$22</f>
        <v>3.3404998322293606E-4</v>
      </c>
      <c r="X35" s="25">
        <f>X34*'Conversion Factors'!U$22</f>
        <v>3.3404998322293606E-4</v>
      </c>
      <c r="Y35" s="25">
        <f>Y34*'Conversion Factors'!V$22</f>
        <v>3.3404998322293606E-4</v>
      </c>
      <c r="Z35" s="25">
        <f>Z34*'Conversion Factors'!W$22</f>
        <v>3.3404998322293606E-4</v>
      </c>
      <c r="AA35" s="25">
        <f>AA34*'Conversion Factors'!X$22</f>
        <v>3.3404998322293606E-4</v>
      </c>
      <c r="AB35" s="25">
        <f>AB34*'Conversion Factors'!Y$22</f>
        <v>3.3404998322293606E-4</v>
      </c>
      <c r="AC35" s="25">
        <f>AC34*'Conversion Factors'!Z$22</f>
        <v>3.3404998322293606E-4</v>
      </c>
      <c r="AD35" s="25">
        <f>AD34*'Conversion Factors'!AA$22</f>
        <v>3.3404998322293606E-4</v>
      </c>
      <c r="AE35" s="25">
        <f>AE34*'Conversion Factors'!AB$22</f>
        <v>3.3404998322293606E-4</v>
      </c>
      <c r="AF35" s="25">
        <f>AF34*'Conversion Factors'!AC$22</f>
        <v>3.3404998322293606E-4</v>
      </c>
      <c r="AG35" s="25">
        <f>AG34*'Conversion Factors'!AD$22</f>
        <v>3.3404998322293606E-4</v>
      </c>
      <c r="AH35" s="25">
        <f>AH34*'Conversion Factors'!AE$22</f>
        <v>3.3404998322293606E-4</v>
      </c>
      <c r="AI35" s="25">
        <f>AI34*'Conversion Factors'!AF$22</f>
        <v>3.3404998322293606E-4</v>
      </c>
      <c r="AJ35" s="25">
        <f>AJ34*'Conversion Factors'!AG$22</f>
        <v>3.3404998322293606E-4</v>
      </c>
      <c r="AK35" s="25">
        <f>AK34*'Conversion Factors'!AH$22</f>
        <v>3.3404998322293606E-4</v>
      </c>
      <c r="AL35" s="26"/>
      <c r="AM35" s="52">
        <v>1</v>
      </c>
    </row>
    <row r="36" spans="1:39" s="46" customFormat="1" ht="12.75" customHeight="1" x14ac:dyDescent="0.25">
      <c r="A36" s="105" t="s">
        <v>69</v>
      </c>
      <c r="B36" s="26" t="s">
        <v>213</v>
      </c>
      <c r="C36" s="26" t="s">
        <v>219</v>
      </c>
      <c r="D36" s="26" t="s">
        <v>422</v>
      </c>
      <c r="E36" s="52">
        <v>2018</v>
      </c>
      <c r="F36" s="26" t="s">
        <v>413</v>
      </c>
      <c r="G36" s="25">
        <f>9.038/1000</f>
        <v>9.0380000000000009E-3</v>
      </c>
      <c r="H36" s="25">
        <f t="shared" ref="H36:AK36" si="24">9.038/1000</f>
        <v>9.0380000000000009E-3</v>
      </c>
      <c r="I36" s="25">
        <f t="shared" si="24"/>
        <v>9.0380000000000009E-3</v>
      </c>
      <c r="J36" s="25">
        <f t="shared" si="24"/>
        <v>9.0380000000000009E-3</v>
      </c>
      <c r="K36" s="25">
        <f t="shared" si="24"/>
        <v>9.0380000000000009E-3</v>
      </c>
      <c r="L36" s="25">
        <f t="shared" si="24"/>
        <v>9.0380000000000009E-3</v>
      </c>
      <c r="M36" s="25">
        <f t="shared" si="24"/>
        <v>9.0380000000000009E-3</v>
      </c>
      <c r="N36" s="25">
        <f t="shared" si="24"/>
        <v>9.0380000000000009E-3</v>
      </c>
      <c r="O36" s="25">
        <f t="shared" si="24"/>
        <v>9.0380000000000009E-3</v>
      </c>
      <c r="P36" s="25">
        <f t="shared" si="24"/>
        <v>9.0380000000000009E-3</v>
      </c>
      <c r="Q36" s="25">
        <f t="shared" si="24"/>
        <v>9.0380000000000009E-3</v>
      </c>
      <c r="R36" s="25">
        <f t="shared" si="24"/>
        <v>9.0380000000000009E-3</v>
      </c>
      <c r="S36" s="25">
        <f t="shared" si="24"/>
        <v>9.0380000000000009E-3</v>
      </c>
      <c r="T36" s="25">
        <f t="shared" si="24"/>
        <v>9.0380000000000009E-3</v>
      </c>
      <c r="U36" s="25">
        <f t="shared" si="24"/>
        <v>9.0380000000000009E-3</v>
      </c>
      <c r="V36" s="25">
        <f t="shared" si="24"/>
        <v>9.0380000000000009E-3</v>
      </c>
      <c r="W36" s="25">
        <f t="shared" si="24"/>
        <v>9.0380000000000009E-3</v>
      </c>
      <c r="X36" s="25">
        <f t="shared" si="24"/>
        <v>9.0380000000000009E-3</v>
      </c>
      <c r="Y36" s="25">
        <f t="shared" si="24"/>
        <v>9.0380000000000009E-3</v>
      </c>
      <c r="Z36" s="25">
        <f t="shared" si="24"/>
        <v>9.0380000000000009E-3</v>
      </c>
      <c r="AA36" s="25">
        <f t="shared" si="24"/>
        <v>9.0380000000000009E-3</v>
      </c>
      <c r="AB36" s="25">
        <f t="shared" si="24"/>
        <v>9.0380000000000009E-3</v>
      </c>
      <c r="AC36" s="25">
        <f t="shared" si="24"/>
        <v>9.0380000000000009E-3</v>
      </c>
      <c r="AD36" s="25">
        <f t="shared" si="24"/>
        <v>9.0380000000000009E-3</v>
      </c>
      <c r="AE36" s="25">
        <f t="shared" si="24"/>
        <v>9.0380000000000009E-3</v>
      </c>
      <c r="AF36" s="25">
        <f t="shared" si="24"/>
        <v>9.0380000000000009E-3</v>
      </c>
      <c r="AG36" s="25">
        <f t="shared" si="24"/>
        <v>9.0380000000000009E-3</v>
      </c>
      <c r="AH36" s="25">
        <f t="shared" si="24"/>
        <v>9.0380000000000009E-3</v>
      </c>
      <c r="AI36" s="25">
        <f t="shared" si="24"/>
        <v>9.0380000000000009E-3</v>
      </c>
      <c r="AJ36" s="25">
        <f t="shared" si="24"/>
        <v>9.0380000000000009E-3</v>
      </c>
      <c r="AK36" s="25">
        <f t="shared" si="24"/>
        <v>9.0380000000000009E-3</v>
      </c>
      <c r="AL36" s="26" t="s">
        <v>211</v>
      </c>
      <c r="AM36" s="52"/>
    </row>
    <row r="37" spans="1:39" s="46" customFormat="1" ht="12.75" customHeight="1" x14ac:dyDescent="0.25">
      <c r="A37" s="106"/>
      <c r="B37" s="26" t="s">
        <v>213</v>
      </c>
      <c r="C37" s="26" t="s">
        <v>219</v>
      </c>
      <c r="D37" s="26" t="s">
        <v>423</v>
      </c>
      <c r="E37" s="52">
        <v>2018</v>
      </c>
      <c r="F37" s="26" t="s">
        <v>413</v>
      </c>
      <c r="G37" s="25">
        <f>G36*'Conversion Factors'!$I$32</f>
        <v>5.6159667938409539E-3</v>
      </c>
      <c r="H37" s="25">
        <f>H36*'Conversion Factors'!$I$32</f>
        <v>5.6159667938409539E-3</v>
      </c>
      <c r="I37" s="25">
        <f>I36*'Conversion Factors'!$I$32</f>
        <v>5.6159667938409539E-3</v>
      </c>
      <c r="J37" s="25">
        <f>J36*'Conversion Factors'!$I$32</f>
        <v>5.6159667938409539E-3</v>
      </c>
      <c r="K37" s="25">
        <f>K36*'Conversion Factors'!$I$32</f>
        <v>5.6159667938409539E-3</v>
      </c>
      <c r="L37" s="25">
        <f>L36*'Conversion Factors'!$I$32</f>
        <v>5.6159667938409539E-3</v>
      </c>
      <c r="M37" s="25">
        <f>M36*'Conversion Factors'!$I$32</f>
        <v>5.6159667938409539E-3</v>
      </c>
      <c r="N37" s="25">
        <f>N36*'Conversion Factors'!$I$32</f>
        <v>5.6159667938409539E-3</v>
      </c>
      <c r="O37" s="25">
        <f>O36*'Conversion Factors'!$I$32</f>
        <v>5.6159667938409539E-3</v>
      </c>
      <c r="P37" s="25">
        <f>P36*'Conversion Factors'!$I$32</f>
        <v>5.6159667938409539E-3</v>
      </c>
      <c r="Q37" s="25">
        <f>Q36*'Conversion Factors'!$I$32</f>
        <v>5.6159667938409539E-3</v>
      </c>
      <c r="R37" s="25">
        <f>R36*'Conversion Factors'!$I$32</f>
        <v>5.6159667938409539E-3</v>
      </c>
      <c r="S37" s="25">
        <f>S36*'Conversion Factors'!$I$32</f>
        <v>5.6159667938409539E-3</v>
      </c>
      <c r="T37" s="25">
        <f>T36*'Conversion Factors'!$I$32</f>
        <v>5.6159667938409539E-3</v>
      </c>
      <c r="U37" s="25">
        <f>U36*'Conversion Factors'!$I$32</f>
        <v>5.6159667938409539E-3</v>
      </c>
      <c r="V37" s="25">
        <f>V36*'Conversion Factors'!$I$32</f>
        <v>5.6159667938409539E-3</v>
      </c>
      <c r="W37" s="25">
        <f>W36*'Conversion Factors'!$I$32</f>
        <v>5.6159667938409539E-3</v>
      </c>
      <c r="X37" s="25">
        <f>X36*'Conversion Factors'!$I$32</f>
        <v>5.6159667938409539E-3</v>
      </c>
      <c r="Y37" s="25">
        <f>Y36*'Conversion Factors'!$I$32</f>
        <v>5.6159667938409539E-3</v>
      </c>
      <c r="Z37" s="25">
        <f>Z36*'Conversion Factors'!$I$32</f>
        <v>5.6159667938409539E-3</v>
      </c>
      <c r="AA37" s="25">
        <f>AA36*'Conversion Factors'!$I$32</f>
        <v>5.6159667938409539E-3</v>
      </c>
      <c r="AB37" s="25">
        <f>AB36*'Conversion Factors'!$I$32</f>
        <v>5.6159667938409539E-3</v>
      </c>
      <c r="AC37" s="25">
        <f>AC36*'Conversion Factors'!$I$32</f>
        <v>5.6159667938409539E-3</v>
      </c>
      <c r="AD37" s="25">
        <f>AD36*'Conversion Factors'!$I$32</f>
        <v>5.6159667938409539E-3</v>
      </c>
      <c r="AE37" s="25">
        <f>AE36*'Conversion Factors'!$I$32</f>
        <v>5.6159667938409539E-3</v>
      </c>
      <c r="AF37" s="25">
        <f>AF36*'Conversion Factors'!$I$32</f>
        <v>5.6159667938409539E-3</v>
      </c>
      <c r="AG37" s="25">
        <f>AG36*'Conversion Factors'!$I$32</f>
        <v>5.6159667938409539E-3</v>
      </c>
      <c r="AH37" s="25">
        <f>AH36*'Conversion Factors'!$I$32</f>
        <v>5.6159667938409539E-3</v>
      </c>
      <c r="AI37" s="25">
        <f>AI36*'Conversion Factors'!$I$32</f>
        <v>5.6159667938409539E-3</v>
      </c>
      <c r="AJ37" s="25">
        <f>AJ36*'Conversion Factors'!$I$32</f>
        <v>5.6159667938409539E-3</v>
      </c>
      <c r="AK37" s="25">
        <f>AK36*'Conversion Factors'!$I$32</f>
        <v>5.6159667938409539E-3</v>
      </c>
      <c r="AL37" s="26"/>
      <c r="AM37" s="52"/>
    </row>
    <row r="38" spans="1:39" s="46" customFormat="1" ht="12.75" customHeight="1" x14ac:dyDescent="0.25">
      <c r="A38" s="107"/>
      <c r="B38" s="26" t="s">
        <v>213</v>
      </c>
      <c r="C38" s="26" t="s">
        <v>219</v>
      </c>
      <c r="D38" s="26" t="s">
        <v>423</v>
      </c>
      <c r="E38" s="52">
        <v>2018</v>
      </c>
      <c r="F38" s="26" t="s">
        <v>412</v>
      </c>
      <c r="G38" s="25">
        <f>G37*'Conversion Factors'!D$22</f>
        <v>7.7500341755005154E-3</v>
      </c>
      <c r="H38" s="25">
        <f>H37*'Conversion Factors'!E$22</f>
        <v>7.5815551716852886E-3</v>
      </c>
      <c r="I38" s="25">
        <f>I37*'Conversion Factors'!F$22</f>
        <v>7.5253955037468791E-3</v>
      </c>
      <c r="J38" s="25">
        <f>J37*'Conversion Factors'!G$22</f>
        <v>7.5253955037468791E-3</v>
      </c>
      <c r="K38" s="25">
        <f>K37*'Conversion Factors'!H$22</f>
        <v>7.4692358358084687E-3</v>
      </c>
      <c r="L38" s="25">
        <f>L37*'Conversion Factors'!I$22</f>
        <v>7.4130761678700592E-3</v>
      </c>
      <c r="M38" s="25">
        <f>M37*'Conversion Factors'!J$22</f>
        <v>7.4130761678700592E-3</v>
      </c>
      <c r="N38" s="25">
        <f>N37*'Conversion Factors'!K$22</f>
        <v>7.4130761678700592E-3</v>
      </c>
      <c r="O38" s="25">
        <f>O37*'Conversion Factors'!L$22</f>
        <v>7.4130761678700592E-3</v>
      </c>
      <c r="P38" s="25">
        <f>P37*'Conversion Factors'!M$22</f>
        <v>7.3007568319932402E-3</v>
      </c>
      <c r="Q38" s="25">
        <f>Q37*'Conversion Factors'!N$22</f>
        <v>7.3007568319932402E-3</v>
      </c>
      <c r="R38" s="25">
        <f>R37*'Conversion Factors'!O$22</f>
        <v>7.2445971640548307E-3</v>
      </c>
      <c r="S38" s="25">
        <f>S37*'Conversion Factors'!P$22</f>
        <v>7.2445971640548307E-3</v>
      </c>
      <c r="T38" s="25">
        <f>T37*'Conversion Factors'!Q$22</f>
        <v>7.1884374961164212E-3</v>
      </c>
      <c r="U38" s="25">
        <f>U37*'Conversion Factors'!R$22</f>
        <v>7.1884374961164212E-3</v>
      </c>
      <c r="V38" s="25">
        <f>V37*'Conversion Factors'!S$22</f>
        <v>7.1884374961164212E-3</v>
      </c>
      <c r="W38" s="25">
        <f>W37*'Conversion Factors'!T$22</f>
        <v>7.1884374961164212E-3</v>
      </c>
      <c r="X38" s="25">
        <f>X37*'Conversion Factors'!U$22</f>
        <v>7.1884374961164212E-3</v>
      </c>
      <c r="Y38" s="25">
        <f>Y37*'Conversion Factors'!V$22</f>
        <v>7.1884374961164212E-3</v>
      </c>
      <c r="Z38" s="25">
        <f>Z37*'Conversion Factors'!W$22</f>
        <v>7.1884374961164212E-3</v>
      </c>
      <c r="AA38" s="25">
        <f>AA37*'Conversion Factors'!X$22</f>
        <v>7.1884374961164212E-3</v>
      </c>
      <c r="AB38" s="25">
        <f>AB37*'Conversion Factors'!Y$22</f>
        <v>7.1884374961164212E-3</v>
      </c>
      <c r="AC38" s="25">
        <f>AC37*'Conversion Factors'!Z$22</f>
        <v>7.1884374961164212E-3</v>
      </c>
      <c r="AD38" s="25">
        <f>AD37*'Conversion Factors'!AA$22</f>
        <v>7.1884374961164212E-3</v>
      </c>
      <c r="AE38" s="25">
        <f>AE37*'Conversion Factors'!AB$22</f>
        <v>7.1884374961164212E-3</v>
      </c>
      <c r="AF38" s="25">
        <f>AF37*'Conversion Factors'!AC$22</f>
        <v>7.1884374961164212E-3</v>
      </c>
      <c r="AG38" s="25">
        <f>AG37*'Conversion Factors'!AD$22</f>
        <v>7.1884374961164212E-3</v>
      </c>
      <c r="AH38" s="25">
        <f>AH37*'Conversion Factors'!AE$22</f>
        <v>7.1884374961164212E-3</v>
      </c>
      <c r="AI38" s="25">
        <f>AI37*'Conversion Factors'!AF$22</f>
        <v>7.1884374961164212E-3</v>
      </c>
      <c r="AJ38" s="25">
        <f>AJ37*'Conversion Factors'!AG$22</f>
        <v>7.1884374961164212E-3</v>
      </c>
      <c r="AK38" s="25">
        <f>AK37*'Conversion Factors'!AH$22</f>
        <v>7.1884374961164212E-3</v>
      </c>
      <c r="AL38" s="26"/>
      <c r="AM38" s="52">
        <v>1</v>
      </c>
    </row>
    <row r="39" spans="1:39" s="46" customFormat="1" ht="12.75" customHeight="1" x14ac:dyDescent="0.25">
      <c r="A39" s="105" t="s">
        <v>72</v>
      </c>
      <c r="B39" s="26" t="s">
        <v>223</v>
      </c>
      <c r="C39" s="26" t="s">
        <v>219</v>
      </c>
      <c r="D39" s="26" t="s">
        <v>215</v>
      </c>
      <c r="E39" s="52">
        <v>2018</v>
      </c>
      <c r="F39" s="26" t="s">
        <v>413</v>
      </c>
      <c r="G39" s="25">
        <f>1.9652/1000</f>
        <v>1.9651999999999998E-3</v>
      </c>
      <c r="H39" s="25">
        <f t="shared" ref="H39:AK39" si="25">1.9652/1000</f>
        <v>1.9651999999999998E-3</v>
      </c>
      <c r="I39" s="25">
        <f t="shared" si="25"/>
        <v>1.9651999999999998E-3</v>
      </c>
      <c r="J39" s="25">
        <f t="shared" si="25"/>
        <v>1.9651999999999998E-3</v>
      </c>
      <c r="K39" s="25">
        <f t="shared" si="25"/>
        <v>1.9651999999999998E-3</v>
      </c>
      <c r="L39" s="25">
        <f t="shared" si="25"/>
        <v>1.9651999999999998E-3</v>
      </c>
      <c r="M39" s="25">
        <f t="shared" si="25"/>
        <v>1.9651999999999998E-3</v>
      </c>
      <c r="N39" s="25">
        <f t="shared" si="25"/>
        <v>1.9651999999999998E-3</v>
      </c>
      <c r="O39" s="25">
        <f t="shared" si="25"/>
        <v>1.9651999999999998E-3</v>
      </c>
      <c r="P39" s="25">
        <f t="shared" si="25"/>
        <v>1.9651999999999998E-3</v>
      </c>
      <c r="Q39" s="25">
        <f t="shared" si="25"/>
        <v>1.9651999999999998E-3</v>
      </c>
      <c r="R39" s="25">
        <f t="shared" si="25"/>
        <v>1.9651999999999998E-3</v>
      </c>
      <c r="S39" s="25">
        <f t="shared" si="25"/>
        <v>1.9651999999999998E-3</v>
      </c>
      <c r="T39" s="25">
        <f t="shared" si="25"/>
        <v>1.9651999999999998E-3</v>
      </c>
      <c r="U39" s="25">
        <f t="shared" si="25"/>
        <v>1.9651999999999998E-3</v>
      </c>
      <c r="V39" s="25">
        <f t="shared" si="25"/>
        <v>1.9651999999999998E-3</v>
      </c>
      <c r="W39" s="25">
        <f t="shared" si="25"/>
        <v>1.9651999999999998E-3</v>
      </c>
      <c r="X39" s="25">
        <f t="shared" si="25"/>
        <v>1.9651999999999998E-3</v>
      </c>
      <c r="Y39" s="25">
        <f t="shared" si="25"/>
        <v>1.9651999999999998E-3</v>
      </c>
      <c r="Z39" s="25">
        <f t="shared" si="25"/>
        <v>1.9651999999999998E-3</v>
      </c>
      <c r="AA39" s="25">
        <f t="shared" si="25"/>
        <v>1.9651999999999998E-3</v>
      </c>
      <c r="AB39" s="25">
        <f t="shared" si="25"/>
        <v>1.9651999999999998E-3</v>
      </c>
      <c r="AC39" s="25">
        <f t="shared" si="25"/>
        <v>1.9651999999999998E-3</v>
      </c>
      <c r="AD39" s="25">
        <f t="shared" si="25"/>
        <v>1.9651999999999998E-3</v>
      </c>
      <c r="AE39" s="25">
        <f t="shared" si="25"/>
        <v>1.9651999999999998E-3</v>
      </c>
      <c r="AF39" s="25">
        <f t="shared" si="25"/>
        <v>1.9651999999999998E-3</v>
      </c>
      <c r="AG39" s="25">
        <f t="shared" si="25"/>
        <v>1.9651999999999998E-3</v>
      </c>
      <c r="AH39" s="25">
        <f t="shared" si="25"/>
        <v>1.9651999999999998E-3</v>
      </c>
      <c r="AI39" s="25">
        <f t="shared" si="25"/>
        <v>1.9651999999999998E-3</v>
      </c>
      <c r="AJ39" s="25">
        <f t="shared" si="25"/>
        <v>1.9651999999999998E-3</v>
      </c>
      <c r="AK39" s="25">
        <f t="shared" si="25"/>
        <v>1.9651999999999998E-3</v>
      </c>
      <c r="AL39" s="26" t="s">
        <v>234</v>
      </c>
      <c r="AM39" s="52"/>
    </row>
    <row r="40" spans="1:39" s="46" customFormat="1" ht="12.75" customHeight="1" x14ac:dyDescent="0.25">
      <c r="A40" s="106"/>
      <c r="B40" s="26" t="s">
        <v>223</v>
      </c>
      <c r="C40" s="26" t="s">
        <v>219</v>
      </c>
      <c r="D40" s="26" t="s">
        <v>217</v>
      </c>
      <c r="E40" s="52">
        <v>2018</v>
      </c>
      <c r="F40" s="26" t="s">
        <v>413</v>
      </c>
      <c r="G40" s="25">
        <f>G39*'Conversion Factors'!$I$32</f>
        <v>1.2211217020642001E-3</v>
      </c>
      <c r="H40" s="25">
        <f>H39*'Conversion Factors'!$I$32</f>
        <v>1.2211217020642001E-3</v>
      </c>
      <c r="I40" s="25">
        <f>I39*'Conversion Factors'!$I$32</f>
        <v>1.2211217020642001E-3</v>
      </c>
      <c r="J40" s="25">
        <f>J39*'Conversion Factors'!$I$32</f>
        <v>1.2211217020642001E-3</v>
      </c>
      <c r="K40" s="25">
        <f>K39*'Conversion Factors'!$I$32</f>
        <v>1.2211217020642001E-3</v>
      </c>
      <c r="L40" s="25">
        <f>L39*'Conversion Factors'!$I$32</f>
        <v>1.2211217020642001E-3</v>
      </c>
      <c r="M40" s="25">
        <f>M39*'Conversion Factors'!$I$32</f>
        <v>1.2211217020642001E-3</v>
      </c>
      <c r="N40" s="25">
        <f>N39*'Conversion Factors'!$I$32</f>
        <v>1.2211217020642001E-3</v>
      </c>
      <c r="O40" s="25">
        <f>O39*'Conversion Factors'!$I$32</f>
        <v>1.2211217020642001E-3</v>
      </c>
      <c r="P40" s="25">
        <f>P39*'Conversion Factors'!$I$32</f>
        <v>1.2211217020642001E-3</v>
      </c>
      <c r="Q40" s="25">
        <f>Q39*'Conversion Factors'!$I$32</f>
        <v>1.2211217020642001E-3</v>
      </c>
      <c r="R40" s="25">
        <f>R39*'Conversion Factors'!$I$32</f>
        <v>1.2211217020642001E-3</v>
      </c>
      <c r="S40" s="25">
        <f>S39*'Conversion Factors'!$I$32</f>
        <v>1.2211217020642001E-3</v>
      </c>
      <c r="T40" s="25">
        <f>T39*'Conversion Factors'!$I$32</f>
        <v>1.2211217020642001E-3</v>
      </c>
      <c r="U40" s="25">
        <f>U39*'Conversion Factors'!$I$32</f>
        <v>1.2211217020642001E-3</v>
      </c>
      <c r="V40" s="25">
        <f>V39*'Conversion Factors'!$I$32</f>
        <v>1.2211217020642001E-3</v>
      </c>
      <c r="W40" s="25">
        <f>W39*'Conversion Factors'!$I$32</f>
        <v>1.2211217020642001E-3</v>
      </c>
      <c r="X40" s="25">
        <f>X39*'Conversion Factors'!$I$32</f>
        <v>1.2211217020642001E-3</v>
      </c>
      <c r="Y40" s="25">
        <f>Y39*'Conversion Factors'!$I$32</f>
        <v>1.2211217020642001E-3</v>
      </c>
      <c r="Z40" s="25">
        <f>Z39*'Conversion Factors'!$I$32</f>
        <v>1.2211217020642001E-3</v>
      </c>
      <c r="AA40" s="25">
        <f>AA39*'Conversion Factors'!$I$32</f>
        <v>1.2211217020642001E-3</v>
      </c>
      <c r="AB40" s="25">
        <f>AB39*'Conversion Factors'!$I$32</f>
        <v>1.2211217020642001E-3</v>
      </c>
      <c r="AC40" s="25">
        <f>AC39*'Conversion Factors'!$I$32</f>
        <v>1.2211217020642001E-3</v>
      </c>
      <c r="AD40" s="25">
        <f>AD39*'Conversion Factors'!$I$32</f>
        <v>1.2211217020642001E-3</v>
      </c>
      <c r="AE40" s="25">
        <f>AE39*'Conversion Factors'!$I$32</f>
        <v>1.2211217020642001E-3</v>
      </c>
      <c r="AF40" s="25">
        <f>AF39*'Conversion Factors'!$I$32</f>
        <v>1.2211217020642001E-3</v>
      </c>
      <c r="AG40" s="25">
        <f>AG39*'Conversion Factors'!$I$32</f>
        <v>1.2211217020642001E-3</v>
      </c>
      <c r="AH40" s="25">
        <f>AH39*'Conversion Factors'!$I$32</f>
        <v>1.2211217020642001E-3</v>
      </c>
      <c r="AI40" s="25">
        <f>AI39*'Conversion Factors'!$I$32</f>
        <v>1.2211217020642001E-3</v>
      </c>
      <c r="AJ40" s="25">
        <f>AJ39*'Conversion Factors'!$I$32</f>
        <v>1.2211217020642001E-3</v>
      </c>
      <c r="AK40" s="25">
        <f>AK39*'Conversion Factors'!$I$32</f>
        <v>1.2211217020642001E-3</v>
      </c>
      <c r="AL40" s="26" t="s">
        <v>234</v>
      </c>
      <c r="AM40" s="52"/>
    </row>
    <row r="41" spans="1:39" s="46" customFormat="1" ht="12.75" customHeight="1" x14ac:dyDescent="0.25">
      <c r="A41" s="107"/>
      <c r="B41" s="26" t="s">
        <v>223</v>
      </c>
      <c r="C41" s="26" t="s">
        <v>219</v>
      </c>
      <c r="D41" s="26" t="s">
        <v>217</v>
      </c>
      <c r="E41" s="52">
        <v>2018</v>
      </c>
      <c r="F41" s="26" t="s">
        <v>412</v>
      </c>
      <c r="G41" s="25">
        <f>G40*'Conversion Factors'!D$22</f>
        <v>1.685147948848596E-3</v>
      </c>
      <c r="H41" s="25">
        <f>H40*'Conversion Factors'!E$22</f>
        <v>1.6485142977866703E-3</v>
      </c>
      <c r="I41" s="25">
        <f>I40*'Conversion Factors'!F$22</f>
        <v>1.6363030807660282E-3</v>
      </c>
      <c r="J41" s="25">
        <f>J40*'Conversion Factors'!G$22</f>
        <v>1.6363030807660282E-3</v>
      </c>
      <c r="K41" s="25">
        <f>K40*'Conversion Factors'!H$22</f>
        <v>1.6240918637453862E-3</v>
      </c>
      <c r="L41" s="25">
        <f>L40*'Conversion Factors'!I$22</f>
        <v>1.6118806467247443E-3</v>
      </c>
      <c r="M41" s="25">
        <f>M40*'Conversion Factors'!J$22</f>
        <v>1.6118806467247443E-3</v>
      </c>
      <c r="N41" s="25">
        <f>N40*'Conversion Factors'!K$22</f>
        <v>1.6118806467247443E-3</v>
      </c>
      <c r="O41" s="25">
        <f>O40*'Conversion Factors'!L$22</f>
        <v>1.6118806467247443E-3</v>
      </c>
      <c r="P41" s="25">
        <f>P40*'Conversion Factors'!M$22</f>
        <v>1.5874582126834602E-3</v>
      </c>
      <c r="Q41" s="25">
        <f>Q40*'Conversion Factors'!N$22</f>
        <v>1.5874582126834602E-3</v>
      </c>
      <c r="R41" s="25">
        <f>R40*'Conversion Factors'!O$22</f>
        <v>1.5752469956628182E-3</v>
      </c>
      <c r="S41" s="25">
        <f>S40*'Conversion Factors'!P$22</f>
        <v>1.5752469956628182E-3</v>
      </c>
      <c r="T41" s="25">
        <f>T40*'Conversion Factors'!Q$22</f>
        <v>1.5630357786421761E-3</v>
      </c>
      <c r="U41" s="25">
        <f>U40*'Conversion Factors'!R$22</f>
        <v>1.5630357786421761E-3</v>
      </c>
      <c r="V41" s="25">
        <f>V40*'Conversion Factors'!S$22</f>
        <v>1.5630357786421761E-3</v>
      </c>
      <c r="W41" s="25">
        <f>W40*'Conversion Factors'!T$22</f>
        <v>1.5630357786421761E-3</v>
      </c>
      <c r="X41" s="25">
        <f>X40*'Conversion Factors'!U$22</f>
        <v>1.5630357786421761E-3</v>
      </c>
      <c r="Y41" s="25">
        <f>Y40*'Conversion Factors'!V$22</f>
        <v>1.5630357786421761E-3</v>
      </c>
      <c r="Z41" s="25">
        <f>Z40*'Conversion Factors'!W$22</f>
        <v>1.5630357786421761E-3</v>
      </c>
      <c r="AA41" s="25">
        <f>AA40*'Conversion Factors'!X$22</f>
        <v>1.5630357786421761E-3</v>
      </c>
      <c r="AB41" s="25">
        <f>AB40*'Conversion Factors'!Y$22</f>
        <v>1.5630357786421761E-3</v>
      </c>
      <c r="AC41" s="25">
        <f>AC40*'Conversion Factors'!Z$22</f>
        <v>1.5630357786421761E-3</v>
      </c>
      <c r="AD41" s="25">
        <f>AD40*'Conversion Factors'!AA$22</f>
        <v>1.5630357786421761E-3</v>
      </c>
      <c r="AE41" s="25">
        <f>AE40*'Conversion Factors'!AB$22</f>
        <v>1.5630357786421761E-3</v>
      </c>
      <c r="AF41" s="25">
        <f>AF40*'Conversion Factors'!AC$22</f>
        <v>1.5630357786421761E-3</v>
      </c>
      <c r="AG41" s="25">
        <f>AG40*'Conversion Factors'!AD$22</f>
        <v>1.5630357786421761E-3</v>
      </c>
      <c r="AH41" s="25">
        <f>AH40*'Conversion Factors'!AE$22</f>
        <v>1.5630357786421761E-3</v>
      </c>
      <c r="AI41" s="25">
        <f>AI40*'Conversion Factors'!AF$22</f>
        <v>1.5630357786421761E-3</v>
      </c>
      <c r="AJ41" s="25">
        <f>AJ40*'Conversion Factors'!AG$22</f>
        <v>1.5630357786421761E-3</v>
      </c>
      <c r="AK41" s="25">
        <f>AK40*'Conversion Factors'!AH$22</f>
        <v>1.5630357786421761E-3</v>
      </c>
      <c r="AL41" s="26" t="s">
        <v>234</v>
      </c>
      <c r="AM41" s="52">
        <v>1</v>
      </c>
    </row>
    <row r="42" spans="1:39" s="46" customFormat="1" ht="12.75" customHeight="1" x14ac:dyDescent="0.25">
      <c r="A42" s="105" t="s">
        <v>75</v>
      </c>
      <c r="B42" s="26" t="s">
        <v>223</v>
      </c>
      <c r="C42" s="26" t="s">
        <v>219</v>
      </c>
      <c r="D42" s="26" t="s">
        <v>215</v>
      </c>
      <c r="E42" s="52">
        <v>2018</v>
      </c>
      <c r="F42" s="26" t="s">
        <v>413</v>
      </c>
      <c r="G42" s="25">
        <f>1.9652/1000</f>
        <v>1.9651999999999998E-3</v>
      </c>
      <c r="H42" s="25">
        <f t="shared" ref="H42:AK42" si="26">1.9652/1000</f>
        <v>1.9651999999999998E-3</v>
      </c>
      <c r="I42" s="25">
        <f t="shared" si="26"/>
        <v>1.9651999999999998E-3</v>
      </c>
      <c r="J42" s="25">
        <f t="shared" si="26"/>
        <v>1.9651999999999998E-3</v>
      </c>
      <c r="K42" s="25">
        <f t="shared" si="26"/>
        <v>1.9651999999999998E-3</v>
      </c>
      <c r="L42" s="25">
        <f t="shared" si="26"/>
        <v>1.9651999999999998E-3</v>
      </c>
      <c r="M42" s="25">
        <f t="shared" si="26"/>
        <v>1.9651999999999998E-3</v>
      </c>
      <c r="N42" s="25">
        <f t="shared" si="26"/>
        <v>1.9651999999999998E-3</v>
      </c>
      <c r="O42" s="25">
        <f t="shared" si="26"/>
        <v>1.9651999999999998E-3</v>
      </c>
      <c r="P42" s="25">
        <f t="shared" si="26"/>
        <v>1.9651999999999998E-3</v>
      </c>
      <c r="Q42" s="25">
        <f t="shared" si="26"/>
        <v>1.9651999999999998E-3</v>
      </c>
      <c r="R42" s="25">
        <f t="shared" si="26"/>
        <v>1.9651999999999998E-3</v>
      </c>
      <c r="S42" s="25">
        <f t="shared" si="26"/>
        <v>1.9651999999999998E-3</v>
      </c>
      <c r="T42" s="25">
        <f t="shared" si="26"/>
        <v>1.9651999999999998E-3</v>
      </c>
      <c r="U42" s="25">
        <f t="shared" si="26"/>
        <v>1.9651999999999998E-3</v>
      </c>
      <c r="V42" s="25">
        <f t="shared" si="26"/>
        <v>1.9651999999999998E-3</v>
      </c>
      <c r="W42" s="25">
        <f t="shared" si="26"/>
        <v>1.9651999999999998E-3</v>
      </c>
      <c r="X42" s="25">
        <f t="shared" si="26"/>
        <v>1.9651999999999998E-3</v>
      </c>
      <c r="Y42" s="25">
        <f t="shared" si="26"/>
        <v>1.9651999999999998E-3</v>
      </c>
      <c r="Z42" s="25">
        <f t="shared" si="26"/>
        <v>1.9651999999999998E-3</v>
      </c>
      <c r="AA42" s="25">
        <f t="shared" si="26"/>
        <v>1.9651999999999998E-3</v>
      </c>
      <c r="AB42" s="25">
        <f t="shared" si="26"/>
        <v>1.9651999999999998E-3</v>
      </c>
      <c r="AC42" s="25">
        <f t="shared" si="26"/>
        <v>1.9651999999999998E-3</v>
      </c>
      <c r="AD42" s="25">
        <f t="shared" si="26"/>
        <v>1.9651999999999998E-3</v>
      </c>
      <c r="AE42" s="25">
        <f t="shared" si="26"/>
        <v>1.9651999999999998E-3</v>
      </c>
      <c r="AF42" s="25">
        <f t="shared" si="26"/>
        <v>1.9651999999999998E-3</v>
      </c>
      <c r="AG42" s="25">
        <f t="shared" si="26"/>
        <v>1.9651999999999998E-3</v>
      </c>
      <c r="AH42" s="25">
        <f t="shared" si="26"/>
        <v>1.9651999999999998E-3</v>
      </c>
      <c r="AI42" s="25">
        <f t="shared" si="26"/>
        <v>1.9651999999999998E-3</v>
      </c>
      <c r="AJ42" s="25">
        <f t="shared" si="26"/>
        <v>1.9651999999999998E-3</v>
      </c>
      <c r="AK42" s="25">
        <f t="shared" si="26"/>
        <v>1.9651999999999998E-3</v>
      </c>
      <c r="AL42" s="26" t="s">
        <v>234</v>
      </c>
      <c r="AM42" s="52"/>
    </row>
    <row r="43" spans="1:39" s="46" customFormat="1" ht="12.75" customHeight="1" x14ac:dyDescent="0.25">
      <c r="A43" s="106"/>
      <c r="B43" s="26" t="s">
        <v>223</v>
      </c>
      <c r="C43" s="26" t="s">
        <v>219</v>
      </c>
      <c r="D43" s="26" t="s">
        <v>217</v>
      </c>
      <c r="E43" s="52">
        <v>2018</v>
      </c>
      <c r="F43" s="26" t="s">
        <v>413</v>
      </c>
      <c r="G43" s="25">
        <f>G42*'Conversion Factors'!$I$32</f>
        <v>1.2211217020642001E-3</v>
      </c>
      <c r="H43" s="25">
        <f>H42*'Conversion Factors'!$I$32</f>
        <v>1.2211217020642001E-3</v>
      </c>
      <c r="I43" s="25">
        <f>I42*'Conversion Factors'!$I$32</f>
        <v>1.2211217020642001E-3</v>
      </c>
      <c r="J43" s="25">
        <f>J42*'Conversion Factors'!$I$32</f>
        <v>1.2211217020642001E-3</v>
      </c>
      <c r="K43" s="25">
        <f>K42*'Conversion Factors'!$I$32</f>
        <v>1.2211217020642001E-3</v>
      </c>
      <c r="L43" s="25">
        <f>L42*'Conversion Factors'!$I$32</f>
        <v>1.2211217020642001E-3</v>
      </c>
      <c r="M43" s="25">
        <f>M42*'Conversion Factors'!$I$32</f>
        <v>1.2211217020642001E-3</v>
      </c>
      <c r="N43" s="25">
        <f>N42*'Conversion Factors'!$I$32</f>
        <v>1.2211217020642001E-3</v>
      </c>
      <c r="O43" s="25">
        <f>O42*'Conversion Factors'!$I$32</f>
        <v>1.2211217020642001E-3</v>
      </c>
      <c r="P43" s="25">
        <f>P42*'Conversion Factors'!$I$32</f>
        <v>1.2211217020642001E-3</v>
      </c>
      <c r="Q43" s="25">
        <f>Q42*'Conversion Factors'!$I$32</f>
        <v>1.2211217020642001E-3</v>
      </c>
      <c r="R43" s="25">
        <f>R42*'Conversion Factors'!$I$32</f>
        <v>1.2211217020642001E-3</v>
      </c>
      <c r="S43" s="25">
        <f>S42*'Conversion Factors'!$I$32</f>
        <v>1.2211217020642001E-3</v>
      </c>
      <c r="T43" s="25">
        <f>T42*'Conversion Factors'!$I$32</f>
        <v>1.2211217020642001E-3</v>
      </c>
      <c r="U43" s="25">
        <f>U42*'Conversion Factors'!$I$32</f>
        <v>1.2211217020642001E-3</v>
      </c>
      <c r="V43" s="25">
        <f>V42*'Conversion Factors'!$I$32</f>
        <v>1.2211217020642001E-3</v>
      </c>
      <c r="W43" s="25">
        <f>W42*'Conversion Factors'!$I$32</f>
        <v>1.2211217020642001E-3</v>
      </c>
      <c r="X43" s="25">
        <f>X42*'Conversion Factors'!$I$32</f>
        <v>1.2211217020642001E-3</v>
      </c>
      <c r="Y43" s="25">
        <f>Y42*'Conversion Factors'!$I$32</f>
        <v>1.2211217020642001E-3</v>
      </c>
      <c r="Z43" s="25">
        <f>Z42*'Conversion Factors'!$I$32</f>
        <v>1.2211217020642001E-3</v>
      </c>
      <c r="AA43" s="25">
        <f>AA42*'Conversion Factors'!$I$32</f>
        <v>1.2211217020642001E-3</v>
      </c>
      <c r="AB43" s="25">
        <f>AB42*'Conversion Factors'!$I$32</f>
        <v>1.2211217020642001E-3</v>
      </c>
      <c r="AC43" s="25">
        <f>AC42*'Conversion Factors'!$I$32</f>
        <v>1.2211217020642001E-3</v>
      </c>
      <c r="AD43" s="25">
        <f>AD42*'Conversion Factors'!$I$32</f>
        <v>1.2211217020642001E-3</v>
      </c>
      <c r="AE43" s="25">
        <f>AE42*'Conversion Factors'!$I$32</f>
        <v>1.2211217020642001E-3</v>
      </c>
      <c r="AF43" s="25">
        <f>AF42*'Conversion Factors'!$I$32</f>
        <v>1.2211217020642001E-3</v>
      </c>
      <c r="AG43" s="25">
        <f>AG42*'Conversion Factors'!$I$32</f>
        <v>1.2211217020642001E-3</v>
      </c>
      <c r="AH43" s="25">
        <f>AH42*'Conversion Factors'!$I$32</f>
        <v>1.2211217020642001E-3</v>
      </c>
      <c r="AI43" s="25">
        <f>AI42*'Conversion Factors'!$I$32</f>
        <v>1.2211217020642001E-3</v>
      </c>
      <c r="AJ43" s="25">
        <f>AJ42*'Conversion Factors'!$I$32</f>
        <v>1.2211217020642001E-3</v>
      </c>
      <c r="AK43" s="25">
        <f>AK42*'Conversion Factors'!$I$32</f>
        <v>1.2211217020642001E-3</v>
      </c>
      <c r="AL43" s="26" t="s">
        <v>234</v>
      </c>
      <c r="AM43" s="52"/>
    </row>
    <row r="44" spans="1:39" s="46" customFormat="1" ht="12.75" customHeight="1" x14ac:dyDescent="0.25">
      <c r="A44" s="107"/>
      <c r="B44" s="26" t="s">
        <v>223</v>
      </c>
      <c r="C44" s="26" t="s">
        <v>219</v>
      </c>
      <c r="D44" s="26" t="s">
        <v>217</v>
      </c>
      <c r="E44" s="52">
        <v>2018</v>
      </c>
      <c r="F44" s="26" t="s">
        <v>412</v>
      </c>
      <c r="G44" s="25">
        <f>G43*'Conversion Factors'!D$22</f>
        <v>1.685147948848596E-3</v>
      </c>
      <c r="H44" s="25">
        <f>H43*'Conversion Factors'!E$22</f>
        <v>1.6485142977866703E-3</v>
      </c>
      <c r="I44" s="25">
        <f>I43*'Conversion Factors'!F$22</f>
        <v>1.6363030807660282E-3</v>
      </c>
      <c r="J44" s="25">
        <f>J43*'Conversion Factors'!G$22</f>
        <v>1.6363030807660282E-3</v>
      </c>
      <c r="K44" s="25">
        <f>K43*'Conversion Factors'!H$22</f>
        <v>1.6240918637453862E-3</v>
      </c>
      <c r="L44" s="25">
        <f>L43*'Conversion Factors'!I$22</f>
        <v>1.6118806467247443E-3</v>
      </c>
      <c r="M44" s="25">
        <f>M43*'Conversion Factors'!J$22</f>
        <v>1.6118806467247443E-3</v>
      </c>
      <c r="N44" s="25">
        <f>N43*'Conversion Factors'!K$22</f>
        <v>1.6118806467247443E-3</v>
      </c>
      <c r="O44" s="25">
        <f>O43*'Conversion Factors'!L$22</f>
        <v>1.6118806467247443E-3</v>
      </c>
      <c r="P44" s="25">
        <f>P43*'Conversion Factors'!M$22</f>
        <v>1.5874582126834602E-3</v>
      </c>
      <c r="Q44" s="25">
        <f>Q43*'Conversion Factors'!N$22</f>
        <v>1.5874582126834602E-3</v>
      </c>
      <c r="R44" s="25">
        <f>R43*'Conversion Factors'!O$22</f>
        <v>1.5752469956628182E-3</v>
      </c>
      <c r="S44" s="25">
        <f>S43*'Conversion Factors'!P$22</f>
        <v>1.5752469956628182E-3</v>
      </c>
      <c r="T44" s="25">
        <f>T43*'Conversion Factors'!Q$22</f>
        <v>1.5630357786421761E-3</v>
      </c>
      <c r="U44" s="25">
        <f>U43*'Conversion Factors'!R$22</f>
        <v>1.5630357786421761E-3</v>
      </c>
      <c r="V44" s="25">
        <f>V43*'Conversion Factors'!S$22</f>
        <v>1.5630357786421761E-3</v>
      </c>
      <c r="W44" s="25">
        <f>W43*'Conversion Factors'!T$22</f>
        <v>1.5630357786421761E-3</v>
      </c>
      <c r="X44" s="25">
        <f>X43*'Conversion Factors'!U$22</f>
        <v>1.5630357786421761E-3</v>
      </c>
      <c r="Y44" s="25">
        <f>Y43*'Conversion Factors'!V$22</f>
        <v>1.5630357786421761E-3</v>
      </c>
      <c r="Z44" s="25">
        <f>Z43*'Conversion Factors'!W$22</f>
        <v>1.5630357786421761E-3</v>
      </c>
      <c r="AA44" s="25">
        <f>AA43*'Conversion Factors'!X$22</f>
        <v>1.5630357786421761E-3</v>
      </c>
      <c r="AB44" s="25">
        <f>AB43*'Conversion Factors'!Y$22</f>
        <v>1.5630357786421761E-3</v>
      </c>
      <c r="AC44" s="25">
        <f>AC43*'Conversion Factors'!Z$22</f>
        <v>1.5630357786421761E-3</v>
      </c>
      <c r="AD44" s="25">
        <f>AD43*'Conversion Factors'!AA$22</f>
        <v>1.5630357786421761E-3</v>
      </c>
      <c r="AE44" s="25">
        <f>AE43*'Conversion Factors'!AB$22</f>
        <v>1.5630357786421761E-3</v>
      </c>
      <c r="AF44" s="25">
        <f>AF43*'Conversion Factors'!AC$22</f>
        <v>1.5630357786421761E-3</v>
      </c>
      <c r="AG44" s="25">
        <f>AG43*'Conversion Factors'!AD$22</f>
        <v>1.5630357786421761E-3</v>
      </c>
      <c r="AH44" s="25">
        <f>AH43*'Conversion Factors'!AE$22</f>
        <v>1.5630357786421761E-3</v>
      </c>
      <c r="AI44" s="25">
        <f>AI43*'Conversion Factors'!AF$22</f>
        <v>1.5630357786421761E-3</v>
      </c>
      <c r="AJ44" s="25">
        <f>AJ43*'Conversion Factors'!AG$22</f>
        <v>1.5630357786421761E-3</v>
      </c>
      <c r="AK44" s="25">
        <f>AK43*'Conversion Factors'!AH$22</f>
        <v>1.5630357786421761E-3</v>
      </c>
      <c r="AL44" s="26" t="s">
        <v>234</v>
      </c>
      <c r="AM44" s="52">
        <v>1</v>
      </c>
    </row>
    <row r="45" spans="1:39" s="46" customFormat="1" ht="13" customHeight="1" x14ac:dyDescent="0.25">
      <c r="A45" s="105" t="s">
        <v>77</v>
      </c>
      <c r="B45" s="26" t="s">
        <v>223</v>
      </c>
      <c r="C45" s="26" t="s">
        <v>219</v>
      </c>
      <c r="D45" s="26" t="s">
        <v>215</v>
      </c>
      <c r="E45" s="52">
        <v>2018</v>
      </c>
      <c r="F45" s="26" t="s">
        <v>413</v>
      </c>
      <c r="G45" s="25" t="s">
        <v>218</v>
      </c>
      <c r="H45" s="25" t="s">
        <v>218</v>
      </c>
      <c r="I45" s="25" t="s">
        <v>218</v>
      </c>
      <c r="J45" s="25" t="s">
        <v>218</v>
      </c>
      <c r="K45" s="25" t="s">
        <v>218</v>
      </c>
      <c r="L45" s="25">
        <f>3.2492/1000</f>
        <v>3.2492000000000003E-3</v>
      </c>
      <c r="M45" s="25">
        <f t="shared" ref="M45:AK45" si="27">3.2492/1000</f>
        <v>3.2492000000000003E-3</v>
      </c>
      <c r="N45" s="25">
        <f t="shared" si="27"/>
        <v>3.2492000000000003E-3</v>
      </c>
      <c r="O45" s="25">
        <f t="shared" si="27"/>
        <v>3.2492000000000003E-3</v>
      </c>
      <c r="P45" s="25">
        <f t="shared" si="27"/>
        <v>3.2492000000000003E-3</v>
      </c>
      <c r="Q45" s="25">
        <f t="shared" si="27"/>
        <v>3.2492000000000003E-3</v>
      </c>
      <c r="R45" s="25">
        <f t="shared" si="27"/>
        <v>3.2492000000000003E-3</v>
      </c>
      <c r="S45" s="25">
        <f t="shared" si="27"/>
        <v>3.2492000000000003E-3</v>
      </c>
      <c r="T45" s="25">
        <f t="shared" si="27"/>
        <v>3.2492000000000003E-3</v>
      </c>
      <c r="U45" s="25">
        <f t="shared" si="27"/>
        <v>3.2492000000000003E-3</v>
      </c>
      <c r="V45" s="25">
        <f t="shared" si="27"/>
        <v>3.2492000000000003E-3</v>
      </c>
      <c r="W45" s="25">
        <f t="shared" si="27"/>
        <v>3.2492000000000003E-3</v>
      </c>
      <c r="X45" s="25">
        <f t="shared" si="27"/>
        <v>3.2492000000000003E-3</v>
      </c>
      <c r="Y45" s="25">
        <f t="shared" si="27"/>
        <v>3.2492000000000003E-3</v>
      </c>
      <c r="Z45" s="25">
        <f t="shared" si="27"/>
        <v>3.2492000000000003E-3</v>
      </c>
      <c r="AA45" s="25">
        <f t="shared" si="27"/>
        <v>3.2492000000000003E-3</v>
      </c>
      <c r="AB45" s="25">
        <f t="shared" si="27"/>
        <v>3.2492000000000003E-3</v>
      </c>
      <c r="AC45" s="25">
        <f t="shared" si="27"/>
        <v>3.2492000000000003E-3</v>
      </c>
      <c r="AD45" s="25">
        <f t="shared" si="27"/>
        <v>3.2492000000000003E-3</v>
      </c>
      <c r="AE45" s="25">
        <f t="shared" si="27"/>
        <v>3.2492000000000003E-3</v>
      </c>
      <c r="AF45" s="25">
        <f t="shared" si="27"/>
        <v>3.2492000000000003E-3</v>
      </c>
      <c r="AG45" s="25">
        <f t="shared" si="27"/>
        <v>3.2492000000000003E-3</v>
      </c>
      <c r="AH45" s="25">
        <f t="shared" si="27"/>
        <v>3.2492000000000003E-3</v>
      </c>
      <c r="AI45" s="25">
        <f t="shared" si="27"/>
        <v>3.2492000000000003E-3</v>
      </c>
      <c r="AJ45" s="25">
        <f t="shared" si="27"/>
        <v>3.2492000000000003E-3</v>
      </c>
      <c r="AK45" s="25">
        <f t="shared" si="27"/>
        <v>3.2492000000000003E-3</v>
      </c>
      <c r="AL45" s="26" t="s">
        <v>234</v>
      </c>
      <c r="AM45" s="52"/>
    </row>
    <row r="46" spans="1:39" s="46" customFormat="1" ht="14.65" customHeight="1" x14ac:dyDescent="0.25">
      <c r="A46" s="106"/>
      <c r="B46" s="26" t="s">
        <v>223</v>
      </c>
      <c r="C46" s="26" t="s">
        <v>219</v>
      </c>
      <c r="D46" s="26" t="s">
        <v>217</v>
      </c>
      <c r="E46" s="52">
        <v>2018</v>
      </c>
      <c r="F46" s="26" t="s">
        <v>413</v>
      </c>
      <c r="G46" s="25" t="s">
        <v>218</v>
      </c>
      <c r="H46" s="25" t="s">
        <v>218</v>
      </c>
      <c r="I46" s="25" t="s">
        <v>218</v>
      </c>
      <c r="J46" s="25" t="s">
        <v>218</v>
      </c>
      <c r="K46" s="25" t="s">
        <v>218</v>
      </c>
      <c r="L46" s="25">
        <f>L45*'Conversion Factors'!$I$32</f>
        <v>2.0189642959225523E-3</v>
      </c>
      <c r="M46" s="25">
        <f>M45*'Conversion Factors'!$I$32</f>
        <v>2.0189642959225523E-3</v>
      </c>
      <c r="N46" s="25">
        <f>N45*'Conversion Factors'!$I$32</f>
        <v>2.0189642959225523E-3</v>
      </c>
      <c r="O46" s="25">
        <f>O45*'Conversion Factors'!$I$32</f>
        <v>2.0189642959225523E-3</v>
      </c>
      <c r="P46" s="25">
        <f>P45*'Conversion Factors'!$I$32</f>
        <v>2.0189642959225523E-3</v>
      </c>
      <c r="Q46" s="25">
        <f>Q45*'Conversion Factors'!$I$32</f>
        <v>2.0189642959225523E-3</v>
      </c>
      <c r="R46" s="25">
        <f>R45*'Conversion Factors'!$I$32</f>
        <v>2.0189642959225523E-3</v>
      </c>
      <c r="S46" s="25">
        <f>S45*'Conversion Factors'!$I$32</f>
        <v>2.0189642959225523E-3</v>
      </c>
      <c r="T46" s="25">
        <f>T45*'Conversion Factors'!$I$32</f>
        <v>2.0189642959225523E-3</v>
      </c>
      <c r="U46" s="25">
        <f>U45*'Conversion Factors'!$I$32</f>
        <v>2.0189642959225523E-3</v>
      </c>
      <c r="V46" s="25">
        <f>V45*'Conversion Factors'!$I$32</f>
        <v>2.0189642959225523E-3</v>
      </c>
      <c r="W46" s="25">
        <f>W45*'Conversion Factors'!$I$32</f>
        <v>2.0189642959225523E-3</v>
      </c>
      <c r="X46" s="25">
        <f>X45*'Conversion Factors'!$I$32</f>
        <v>2.0189642959225523E-3</v>
      </c>
      <c r="Y46" s="25">
        <f>Y45*'Conversion Factors'!$I$32</f>
        <v>2.0189642959225523E-3</v>
      </c>
      <c r="Z46" s="25">
        <f>Z45*'Conversion Factors'!$I$32</f>
        <v>2.0189642959225523E-3</v>
      </c>
      <c r="AA46" s="25">
        <f>AA45*'Conversion Factors'!$I$32</f>
        <v>2.0189642959225523E-3</v>
      </c>
      <c r="AB46" s="25">
        <f>AB45*'Conversion Factors'!$I$32</f>
        <v>2.0189642959225523E-3</v>
      </c>
      <c r="AC46" s="25">
        <f>AC45*'Conversion Factors'!$I$32</f>
        <v>2.0189642959225523E-3</v>
      </c>
      <c r="AD46" s="25">
        <f>AD45*'Conversion Factors'!$I$32</f>
        <v>2.0189642959225523E-3</v>
      </c>
      <c r="AE46" s="25">
        <f>AE45*'Conversion Factors'!$I$32</f>
        <v>2.0189642959225523E-3</v>
      </c>
      <c r="AF46" s="25">
        <f>AF45*'Conversion Factors'!$I$32</f>
        <v>2.0189642959225523E-3</v>
      </c>
      <c r="AG46" s="25">
        <f>AG45*'Conversion Factors'!$I$32</f>
        <v>2.0189642959225523E-3</v>
      </c>
      <c r="AH46" s="25">
        <f>AH45*'Conversion Factors'!$I$32</f>
        <v>2.0189642959225523E-3</v>
      </c>
      <c r="AI46" s="25">
        <f>AI45*'Conversion Factors'!$I$32</f>
        <v>2.0189642959225523E-3</v>
      </c>
      <c r="AJ46" s="25">
        <f>AJ45*'Conversion Factors'!$I$32</f>
        <v>2.0189642959225523E-3</v>
      </c>
      <c r="AK46" s="25">
        <f>AK45*'Conversion Factors'!$I$32</f>
        <v>2.0189642959225523E-3</v>
      </c>
      <c r="AL46" s="26" t="s">
        <v>234</v>
      </c>
      <c r="AM46" s="52"/>
    </row>
    <row r="47" spans="1:39" s="46" customFormat="1" ht="14.65" customHeight="1" x14ac:dyDescent="0.25">
      <c r="A47" s="107"/>
      <c r="B47" s="26" t="s">
        <v>223</v>
      </c>
      <c r="C47" s="26" t="s">
        <v>219</v>
      </c>
      <c r="D47" s="26" t="s">
        <v>217</v>
      </c>
      <c r="E47" s="52">
        <v>2018</v>
      </c>
      <c r="F47" s="26" t="s">
        <v>412</v>
      </c>
      <c r="G47" s="25" t="s">
        <v>218</v>
      </c>
      <c r="H47" s="25" t="s">
        <v>218</v>
      </c>
      <c r="I47" s="25" t="s">
        <v>218</v>
      </c>
      <c r="J47" s="25" t="s">
        <v>218</v>
      </c>
      <c r="K47" s="25" t="s">
        <v>218</v>
      </c>
      <c r="L47" s="25">
        <f>L46*'Conversion Factors'!I$22</f>
        <v>2.6650328706177692E-3</v>
      </c>
      <c r="M47" s="25">
        <f>M46*'Conversion Factors'!J$22</f>
        <v>2.6650328706177692E-3</v>
      </c>
      <c r="N47" s="25">
        <f>N46*'Conversion Factors'!K$22</f>
        <v>2.6650328706177692E-3</v>
      </c>
      <c r="O47" s="25">
        <f>O46*'Conversion Factors'!L$22</f>
        <v>2.6650328706177692E-3</v>
      </c>
      <c r="P47" s="25">
        <f>P46*'Conversion Factors'!M$22</f>
        <v>2.6246535846993183E-3</v>
      </c>
      <c r="Q47" s="25">
        <f>Q46*'Conversion Factors'!N$22</f>
        <v>2.6246535846993183E-3</v>
      </c>
      <c r="R47" s="25">
        <f>R46*'Conversion Factors'!O$22</f>
        <v>2.6044639417400926E-3</v>
      </c>
      <c r="S47" s="25">
        <f>S46*'Conversion Factors'!P$22</f>
        <v>2.6044639417400926E-3</v>
      </c>
      <c r="T47" s="25">
        <f>T46*'Conversion Factors'!Q$22</f>
        <v>2.5842742987808669E-3</v>
      </c>
      <c r="U47" s="25">
        <f>U46*'Conversion Factors'!R$22</f>
        <v>2.5842742987808669E-3</v>
      </c>
      <c r="V47" s="25">
        <f>V46*'Conversion Factors'!S$22</f>
        <v>2.5842742987808669E-3</v>
      </c>
      <c r="W47" s="25">
        <f>W46*'Conversion Factors'!T$22</f>
        <v>2.5842742987808669E-3</v>
      </c>
      <c r="X47" s="25">
        <f>X46*'Conversion Factors'!U$22</f>
        <v>2.5842742987808669E-3</v>
      </c>
      <c r="Y47" s="25">
        <f>Y46*'Conversion Factors'!V$22</f>
        <v>2.5842742987808669E-3</v>
      </c>
      <c r="Z47" s="25">
        <f>Z46*'Conversion Factors'!W$22</f>
        <v>2.5842742987808669E-3</v>
      </c>
      <c r="AA47" s="25">
        <f>AA46*'Conversion Factors'!X$22</f>
        <v>2.5842742987808669E-3</v>
      </c>
      <c r="AB47" s="25">
        <f>AB46*'Conversion Factors'!Y$22</f>
        <v>2.5842742987808669E-3</v>
      </c>
      <c r="AC47" s="25">
        <f>AC46*'Conversion Factors'!Z$22</f>
        <v>2.5842742987808669E-3</v>
      </c>
      <c r="AD47" s="25">
        <f>AD46*'Conversion Factors'!AA$22</f>
        <v>2.5842742987808669E-3</v>
      </c>
      <c r="AE47" s="25">
        <f>AE46*'Conversion Factors'!AB$22</f>
        <v>2.5842742987808669E-3</v>
      </c>
      <c r="AF47" s="25">
        <f>AF46*'Conversion Factors'!AC$22</f>
        <v>2.5842742987808669E-3</v>
      </c>
      <c r="AG47" s="25">
        <f>AG46*'Conversion Factors'!AD$22</f>
        <v>2.5842742987808669E-3</v>
      </c>
      <c r="AH47" s="25">
        <f>AH46*'Conversion Factors'!AE$22</f>
        <v>2.5842742987808669E-3</v>
      </c>
      <c r="AI47" s="25">
        <f>AI46*'Conversion Factors'!AF$22</f>
        <v>2.5842742987808669E-3</v>
      </c>
      <c r="AJ47" s="25">
        <f>AJ46*'Conversion Factors'!AG$22</f>
        <v>2.5842742987808669E-3</v>
      </c>
      <c r="AK47" s="25">
        <f>AK46*'Conversion Factors'!AH$22</f>
        <v>2.5842742987808669E-3</v>
      </c>
      <c r="AL47" s="26" t="s">
        <v>234</v>
      </c>
      <c r="AM47" s="52">
        <v>1</v>
      </c>
    </row>
    <row r="48" spans="1:39" s="46" customFormat="1" ht="12.75" customHeight="1" x14ac:dyDescent="0.25">
      <c r="A48" s="105" t="s">
        <v>86</v>
      </c>
      <c r="B48" s="26" t="s">
        <v>199</v>
      </c>
      <c r="C48" s="26" t="s">
        <v>235</v>
      </c>
      <c r="D48" s="26" t="s">
        <v>228</v>
      </c>
      <c r="E48" s="52">
        <v>2021</v>
      </c>
      <c r="F48" s="26" t="s">
        <v>412</v>
      </c>
      <c r="G48" s="26">
        <v>31.68</v>
      </c>
      <c r="H48" s="26">
        <v>37.42</v>
      </c>
      <c r="I48" s="26">
        <v>37.56</v>
      </c>
      <c r="J48" s="26">
        <v>37.83</v>
      </c>
      <c r="K48" s="26">
        <v>37.840000000000003</v>
      </c>
      <c r="L48" s="26">
        <v>37.909999999999997</v>
      </c>
      <c r="M48" s="26">
        <v>37.99</v>
      </c>
      <c r="N48" s="26">
        <v>38.64</v>
      </c>
      <c r="O48" s="26">
        <v>39.26</v>
      </c>
      <c r="P48" s="26">
        <v>39.79</v>
      </c>
      <c r="Q48" s="26">
        <v>40.28</v>
      </c>
      <c r="R48" s="26">
        <v>40.6</v>
      </c>
      <c r="S48" s="26">
        <v>40.950000000000003</v>
      </c>
      <c r="T48" s="26">
        <v>41.24</v>
      </c>
      <c r="U48" s="26">
        <v>41.51</v>
      </c>
      <c r="V48" s="26">
        <v>41.76</v>
      </c>
      <c r="W48" s="26">
        <v>42.01</v>
      </c>
      <c r="X48" s="26">
        <v>42.25</v>
      </c>
      <c r="Y48" s="26">
        <v>42.44</v>
      </c>
      <c r="Z48" s="26">
        <v>42.64</v>
      </c>
      <c r="AA48" s="26">
        <v>42.86</v>
      </c>
      <c r="AB48" s="26">
        <v>43.08</v>
      </c>
      <c r="AC48" s="26">
        <v>43.31</v>
      </c>
      <c r="AD48" s="26">
        <v>43.54</v>
      </c>
      <c r="AE48" s="26">
        <v>43.77</v>
      </c>
      <c r="AF48" s="26">
        <v>43.98</v>
      </c>
      <c r="AG48" s="26">
        <v>44.16</v>
      </c>
      <c r="AH48" s="26">
        <v>44.32</v>
      </c>
      <c r="AI48" s="26">
        <v>44.4</v>
      </c>
      <c r="AJ48" s="26">
        <v>44.44</v>
      </c>
      <c r="AK48" s="26">
        <v>44.4</v>
      </c>
      <c r="AL48" s="26" t="s">
        <v>211</v>
      </c>
      <c r="AM48" s="52"/>
    </row>
    <row r="49" spans="1:39" s="46" customFormat="1" ht="12.75" customHeight="1" x14ac:dyDescent="0.25">
      <c r="A49" s="106"/>
      <c r="B49" s="26" t="s">
        <v>199</v>
      </c>
      <c r="C49" s="26" t="s">
        <v>235</v>
      </c>
      <c r="D49" s="26" t="s">
        <v>228</v>
      </c>
      <c r="E49" s="52">
        <v>2018</v>
      </c>
      <c r="F49" s="26" t="s">
        <v>412</v>
      </c>
      <c r="G49" s="26">
        <f>G48*'Conversion Factors'!$D$31^-2</f>
        <v>30.449826989619378</v>
      </c>
      <c r="H49" s="26">
        <f>H48*'Conversion Factors'!$D$31^-2</f>
        <v>35.966935793925416</v>
      </c>
      <c r="I49" s="26">
        <f>I48*'Conversion Factors'!$D$31^-2</f>
        <v>36.101499423298733</v>
      </c>
      <c r="J49" s="26">
        <f>J48*'Conversion Factors'!$D$31^-2</f>
        <v>36.361014994232988</v>
      </c>
      <c r="K49" s="26">
        <f>K48*'Conversion Factors'!$D$31^-2</f>
        <v>36.370626682045369</v>
      </c>
      <c r="L49" s="26">
        <f>L48*'Conversion Factors'!$D$31^-2</f>
        <v>36.437908496732028</v>
      </c>
      <c r="M49" s="26">
        <f>M48*'Conversion Factors'!$D$31^-2</f>
        <v>36.514801999231068</v>
      </c>
      <c r="N49" s="26">
        <f>N48*'Conversion Factors'!$D$31^-2</f>
        <v>37.13956170703576</v>
      </c>
      <c r="O49" s="26">
        <f>O48*'Conversion Factors'!$D$31^-2</f>
        <v>37.73548635140331</v>
      </c>
      <c r="P49" s="26">
        <f>P48*'Conversion Factors'!$D$31^-2</f>
        <v>38.244905805459439</v>
      </c>
      <c r="Q49" s="26">
        <f>Q48*'Conversion Factors'!$D$31^-2</f>
        <v>38.715878508266051</v>
      </c>
      <c r="R49" s="26">
        <f>R48*'Conversion Factors'!$D$31^-2</f>
        <v>39.023452518262211</v>
      </c>
      <c r="S49" s="26">
        <f>S48*'Conversion Factors'!$D$31^-2</f>
        <v>39.359861591695505</v>
      </c>
      <c r="T49" s="26">
        <f>T48*'Conversion Factors'!$D$31^-2</f>
        <v>39.638600538254522</v>
      </c>
      <c r="U49" s="26">
        <f>U48*'Conversion Factors'!$D$31^-2</f>
        <v>39.898116109188777</v>
      </c>
      <c r="V49" s="26">
        <f>V48*'Conversion Factors'!$D$31^-2</f>
        <v>40.13840830449827</v>
      </c>
      <c r="W49" s="26">
        <f>W48*'Conversion Factors'!$D$31^-2</f>
        <v>40.378700499807763</v>
      </c>
      <c r="X49" s="26">
        <f>X48*'Conversion Factors'!$D$31^-2</f>
        <v>40.609381007304883</v>
      </c>
      <c r="Y49" s="26">
        <f>Y48*'Conversion Factors'!$D$31^-2</f>
        <v>40.792003075740098</v>
      </c>
      <c r="Z49" s="26">
        <f>Z48*'Conversion Factors'!$D$31^-2</f>
        <v>40.984236831987701</v>
      </c>
      <c r="AA49" s="26">
        <f>AA48*'Conversion Factors'!$D$31^-2</f>
        <v>41.195693963860059</v>
      </c>
      <c r="AB49" s="26">
        <f>AB48*'Conversion Factors'!$D$31^-2</f>
        <v>41.407151095732409</v>
      </c>
      <c r="AC49" s="26">
        <f>AC48*'Conversion Factors'!$D$31^-2</f>
        <v>41.628219915417148</v>
      </c>
      <c r="AD49" s="26">
        <f>AD48*'Conversion Factors'!$D$31^-2</f>
        <v>41.849288735101887</v>
      </c>
      <c r="AE49" s="26">
        <f>AE48*'Conversion Factors'!$D$31^-2</f>
        <v>42.070357554786625</v>
      </c>
      <c r="AF49" s="26">
        <f>AF48*'Conversion Factors'!$D$31^-2</f>
        <v>42.272202998846595</v>
      </c>
      <c r="AG49" s="26">
        <f>AG48*'Conversion Factors'!$D$31^-2</f>
        <v>42.445213379469436</v>
      </c>
      <c r="AH49" s="26">
        <f>AH48*'Conversion Factors'!$D$31^-2</f>
        <v>42.599000384467516</v>
      </c>
      <c r="AI49" s="26">
        <f>AI48*'Conversion Factors'!$D$31^-2</f>
        <v>42.675893886966549</v>
      </c>
      <c r="AJ49" s="26">
        <f>AJ48*'Conversion Factors'!$D$31^-2</f>
        <v>42.714340638216072</v>
      </c>
      <c r="AK49" s="26">
        <f>AK48*'Conversion Factors'!$D$31^-2</f>
        <v>42.675893886966549</v>
      </c>
      <c r="AL49" s="26"/>
      <c r="AM49" s="52"/>
    </row>
    <row r="50" spans="1:39" s="46" customFormat="1" ht="12.75" customHeight="1" x14ac:dyDescent="0.25">
      <c r="A50" s="106"/>
      <c r="B50" s="26" t="s">
        <v>195</v>
      </c>
      <c r="C50" s="26" t="s">
        <v>235</v>
      </c>
      <c r="D50" s="26" t="s">
        <v>228</v>
      </c>
      <c r="E50" s="52">
        <v>2021</v>
      </c>
      <c r="F50" s="26" t="s">
        <v>412</v>
      </c>
      <c r="G50" s="26">
        <v>34.409999999999997</v>
      </c>
      <c r="H50" s="26">
        <v>39.94</v>
      </c>
      <c r="I50" s="26">
        <v>40.020000000000003</v>
      </c>
      <c r="J50" s="26">
        <v>40.229999999999997</v>
      </c>
      <c r="K50" s="26">
        <v>40.1</v>
      </c>
      <c r="L50" s="26">
        <v>40.01</v>
      </c>
      <c r="M50" s="26">
        <v>39.93</v>
      </c>
      <c r="N50" s="26">
        <v>40.369999999999997</v>
      </c>
      <c r="O50" s="26">
        <v>40.75</v>
      </c>
      <c r="P50" s="26">
        <v>41.03</v>
      </c>
      <c r="Q50" s="26">
        <v>41.25</v>
      </c>
      <c r="R50" s="26">
        <v>41.3</v>
      </c>
      <c r="S50" s="26">
        <v>41.34</v>
      </c>
      <c r="T50" s="26">
        <v>41.34</v>
      </c>
      <c r="U50" s="26">
        <v>41.3</v>
      </c>
      <c r="V50" s="26">
        <v>41.25</v>
      </c>
      <c r="W50" s="26">
        <v>41.19</v>
      </c>
      <c r="X50" s="26">
        <v>41.11</v>
      </c>
      <c r="Y50" s="26">
        <v>40.98</v>
      </c>
      <c r="Z50" s="26">
        <v>40.86</v>
      </c>
      <c r="AA50" s="26">
        <v>40.74</v>
      </c>
      <c r="AB50" s="26">
        <v>40.619999999999997</v>
      </c>
      <c r="AC50" s="26">
        <v>40.49</v>
      </c>
      <c r="AD50" s="26">
        <v>40.35</v>
      </c>
      <c r="AE50" s="26">
        <v>40.21</v>
      </c>
      <c r="AF50" s="26">
        <v>40.04</v>
      </c>
      <c r="AG50" s="26">
        <v>39.950000000000003</v>
      </c>
      <c r="AH50" s="26">
        <v>39.99</v>
      </c>
      <c r="AI50" s="26">
        <v>39.97</v>
      </c>
      <c r="AJ50" s="26">
        <v>39.93</v>
      </c>
      <c r="AK50" s="26">
        <v>39.83</v>
      </c>
      <c r="AL50" s="26"/>
      <c r="AM50" s="52"/>
    </row>
    <row r="51" spans="1:39" s="46" customFormat="1" ht="12.75" customHeight="1" x14ac:dyDescent="0.25">
      <c r="A51" s="106"/>
      <c r="B51" s="26" t="s">
        <v>195</v>
      </c>
      <c r="C51" s="26" t="s">
        <v>235</v>
      </c>
      <c r="D51" s="26" t="s">
        <v>228</v>
      </c>
      <c r="E51" s="52">
        <v>2018</v>
      </c>
      <c r="F51" s="26" t="s">
        <v>412</v>
      </c>
      <c r="G51" s="26">
        <f>G50*'Conversion Factors'!$D$31^-2</f>
        <v>33.073817762399074</v>
      </c>
      <c r="H51" s="26">
        <f>H50*'Conversion Factors'!$D$31^-2</f>
        <v>38.389081122645138</v>
      </c>
      <c r="I51" s="26">
        <f>I50*'Conversion Factors'!$D$31^-2</f>
        <v>38.465974625144177</v>
      </c>
      <c r="J51" s="26">
        <f>J50*'Conversion Factors'!$D$31^-2</f>
        <v>38.667820069204154</v>
      </c>
      <c r="K51" s="26">
        <f>K50*'Conversion Factors'!$D$31^-2</f>
        <v>38.542868127643217</v>
      </c>
      <c r="L51" s="26">
        <f>L50*'Conversion Factors'!$D$31^-2</f>
        <v>38.456362937331797</v>
      </c>
      <c r="M51" s="26">
        <f>M50*'Conversion Factors'!$D$31^-2</f>
        <v>38.379469434832757</v>
      </c>
      <c r="N51" s="26">
        <f>N50*'Conversion Factors'!$D$31^-2</f>
        <v>38.802383698577472</v>
      </c>
      <c r="O51" s="26">
        <f>O50*'Conversion Factors'!$D$31^-2</f>
        <v>39.167627835447909</v>
      </c>
      <c r="P51" s="26">
        <f>P50*'Conversion Factors'!$D$31^-2</f>
        <v>39.436755094194545</v>
      </c>
      <c r="Q51" s="26">
        <f>Q50*'Conversion Factors'!$D$31^-2</f>
        <v>39.648212226066896</v>
      </c>
      <c r="R51" s="26">
        <f>R50*'Conversion Factors'!$D$31^-2</f>
        <v>39.696270665128793</v>
      </c>
      <c r="S51" s="26">
        <f>S50*'Conversion Factors'!$D$31^-2</f>
        <v>39.734717416378324</v>
      </c>
      <c r="T51" s="26">
        <f>T50*'Conversion Factors'!$D$31^-2</f>
        <v>39.734717416378324</v>
      </c>
      <c r="U51" s="26">
        <f>U50*'Conversion Factors'!$D$31^-2</f>
        <v>39.696270665128793</v>
      </c>
      <c r="V51" s="26">
        <f>V50*'Conversion Factors'!$D$31^-2</f>
        <v>39.648212226066896</v>
      </c>
      <c r="W51" s="26">
        <f>W50*'Conversion Factors'!$D$31^-2</f>
        <v>39.590542099192618</v>
      </c>
      <c r="X51" s="26">
        <f>X50*'Conversion Factors'!$D$31^-2</f>
        <v>39.513648596693578</v>
      </c>
      <c r="Y51" s="26">
        <f>Y50*'Conversion Factors'!$D$31^-2</f>
        <v>39.388696655132641</v>
      </c>
      <c r="Z51" s="26">
        <f>Z50*'Conversion Factors'!$D$31^-2</f>
        <v>39.273356401384085</v>
      </c>
      <c r="AA51" s="26">
        <f>AA50*'Conversion Factors'!$D$31^-2</f>
        <v>39.158016147635529</v>
      </c>
      <c r="AB51" s="26">
        <f>AB50*'Conversion Factors'!$D$31^-2</f>
        <v>39.042675893886965</v>
      </c>
      <c r="AC51" s="26">
        <f>AC50*'Conversion Factors'!$D$31^-2</f>
        <v>38.917723952326035</v>
      </c>
      <c r="AD51" s="26">
        <f>AD50*'Conversion Factors'!$D$31^-2</f>
        <v>38.78316032295271</v>
      </c>
      <c r="AE51" s="26">
        <f>AE50*'Conversion Factors'!$D$31^-2</f>
        <v>38.648596693579393</v>
      </c>
      <c r="AF51" s="26">
        <f>AF50*'Conversion Factors'!$D$31^-2</f>
        <v>38.485198000768939</v>
      </c>
      <c r="AG51" s="26">
        <f>AG50*'Conversion Factors'!$D$31^-2</f>
        <v>38.398692810457518</v>
      </c>
      <c r="AH51" s="26">
        <f>AH50*'Conversion Factors'!$D$31^-2</f>
        <v>38.437139561707042</v>
      </c>
      <c r="AI51" s="26">
        <f>AI50*'Conversion Factors'!$D$31^-2</f>
        <v>38.41791618608228</v>
      </c>
      <c r="AJ51" s="26">
        <f>AJ50*'Conversion Factors'!$D$31^-2</f>
        <v>38.379469434832757</v>
      </c>
      <c r="AK51" s="26">
        <f>AK50*'Conversion Factors'!$D$31^-2</f>
        <v>38.283352556708955</v>
      </c>
      <c r="AL51" s="26"/>
      <c r="AM51" s="52"/>
    </row>
    <row r="52" spans="1:39" s="46" customFormat="1" ht="13" customHeight="1" x14ac:dyDescent="0.25">
      <c r="A52" s="106"/>
      <c r="B52" s="26" t="s">
        <v>200</v>
      </c>
      <c r="C52" s="26" t="s">
        <v>235</v>
      </c>
      <c r="D52" s="26" t="s">
        <v>228</v>
      </c>
      <c r="E52" s="52">
        <v>2021</v>
      </c>
      <c r="F52" s="26" t="s">
        <v>412</v>
      </c>
      <c r="G52" s="26">
        <v>34.79</v>
      </c>
      <c r="H52" s="26">
        <v>40.42</v>
      </c>
      <c r="I52" s="26">
        <v>40.520000000000003</v>
      </c>
      <c r="J52" s="26">
        <v>40.75</v>
      </c>
      <c r="K52" s="26">
        <v>40.72</v>
      </c>
      <c r="L52" s="26">
        <v>40.729999999999997</v>
      </c>
      <c r="M52" s="26">
        <v>40.76</v>
      </c>
      <c r="N52" s="26">
        <v>41.38</v>
      </c>
      <c r="O52" s="26">
        <v>41.95</v>
      </c>
      <c r="P52" s="26">
        <v>42.45</v>
      </c>
      <c r="Q52" s="26">
        <v>42.89</v>
      </c>
      <c r="R52" s="26">
        <v>43.18</v>
      </c>
      <c r="S52" s="26">
        <v>43.49</v>
      </c>
      <c r="T52" s="26">
        <v>43.75</v>
      </c>
      <c r="U52" s="26">
        <v>43.99</v>
      </c>
      <c r="V52" s="26">
        <v>44.21</v>
      </c>
      <c r="W52" s="26">
        <v>44.43</v>
      </c>
      <c r="X52" s="26">
        <v>44.64</v>
      </c>
      <c r="Y52" s="26">
        <v>44.8</v>
      </c>
      <c r="Z52" s="26">
        <v>44.98</v>
      </c>
      <c r="AA52" s="26">
        <v>45.18</v>
      </c>
      <c r="AB52" s="26">
        <v>45.37</v>
      </c>
      <c r="AC52" s="26">
        <v>45.58</v>
      </c>
      <c r="AD52" s="26">
        <v>45.79</v>
      </c>
      <c r="AE52" s="26">
        <v>46</v>
      </c>
      <c r="AF52" s="26">
        <v>46.19</v>
      </c>
      <c r="AG52" s="26">
        <v>46.35</v>
      </c>
      <c r="AH52" s="26">
        <v>46.49</v>
      </c>
      <c r="AI52" s="26">
        <v>46.55</v>
      </c>
      <c r="AJ52" s="26">
        <v>46.57</v>
      </c>
      <c r="AK52" s="26">
        <v>46.5</v>
      </c>
      <c r="AL52" s="26"/>
      <c r="AM52" s="52"/>
    </row>
    <row r="53" spans="1:39" s="46" customFormat="1" ht="13" customHeight="1" x14ac:dyDescent="0.25">
      <c r="A53" s="106"/>
      <c r="B53" s="26" t="s">
        <v>200</v>
      </c>
      <c r="C53" s="26" t="s">
        <v>235</v>
      </c>
      <c r="D53" s="26" t="s">
        <v>228</v>
      </c>
      <c r="E53" s="52">
        <v>2018</v>
      </c>
      <c r="F53" s="26" t="s">
        <v>412</v>
      </c>
      <c r="G53" s="26">
        <f>G52*'Conversion Factors'!$D$31^-2</f>
        <v>33.439061899269511</v>
      </c>
      <c r="H53" s="26">
        <f>H52*'Conversion Factors'!$D$31^-2</f>
        <v>38.850442137639376</v>
      </c>
      <c r="I53" s="26">
        <f>I52*'Conversion Factors'!$D$31^-2</f>
        <v>38.946559015763171</v>
      </c>
      <c r="J53" s="26">
        <f>J52*'Conversion Factors'!$D$31^-2</f>
        <v>39.167627835447909</v>
      </c>
      <c r="K53" s="26">
        <f>K52*'Conversion Factors'!$D$31^-2</f>
        <v>39.138792772010767</v>
      </c>
      <c r="L53" s="26">
        <f>L52*'Conversion Factors'!$D$31^-2</f>
        <v>39.148404459823141</v>
      </c>
      <c r="M53" s="26">
        <f>M52*'Conversion Factors'!$D$31^-2</f>
        <v>39.177239523260283</v>
      </c>
      <c r="N53" s="26">
        <f>N52*'Conversion Factors'!$D$31^-2</f>
        <v>39.77316416762784</v>
      </c>
      <c r="O53" s="26">
        <f>O52*'Conversion Factors'!$D$31^-2</f>
        <v>40.321030372933492</v>
      </c>
      <c r="P53" s="26">
        <f>P52*'Conversion Factors'!$D$31^-2</f>
        <v>40.801614763552486</v>
      </c>
      <c r="Q53" s="26">
        <f>Q52*'Conversion Factors'!$D$31^-2</f>
        <v>41.224529027297194</v>
      </c>
      <c r="R53" s="26">
        <f>R52*'Conversion Factors'!$D$31^-2</f>
        <v>41.503267973856211</v>
      </c>
      <c r="S53" s="26">
        <f>S52*'Conversion Factors'!$D$31^-2</f>
        <v>41.801230296039989</v>
      </c>
      <c r="T53" s="26">
        <f>T52*'Conversion Factors'!$D$31^-2</f>
        <v>42.051134179161863</v>
      </c>
      <c r="U53" s="26">
        <f>U52*'Conversion Factors'!$D$31^-2</f>
        <v>42.281814686658983</v>
      </c>
      <c r="V53" s="26">
        <f>V52*'Conversion Factors'!$D$31^-2</f>
        <v>42.493271818531341</v>
      </c>
      <c r="W53" s="26">
        <f>W52*'Conversion Factors'!$D$31^-2</f>
        <v>42.704728950403691</v>
      </c>
      <c r="X53" s="26">
        <f>X52*'Conversion Factors'!$D$31^-2</f>
        <v>42.906574394463668</v>
      </c>
      <c r="Y53" s="26">
        <f>Y52*'Conversion Factors'!$D$31^-2</f>
        <v>43.060361399461748</v>
      </c>
      <c r="Z53" s="26">
        <f>Z52*'Conversion Factors'!$D$31^-2</f>
        <v>43.233371780084582</v>
      </c>
      <c r="AA53" s="26">
        <f>AA52*'Conversion Factors'!$D$31^-2</f>
        <v>43.425605536332185</v>
      </c>
      <c r="AB53" s="26">
        <f>AB52*'Conversion Factors'!$D$31^-2</f>
        <v>43.6082276047674</v>
      </c>
      <c r="AC53" s="26">
        <f>AC52*'Conversion Factors'!$D$31^-2</f>
        <v>43.810073048827377</v>
      </c>
      <c r="AD53" s="26">
        <f>AD52*'Conversion Factors'!$D$31^-2</f>
        <v>44.011918492887354</v>
      </c>
      <c r="AE53" s="26">
        <f>AE52*'Conversion Factors'!$D$31^-2</f>
        <v>44.213763936947331</v>
      </c>
      <c r="AF53" s="26">
        <f>AF52*'Conversion Factors'!$D$31^-2</f>
        <v>44.396386005382546</v>
      </c>
      <c r="AG53" s="26">
        <f>AG52*'Conversion Factors'!$D$31^-2</f>
        <v>44.550173010380625</v>
      </c>
      <c r="AH53" s="26">
        <f>AH52*'Conversion Factors'!$D$31^-2</f>
        <v>44.684736639753943</v>
      </c>
      <c r="AI53" s="26">
        <f>AI52*'Conversion Factors'!$D$31^-2</f>
        <v>44.742406766628221</v>
      </c>
      <c r="AJ53" s="26">
        <f>AJ52*'Conversion Factors'!$D$31^-2</f>
        <v>44.761630142252983</v>
      </c>
      <c r="AK53" s="26">
        <f>AK52*'Conversion Factors'!$D$31^-2</f>
        <v>44.694348327566324</v>
      </c>
      <c r="AL53" s="26"/>
      <c r="AM53" s="52"/>
    </row>
    <row r="54" spans="1:39" s="46" customFormat="1" ht="12.75" customHeight="1" x14ac:dyDescent="0.25">
      <c r="A54" s="106"/>
      <c r="B54" s="26" t="s">
        <v>201</v>
      </c>
      <c r="C54" s="26" t="s">
        <v>235</v>
      </c>
      <c r="D54" s="26" t="s">
        <v>228</v>
      </c>
      <c r="E54" s="52">
        <v>2021</v>
      </c>
      <c r="F54" s="26" t="s">
        <v>412</v>
      </c>
      <c r="G54" s="26">
        <v>37.17</v>
      </c>
      <c r="H54" s="26">
        <v>42.76</v>
      </c>
      <c r="I54" s="26">
        <v>42.85</v>
      </c>
      <c r="J54" s="26">
        <v>43.07</v>
      </c>
      <c r="K54" s="26">
        <v>43.02</v>
      </c>
      <c r="L54" s="26">
        <v>43.03</v>
      </c>
      <c r="M54" s="26">
        <v>43.04</v>
      </c>
      <c r="N54" s="26">
        <v>43.65</v>
      </c>
      <c r="O54" s="26">
        <v>44.21</v>
      </c>
      <c r="P54" s="26">
        <v>44.7</v>
      </c>
      <c r="Q54" s="26">
        <v>45.13</v>
      </c>
      <c r="R54" s="26">
        <v>45.41</v>
      </c>
      <c r="S54" s="26">
        <v>45.71</v>
      </c>
      <c r="T54" s="26">
        <v>45.96</v>
      </c>
      <c r="U54" s="26">
        <v>46.2</v>
      </c>
      <c r="V54" s="26">
        <v>46.41</v>
      </c>
      <c r="W54" s="26">
        <v>46.63</v>
      </c>
      <c r="X54" s="26">
        <v>46.83</v>
      </c>
      <c r="Y54" s="26">
        <v>46.98</v>
      </c>
      <c r="Z54" s="26">
        <v>47.16</v>
      </c>
      <c r="AA54" s="26">
        <v>47.34</v>
      </c>
      <c r="AB54" s="26">
        <v>47.53</v>
      </c>
      <c r="AC54" s="26">
        <v>47.73</v>
      </c>
      <c r="AD54" s="26">
        <v>47.94</v>
      </c>
      <c r="AE54" s="26">
        <v>48.14</v>
      </c>
      <c r="AF54" s="26">
        <v>48.33</v>
      </c>
      <c r="AG54" s="26">
        <v>48.48</v>
      </c>
      <c r="AH54" s="26">
        <v>48.61</v>
      </c>
      <c r="AI54" s="26">
        <v>48.67</v>
      </c>
      <c r="AJ54" s="26">
        <v>48.68</v>
      </c>
      <c r="AK54" s="26">
        <v>48.61</v>
      </c>
      <c r="AL54" s="26"/>
      <c r="AM54" s="52"/>
    </row>
    <row r="55" spans="1:39" s="46" customFormat="1" ht="12.75" customHeight="1" x14ac:dyDescent="0.25">
      <c r="A55" s="106"/>
      <c r="B55" s="26" t="s">
        <v>201</v>
      </c>
      <c r="C55" s="26" t="s">
        <v>235</v>
      </c>
      <c r="D55" s="26" t="s">
        <v>228</v>
      </c>
      <c r="E55" s="52">
        <v>2018</v>
      </c>
      <c r="F55" s="26" t="s">
        <v>412</v>
      </c>
      <c r="G55" s="26">
        <f>G54*'Conversion Factors'!$D$31^-2</f>
        <v>35.726643598615922</v>
      </c>
      <c r="H55" s="26">
        <f>H54*'Conversion Factors'!$D$31^-2</f>
        <v>41.099577085736257</v>
      </c>
      <c r="I55" s="26">
        <f>I54*'Conversion Factors'!$D$31^-2</f>
        <v>41.186082276047678</v>
      </c>
      <c r="J55" s="26">
        <f>J54*'Conversion Factors'!$D$31^-2</f>
        <v>41.397539407920036</v>
      </c>
      <c r="K55" s="26">
        <f>K54*'Conversion Factors'!$D$31^-2</f>
        <v>41.349480968858138</v>
      </c>
      <c r="L55" s="26">
        <f>L54*'Conversion Factors'!$D$31^-2</f>
        <v>41.359092656670512</v>
      </c>
      <c r="M55" s="26">
        <f>M54*'Conversion Factors'!$D$31^-2</f>
        <v>41.368704344482893</v>
      </c>
      <c r="N55" s="26">
        <f>N54*'Conversion Factors'!$D$31^-2</f>
        <v>41.955017301038062</v>
      </c>
      <c r="O55" s="26">
        <f>O54*'Conversion Factors'!$D$31^-2</f>
        <v>42.493271818531341</v>
      </c>
      <c r="P55" s="26">
        <f>P54*'Conversion Factors'!$D$31^-2</f>
        <v>42.964244521337953</v>
      </c>
      <c r="Q55" s="26">
        <f>Q54*'Conversion Factors'!$D$31^-2</f>
        <v>43.377547097270288</v>
      </c>
      <c r="R55" s="26">
        <f>R54*'Conversion Factors'!$D$31^-2</f>
        <v>43.646674356016916</v>
      </c>
      <c r="S55" s="26">
        <f>S54*'Conversion Factors'!$D$31^-2</f>
        <v>43.935024990388314</v>
      </c>
      <c r="T55" s="26">
        <f>T54*'Conversion Factors'!$D$31^-2</f>
        <v>44.175317185697814</v>
      </c>
      <c r="U55" s="26">
        <f>U54*'Conversion Factors'!$D$31^-2</f>
        <v>44.405997693194927</v>
      </c>
      <c r="V55" s="26">
        <f>V54*'Conversion Factors'!$D$31^-2</f>
        <v>44.607843137254903</v>
      </c>
      <c r="W55" s="26">
        <f>W54*'Conversion Factors'!$D$31^-2</f>
        <v>44.819300269127261</v>
      </c>
      <c r="X55" s="26">
        <f>X54*'Conversion Factors'!$D$31^-2</f>
        <v>45.011534025374857</v>
      </c>
      <c r="Y55" s="26">
        <f>Y54*'Conversion Factors'!$D$31^-2</f>
        <v>45.155709342560556</v>
      </c>
      <c r="Z55" s="26">
        <f>Z54*'Conversion Factors'!$D$31^-2</f>
        <v>45.32871972318339</v>
      </c>
      <c r="AA55" s="26">
        <f>AA54*'Conversion Factors'!$D$31^-2</f>
        <v>45.501730103806231</v>
      </c>
      <c r="AB55" s="26">
        <f>AB54*'Conversion Factors'!$D$31^-2</f>
        <v>45.684352172241447</v>
      </c>
      <c r="AC55" s="26">
        <f>AC54*'Conversion Factors'!$D$31^-2</f>
        <v>45.876585928489042</v>
      </c>
      <c r="AD55" s="26">
        <f>AD54*'Conversion Factors'!$D$31^-2</f>
        <v>46.078431372549019</v>
      </c>
      <c r="AE55" s="26">
        <f>AE54*'Conversion Factors'!$D$31^-2</f>
        <v>46.270665128796622</v>
      </c>
      <c r="AF55" s="26">
        <f>AF54*'Conversion Factors'!$D$31^-2</f>
        <v>46.453287197231838</v>
      </c>
      <c r="AG55" s="26">
        <f>AG54*'Conversion Factors'!$D$31^-2</f>
        <v>46.597462514417529</v>
      </c>
      <c r="AH55" s="26">
        <f>AH54*'Conversion Factors'!$D$31^-2</f>
        <v>46.722414455978473</v>
      </c>
      <c r="AI55" s="26">
        <f>AI54*'Conversion Factors'!$D$31^-2</f>
        <v>46.780084582852751</v>
      </c>
      <c r="AJ55" s="26">
        <f>AJ54*'Conversion Factors'!$D$31^-2</f>
        <v>46.789696270665132</v>
      </c>
      <c r="AK55" s="26">
        <f>AK54*'Conversion Factors'!$D$31^-2</f>
        <v>46.722414455978473</v>
      </c>
      <c r="AL55" s="26"/>
      <c r="AM55" s="52"/>
    </row>
    <row r="56" spans="1:39" s="46" customFormat="1" ht="12.75" customHeight="1" x14ac:dyDescent="0.25">
      <c r="A56" s="106"/>
      <c r="B56" s="26" t="s">
        <v>202</v>
      </c>
      <c r="C56" s="26" t="s">
        <v>235</v>
      </c>
      <c r="D56" s="26" t="s">
        <v>228</v>
      </c>
      <c r="E56" s="52">
        <v>2021</v>
      </c>
      <c r="F56" s="26" t="s">
        <v>412</v>
      </c>
      <c r="G56" s="26">
        <v>37.17</v>
      </c>
      <c r="H56" s="26">
        <v>42.76</v>
      </c>
      <c r="I56" s="26">
        <v>42.85</v>
      </c>
      <c r="J56" s="26">
        <v>43.07</v>
      </c>
      <c r="K56" s="26">
        <v>43.02</v>
      </c>
      <c r="L56" s="26">
        <v>43.03</v>
      </c>
      <c r="M56" s="26">
        <v>43.04</v>
      </c>
      <c r="N56" s="26">
        <v>43.65</v>
      </c>
      <c r="O56" s="26">
        <v>44.21</v>
      </c>
      <c r="P56" s="26">
        <v>44.7</v>
      </c>
      <c r="Q56" s="26">
        <v>45.13</v>
      </c>
      <c r="R56" s="26">
        <v>45.41</v>
      </c>
      <c r="S56" s="26">
        <v>45.71</v>
      </c>
      <c r="T56" s="26">
        <v>45.96</v>
      </c>
      <c r="U56" s="26">
        <v>46.2</v>
      </c>
      <c r="V56" s="26">
        <v>46.41</v>
      </c>
      <c r="W56" s="26">
        <v>46.63</v>
      </c>
      <c r="X56" s="26">
        <v>46.83</v>
      </c>
      <c r="Y56" s="26">
        <v>46.98</v>
      </c>
      <c r="Z56" s="26">
        <v>47.16</v>
      </c>
      <c r="AA56" s="26">
        <v>47.34</v>
      </c>
      <c r="AB56" s="26">
        <v>47.53</v>
      </c>
      <c r="AC56" s="26">
        <v>47.73</v>
      </c>
      <c r="AD56" s="26">
        <v>47.94</v>
      </c>
      <c r="AE56" s="26">
        <v>48.14</v>
      </c>
      <c r="AF56" s="26">
        <v>48.33</v>
      </c>
      <c r="AG56" s="26">
        <v>48.48</v>
      </c>
      <c r="AH56" s="26">
        <v>48.61</v>
      </c>
      <c r="AI56" s="26">
        <v>48.67</v>
      </c>
      <c r="AJ56" s="26">
        <v>48.68</v>
      </c>
      <c r="AK56" s="26">
        <v>48.61</v>
      </c>
      <c r="AL56" s="26"/>
      <c r="AM56" s="52"/>
    </row>
    <row r="57" spans="1:39" s="46" customFormat="1" ht="12.75" customHeight="1" x14ac:dyDescent="0.25">
      <c r="A57" s="106"/>
      <c r="B57" s="26" t="s">
        <v>202</v>
      </c>
      <c r="C57" s="26" t="s">
        <v>235</v>
      </c>
      <c r="D57" s="26" t="s">
        <v>228</v>
      </c>
      <c r="E57" s="52">
        <v>2018</v>
      </c>
      <c r="F57" s="26" t="s">
        <v>412</v>
      </c>
      <c r="G57" s="26">
        <f>G56*'Conversion Factors'!$D$31^-2</f>
        <v>35.726643598615922</v>
      </c>
      <c r="H57" s="26">
        <f>H56*'Conversion Factors'!$D$31^-2</f>
        <v>41.099577085736257</v>
      </c>
      <c r="I57" s="26">
        <f>I56*'Conversion Factors'!$D$31^-2</f>
        <v>41.186082276047678</v>
      </c>
      <c r="J57" s="26">
        <f>J56*'Conversion Factors'!$D$31^-2</f>
        <v>41.397539407920036</v>
      </c>
      <c r="K57" s="26">
        <f>K56*'Conversion Factors'!$D$31^-2</f>
        <v>41.349480968858138</v>
      </c>
      <c r="L57" s="26">
        <f>L56*'Conversion Factors'!$D$31^-2</f>
        <v>41.359092656670512</v>
      </c>
      <c r="M57" s="26">
        <f>M56*'Conversion Factors'!$D$31^-2</f>
        <v>41.368704344482893</v>
      </c>
      <c r="N57" s="26">
        <f>N56*'Conversion Factors'!$D$31^-2</f>
        <v>41.955017301038062</v>
      </c>
      <c r="O57" s="26">
        <f>O56*'Conversion Factors'!$D$31^-2</f>
        <v>42.493271818531341</v>
      </c>
      <c r="P57" s="26">
        <f>P56*'Conversion Factors'!$D$31^-2</f>
        <v>42.964244521337953</v>
      </c>
      <c r="Q57" s="26">
        <f>Q56*'Conversion Factors'!$D$31^-2</f>
        <v>43.377547097270288</v>
      </c>
      <c r="R57" s="26">
        <f>R56*'Conversion Factors'!$D$31^-2</f>
        <v>43.646674356016916</v>
      </c>
      <c r="S57" s="26">
        <f>S56*'Conversion Factors'!$D$31^-2</f>
        <v>43.935024990388314</v>
      </c>
      <c r="T57" s="26">
        <f>T56*'Conversion Factors'!$D$31^-2</f>
        <v>44.175317185697814</v>
      </c>
      <c r="U57" s="26">
        <f>U56*'Conversion Factors'!$D$31^-2</f>
        <v>44.405997693194927</v>
      </c>
      <c r="V57" s="26">
        <f>V56*'Conversion Factors'!$D$31^-2</f>
        <v>44.607843137254903</v>
      </c>
      <c r="W57" s="26">
        <f>W56*'Conversion Factors'!$D$31^-2</f>
        <v>44.819300269127261</v>
      </c>
      <c r="X57" s="26">
        <f>X56*'Conversion Factors'!$D$31^-2</f>
        <v>45.011534025374857</v>
      </c>
      <c r="Y57" s="26">
        <f>Y56*'Conversion Factors'!$D$31^-2</f>
        <v>45.155709342560556</v>
      </c>
      <c r="Z57" s="26">
        <f>Z56*'Conversion Factors'!$D$31^-2</f>
        <v>45.32871972318339</v>
      </c>
      <c r="AA57" s="26">
        <f>AA56*'Conversion Factors'!$D$31^-2</f>
        <v>45.501730103806231</v>
      </c>
      <c r="AB57" s="26">
        <f>AB56*'Conversion Factors'!$D$31^-2</f>
        <v>45.684352172241447</v>
      </c>
      <c r="AC57" s="26">
        <f>AC56*'Conversion Factors'!$D$31^-2</f>
        <v>45.876585928489042</v>
      </c>
      <c r="AD57" s="26">
        <f>AD56*'Conversion Factors'!$D$31^-2</f>
        <v>46.078431372549019</v>
      </c>
      <c r="AE57" s="26">
        <f>AE56*'Conversion Factors'!$D$31^-2</f>
        <v>46.270665128796622</v>
      </c>
      <c r="AF57" s="26">
        <f>AF56*'Conversion Factors'!$D$31^-2</f>
        <v>46.453287197231838</v>
      </c>
      <c r="AG57" s="26">
        <f>AG56*'Conversion Factors'!$D$31^-2</f>
        <v>46.597462514417529</v>
      </c>
      <c r="AH57" s="26">
        <f>AH56*'Conversion Factors'!$D$31^-2</f>
        <v>46.722414455978473</v>
      </c>
      <c r="AI57" s="26">
        <f>AI56*'Conversion Factors'!$D$31^-2</f>
        <v>46.780084582852751</v>
      </c>
      <c r="AJ57" s="26">
        <f>AJ56*'Conversion Factors'!$D$31^-2</f>
        <v>46.789696270665132</v>
      </c>
      <c r="AK57" s="26">
        <f>AK56*'Conversion Factors'!$D$31^-2</f>
        <v>46.722414455978473</v>
      </c>
      <c r="AL57" s="26"/>
      <c r="AM57" s="52"/>
    </row>
    <row r="58" spans="1:39" s="46" customFormat="1" ht="12.75" customHeight="1" x14ac:dyDescent="0.25">
      <c r="A58" s="106"/>
      <c r="B58" s="26" t="s">
        <v>205</v>
      </c>
      <c r="C58" s="26" t="s">
        <v>236</v>
      </c>
      <c r="D58" s="26" t="s">
        <v>237</v>
      </c>
      <c r="E58" s="52">
        <v>2020</v>
      </c>
      <c r="F58" s="26" t="s">
        <v>413</v>
      </c>
      <c r="G58" s="26">
        <v>18.657816</v>
      </c>
      <c r="H58" s="26">
        <v>18.538595000000001</v>
      </c>
      <c r="I58" s="26">
        <v>19.216642</v>
      </c>
      <c r="J58" s="26">
        <v>20.698397</v>
      </c>
      <c r="K58" s="26">
        <v>21.268744000000002</v>
      </c>
      <c r="L58" s="26">
        <v>21.666985</v>
      </c>
      <c r="M58" s="26">
        <v>22.005414999999999</v>
      </c>
      <c r="N58" s="26">
        <v>22.378385999999999</v>
      </c>
      <c r="O58" s="26">
        <v>22.735758000000001</v>
      </c>
      <c r="P58" s="26">
        <v>22.946086999999999</v>
      </c>
      <c r="Q58" s="26">
        <v>23.349437999999999</v>
      </c>
      <c r="R58" s="26">
        <v>23.594138999999998</v>
      </c>
      <c r="S58" s="26">
        <v>23.835025999999999</v>
      </c>
      <c r="T58" s="26">
        <v>23.965433000000001</v>
      </c>
      <c r="U58" s="26">
        <v>24.068280999999999</v>
      </c>
      <c r="V58" s="26">
        <v>24.192969999999999</v>
      </c>
      <c r="W58" s="26">
        <v>24.258569999999999</v>
      </c>
      <c r="X58" s="26">
        <v>24.516521000000001</v>
      </c>
      <c r="Y58" s="26">
        <v>24.698267000000001</v>
      </c>
      <c r="Z58" s="26">
        <v>24.692741000000002</v>
      </c>
      <c r="AA58" s="26">
        <v>25.082156999999999</v>
      </c>
      <c r="AB58" s="26">
        <v>25.308064000000002</v>
      </c>
      <c r="AC58" s="26">
        <v>25.445547000000001</v>
      </c>
      <c r="AD58" s="26">
        <v>25.692789000000001</v>
      </c>
      <c r="AE58" s="26">
        <v>25.744036000000001</v>
      </c>
      <c r="AF58" s="26">
        <v>25.696894</v>
      </c>
      <c r="AG58" s="26">
        <v>25.995173999999999</v>
      </c>
      <c r="AH58" s="26">
        <v>26.100325000000002</v>
      </c>
      <c r="AI58" s="26">
        <v>26.099266</v>
      </c>
      <c r="AJ58" s="26">
        <v>26.219336999999999</v>
      </c>
      <c r="AK58" s="26">
        <v>26.194357</v>
      </c>
      <c r="AL58" s="26" t="s">
        <v>238</v>
      </c>
      <c r="AM58" s="52"/>
    </row>
    <row r="59" spans="1:39" s="46" customFormat="1" ht="12.75" customHeight="1" x14ac:dyDescent="0.25">
      <c r="A59" s="106"/>
      <c r="B59" s="26" t="s">
        <v>205</v>
      </c>
      <c r="C59" s="26" t="s">
        <v>236</v>
      </c>
      <c r="D59" s="26" t="s">
        <v>228</v>
      </c>
      <c r="E59" s="52">
        <v>2020</v>
      </c>
      <c r="F59" s="26" t="s">
        <v>413</v>
      </c>
      <c r="G59" s="26">
        <f>G58*'Conversion Factors'!$M$32/1000000</f>
        <v>17.6838780048</v>
      </c>
      <c r="H59" s="26">
        <f>H58*'Conversion Factors'!$M$32/1000000</f>
        <v>17.570880341000002</v>
      </c>
      <c r="I59" s="26">
        <f>I58*'Conversion Factors'!$M$32/1000000</f>
        <v>18.213533287600001</v>
      </c>
      <c r="J59" s="26">
        <f>J58*'Conversion Factors'!$M$32/1000000</f>
        <v>19.617940676600004</v>
      </c>
      <c r="K59" s="26">
        <f>K58*'Conversion Factors'!$M$32/1000000</f>
        <v>20.158515563200002</v>
      </c>
      <c r="L59" s="26">
        <f>L58*'Conversion Factors'!$M$32/1000000</f>
        <v>20.535968383</v>
      </c>
      <c r="M59" s="26">
        <f>M58*'Conversion Factors'!$M$32/1000000</f>
        <v>20.856732336999997</v>
      </c>
      <c r="N59" s="26">
        <f>N58*'Conversion Factors'!$M$32/1000000</f>
        <v>21.210234250799999</v>
      </c>
      <c r="O59" s="26">
        <f>O58*'Conversion Factors'!$M$32/1000000</f>
        <v>21.548951432399999</v>
      </c>
      <c r="P59" s="26">
        <f>P58*'Conversion Factors'!$M$32/1000000</f>
        <v>21.748301258600002</v>
      </c>
      <c r="Q59" s="26">
        <f>Q58*'Conversion Factors'!$M$32/1000000</f>
        <v>22.130597336399997</v>
      </c>
      <c r="R59" s="26">
        <f>R58*'Conversion Factors'!$M$32/1000000</f>
        <v>22.362524944199997</v>
      </c>
      <c r="S59" s="26">
        <f>S58*'Conversion Factors'!$M$32/1000000</f>
        <v>22.5908376428</v>
      </c>
      <c r="T59" s="26">
        <f>T58*'Conversion Factors'!$M$32/1000000</f>
        <v>22.714437397399998</v>
      </c>
      <c r="U59" s="26">
        <f>U58*'Conversion Factors'!$M$32/1000000</f>
        <v>22.811916731799997</v>
      </c>
      <c r="V59" s="26">
        <f>V58*'Conversion Factors'!$M$32/1000000</f>
        <v>22.930096965999997</v>
      </c>
      <c r="W59" s="26">
        <f>W58*'Conversion Factors'!$M$32/1000000</f>
        <v>22.992272645999996</v>
      </c>
      <c r="X59" s="26">
        <f>X58*'Conversion Factors'!$M$32/1000000</f>
        <v>23.236758603800002</v>
      </c>
      <c r="Y59" s="26">
        <f>Y58*'Conversion Factors'!$M$32/1000000</f>
        <v>23.409017462600001</v>
      </c>
      <c r="Z59" s="26">
        <f>Z58*'Conversion Factors'!$M$32/1000000</f>
        <v>23.403779919800002</v>
      </c>
      <c r="AA59" s="26">
        <f>AA58*'Conversion Factors'!$M$32/1000000</f>
        <v>23.772868404599997</v>
      </c>
      <c r="AB59" s="26">
        <f>AB58*'Conversion Factors'!$M$32/1000000</f>
        <v>23.9869830592</v>
      </c>
      <c r="AC59" s="26">
        <f>AC58*'Conversion Factors'!$M$32/1000000</f>
        <v>24.117289446600001</v>
      </c>
      <c r="AD59" s="26">
        <f>AD58*'Conversion Factors'!$M$32/1000000</f>
        <v>24.351625414200001</v>
      </c>
      <c r="AE59" s="26">
        <f>AE58*'Conversion Factors'!$M$32/1000000</f>
        <v>24.400197320800004</v>
      </c>
      <c r="AF59" s="26">
        <f>AF58*'Conversion Factors'!$M$32/1000000</f>
        <v>24.355516133200002</v>
      </c>
      <c r="AG59" s="26">
        <f>AG58*'Conversion Factors'!$M$32/1000000</f>
        <v>24.6382259172</v>
      </c>
      <c r="AH59" s="26">
        <f>AH58*'Conversion Factors'!$M$32/1000000</f>
        <v>24.737888035000001</v>
      </c>
      <c r="AI59" s="26">
        <f>AI58*'Conversion Factors'!$M$32/1000000</f>
        <v>24.736884314800001</v>
      </c>
      <c r="AJ59" s="26">
        <f>AJ58*'Conversion Factors'!$M$32/1000000</f>
        <v>24.850687608599998</v>
      </c>
      <c r="AK59" s="26">
        <f>AK58*'Conversion Factors'!$M$32/1000000</f>
        <v>24.827011564599999</v>
      </c>
      <c r="AL59" s="26" t="s">
        <v>238</v>
      </c>
      <c r="AM59" s="52"/>
    </row>
    <row r="60" spans="1:39" s="46" customFormat="1" ht="12.75" customHeight="1" x14ac:dyDescent="0.25">
      <c r="A60" s="106"/>
      <c r="B60" s="26" t="s">
        <v>205</v>
      </c>
      <c r="C60" s="26" t="s">
        <v>236</v>
      </c>
      <c r="D60" s="26" t="s">
        <v>228</v>
      </c>
      <c r="E60" s="52">
        <v>2020</v>
      </c>
      <c r="F60" s="26" t="s">
        <v>412</v>
      </c>
      <c r="G60" s="26">
        <f>G59*'Conversion Factors'!D$22</f>
        <v>24.403751646623999</v>
      </c>
      <c r="H60" s="26">
        <f>H59*'Conversion Factors'!E$22</f>
        <v>23.720688460350004</v>
      </c>
      <c r="I60" s="26">
        <f>I59*'Conversion Factors'!F$22</f>
        <v>24.406134605384004</v>
      </c>
      <c r="J60" s="26">
        <f>J59*'Conversion Factors'!G$22</f>
        <v>26.288040506644005</v>
      </c>
      <c r="K60" s="26">
        <f>K59*'Conversion Factors'!H$22</f>
        <v>26.810825699056004</v>
      </c>
      <c r="L60" s="26">
        <f>L59*'Conversion Factors'!I$22</f>
        <v>27.107478265560001</v>
      </c>
      <c r="M60" s="26">
        <f>M59*'Conversion Factors'!J$22</f>
        <v>27.530886684839999</v>
      </c>
      <c r="N60" s="26">
        <f>N59*'Conversion Factors'!K$22</f>
        <v>27.997509211056002</v>
      </c>
      <c r="O60" s="26">
        <f>O59*'Conversion Factors'!L$22</f>
        <v>28.444615890767999</v>
      </c>
      <c r="P60" s="26">
        <f>P59*'Conversion Factors'!M$22</f>
        <v>28.272791636180003</v>
      </c>
      <c r="Q60" s="26">
        <f>Q59*'Conversion Factors'!N$22</f>
        <v>28.769776537319999</v>
      </c>
      <c r="R60" s="26">
        <f>R59*'Conversion Factors'!O$22</f>
        <v>28.847657178017997</v>
      </c>
      <c r="S60" s="26">
        <f>S59*'Conversion Factors'!P$22</f>
        <v>29.142180559212001</v>
      </c>
      <c r="T60" s="26">
        <f>T59*'Conversion Factors'!Q$22</f>
        <v>29.074479868671997</v>
      </c>
      <c r="U60" s="26">
        <f>U59*'Conversion Factors'!R$22</f>
        <v>29.199253416703996</v>
      </c>
      <c r="V60" s="26">
        <f>V59*'Conversion Factors'!S$22</f>
        <v>29.350524116479995</v>
      </c>
      <c r="W60" s="26">
        <f>W59*'Conversion Factors'!T$22</f>
        <v>29.430108986879997</v>
      </c>
      <c r="X60" s="26">
        <f>X59*'Conversion Factors'!U$22</f>
        <v>29.743051012864004</v>
      </c>
      <c r="Y60" s="26">
        <f>Y59*'Conversion Factors'!V$22</f>
        <v>29.963542352128002</v>
      </c>
      <c r="Z60" s="26">
        <f>Z59*'Conversion Factors'!W$22</f>
        <v>29.956838297344003</v>
      </c>
      <c r="AA60" s="26">
        <f>AA59*'Conversion Factors'!X$22</f>
        <v>30.429271557887997</v>
      </c>
      <c r="AB60" s="26">
        <f>AB59*'Conversion Factors'!Y$22</f>
        <v>30.703338315776001</v>
      </c>
      <c r="AC60" s="26">
        <f>AC59*'Conversion Factors'!Z$22</f>
        <v>30.870130491648002</v>
      </c>
      <c r="AD60" s="26">
        <f>AD59*'Conversion Factors'!AA$22</f>
        <v>31.170080530176001</v>
      </c>
      <c r="AE60" s="26">
        <f>AE59*'Conversion Factors'!AB$22</f>
        <v>31.232252570624006</v>
      </c>
      <c r="AF60" s="26">
        <f>AF59*'Conversion Factors'!AC$22</f>
        <v>31.175060650496004</v>
      </c>
      <c r="AG60" s="26">
        <f>AG59*'Conversion Factors'!AD$22</f>
        <v>31.536929174015999</v>
      </c>
      <c r="AH60" s="26">
        <f>AH59*'Conversion Factors'!AE$22</f>
        <v>31.664496684800003</v>
      </c>
      <c r="AI60" s="26">
        <f>AI59*'Conversion Factors'!AF$22</f>
        <v>31.663211922944001</v>
      </c>
      <c r="AJ60" s="26">
        <f>AJ59*'Conversion Factors'!AG$22</f>
        <v>31.808880139007996</v>
      </c>
      <c r="AK60" s="26">
        <f>AK59*'Conversion Factors'!AH$22</f>
        <v>31.778574802687999</v>
      </c>
      <c r="AL60" s="26" t="s">
        <v>238</v>
      </c>
      <c r="AM60" s="52"/>
    </row>
    <row r="61" spans="1:39" s="46" customFormat="1" ht="12.75" customHeight="1" x14ac:dyDescent="0.25">
      <c r="A61" s="107"/>
      <c r="B61" s="26" t="s">
        <v>205</v>
      </c>
      <c r="C61" s="26" t="s">
        <v>236</v>
      </c>
      <c r="D61" s="26" t="s">
        <v>228</v>
      </c>
      <c r="E61" s="52">
        <v>2018</v>
      </c>
      <c r="F61" s="26" t="s">
        <v>412</v>
      </c>
      <c r="G61" s="26">
        <f>G60*'Conversion Factors'!$D$31^-2</f>
        <v>23.456124227820069</v>
      </c>
      <c r="H61" s="26">
        <f>H60*'Conversion Factors'!$D$31^-2</f>
        <v>22.799585217560558</v>
      </c>
      <c r="I61" s="26">
        <f>I60*'Conversion Factors'!$D$31^-2</f>
        <v>23.458414653387162</v>
      </c>
      <c r="J61" s="26">
        <f>J60*'Conversion Factors'!$D$31^-2</f>
        <v>25.267243854905811</v>
      </c>
      <c r="K61" s="26">
        <f>K60*'Conversion Factors'!$D$31^-2</f>
        <v>25.769728661145717</v>
      </c>
      <c r="L61" s="26">
        <f>L60*'Conversion Factors'!$D$31^-2</f>
        <v>26.054861846943485</v>
      </c>
      <c r="M61" s="26">
        <f>M60*'Conversion Factors'!$D$31^-2</f>
        <v>26.461828801268744</v>
      </c>
      <c r="N61" s="26">
        <f>N60*'Conversion Factors'!$D$31^-2</f>
        <v>26.910331806089967</v>
      </c>
      <c r="O61" s="26">
        <f>O60*'Conversion Factors'!$D$31^-2</f>
        <v>27.340076788512111</v>
      </c>
      <c r="P61" s="26">
        <f>P60*'Conversion Factors'!$D$31^-2</f>
        <v>27.174924679142642</v>
      </c>
      <c r="Q61" s="26">
        <f>Q60*'Conversion Factors'!$D$31^-2</f>
        <v>27.652611050865051</v>
      </c>
      <c r="R61" s="26">
        <f>R60*'Conversion Factors'!$D$31^-2</f>
        <v>27.727467491366781</v>
      </c>
      <c r="S61" s="26">
        <f>S60*'Conversion Factors'!$D$31^-2</f>
        <v>28.01055417071511</v>
      </c>
      <c r="T61" s="26">
        <f>T60*'Conversion Factors'!$D$31^-2</f>
        <v>27.945482380499804</v>
      </c>
      <c r="U61" s="26">
        <f>U60*'Conversion Factors'!$D$31^-2</f>
        <v>28.065410819592461</v>
      </c>
      <c r="V61" s="26">
        <f>V60*'Conversion Factors'!$D$31^-2</f>
        <v>28.210807493733178</v>
      </c>
      <c r="W61" s="26">
        <f>W60*'Conversion Factors'!$D$31^-2</f>
        <v>28.28730198662053</v>
      </c>
      <c r="X61" s="26">
        <f>X60*'Conversion Factors'!$D$31^-2</f>
        <v>28.588092092333724</v>
      </c>
      <c r="Y61" s="26">
        <f>Y60*'Conversion Factors'!$D$31^-2</f>
        <v>28.80002148416763</v>
      </c>
      <c r="Z61" s="26">
        <f>Z60*'Conversion Factors'!$D$31^-2</f>
        <v>28.793577756001543</v>
      </c>
      <c r="AA61" s="26">
        <f>AA60*'Conversion Factors'!$D$31^-2</f>
        <v>29.247665857254901</v>
      </c>
      <c r="AB61" s="26">
        <f>AB60*'Conversion Factors'!$D$31^-2</f>
        <v>29.511090268911961</v>
      </c>
      <c r="AC61" s="26">
        <f>AC60*'Conversion Factors'!$D$31^-2</f>
        <v>29.671405701314882</v>
      </c>
      <c r="AD61" s="26">
        <f>AD60*'Conversion Factors'!$D$31^-2</f>
        <v>29.959708314279126</v>
      </c>
      <c r="AE61" s="26">
        <f>AE60*'Conversion Factors'!$D$31^-2</f>
        <v>30.019466138623613</v>
      </c>
      <c r="AF61" s="26">
        <f>AF60*'Conversion Factors'!$D$31^-2</f>
        <v>29.964495050457522</v>
      </c>
      <c r="AG61" s="26">
        <f>AG60*'Conversion Factors'!$D$31^-2</f>
        <v>30.312311778177623</v>
      </c>
      <c r="AH61" s="26">
        <f>AH60*'Conversion Factors'!$D$31^-2</f>
        <v>30.434925687043449</v>
      </c>
      <c r="AI61" s="26">
        <f>AI60*'Conversion Factors'!$D$31^-2</f>
        <v>30.433690814056135</v>
      </c>
      <c r="AJ61" s="26">
        <f>AJ60*'Conversion Factors'!$D$31^-2</f>
        <v>30.573702555755478</v>
      </c>
      <c r="AK61" s="26">
        <f>AK60*'Conversion Factors'!$D$31^-2</f>
        <v>30.544574012579776</v>
      </c>
      <c r="AL61" s="26" t="s">
        <v>238</v>
      </c>
      <c r="AM61" s="52">
        <v>1</v>
      </c>
    </row>
    <row r="62" spans="1:39" s="46" customFormat="1" ht="12.75" customHeight="1" x14ac:dyDescent="0.25">
      <c r="A62" s="105" t="s">
        <v>88</v>
      </c>
      <c r="B62" s="26" t="s">
        <v>199</v>
      </c>
      <c r="C62" s="26" t="s">
        <v>235</v>
      </c>
      <c r="D62" s="26" t="s">
        <v>228</v>
      </c>
      <c r="E62" s="52">
        <v>2021</v>
      </c>
      <c r="F62" s="26" t="s">
        <v>412</v>
      </c>
      <c r="G62" s="26">
        <v>33.5</v>
      </c>
      <c r="H62" s="26">
        <v>39.14</v>
      </c>
      <c r="I62" s="26">
        <v>39.24</v>
      </c>
      <c r="J62" s="26">
        <v>39.46</v>
      </c>
      <c r="K62" s="26">
        <v>39.42</v>
      </c>
      <c r="L62" s="26">
        <v>39.44</v>
      </c>
      <c r="M62" s="26">
        <v>39.46</v>
      </c>
      <c r="N62" s="26">
        <v>40.07</v>
      </c>
      <c r="O62" s="26">
        <v>40.65</v>
      </c>
      <c r="P62" s="26">
        <v>41.14</v>
      </c>
      <c r="Q62" s="26">
        <v>41.58</v>
      </c>
      <c r="R62" s="26">
        <v>41.87</v>
      </c>
      <c r="S62" s="26">
        <v>42.18</v>
      </c>
      <c r="T62" s="26">
        <v>42.44</v>
      </c>
      <c r="U62" s="26">
        <v>42.68</v>
      </c>
      <c r="V62" s="26">
        <v>42.9</v>
      </c>
      <c r="W62" s="26">
        <v>43.12</v>
      </c>
      <c r="X62" s="26">
        <v>43.33</v>
      </c>
      <c r="Y62" s="26">
        <v>43.49</v>
      </c>
      <c r="Z62" s="26">
        <v>43.67</v>
      </c>
      <c r="AA62" s="26">
        <v>43.86</v>
      </c>
      <c r="AB62" s="26">
        <v>44.05</v>
      </c>
      <c r="AC62" s="26">
        <v>44.26</v>
      </c>
      <c r="AD62" s="26">
        <v>44.47</v>
      </c>
      <c r="AE62" s="26">
        <v>44.67</v>
      </c>
      <c r="AF62" s="26">
        <v>44.86</v>
      </c>
      <c r="AG62" s="26">
        <v>45.02</v>
      </c>
      <c r="AH62" s="26">
        <v>45.16</v>
      </c>
      <c r="AI62" s="26">
        <v>45.22</v>
      </c>
      <c r="AJ62" s="26">
        <v>45.24</v>
      </c>
      <c r="AK62" s="26">
        <v>45.18</v>
      </c>
      <c r="AL62" s="26"/>
      <c r="AM62" s="52"/>
    </row>
    <row r="63" spans="1:39" s="46" customFormat="1" ht="12.75" customHeight="1" x14ac:dyDescent="0.25">
      <c r="A63" s="106"/>
      <c r="B63" s="26" t="s">
        <v>199</v>
      </c>
      <c r="C63" s="26" t="s">
        <v>235</v>
      </c>
      <c r="D63" s="26" t="s">
        <v>228</v>
      </c>
      <c r="E63" s="52">
        <v>2018</v>
      </c>
      <c r="F63" s="26" t="s">
        <v>412</v>
      </c>
      <c r="G63" s="26">
        <f>G62*'Conversion Factors'!$D$31^-2</f>
        <v>32.199154171472514</v>
      </c>
      <c r="H63" s="26">
        <f>H62*'Conversion Factors'!$D$31^-2</f>
        <v>37.620146097654754</v>
      </c>
      <c r="I63" s="26">
        <f>I62*'Conversion Factors'!$D$31^-2</f>
        <v>37.716262975778548</v>
      </c>
      <c r="J63" s="26">
        <f>J62*'Conversion Factors'!$D$31^-2</f>
        <v>37.927720107650906</v>
      </c>
      <c r="K63" s="26">
        <f>K62*'Conversion Factors'!$D$31^-2</f>
        <v>37.889273356401389</v>
      </c>
      <c r="L63" s="26">
        <f>L62*'Conversion Factors'!$D$31^-2</f>
        <v>37.908496732026144</v>
      </c>
      <c r="M63" s="26">
        <f>M62*'Conversion Factors'!$D$31^-2</f>
        <v>37.927720107650906</v>
      </c>
      <c r="N63" s="26">
        <f>N62*'Conversion Factors'!$D$31^-2</f>
        <v>38.514033064206075</v>
      </c>
      <c r="O63" s="26">
        <f>O62*'Conversion Factors'!$D$31^-2</f>
        <v>39.071510957324108</v>
      </c>
      <c r="P63" s="26">
        <f>P62*'Conversion Factors'!$D$31^-2</f>
        <v>39.542483660130721</v>
      </c>
      <c r="Q63" s="26">
        <f>Q62*'Conversion Factors'!$D$31^-2</f>
        <v>39.965397923875436</v>
      </c>
      <c r="R63" s="26">
        <f>R62*'Conversion Factors'!$D$31^-2</f>
        <v>40.244136870434446</v>
      </c>
      <c r="S63" s="26">
        <f>S62*'Conversion Factors'!$D$31^-2</f>
        <v>40.542099192618224</v>
      </c>
      <c r="T63" s="26">
        <f>T62*'Conversion Factors'!$D$31^-2</f>
        <v>40.792003075740098</v>
      </c>
      <c r="U63" s="26">
        <f>U62*'Conversion Factors'!$D$31^-2</f>
        <v>41.022683583237217</v>
      </c>
      <c r="V63" s="26">
        <f>V62*'Conversion Factors'!$D$31^-2</f>
        <v>41.234140715109575</v>
      </c>
      <c r="W63" s="26">
        <f>W62*'Conversion Factors'!$D$31^-2</f>
        <v>41.445597846981933</v>
      </c>
      <c r="X63" s="26">
        <f>X62*'Conversion Factors'!$D$31^-2</f>
        <v>41.64744329104191</v>
      </c>
      <c r="Y63" s="26">
        <f>Y62*'Conversion Factors'!$D$31^-2</f>
        <v>41.801230296039989</v>
      </c>
      <c r="Z63" s="26">
        <f>Z62*'Conversion Factors'!$D$31^-2</f>
        <v>41.974240676662824</v>
      </c>
      <c r="AA63" s="26">
        <f>AA62*'Conversion Factors'!$D$31^-2</f>
        <v>42.156862745098039</v>
      </c>
      <c r="AB63" s="26">
        <f>AB62*'Conversion Factors'!$D$31^-2</f>
        <v>42.339484813533254</v>
      </c>
      <c r="AC63" s="26">
        <f>AC62*'Conversion Factors'!$D$31^-2</f>
        <v>42.541330257593231</v>
      </c>
      <c r="AD63" s="26">
        <f>AD62*'Conversion Factors'!$D$31^-2</f>
        <v>42.743175701653215</v>
      </c>
      <c r="AE63" s="26">
        <f>AE62*'Conversion Factors'!$D$31^-2</f>
        <v>42.935409457900811</v>
      </c>
      <c r="AF63" s="26">
        <f>AF62*'Conversion Factors'!$D$31^-2</f>
        <v>43.118031526336026</v>
      </c>
      <c r="AG63" s="26">
        <f>AG62*'Conversion Factors'!$D$31^-2</f>
        <v>43.271818531334105</v>
      </c>
      <c r="AH63" s="26">
        <f>AH62*'Conversion Factors'!$D$31^-2</f>
        <v>43.406382160707416</v>
      </c>
      <c r="AI63" s="26">
        <f>AI62*'Conversion Factors'!$D$31^-2</f>
        <v>43.464052287581701</v>
      </c>
      <c r="AJ63" s="26">
        <f>AJ62*'Conversion Factors'!$D$31^-2</f>
        <v>43.483275663206463</v>
      </c>
      <c r="AK63" s="26">
        <f>AK62*'Conversion Factors'!$D$31^-2</f>
        <v>43.425605536332185</v>
      </c>
      <c r="AL63" s="26"/>
      <c r="AM63" s="52"/>
    </row>
    <row r="64" spans="1:39" s="46" customFormat="1" ht="12.75" customHeight="1" x14ac:dyDescent="0.25">
      <c r="A64" s="106"/>
      <c r="B64" s="26" t="s">
        <v>195</v>
      </c>
      <c r="C64" s="26" t="s">
        <v>235</v>
      </c>
      <c r="D64" s="26" t="s">
        <v>228</v>
      </c>
      <c r="E64" s="52">
        <v>2021</v>
      </c>
      <c r="F64" s="26" t="s">
        <v>412</v>
      </c>
      <c r="G64" s="26">
        <v>33.56</v>
      </c>
      <c r="H64" s="26">
        <v>39.19</v>
      </c>
      <c r="I64" s="26">
        <v>39.26</v>
      </c>
      <c r="J64" s="26">
        <v>39.450000000000003</v>
      </c>
      <c r="K64" s="26">
        <v>39.380000000000003</v>
      </c>
      <c r="L64" s="26">
        <v>39.270000000000003</v>
      </c>
      <c r="M64" s="26">
        <v>39.19</v>
      </c>
      <c r="N64" s="26">
        <v>39.68</v>
      </c>
      <c r="O64" s="26">
        <v>40.119999999999997</v>
      </c>
      <c r="P64" s="26">
        <v>40.47</v>
      </c>
      <c r="Q64" s="26">
        <v>40.76</v>
      </c>
      <c r="R64" s="26">
        <v>40.89</v>
      </c>
      <c r="S64" s="26">
        <v>41.14</v>
      </c>
      <c r="T64" s="26">
        <v>41.35</v>
      </c>
      <c r="U64" s="26">
        <v>41.54</v>
      </c>
      <c r="V64" s="26">
        <v>41.71</v>
      </c>
      <c r="W64" s="26">
        <v>41.88</v>
      </c>
      <c r="X64" s="26">
        <v>42.04</v>
      </c>
      <c r="Y64" s="26">
        <v>42.16</v>
      </c>
      <c r="Z64" s="26">
        <v>42.3</v>
      </c>
      <c r="AA64" s="26">
        <v>42.45</v>
      </c>
      <c r="AB64" s="26">
        <v>42.59</v>
      </c>
      <c r="AC64" s="26">
        <v>42.76</v>
      </c>
      <c r="AD64" s="26">
        <v>42.92</v>
      </c>
      <c r="AE64" s="26">
        <v>43.08</v>
      </c>
      <c r="AF64" s="26">
        <v>43.23</v>
      </c>
      <c r="AG64" s="26">
        <v>43.35</v>
      </c>
      <c r="AH64" s="26">
        <v>43.45</v>
      </c>
      <c r="AI64" s="26">
        <v>43.48</v>
      </c>
      <c r="AJ64" s="26">
        <v>43.47</v>
      </c>
      <c r="AK64" s="26">
        <v>43.39</v>
      </c>
      <c r="AL64" s="26"/>
      <c r="AM64" s="52"/>
    </row>
    <row r="65" spans="1:39" s="46" customFormat="1" ht="12.75" customHeight="1" x14ac:dyDescent="0.25">
      <c r="A65" s="106"/>
      <c r="B65" s="26" t="s">
        <v>195</v>
      </c>
      <c r="C65" s="26" t="s">
        <v>235</v>
      </c>
      <c r="D65" s="26" t="s">
        <v>228</v>
      </c>
      <c r="E65" s="52">
        <v>2018</v>
      </c>
      <c r="F65" s="26" t="s">
        <v>412</v>
      </c>
      <c r="G65" s="26">
        <f>G64*'Conversion Factors'!$D$31^-2</f>
        <v>32.256824298346793</v>
      </c>
      <c r="H65" s="26">
        <f>H64*'Conversion Factors'!$D$31^-2</f>
        <v>37.668204536716644</v>
      </c>
      <c r="I65" s="26">
        <f>I64*'Conversion Factors'!$D$31^-2</f>
        <v>37.73548635140331</v>
      </c>
      <c r="J65" s="26">
        <f>J64*'Conversion Factors'!$D$31^-2</f>
        <v>37.918108419838525</v>
      </c>
      <c r="K65" s="26">
        <f>K64*'Conversion Factors'!$D$31^-2</f>
        <v>37.850826605151866</v>
      </c>
      <c r="L65" s="26">
        <f>L64*'Conversion Factors'!$D$31^-2</f>
        <v>37.745098039215691</v>
      </c>
      <c r="M65" s="26">
        <f>M64*'Conversion Factors'!$D$31^-2</f>
        <v>37.668204536716644</v>
      </c>
      <c r="N65" s="26">
        <f>N64*'Conversion Factors'!$D$31^-2</f>
        <v>38.139177239523264</v>
      </c>
      <c r="O65" s="26">
        <f>O64*'Conversion Factors'!$D$31^-2</f>
        <v>38.562091503267972</v>
      </c>
      <c r="P65" s="26">
        <f>P64*'Conversion Factors'!$D$31^-2</f>
        <v>38.898500576701267</v>
      </c>
      <c r="Q65" s="26">
        <f>Q64*'Conversion Factors'!$D$31^-2</f>
        <v>39.177239523260283</v>
      </c>
      <c r="R65" s="26">
        <f>R64*'Conversion Factors'!$D$31^-2</f>
        <v>39.302191464821227</v>
      </c>
      <c r="S65" s="26">
        <f>S64*'Conversion Factors'!$D$31^-2</f>
        <v>39.542483660130721</v>
      </c>
      <c r="T65" s="26">
        <f>T64*'Conversion Factors'!$D$31^-2</f>
        <v>39.744329104190697</v>
      </c>
      <c r="U65" s="26">
        <f>U64*'Conversion Factors'!$D$31^-2</f>
        <v>39.926951172625913</v>
      </c>
      <c r="V65" s="26">
        <f>V64*'Conversion Factors'!$D$31^-2</f>
        <v>40.090349865436373</v>
      </c>
      <c r="W65" s="26">
        <f>W64*'Conversion Factors'!$D$31^-2</f>
        <v>40.253748558246834</v>
      </c>
      <c r="X65" s="26">
        <f>X64*'Conversion Factors'!$D$31^-2</f>
        <v>40.407535563244906</v>
      </c>
      <c r="Y65" s="26">
        <f>Y64*'Conversion Factors'!$D$31^-2</f>
        <v>40.522875816993462</v>
      </c>
      <c r="Z65" s="26">
        <f>Z64*'Conversion Factors'!$D$31^-2</f>
        <v>40.65743944636678</v>
      </c>
      <c r="AA65" s="26">
        <f>AA64*'Conversion Factors'!$D$31^-2</f>
        <v>40.801614763552486</v>
      </c>
      <c r="AB65" s="26">
        <f>AB64*'Conversion Factors'!$D$31^-2</f>
        <v>40.936178392925804</v>
      </c>
      <c r="AC65" s="26">
        <f>AC64*'Conversion Factors'!$D$31^-2</f>
        <v>41.099577085736257</v>
      </c>
      <c r="AD65" s="26">
        <f>AD64*'Conversion Factors'!$D$31^-2</f>
        <v>41.253364090734337</v>
      </c>
      <c r="AE65" s="26">
        <f>AE64*'Conversion Factors'!$D$31^-2</f>
        <v>41.407151095732409</v>
      </c>
      <c r="AF65" s="26">
        <f>AF64*'Conversion Factors'!$D$31^-2</f>
        <v>41.551326412918108</v>
      </c>
      <c r="AG65" s="26">
        <f>AG64*'Conversion Factors'!$D$31^-2</f>
        <v>41.666666666666671</v>
      </c>
      <c r="AH65" s="26">
        <f>AH64*'Conversion Factors'!$D$31^-2</f>
        <v>41.762783544790473</v>
      </c>
      <c r="AI65" s="26">
        <f>AI64*'Conversion Factors'!$D$31^-2</f>
        <v>41.791618608227601</v>
      </c>
      <c r="AJ65" s="26">
        <f>AJ64*'Conversion Factors'!$D$31^-2</f>
        <v>41.782006920415228</v>
      </c>
      <c r="AK65" s="26">
        <f>AK64*'Conversion Factors'!$D$31^-2</f>
        <v>41.705113417916188</v>
      </c>
      <c r="AL65" s="26"/>
      <c r="AM65" s="52"/>
    </row>
    <row r="66" spans="1:39" s="46" customFormat="1" ht="12.75" customHeight="1" x14ac:dyDescent="0.25">
      <c r="A66" s="106"/>
      <c r="B66" s="26" t="s">
        <v>200</v>
      </c>
      <c r="C66" s="26" t="s">
        <v>235</v>
      </c>
      <c r="D66" s="26" t="s">
        <v>228</v>
      </c>
      <c r="E66" s="52">
        <v>2021</v>
      </c>
      <c r="F66" s="26" t="s">
        <v>412</v>
      </c>
      <c r="G66" s="26">
        <v>33.479999999999997</v>
      </c>
      <c r="H66" s="26">
        <v>39.17</v>
      </c>
      <c r="I66" s="26">
        <v>39.29</v>
      </c>
      <c r="J66" s="26">
        <v>39.53</v>
      </c>
      <c r="K66" s="26">
        <v>39.51</v>
      </c>
      <c r="L66" s="26">
        <v>39.549999999999997</v>
      </c>
      <c r="M66" s="26">
        <v>39.6</v>
      </c>
      <c r="N66" s="26">
        <v>40.229999999999997</v>
      </c>
      <c r="O66" s="26">
        <v>40.82</v>
      </c>
      <c r="P66" s="26">
        <v>41.33</v>
      </c>
      <c r="Q66" s="26">
        <v>41.79</v>
      </c>
      <c r="R66" s="26">
        <v>42.09</v>
      </c>
      <c r="S66" s="26">
        <v>42.42</v>
      </c>
      <c r="T66" s="26">
        <v>42.69</v>
      </c>
      <c r="U66" s="26">
        <v>42.94</v>
      </c>
      <c r="V66" s="26">
        <v>43.18</v>
      </c>
      <c r="W66" s="26">
        <v>43.41</v>
      </c>
      <c r="X66" s="26">
        <v>43.63</v>
      </c>
      <c r="Y66" s="26">
        <v>43.81</v>
      </c>
      <c r="Z66" s="26">
        <v>44</v>
      </c>
      <c r="AA66" s="26">
        <v>44.2</v>
      </c>
      <c r="AB66" s="26">
        <v>44.4</v>
      </c>
      <c r="AC66" s="26">
        <v>44.62</v>
      </c>
      <c r="AD66" s="26">
        <v>44.83</v>
      </c>
      <c r="AE66" s="26">
        <v>45.05</v>
      </c>
      <c r="AF66" s="26">
        <v>45.25</v>
      </c>
      <c r="AG66" s="26">
        <v>45.42</v>
      </c>
      <c r="AH66" s="26">
        <v>45.56</v>
      </c>
      <c r="AI66" s="26">
        <v>45.63</v>
      </c>
      <c r="AJ66" s="26">
        <v>45.66</v>
      </c>
      <c r="AK66" s="26">
        <v>45.61</v>
      </c>
      <c r="AL66" s="26"/>
      <c r="AM66" s="52"/>
    </row>
    <row r="67" spans="1:39" s="46" customFormat="1" ht="12.75" customHeight="1" x14ac:dyDescent="0.25">
      <c r="A67" s="106"/>
      <c r="B67" s="26" t="s">
        <v>200</v>
      </c>
      <c r="C67" s="26" t="s">
        <v>235</v>
      </c>
      <c r="D67" s="26" t="s">
        <v>228</v>
      </c>
      <c r="E67" s="52">
        <v>2018</v>
      </c>
      <c r="F67" s="26" t="s">
        <v>412</v>
      </c>
      <c r="G67" s="26">
        <f>G66*'Conversion Factors'!$D$31^-2</f>
        <v>32.179930795847753</v>
      </c>
      <c r="H67" s="26">
        <f>H66*'Conversion Factors'!$D$31^-2</f>
        <v>37.648981161091889</v>
      </c>
      <c r="I67" s="26">
        <f>I66*'Conversion Factors'!$D$31^-2</f>
        <v>37.764321414840445</v>
      </c>
      <c r="J67" s="26">
        <f>J66*'Conversion Factors'!$D$31^-2</f>
        <v>37.995001922337565</v>
      </c>
      <c r="K67" s="26">
        <f>K66*'Conversion Factors'!$D$31^-2</f>
        <v>37.975778546712803</v>
      </c>
      <c r="L67" s="26">
        <f>L66*'Conversion Factors'!$D$31^-2</f>
        <v>38.014225297962319</v>
      </c>
      <c r="M67" s="26">
        <f>M66*'Conversion Factors'!$D$31^-2</f>
        <v>38.062283737024224</v>
      </c>
      <c r="N67" s="26">
        <f>N66*'Conversion Factors'!$D$31^-2</f>
        <v>38.667820069204154</v>
      </c>
      <c r="O67" s="26">
        <f>O66*'Conversion Factors'!$D$31^-2</f>
        <v>39.234909650134568</v>
      </c>
      <c r="P67" s="26">
        <f>P66*'Conversion Factors'!$D$31^-2</f>
        <v>39.725105728565936</v>
      </c>
      <c r="Q67" s="26">
        <f>Q66*'Conversion Factors'!$D$31^-2</f>
        <v>40.167243367935413</v>
      </c>
      <c r="R67" s="26">
        <f>R66*'Conversion Factors'!$D$31^-2</f>
        <v>40.45559400230681</v>
      </c>
      <c r="S67" s="26">
        <f>S66*'Conversion Factors'!$D$31^-2</f>
        <v>40.772779700115343</v>
      </c>
      <c r="T67" s="26">
        <f>T66*'Conversion Factors'!$D$31^-2</f>
        <v>41.032295271049598</v>
      </c>
      <c r="U67" s="26">
        <f>U66*'Conversion Factors'!$D$31^-2</f>
        <v>41.272587466359091</v>
      </c>
      <c r="V67" s="26">
        <f>V66*'Conversion Factors'!$D$31^-2</f>
        <v>41.503267973856211</v>
      </c>
      <c r="W67" s="26">
        <f>W66*'Conversion Factors'!$D$31^-2</f>
        <v>41.724336793540942</v>
      </c>
      <c r="X67" s="26">
        <f>X66*'Conversion Factors'!$D$31^-2</f>
        <v>41.935793925413307</v>
      </c>
      <c r="Y67" s="26">
        <f>Y66*'Conversion Factors'!$D$31^-2</f>
        <v>42.108804306036141</v>
      </c>
      <c r="Z67" s="26">
        <f>Z66*'Conversion Factors'!$D$31^-2</f>
        <v>42.291426374471357</v>
      </c>
      <c r="AA67" s="26">
        <f>AA66*'Conversion Factors'!$D$31^-2</f>
        <v>42.48366013071896</v>
      </c>
      <c r="AB67" s="26">
        <f>AB66*'Conversion Factors'!$D$31^-2</f>
        <v>42.675893886966549</v>
      </c>
      <c r="AC67" s="26">
        <f>AC66*'Conversion Factors'!$D$31^-2</f>
        <v>42.887351018838906</v>
      </c>
      <c r="AD67" s="26">
        <f>AD66*'Conversion Factors'!$D$31^-2</f>
        <v>43.089196462898883</v>
      </c>
      <c r="AE67" s="26">
        <f>AE66*'Conversion Factors'!$D$31^-2</f>
        <v>43.300653594771241</v>
      </c>
      <c r="AF67" s="26">
        <f>AF66*'Conversion Factors'!$D$31^-2</f>
        <v>43.492887351018844</v>
      </c>
      <c r="AG67" s="26">
        <f>AG66*'Conversion Factors'!$D$31^-2</f>
        <v>43.656286043829297</v>
      </c>
      <c r="AH67" s="26">
        <f>AH66*'Conversion Factors'!$D$31^-2</f>
        <v>43.790849673202622</v>
      </c>
      <c r="AI67" s="26">
        <f>AI66*'Conversion Factors'!$D$31^-2</f>
        <v>43.858131487889281</v>
      </c>
      <c r="AJ67" s="26">
        <f>AJ66*'Conversion Factors'!$D$31^-2</f>
        <v>43.88696655132641</v>
      </c>
      <c r="AK67" s="26">
        <f>AK66*'Conversion Factors'!$D$31^-2</f>
        <v>43.838908112264512</v>
      </c>
      <c r="AL67" s="26"/>
      <c r="AM67" s="52"/>
    </row>
    <row r="68" spans="1:39" s="46" customFormat="1" ht="12.75" customHeight="1" x14ac:dyDescent="0.25">
      <c r="A68" s="106"/>
      <c r="B68" s="26" t="s">
        <v>201</v>
      </c>
      <c r="C68" s="26" t="s">
        <v>235</v>
      </c>
      <c r="D68" s="26" t="s">
        <v>228</v>
      </c>
      <c r="E68" s="52">
        <v>2021</v>
      </c>
      <c r="F68" s="26" t="s">
        <v>412</v>
      </c>
      <c r="G68" s="26">
        <v>37.69</v>
      </c>
      <c r="H68" s="26">
        <v>43.23</v>
      </c>
      <c r="I68" s="26">
        <v>43.29</v>
      </c>
      <c r="J68" s="26">
        <v>43.47</v>
      </c>
      <c r="K68" s="26">
        <v>43.39</v>
      </c>
      <c r="L68" s="26">
        <v>43.36</v>
      </c>
      <c r="M68" s="26">
        <v>43.34</v>
      </c>
      <c r="N68" s="26">
        <v>43.92</v>
      </c>
      <c r="O68" s="26">
        <v>44.45</v>
      </c>
      <c r="P68" s="26">
        <v>44.91</v>
      </c>
      <c r="Q68" s="26">
        <v>45.31</v>
      </c>
      <c r="R68" s="26">
        <v>45.57</v>
      </c>
      <c r="S68" s="26">
        <v>45.84</v>
      </c>
      <c r="T68" s="26">
        <v>46.07</v>
      </c>
      <c r="U68" s="26">
        <v>46.28</v>
      </c>
      <c r="V68" s="26">
        <v>46.48</v>
      </c>
      <c r="W68" s="26">
        <v>46.67</v>
      </c>
      <c r="X68" s="26">
        <v>46.86</v>
      </c>
      <c r="Y68" s="26">
        <v>46.99</v>
      </c>
      <c r="Z68" s="26">
        <v>47.15</v>
      </c>
      <c r="AA68" s="26">
        <v>47.32</v>
      </c>
      <c r="AB68" s="26">
        <v>47.49</v>
      </c>
      <c r="AC68" s="26">
        <v>47.67</v>
      </c>
      <c r="AD68" s="26">
        <v>47.86</v>
      </c>
      <c r="AE68" s="26">
        <v>48.05</v>
      </c>
      <c r="AF68" s="26">
        <v>48.22</v>
      </c>
      <c r="AG68" s="26">
        <v>48.36</v>
      </c>
      <c r="AH68" s="26">
        <v>48.47</v>
      </c>
      <c r="AI68" s="26">
        <v>48.51</v>
      </c>
      <c r="AJ68" s="26">
        <v>48.51</v>
      </c>
      <c r="AK68" s="26">
        <v>48.43</v>
      </c>
      <c r="AL68" s="26"/>
      <c r="AM68" s="52"/>
    </row>
    <row r="69" spans="1:39" s="46" customFormat="1" ht="12.75" customHeight="1" x14ac:dyDescent="0.25">
      <c r="A69" s="106"/>
      <c r="B69" s="26" t="s">
        <v>201</v>
      </c>
      <c r="C69" s="26" t="s">
        <v>235</v>
      </c>
      <c r="D69" s="26" t="s">
        <v>228</v>
      </c>
      <c r="E69" s="52">
        <v>2018</v>
      </c>
      <c r="F69" s="26" t="s">
        <v>412</v>
      </c>
      <c r="G69" s="26">
        <f>G68*'Conversion Factors'!$D$31^-2</f>
        <v>36.22645136485967</v>
      </c>
      <c r="H69" s="26">
        <f>H68*'Conversion Factors'!$D$31^-2</f>
        <v>41.551326412918108</v>
      </c>
      <c r="I69" s="26">
        <f>I68*'Conversion Factors'!$D$31^-2</f>
        <v>41.608996539792386</v>
      </c>
      <c r="J69" s="26">
        <f>J68*'Conversion Factors'!$D$31^-2</f>
        <v>41.782006920415228</v>
      </c>
      <c r="K69" s="26">
        <f>K68*'Conversion Factors'!$D$31^-2</f>
        <v>41.705113417916188</v>
      </c>
      <c r="L69" s="26">
        <f>L68*'Conversion Factors'!$D$31^-2</f>
        <v>41.676278354479045</v>
      </c>
      <c r="M69" s="26">
        <f>M68*'Conversion Factors'!$D$31^-2</f>
        <v>41.657054978854291</v>
      </c>
      <c r="N69" s="26">
        <f>N68*'Conversion Factors'!$D$31^-2</f>
        <v>42.214532871972324</v>
      </c>
      <c r="O69" s="26">
        <f>O68*'Conversion Factors'!$D$31^-2</f>
        <v>42.723952326028453</v>
      </c>
      <c r="P69" s="26">
        <f>P68*'Conversion Factors'!$D$31^-2</f>
        <v>43.166089965397923</v>
      </c>
      <c r="Q69" s="26">
        <f>Q68*'Conversion Factors'!$D$31^-2</f>
        <v>43.550557477893122</v>
      </c>
      <c r="R69" s="26">
        <f>R68*'Conversion Factors'!$D$31^-2</f>
        <v>43.800461361014996</v>
      </c>
      <c r="S69" s="26">
        <f>S68*'Conversion Factors'!$D$31^-2</f>
        <v>44.059976931949258</v>
      </c>
      <c r="T69" s="26">
        <f>T68*'Conversion Factors'!$D$31^-2</f>
        <v>44.281045751633989</v>
      </c>
      <c r="U69" s="26">
        <f>U68*'Conversion Factors'!$D$31^-2</f>
        <v>44.482891195693966</v>
      </c>
      <c r="V69" s="26">
        <f>V68*'Conversion Factors'!$D$31^-2</f>
        <v>44.675124951941562</v>
      </c>
      <c r="W69" s="26">
        <f>W68*'Conversion Factors'!$D$31^-2</f>
        <v>44.857747020376785</v>
      </c>
      <c r="X69" s="26">
        <f>X68*'Conversion Factors'!$D$31^-2</f>
        <v>45.040369088812</v>
      </c>
      <c r="Y69" s="26">
        <f>Y68*'Conversion Factors'!$D$31^-2</f>
        <v>45.165321030372937</v>
      </c>
      <c r="Z69" s="26">
        <f>Z68*'Conversion Factors'!$D$31^-2</f>
        <v>45.319108035371009</v>
      </c>
      <c r="AA69" s="26">
        <f>AA68*'Conversion Factors'!$D$31^-2</f>
        <v>45.48250672818147</v>
      </c>
      <c r="AB69" s="26">
        <f>AB68*'Conversion Factors'!$D$31^-2</f>
        <v>45.64590542099193</v>
      </c>
      <c r="AC69" s="26">
        <f>AC68*'Conversion Factors'!$D$31^-2</f>
        <v>45.818915801614764</v>
      </c>
      <c r="AD69" s="26">
        <f>AD68*'Conversion Factors'!$D$31^-2</f>
        <v>46.00153787004998</v>
      </c>
      <c r="AE69" s="26">
        <f>AE68*'Conversion Factors'!$D$31^-2</f>
        <v>46.184159938485195</v>
      </c>
      <c r="AF69" s="26">
        <f>AF68*'Conversion Factors'!$D$31^-2</f>
        <v>46.347558631295655</v>
      </c>
      <c r="AG69" s="26">
        <f>AG68*'Conversion Factors'!$D$31^-2</f>
        <v>46.482122260668973</v>
      </c>
      <c r="AH69" s="26">
        <f>AH68*'Conversion Factors'!$D$31^-2</f>
        <v>46.587850826605155</v>
      </c>
      <c r="AI69" s="26">
        <f>AI68*'Conversion Factors'!$D$31^-2</f>
        <v>46.626297577854672</v>
      </c>
      <c r="AJ69" s="26">
        <f>AJ68*'Conversion Factors'!$D$31^-2</f>
        <v>46.626297577854672</v>
      </c>
      <c r="AK69" s="26">
        <f>AK68*'Conversion Factors'!$D$31^-2</f>
        <v>46.549404075355632</v>
      </c>
      <c r="AL69" s="26"/>
      <c r="AM69" s="52"/>
    </row>
    <row r="70" spans="1:39" s="46" customFormat="1" ht="13" customHeight="1" x14ac:dyDescent="0.25">
      <c r="A70" s="106"/>
      <c r="B70" s="26" t="s">
        <v>202</v>
      </c>
      <c r="C70" s="26" t="s">
        <v>235</v>
      </c>
      <c r="D70" s="26" t="s">
        <v>228</v>
      </c>
      <c r="E70" s="52">
        <v>2021</v>
      </c>
      <c r="F70" s="26" t="s">
        <v>412</v>
      </c>
      <c r="G70" s="26">
        <v>37.69</v>
      </c>
      <c r="H70" s="26">
        <v>43.23</v>
      </c>
      <c r="I70" s="26">
        <v>43.29</v>
      </c>
      <c r="J70" s="26">
        <v>43.47</v>
      </c>
      <c r="K70" s="26">
        <v>43.39</v>
      </c>
      <c r="L70" s="26">
        <v>43.36</v>
      </c>
      <c r="M70" s="26">
        <v>43.34</v>
      </c>
      <c r="N70" s="26">
        <v>43.92</v>
      </c>
      <c r="O70" s="26">
        <v>44.45</v>
      </c>
      <c r="P70" s="26">
        <v>44.91</v>
      </c>
      <c r="Q70" s="26">
        <v>45.31</v>
      </c>
      <c r="R70" s="26">
        <v>45.57</v>
      </c>
      <c r="S70" s="26">
        <v>45.84</v>
      </c>
      <c r="T70" s="26">
        <v>46.07</v>
      </c>
      <c r="U70" s="26">
        <v>46.28</v>
      </c>
      <c r="V70" s="26">
        <v>46.48</v>
      </c>
      <c r="W70" s="26">
        <v>46.67</v>
      </c>
      <c r="X70" s="26">
        <v>46.86</v>
      </c>
      <c r="Y70" s="26">
        <v>46.99</v>
      </c>
      <c r="Z70" s="26">
        <v>47.15</v>
      </c>
      <c r="AA70" s="26">
        <v>47.32</v>
      </c>
      <c r="AB70" s="26">
        <v>47.49</v>
      </c>
      <c r="AC70" s="26">
        <v>47.67</v>
      </c>
      <c r="AD70" s="26">
        <v>47.86</v>
      </c>
      <c r="AE70" s="26">
        <v>48.05</v>
      </c>
      <c r="AF70" s="26">
        <v>48.22</v>
      </c>
      <c r="AG70" s="26">
        <v>48.36</v>
      </c>
      <c r="AH70" s="26">
        <v>48.47</v>
      </c>
      <c r="AI70" s="26">
        <v>48.51</v>
      </c>
      <c r="AJ70" s="26">
        <v>48.51</v>
      </c>
      <c r="AK70" s="26">
        <v>48.43</v>
      </c>
      <c r="AL70" s="26" t="s">
        <v>211</v>
      </c>
      <c r="AM70" s="52"/>
    </row>
    <row r="71" spans="1:39" s="46" customFormat="1" ht="13" customHeight="1" x14ac:dyDescent="0.25">
      <c r="A71" s="106"/>
      <c r="B71" s="26" t="s">
        <v>202</v>
      </c>
      <c r="C71" s="26" t="s">
        <v>235</v>
      </c>
      <c r="D71" s="26" t="s">
        <v>228</v>
      </c>
      <c r="E71" s="52">
        <v>2018</v>
      </c>
      <c r="F71" s="26" t="s">
        <v>412</v>
      </c>
      <c r="G71" s="26">
        <f>G70*'Conversion Factors'!$D$31^-2</f>
        <v>36.22645136485967</v>
      </c>
      <c r="H71" s="26">
        <f>H70*'Conversion Factors'!$D$31^-2</f>
        <v>41.551326412918108</v>
      </c>
      <c r="I71" s="26">
        <f>I70*'Conversion Factors'!$D$31^-2</f>
        <v>41.608996539792386</v>
      </c>
      <c r="J71" s="26">
        <f>J70*'Conversion Factors'!$D$31^-2</f>
        <v>41.782006920415228</v>
      </c>
      <c r="K71" s="26">
        <f>K70*'Conversion Factors'!$D$31^-2</f>
        <v>41.705113417916188</v>
      </c>
      <c r="L71" s="26">
        <f>L70*'Conversion Factors'!$D$31^-2</f>
        <v>41.676278354479045</v>
      </c>
      <c r="M71" s="26">
        <f>M70*'Conversion Factors'!$D$31^-2</f>
        <v>41.657054978854291</v>
      </c>
      <c r="N71" s="26">
        <f>N70*'Conversion Factors'!$D$31^-2</f>
        <v>42.214532871972324</v>
      </c>
      <c r="O71" s="26">
        <f>O70*'Conversion Factors'!$D$31^-2</f>
        <v>42.723952326028453</v>
      </c>
      <c r="P71" s="26">
        <f>P70*'Conversion Factors'!$D$31^-2</f>
        <v>43.166089965397923</v>
      </c>
      <c r="Q71" s="26">
        <f>Q70*'Conversion Factors'!$D$31^-2</f>
        <v>43.550557477893122</v>
      </c>
      <c r="R71" s="26">
        <f>R70*'Conversion Factors'!$D$31^-2</f>
        <v>43.800461361014996</v>
      </c>
      <c r="S71" s="26">
        <f>S70*'Conversion Factors'!$D$31^-2</f>
        <v>44.059976931949258</v>
      </c>
      <c r="T71" s="26">
        <f>T70*'Conversion Factors'!$D$31^-2</f>
        <v>44.281045751633989</v>
      </c>
      <c r="U71" s="26">
        <f>U70*'Conversion Factors'!$D$31^-2</f>
        <v>44.482891195693966</v>
      </c>
      <c r="V71" s="26">
        <f>V70*'Conversion Factors'!$D$31^-2</f>
        <v>44.675124951941562</v>
      </c>
      <c r="W71" s="26">
        <f>W70*'Conversion Factors'!$D$31^-2</f>
        <v>44.857747020376785</v>
      </c>
      <c r="X71" s="26">
        <f>X70*'Conversion Factors'!$D$31^-2</f>
        <v>45.040369088812</v>
      </c>
      <c r="Y71" s="26">
        <f>Y70*'Conversion Factors'!$D$31^-2</f>
        <v>45.165321030372937</v>
      </c>
      <c r="Z71" s="26">
        <f>Z70*'Conversion Factors'!$D$31^-2</f>
        <v>45.319108035371009</v>
      </c>
      <c r="AA71" s="26">
        <f>AA70*'Conversion Factors'!$D$31^-2</f>
        <v>45.48250672818147</v>
      </c>
      <c r="AB71" s="26">
        <f>AB70*'Conversion Factors'!$D$31^-2</f>
        <v>45.64590542099193</v>
      </c>
      <c r="AC71" s="26">
        <f>AC70*'Conversion Factors'!$D$31^-2</f>
        <v>45.818915801614764</v>
      </c>
      <c r="AD71" s="26">
        <f>AD70*'Conversion Factors'!$D$31^-2</f>
        <v>46.00153787004998</v>
      </c>
      <c r="AE71" s="26">
        <f>AE70*'Conversion Factors'!$D$31^-2</f>
        <v>46.184159938485195</v>
      </c>
      <c r="AF71" s="26">
        <f>AF70*'Conversion Factors'!$D$31^-2</f>
        <v>46.347558631295655</v>
      </c>
      <c r="AG71" s="26">
        <f>AG70*'Conversion Factors'!$D$31^-2</f>
        <v>46.482122260668973</v>
      </c>
      <c r="AH71" s="26">
        <f>AH70*'Conversion Factors'!$D$31^-2</f>
        <v>46.587850826605155</v>
      </c>
      <c r="AI71" s="26">
        <f>AI70*'Conversion Factors'!$D$31^-2</f>
        <v>46.626297577854672</v>
      </c>
      <c r="AJ71" s="26">
        <f>AJ70*'Conversion Factors'!$D$31^-2</f>
        <v>46.626297577854672</v>
      </c>
      <c r="AK71" s="26">
        <f>AK70*'Conversion Factors'!$D$31^-2</f>
        <v>46.549404075355632</v>
      </c>
      <c r="AL71" s="26"/>
      <c r="AM71" s="52"/>
    </row>
    <row r="72" spans="1:39" s="46" customFormat="1" ht="12.75" customHeight="1" x14ac:dyDescent="0.25">
      <c r="A72" s="106"/>
      <c r="B72" s="26" t="s">
        <v>205</v>
      </c>
      <c r="C72" s="26" t="s">
        <v>236</v>
      </c>
      <c r="D72" s="26" t="s">
        <v>237</v>
      </c>
      <c r="E72" s="52">
        <v>2020</v>
      </c>
      <c r="F72" s="26" t="s">
        <v>413</v>
      </c>
      <c r="G72" s="26">
        <v>19.353259999999999</v>
      </c>
      <c r="H72" s="26">
        <v>20.088446000000001</v>
      </c>
      <c r="I72" s="26">
        <v>20.263729000000001</v>
      </c>
      <c r="J72" s="26">
        <v>20.633908999999999</v>
      </c>
      <c r="K72" s="26">
        <v>20.494205000000001</v>
      </c>
      <c r="L72" s="26">
        <v>20.719427</v>
      </c>
      <c r="M72" s="26">
        <v>20.750011000000001</v>
      </c>
      <c r="N72" s="26">
        <v>20.978608999999999</v>
      </c>
      <c r="O72" s="26">
        <v>21.519165000000001</v>
      </c>
      <c r="P72" s="26">
        <v>21.882142999999999</v>
      </c>
      <c r="Q72" s="26">
        <v>22.505281</v>
      </c>
      <c r="R72" s="26">
        <v>22.605267999999999</v>
      </c>
      <c r="S72" s="26">
        <v>23.056577999999998</v>
      </c>
      <c r="T72" s="26">
        <v>23.243198</v>
      </c>
      <c r="U72" s="26">
        <v>23.588684000000001</v>
      </c>
      <c r="V72" s="26">
        <v>23.779820999999998</v>
      </c>
      <c r="W72" s="26">
        <v>24.119619</v>
      </c>
      <c r="X72" s="26">
        <v>24.408279</v>
      </c>
      <c r="Y72" s="26">
        <v>24.750076</v>
      </c>
      <c r="Z72" s="26">
        <v>24.801081</v>
      </c>
      <c r="AA72" s="26">
        <v>25.245667999999998</v>
      </c>
      <c r="AB72" s="26">
        <v>25.502766000000001</v>
      </c>
      <c r="AC72" s="26">
        <v>25.672461999999999</v>
      </c>
      <c r="AD72" s="26">
        <v>25.835726000000001</v>
      </c>
      <c r="AE72" s="26">
        <v>25.921430999999998</v>
      </c>
      <c r="AF72" s="26">
        <v>25.770641000000001</v>
      </c>
      <c r="AG72" s="26">
        <v>26.114412000000002</v>
      </c>
      <c r="AH72" s="26">
        <v>26.240431000000001</v>
      </c>
      <c r="AI72" s="26">
        <v>26.352903000000001</v>
      </c>
      <c r="AJ72" s="26">
        <v>26.277000000000001</v>
      </c>
      <c r="AK72" s="26">
        <v>26.314919</v>
      </c>
      <c r="AL72" s="26" t="s">
        <v>238</v>
      </c>
      <c r="AM72" s="52"/>
    </row>
    <row r="73" spans="1:39" s="46" customFormat="1" ht="12.75" customHeight="1" x14ac:dyDescent="0.25">
      <c r="A73" s="106"/>
      <c r="B73" s="26" t="s">
        <v>205</v>
      </c>
      <c r="C73" s="26" t="s">
        <v>236</v>
      </c>
      <c r="D73" s="26" t="s">
        <v>228</v>
      </c>
      <c r="E73" s="52">
        <v>2020</v>
      </c>
      <c r="F73" s="26" t="s">
        <v>413</v>
      </c>
      <c r="G73" s="26">
        <f>G72*'Conversion Factors'!$M$32/1000000</f>
        <v>18.343019827999999</v>
      </c>
      <c r="H73" s="26">
        <f>H72*'Conversion Factors'!$M$32/1000000</f>
        <v>19.0398291188</v>
      </c>
      <c r="I73" s="26">
        <f>I72*'Conversion Factors'!$M$32/1000000</f>
        <v>19.2059623462</v>
      </c>
      <c r="J73" s="26">
        <f>J72*'Conversion Factors'!$M$32/1000000</f>
        <v>19.5568189502</v>
      </c>
      <c r="K73" s="26">
        <f>K72*'Conversion Factors'!$M$32/1000000</f>
        <v>19.424407499000001</v>
      </c>
      <c r="L73" s="26">
        <f>L72*'Conversion Factors'!$M$32/1000000</f>
        <v>19.637872910599999</v>
      </c>
      <c r="M73" s="26">
        <f>M72*'Conversion Factors'!$M$32/1000000</f>
        <v>19.666860425799999</v>
      </c>
      <c r="N73" s="26">
        <f>N72*'Conversion Factors'!$M$32/1000000</f>
        <v>19.8835256102</v>
      </c>
      <c r="O73" s="26">
        <f>O72*'Conversion Factors'!$M$32/1000000</f>
        <v>20.395864587000002</v>
      </c>
      <c r="P73" s="26">
        <f>P72*'Conversion Factors'!$M$32/1000000</f>
        <v>20.739895135400001</v>
      </c>
      <c r="Q73" s="26">
        <f>Q72*'Conversion Factors'!$M$32/1000000</f>
        <v>21.330505331799998</v>
      </c>
      <c r="R73" s="26">
        <f>R72*'Conversion Factors'!$M$32/1000000</f>
        <v>21.425273010399998</v>
      </c>
      <c r="S73" s="26">
        <f>S72*'Conversion Factors'!$M$32/1000000</f>
        <v>21.853024628399996</v>
      </c>
      <c r="T73" s="26">
        <f>T72*'Conversion Factors'!$M$32/1000000</f>
        <v>22.029903064399999</v>
      </c>
      <c r="U73" s="26">
        <f>U72*'Conversion Factors'!$M$32/1000000</f>
        <v>22.357354695200002</v>
      </c>
      <c r="V73" s="26">
        <f>V72*'Conversion Factors'!$M$32/1000000</f>
        <v>22.538514343799996</v>
      </c>
      <c r="W73" s="26">
        <f>W72*'Conversion Factors'!$M$32/1000000</f>
        <v>22.860574888199999</v>
      </c>
      <c r="X73" s="26">
        <f>X72*'Conversion Factors'!$M$32/1000000</f>
        <v>23.134166836199999</v>
      </c>
      <c r="Y73" s="26">
        <f>Y72*'Conversion Factors'!$M$32/1000000</f>
        <v>23.458122032799999</v>
      </c>
      <c r="Z73" s="26">
        <f>Z72*'Conversion Factors'!$M$32/1000000</f>
        <v>23.506464571800002</v>
      </c>
      <c r="AA73" s="26">
        <f>AA72*'Conversion Factors'!$M$32/1000000</f>
        <v>23.927844130399997</v>
      </c>
      <c r="AB73" s="26">
        <f>AB72*'Conversion Factors'!$M$32/1000000</f>
        <v>24.171521614800003</v>
      </c>
      <c r="AC73" s="26">
        <f>AC72*'Conversion Factors'!$M$32/1000000</f>
        <v>24.332359483599998</v>
      </c>
      <c r="AD73" s="26">
        <f>AD72*'Conversion Factors'!$M$32/1000000</f>
        <v>24.487101102800001</v>
      </c>
      <c r="AE73" s="26">
        <f>AE72*'Conversion Factors'!$M$32/1000000</f>
        <v>24.568332301799998</v>
      </c>
      <c r="AF73" s="26">
        <f>AF72*'Conversion Factors'!$M$32/1000000</f>
        <v>24.425413539800001</v>
      </c>
      <c r="AG73" s="26">
        <f>AG72*'Conversion Factors'!$M$32/1000000</f>
        <v>24.751239693600002</v>
      </c>
      <c r="AH73" s="26">
        <f>AH72*'Conversion Factors'!$M$32/1000000</f>
        <v>24.870680501799999</v>
      </c>
      <c r="AI73" s="26">
        <f>AI72*'Conversion Factors'!$M$32/1000000</f>
        <v>24.977281463400004</v>
      </c>
      <c r="AJ73" s="26">
        <f>AJ72*'Conversion Factors'!$M$32/1000000</f>
        <v>24.905340600000002</v>
      </c>
      <c r="AK73" s="26">
        <f>AK72*'Conversion Factors'!$M$32/1000000</f>
        <v>24.9412802282</v>
      </c>
      <c r="AL73" s="26" t="s">
        <v>238</v>
      </c>
      <c r="AM73" s="52"/>
    </row>
    <row r="74" spans="1:39" s="46" customFormat="1" ht="12.75" customHeight="1" x14ac:dyDescent="0.25">
      <c r="A74" s="106"/>
      <c r="B74" s="26" t="s">
        <v>205</v>
      </c>
      <c r="C74" s="26" t="s">
        <v>236</v>
      </c>
      <c r="D74" s="26" t="s">
        <v>228</v>
      </c>
      <c r="E74" s="52">
        <v>2020</v>
      </c>
      <c r="F74" s="26" t="s">
        <v>412</v>
      </c>
      <c r="G74" s="26">
        <f>G73*'Conversion Factors'!D$22</f>
        <v>25.313367362639998</v>
      </c>
      <c r="H74" s="26">
        <f>H73*'Conversion Factors'!E$22</f>
        <v>25.70376931038</v>
      </c>
      <c r="I74" s="26">
        <f>I73*'Conversion Factors'!F$22</f>
        <v>25.735989543908001</v>
      </c>
      <c r="J74" s="26">
        <f>J73*'Conversion Factors'!G$22</f>
        <v>26.206137393268001</v>
      </c>
      <c r="K74" s="26">
        <f>K73*'Conversion Factors'!H$22</f>
        <v>25.834461973670003</v>
      </c>
      <c r="L74" s="26">
        <f>L73*'Conversion Factors'!I$22</f>
        <v>25.921992241992001</v>
      </c>
      <c r="M74" s="26">
        <f>M73*'Conversion Factors'!J$22</f>
        <v>25.960255762056001</v>
      </c>
      <c r="N74" s="26">
        <f>N73*'Conversion Factors'!K$22</f>
        <v>26.246253805464001</v>
      </c>
      <c r="O74" s="26">
        <f>O73*'Conversion Factors'!L$22</f>
        <v>26.922541254840002</v>
      </c>
      <c r="P74" s="26">
        <f>P73*'Conversion Factors'!M$22</f>
        <v>26.961863676020002</v>
      </c>
      <c r="Q74" s="26">
        <f>Q73*'Conversion Factors'!N$22</f>
        <v>27.729656931339999</v>
      </c>
      <c r="R74" s="26">
        <f>R73*'Conversion Factors'!O$22</f>
        <v>27.638602183415998</v>
      </c>
      <c r="S74" s="26">
        <f>S73*'Conversion Factors'!P$22</f>
        <v>28.190401770635997</v>
      </c>
      <c r="T74" s="26">
        <f>T73*'Conversion Factors'!Q$22</f>
        <v>28.198275922432</v>
      </c>
      <c r="U74" s="26">
        <f>U73*'Conversion Factors'!R$22</f>
        <v>28.617414009856002</v>
      </c>
      <c r="V74" s="26">
        <f>V73*'Conversion Factors'!S$22</f>
        <v>28.849298360063994</v>
      </c>
      <c r="W74" s="26">
        <f>W73*'Conversion Factors'!T$22</f>
        <v>29.261535856896</v>
      </c>
      <c r="X74" s="26">
        <f>X73*'Conversion Factors'!U$22</f>
        <v>29.611733550335998</v>
      </c>
      <c r="Y74" s="26">
        <f>Y73*'Conversion Factors'!V$22</f>
        <v>30.026396201983999</v>
      </c>
      <c r="Z74" s="26">
        <f>Z73*'Conversion Factors'!W$22</f>
        <v>30.088274651904005</v>
      </c>
      <c r="AA74" s="26">
        <f>AA73*'Conversion Factors'!X$22</f>
        <v>30.627640486911996</v>
      </c>
      <c r="AB74" s="26">
        <f>AB73*'Conversion Factors'!Y$22</f>
        <v>30.939547666944005</v>
      </c>
      <c r="AC74" s="26">
        <f>AC73*'Conversion Factors'!Z$22</f>
        <v>31.145420139007999</v>
      </c>
      <c r="AD74" s="26">
        <f>AD73*'Conversion Factors'!AA$22</f>
        <v>31.343489411584002</v>
      </c>
      <c r="AE74" s="26">
        <f>AE73*'Conversion Factors'!AB$22</f>
        <v>31.447465346304</v>
      </c>
      <c r="AF74" s="26">
        <f>AF73*'Conversion Factors'!AC$22</f>
        <v>31.264529330944001</v>
      </c>
      <c r="AG74" s="26">
        <f>AG73*'Conversion Factors'!AD$22</f>
        <v>31.681586807808003</v>
      </c>
      <c r="AH74" s="26">
        <f>AH73*'Conversion Factors'!AE$22</f>
        <v>31.834471042303999</v>
      </c>
      <c r="AI74" s="26">
        <f>AI73*'Conversion Factors'!AF$22</f>
        <v>31.970920273152007</v>
      </c>
      <c r="AJ74" s="26">
        <f>AJ73*'Conversion Factors'!AG$22</f>
        <v>31.878835968000004</v>
      </c>
      <c r="AK74" s="26">
        <f>AK73*'Conversion Factors'!AH$22</f>
        <v>31.924838692095999</v>
      </c>
      <c r="AL74" s="26" t="s">
        <v>238</v>
      </c>
      <c r="AM74" s="52"/>
    </row>
    <row r="75" spans="1:39" s="46" customFormat="1" ht="12.75" customHeight="1" x14ac:dyDescent="0.25">
      <c r="A75" s="107"/>
      <c r="B75" s="26" t="s">
        <v>205</v>
      </c>
      <c r="C75" s="26" t="s">
        <v>236</v>
      </c>
      <c r="D75" s="26" t="s">
        <v>228</v>
      </c>
      <c r="E75" s="52">
        <v>2018</v>
      </c>
      <c r="F75" s="26" t="s">
        <v>412</v>
      </c>
      <c r="G75" s="26">
        <f>G74*'Conversion Factors'!$D$31^-2</f>
        <v>24.330418456978084</v>
      </c>
      <c r="H75" s="26">
        <f>H74*'Conversion Factors'!$D$31^-2</f>
        <v>24.705660621280277</v>
      </c>
      <c r="I75" s="26">
        <f>I74*'Conversion Factors'!$D$31^-2</f>
        <v>24.736629703871589</v>
      </c>
      <c r="J75" s="26">
        <f>J74*'Conversion Factors'!$D$31^-2</f>
        <v>25.188521139242603</v>
      </c>
      <c r="K75" s="26">
        <f>K74*'Conversion Factors'!$D$31^-2</f>
        <v>24.831278329171475</v>
      </c>
      <c r="L75" s="26">
        <f>L74*'Conversion Factors'!$D$31^-2</f>
        <v>24.915409690495967</v>
      </c>
      <c r="M75" s="26">
        <f>M74*'Conversion Factors'!$D$31^-2</f>
        <v>24.952187391441754</v>
      </c>
      <c r="N75" s="26">
        <f>N74*'Conversion Factors'!$D$31^-2</f>
        <v>25.22707978226067</v>
      </c>
      <c r="O75" s="26">
        <f>O74*'Conversion Factors'!$D$31^-2</f>
        <v>25.87710616574395</v>
      </c>
      <c r="P75" s="26">
        <f>P74*'Conversion Factors'!$D$31^-2</f>
        <v>25.914901649384856</v>
      </c>
      <c r="Q75" s="26">
        <f>Q74*'Conversion Factors'!$D$31^-2</f>
        <v>26.652880556843524</v>
      </c>
      <c r="R75" s="26">
        <f>R74*'Conversion Factors'!$D$31^-2</f>
        <v>26.565361575755478</v>
      </c>
      <c r="S75" s="26">
        <f>S74*'Conversion Factors'!$D$31^-2</f>
        <v>27.09573411249135</v>
      </c>
      <c r="T75" s="26">
        <f>T74*'Conversion Factors'!$D$31^-2</f>
        <v>27.103302501376394</v>
      </c>
      <c r="U75" s="26">
        <f>U74*'Conversion Factors'!$D$31^-2</f>
        <v>27.506164946036144</v>
      </c>
      <c r="V75" s="26">
        <f>V74*'Conversion Factors'!$D$31^-2</f>
        <v>27.729044944313721</v>
      </c>
      <c r="W75" s="26">
        <f>W74*'Conversion Factors'!$D$31^-2</f>
        <v>28.125274756724338</v>
      </c>
      <c r="X75" s="26">
        <f>X74*'Conversion Factors'!$D$31^-2</f>
        <v>28.461873846920415</v>
      </c>
      <c r="Y75" s="26">
        <f>Y74*'Conversion Factors'!$D$31^-2</f>
        <v>28.860434642429837</v>
      </c>
      <c r="Z75" s="26">
        <f>Z74*'Conversion Factors'!$D$31^-2</f>
        <v>28.919910276724341</v>
      </c>
      <c r="AA75" s="26">
        <f>AA74*'Conversion Factors'!$D$31^-2</f>
        <v>29.438331879000383</v>
      </c>
      <c r="AB75" s="26">
        <f>AB74*'Conversion Factors'!$D$31^-2</f>
        <v>29.738127323091124</v>
      </c>
      <c r="AC75" s="26">
        <f>AC74*'Conversion Factors'!$D$31^-2</f>
        <v>29.936005516155326</v>
      </c>
      <c r="AD75" s="26">
        <f>AD74*'Conversion Factors'!$D$31^-2</f>
        <v>30.126383517477898</v>
      </c>
      <c r="AE75" s="26">
        <f>AE74*'Conversion Factors'!$D$31^-2</f>
        <v>30.226321939930799</v>
      </c>
      <c r="AF75" s="26">
        <f>AF74*'Conversion Factors'!$D$31^-2</f>
        <v>30.050489553002695</v>
      </c>
      <c r="AG75" s="26">
        <f>AG74*'Conversion Factors'!$D$31^-2</f>
        <v>30.451352179746255</v>
      </c>
      <c r="AH75" s="26">
        <f>AH74*'Conversion Factors'!$D$31^-2</f>
        <v>30.598299733087273</v>
      </c>
      <c r="AI75" s="26">
        <f>AI74*'Conversion Factors'!$D$31^-2</f>
        <v>30.729450474002316</v>
      </c>
      <c r="AJ75" s="26">
        <f>AJ74*'Conversion Factors'!$D$31^-2</f>
        <v>30.640941914648216</v>
      </c>
      <c r="AK75" s="26">
        <f>AK74*'Conversion Factors'!$D$31^-2</f>
        <v>30.685158296901193</v>
      </c>
      <c r="AL75" s="26" t="s">
        <v>238</v>
      </c>
      <c r="AM75" s="52">
        <v>1</v>
      </c>
    </row>
    <row r="76" spans="1:39" s="46" customFormat="1" ht="12.75" customHeight="1" x14ac:dyDescent="0.25">
      <c r="A76" s="105" t="s">
        <v>90</v>
      </c>
      <c r="B76" s="26" t="s">
        <v>213</v>
      </c>
      <c r="C76" s="26" t="s">
        <v>219</v>
      </c>
      <c r="D76" s="26" t="s">
        <v>228</v>
      </c>
      <c r="E76" s="52">
        <v>2018</v>
      </c>
      <c r="F76" s="26" t="s">
        <v>413</v>
      </c>
      <c r="G76" s="26">
        <v>12.7</v>
      </c>
      <c r="H76" s="26"/>
      <c r="I76" s="26"/>
      <c r="J76" s="26"/>
      <c r="K76" s="26"/>
      <c r="L76" s="26">
        <v>12.01</v>
      </c>
      <c r="M76" s="26"/>
      <c r="N76" s="26"/>
      <c r="O76" s="26"/>
      <c r="P76" s="26"/>
      <c r="Q76" s="26">
        <v>10.57</v>
      </c>
      <c r="R76" s="26"/>
      <c r="S76" s="26"/>
      <c r="T76" s="26"/>
      <c r="U76" s="26"/>
      <c r="V76" s="26">
        <v>10.25</v>
      </c>
      <c r="W76" s="26"/>
      <c r="X76" s="26"/>
      <c r="Y76" s="26"/>
      <c r="Z76" s="26"/>
      <c r="AA76" s="26">
        <v>10.26</v>
      </c>
      <c r="AB76" s="26"/>
      <c r="AC76" s="26"/>
      <c r="AD76" s="26"/>
      <c r="AE76" s="26"/>
      <c r="AF76" s="26">
        <v>10.55</v>
      </c>
      <c r="AG76" s="26"/>
      <c r="AH76" s="26"/>
      <c r="AI76" s="26"/>
      <c r="AJ76" s="26"/>
      <c r="AK76" s="26">
        <v>11.15</v>
      </c>
      <c r="AL76" s="26"/>
      <c r="AM76" s="52"/>
    </row>
    <row r="77" spans="1:39" s="46" customFormat="1" ht="13" customHeight="1" x14ac:dyDescent="0.25">
      <c r="A77" s="107"/>
      <c r="B77" s="26" t="s">
        <v>213</v>
      </c>
      <c r="C77" s="26" t="s">
        <v>219</v>
      </c>
      <c r="D77" s="26" t="s">
        <v>228</v>
      </c>
      <c r="E77" s="52">
        <v>2018</v>
      </c>
      <c r="F77" s="26" t="s">
        <v>412</v>
      </c>
      <c r="G77" s="26">
        <f>G76*'Conversion Factors'!D$22</f>
        <v>17.525999999999996</v>
      </c>
      <c r="H77" s="26">
        <f>(($L$77-$G$77)*(H$1-$G$1)/($L1-$G$1))+$G$77</f>
        <v>17.191439999999997</v>
      </c>
      <c r="I77" s="26">
        <f>(($L$77-$G$77)*(I$1-$G$1)/($L1-$G$1))+$G$77</f>
        <v>16.856879999999997</v>
      </c>
      <c r="J77" s="26">
        <f t="shared" ref="J77:K77" si="28">(($L$77-$G$77)*(J$1-$G$1)/($L1-$G$1))+$G$77</f>
        <v>16.522320000000001</v>
      </c>
      <c r="K77" s="26">
        <f t="shared" si="28"/>
        <v>16.187760000000001</v>
      </c>
      <c r="L77" s="26">
        <f>L76*'Conversion Factors'!I$22</f>
        <v>15.853200000000001</v>
      </c>
      <c r="M77" s="26"/>
      <c r="N77" s="26"/>
      <c r="O77" s="26"/>
      <c r="P77" s="26"/>
      <c r="Q77" s="26">
        <f>Q76*'Conversion Factors'!N$22</f>
        <v>13.741000000000001</v>
      </c>
      <c r="R77" s="26"/>
      <c r="S77" s="26"/>
      <c r="T77" s="26"/>
      <c r="U77" s="26"/>
      <c r="V77" s="26">
        <f>V76*'Conversion Factors'!S$22</f>
        <v>13.120000000000001</v>
      </c>
      <c r="W77" s="26"/>
      <c r="X77" s="26"/>
      <c r="Y77" s="26"/>
      <c r="Z77" s="26"/>
      <c r="AA77" s="26">
        <f>AA76*'Conversion Factors'!X$22</f>
        <v>13.1328</v>
      </c>
      <c r="AB77" s="26"/>
      <c r="AC77" s="26"/>
      <c r="AD77" s="26"/>
      <c r="AE77" s="26"/>
      <c r="AF77" s="26">
        <f>AF76*'Conversion Factors'!AC$22</f>
        <v>13.504000000000001</v>
      </c>
      <c r="AG77" s="26"/>
      <c r="AH77" s="26"/>
      <c r="AI77" s="26"/>
      <c r="AJ77" s="26"/>
      <c r="AK77" s="26">
        <f>AK76*'Conversion Factors'!AH$22</f>
        <v>14.272</v>
      </c>
      <c r="AL77" s="26"/>
      <c r="AM77" s="52">
        <v>1</v>
      </c>
    </row>
    <row r="78" spans="1:39" s="46" customFormat="1" ht="12.75" customHeight="1" x14ac:dyDescent="0.25">
      <c r="A78" s="105" t="s">
        <v>92</v>
      </c>
      <c r="B78" s="26" t="s">
        <v>223</v>
      </c>
      <c r="C78" s="26" t="s">
        <v>236</v>
      </c>
      <c r="D78" s="26" t="s">
        <v>237</v>
      </c>
      <c r="E78" s="52">
        <v>2020</v>
      </c>
      <c r="F78" s="26" t="s">
        <v>413</v>
      </c>
      <c r="G78" s="26">
        <v>17.025414000000001</v>
      </c>
      <c r="H78" s="26">
        <v>17.203227999999999</v>
      </c>
      <c r="I78" s="26">
        <v>17.644016000000001</v>
      </c>
      <c r="J78" s="26">
        <v>16.863426</v>
      </c>
      <c r="K78" s="26">
        <v>16.032059</v>
      </c>
      <c r="L78" s="26">
        <v>15.887833000000001</v>
      </c>
      <c r="M78" s="26">
        <v>15.695142000000001</v>
      </c>
      <c r="N78" s="26">
        <v>15.452467</v>
      </c>
      <c r="O78" s="26">
        <v>15.154189000000001</v>
      </c>
      <c r="P78" s="26">
        <v>14.991453</v>
      </c>
      <c r="Q78" s="26">
        <v>14.804304999999999</v>
      </c>
      <c r="R78" s="26">
        <v>14.508675999999999</v>
      </c>
      <c r="S78" s="26">
        <v>14.266947999999999</v>
      </c>
      <c r="T78" s="26">
        <v>14.182739</v>
      </c>
      <c r="U78" s="26">
        <v>14.051641999999999</v>
      </c>
      <c r="V78" s="26">
        <v>13.894169</v>
      </c>
      <c r="W78" s="26">
        <v>13.701402</v>
      </c>
      <c r="X78" s="26">
        <v>13.607433</v>
      </c>
      <c r="Y78" s="26">
        <v>13.494902</v>
      </c>
      <c r="Z78" s="26">
        <v>13.414075</v>
      </c>
      <c r="AA78" s="26">
        <v>13.323098999999999</v>
      </c>
      <c r="AB78" s="26">
        <v>13.310815</v>
      </c>
      <c r="AC78" s="26">
        <v>13.194741</v>
      </c>
      <c r="AD78" s="26">
        <v>13.253431000000001</v>
      </c>
      <c r="AE78" s="26">
        <v>13.106629</v>
      </c>
      <c r="AF78" s="26">
        <v>13.142893000000001</v>
      </c>
      <c r="AG78" s="26">
        <v>13.144550000000001</v>
      </c>
      <c r="AH78" s="26">
        <v>13.172347</v>
      </c>
      <c r="AI78" s="26">
        <v>13.19802</v>
      </c>
      <c r="AJ78" s="26">
        <v>13.272887000000001</v>
      </c>
      <c r="AK78" s="26">
        <v>13.351775</v>
      </c>
      <c r="AL78" s="26" t="s">
        <v>238</v>
      </c>
      <c r="AM78" s="52"/>
    </row>
    <row r="79" spans="1:39" s="46" customFormat="1" ht="12.75" customHeight="1" x14ac:dyDescent="0.25">
      <c r="A79" s="106"/>
      <c r="B79" s="26" t="s">
        <v>223</v>
      </c>
      <c r="C79" s="26" t="s">
        <v>236</v>
      </c>
      <c r="D79" s="26" t="s">
        <v>228</v>
      </c>
      <c r="E79" s="52">
        <v>2020</v>
      </c>
      <c r="F79" s="26" t="s">
        <v>413</v>
      </c>
      <c r="G79" s="26">
        <f>G78*'Conversion Factors'!$M$32/1000000</f>
        <v>16.136687389200002</v>
      </c>
      <c r="H79" s="26">
        <f>H78*'Conversion Factors'!$M$32/1000000</f>
        <v>16.3052194984</v>
      </c>
      <c r="I79" s="26">
        <f>I78*'Conversion Factors'!$M$32/1000000</f>
        <v>16.722998364800002</v>
      </c>
      <c r="J79" s="26">
        <f>J78*'Conversion Factors'!$M$32/1000000</f>
        <v>15.983155162800001</v>
      </c>
      <c r="K79" s="26">
        <f>K78*'Conversion Factors'!$M$32/1000000</f>
        <v>15.195185520200001</v>
      </c>
      <c r="L79" s="26">
        <f>L78*'Conversion Factors'!$M$32/1000000</f>
        <v>15.0584881174</v>
      </c>
      <c r="M79" s="26">
        <f>M78*'Conversion Factors'!$M$32/1000000</f>
        <v>14.8758555876</v>
      </c>
      <c r="N79" s="26">
        <f>N78*'Conversion Factors'!$M$32/1000000</f>
        <v>14.6458482226</v>
      </c>
      <c r="O79" s="26">
        <f>O78*'Conversion Factors'!$M$32/1000000</f>
        <v>14.363140334200001</v>
      </c>
      <c r="P79" s="26">
        <f>P78*'Conversion Factors'!$M$32/1000000</f>
        <v>14.208899153400001</v>
      </c>
      <c r="Q79" s="26">
        <f>Q78*'Conversion Factors'!$M$32/1000000</f>
        <v>14.031520278999999</v>
      </c>
      <c r="R79" s="26">
        <f>R78*'Conversion Factors'!$M$32/1000000</f>
        <v>13.7513231128</v>
      </c>
      <c r="S79" s="26">
        <f>S78*'Conversion Factors'!$M$32/1000000</f>
        <v>13.522213314399998</v>
      </c>
      <c r="T79" s="26">
        <f>T78*'Conversion Factors'!$M$32/1000000</f>
        <v>13.442400024199999</v>
      </c>
      <c r="U79" s="26">
        <f>U78*'Conversion Factors'!$M$32/1000000</f>
        <v>13.318146287599999</v>
      </c>
      <c r="V79" s="26">
        <f>V78*'Conversion Factors'!$M$32/1000000</f>
        <v>13.1688933782</v>
      </c>
      <c r="W79" s="26">
        <f>W78*'Conversion Factors'!$M$32/1000000</f>
        <v>12.9861888156</v>
      </c>
      <c r="X79" s="26">
        <f>X78*'Conversion Factors'!$M$32/1000000</f>
        <v>12.897124997400001</v>
      </c>
      <c r="Y79" s="26">
        <f>Y78*'Conversion Factors'!$M$32/1000000</f>
        <v>12.7904681156</v>
      </c>
      <c r="Z79" s="26">
        <f>Z78*'Conversion Factors'!$M$32/1000000</f>
        <v>12.713860285000001</v>
      </c>
      <c r="AA79" s="26">
        <f>AA78*'Conversion Factors'!$M$32/1000000</f>
        <v>12.627633232199999</v>
      </c>
      <c r="AB79" s="26">
        <f>AB78*'Conversion Factors'!$M$32/1000000</f>
        <v>12.615990457000001</v>
      </c>
      <c r="AC79" s="26">
        <f>AC78*'Conversion Factors'!$M$32/1000000</f>
        <v>12.5059755198</v>
      </c>
      <c r="AD79" s="26">
        <f>AD78*'Conversion Factors'!$M$32/1000000</f>
        <v>12.561601901800001</v>
      </c>
      <c r="AE79" s="26">
        <f>AE78*'Conversion Factors'!$M$32/1000000</f>
        <v>12.422462966199999</v>
      </c>
      <c r="AF79" s="26">
        <f>AF78*'Conversion Factors'!$M$32/1000000</f>
        <v>12.456833985400001</v>
      </c>
      <c r="AG79" s="26">
        <f>AG78*'Conversion Factors'!$M$32/1000000</f>
        <v>12.458404489999999</v>
      </c>
      <c r="AH79" s="26">
        <f>AH78*'Conversion Factors'!$M$32/1000000</f>
        <v>12.484750486600001</v>
      </c>
      <c r="AI79" s="26">
        <f>AI78*'Conversion Factors'!$M$32/1000000</f>
        <v>12.509083355999998</v>
      </c>
      <c r="AJ79" s="26">
        <f>AJ78*'Conversion Factors'!$M$32/1000000</f>
        <v>12.5800422986</v>
      </c>
      <c r="AK79" s="26">
        <f>AK78*'Conversion Factors'!$M$32/1000000</f>
        <v>12.654812345</v>
      </c>
      <c r="AL79" s="26" t="s">
        <v>238</v>
      </c>
      <c r="AM79" s="52"/>
    </row>
    <row r="80" spans="1:39" s="46" customFormat="1" ht="12.75" customHeight="1" x14ac:dyDescent="0.25">
      <c r="A80" s="106"/>
      <c r="B80" s="26" t="s">
        <v>223</v>
      </c>
      <c r="C80" s="26" t="s">
        <v>236</v>
      </c>
      <c r="D80" s="26" t="s">
        <v>228</v>
      </c>
      <c r="E80" s="52">
        <v>2020</v>
      </c>
      <c r="F80" s="26" t="s">
        <v>412</v>
      </c>
      <c r="G80" s="26">
        <f>G79*'Conversion Factors'!D$22</f>
        <v>22.268628597096001</v>
      </c>
      <c r="H80" s="26">
        <f>H79*'Conversion Factors'!E$22</f>
        <v>22.01204632284</v>
      </c>
      <c r="I80" s="26">
        <f>I79*'Conversion Factors'!F$22</f>
        <v>22.408817808832005</v>
      </c>
      <c r="J80" s="26">
        <f>J79*'Conversion Factors'!G$22</f>
        <v>21.417427918152004</v>
      </c>
      <c r="K80" s="26">
        <f>K79*'Conversion Factors'!H$22</f>
        <v>20.209596741866001</v>
      </c>
      <c r="L80" s="26">
        <f>L79*'Conversion Factors'!I$22</f>
        <v>19.877204314968001</v>
      </c>
      <c r="M80" s="26">
        <f>M79*'Conversion Factors'!J$22</f>
        <v>19.636129375632002</v>
      </c>
      <c r="N80" s="26">
        <f>N79*'Conversion Factors'!K$22</f>
        <v>19.332519653832001</v>
      </c>
      <c r="O80" s="26">
        <f>O79*'Conversion Factors'!L$22</f>
        <v>18.959345241144003</v>
      </c>
      <c r="P80" s="26">
        <f>P79*'Conversion Factors'!M$22</f>
        <v>18.471568899420003</v>
      </c>
      <c r="Q80" s="26">
        <f>Q79*'Conversion Factors'!N$22</f>
        <v>18.2409763627</v>
      </c>
      <c r="R80" s="26">
        <f>R79*'Conversion Factors'!O$22</f>
        <v>17.739206815511999</v>
      </c>
      <c r="S80" s="26">
        <f>S79*'Conversion Factors'!P$22</f>
        <v>17.443655175575998</v>
      </c>
      <c r="T80" s="26">
        <f>T79*'Conversion Factors'!Q$22</f>
        <v>17.206272030975999</v>
      </c>
      <c r="U80" s="26">
        <f>U79*'Conversion Factors'!R$22</f>
        <v>17.047227248127999</v>
      </c>
      <c r="V80" s="26">
        <f>V79*'Conversion Factors'!S$22</f>
        <v>16.856183524096</v>
      </c>
      <c r="W80" s="26">
        <f>W79*'Conversion Factors'!T$22</f>
        <v>16.622321683968</v>
      </c>
      <c r="X80" s="26">
        <f>X79*'Conversion Factors'!U$22</f>
        <v>16.508319996672</v>
      </c>
      <c r="Y80" s="26">
        <f>Y79*'Conversion Factors'!V$22</f>
        <v>16.371799187968001</v>
      </c>
      <c r="Z80" s="26">
        <f>Z79*'Conversion Factors'!W$22</f>
        <v>16.273741164800001</v>
      </c>
      <c r="AA80" s="26">
        <f>AA79*'Conversion Factors'!X$22</f>
        <v>16.163370537216</v>
      </c>
      <c r="AB80" s="26">
        <f>AB79*'Conversion Factors'!Y$22</f>
        <v>16.148467784960001</v>
      </c>
      <c r="AC80" s="26">
        <f>AC79*'Conversion Factors'!Z$22</f>
        <v>16.007648665344</v>
      </c>
      <c r="AD80" s="26">
        <f>AD79*'Conversion Factors'!AA$22</f>
        <v>16.078850434304002</v>
      </c>
      <c r="AE80" s="26">
        <f>AE79*'Conversion Factors'!AB$22</f>
        <v>15.900752596736</v>
      </c>
      <c r="AF80" s="26">
        <f>AF79*'Conversion Factors'!AC$22</f>
        <v>15.944747501312001</v>
      </c>
      <c r="AG80" s="26">
        <f>AG79*'Conversion Factors'!AD$22</f>
        <v>15.946757747199999</v>
      </c>
      <c r="AH80" s="26">
        <f>AH79*'Conversion Factors'!AE$22</f>
        <v>15.980480622848003</v>
      </c>
      <c r="AI80" s="26">
        <f>AI79*'Conversion Factors'!AF$22</f>
        <v>16.011626695679997</v>
      </c>
      <c r="AJ80" s="26">
        <f>AJ79*'Conversion Factors'!AG$22</f>
        <v>16.102454142208</v>
      </c>
      <c r="AK80" s="26">
        <f>AK79*'Conversion Factors'!AH$22</f>
        <v>16.198159801599999</v>
      </c>
      <c r="AL80" s="26" t="s">
        <v>238</v>
      </c>
      <c r="AM80" s="52"/>
    </row>
    <row r="81" spans="1:39" s="46" customFormat="1" ht="12.75" customHeight="1" x14ac:dyDescent="0.25">
      <c r="A81" s="107"/>
      <c r="B81" s="26" t="s">
        <v>223</v>
      </c>
      <c r="C81" s="26" t="s">
        <v>236</v>
      </c>
      <c r="D81" s="26" t="s">
        <v>228</v>
      </c>
      <c r="E81" s="52">
        <v>2018</v>
      </c>
      <c r="F81" s="26" t="s">
        <v>412</v>
      </c>
      <c r="G81" s="26">
        <f>G80*'Conversion Factors'!$D$31^-2</f>
        <v>21.403910608512113</v>
      </c>
      <c r="H81" s="26">
        <f>H80*'Conversion Factors'!$D$31^-2</f>
        <v>21.1572917366782</v>
      </c>
      <c r="I81" s="26">
        <f>I80*'Conversion Factors'!$D$31^-2</f>
        <v>21.538656102299122</v>
      </c>
      <c r="J81" s="26">
        <f>J80*'Conversion Factors'!$D$31^-2</f>
        <v>20.585763089342567</v>
      </c>
      <c r="K81" s="26">
        <f>K80*'Conversion Factors'!$D$31^-2</f>
        <v>19.424833469690505</v>
      </c>
      <c r="L81" s="26">
        <f>L80*'Conversion Factors'!$D$31^-2</f>
        <v>19.105348245836218</v>
      </c>
      <c r="M81" s="26">
        <f>M80*'Conversion Factors'!$D$31^-2</f>
        <v>18.873634540207615</v>
      </c>
      <c r="N81" s="26">
        <f>N80*'Conversion Factors'!$D$31^-2</f>
        <v>18.581814353933105</v>
      </c>
      <c r="O81" s="26">
        <f>O80*'Conversion Factors'!$D$31^-2</f>
        <v>18.223130758500581</v>
      </c>
      <c r="P81" s="26">
        <f>P80*'Conversion Factors'!$D$31^-2</f>
        <v>17.754295366609</v>
      </c>
      <c r="Q81" s="26">
        <f>Q80*'Conversion Factors'!$D$31^-2</f>
        <v>17.53265701912726</v>
      </c>
      <c r="R81" s="26">
        <f>R80*'Conversion Factors'!$D$31^-2</f>
        <v>17.050371794994234</v>
      </c>
      <c r="S81" s="26">
        <f>S80*'Conversion Factors'!$D$31^-2</f>
        <v>16.766296785444059</v>
      </c>
      <c r="T81" s="26">
        <f>T80*'Conversion Factors'!$D$31^-2</f>
        <v>16.538131517662435</v>
      </c>
      <c r="U81" s="26">
        <f>U80*'Conversion Factors'!$D$31^-2</f>
        <v>16.385262637570165</v>
      </c>
      <c r="V81" s="26">
        <f>V80*'Conversion Factors'!$D$31^-2</f>
        <v>16.201637374179164</v>
      </c>
      <c r="W81" s="26">
        <f>W80*'Conversion Factors'!$D$31^-2</f>
        <v>15.97685667432526</v>
      </c>
      <c r="X81" s="26">
        <f>X80*'Conversion Factors'!$D$31^-2</f>
        <v>15.86728181148789</v>
      </c>
      <c r="Y81" s="26">
        <f>Y80*'Conversion Factors'!$D$31^-2</f>
        <v>15.736062272172244</v>
      </c>
      <c r="Z81" s="26">
        <f>Z80*'Conversion Factors'!$D$31^-2</f>
        <v>15.64181196155325</v>
      </c>
      <c r="AA81" s="26">
        <f>AA80*'Conversion Factors'!$D$31^-2</f>
        <v>15.535727159953865</v>
      </c>
      <c r="AB81" s="26">
        <f>AB80*'Conversion Factors'!$D$31^-2</f>
        <v>15.521403099730875</v>
      </c>
      <c r="AC81" s="26">
        <f>AC80*'Conversion Factors'!$D$31^-2</f>
        <v>15.386052158154557</v>
      </c>
      <c r="AD81" s="26">
        <f>AD80*'Conversion Factors'!$D$31^-2</f>
        <v>15.45448907564783</v>
      </c>
      <c r="AE81" s="26">
        <f>AE80*'Conversion Factors'!$D$31^-2</f>
        <v>15.283306994171474</v>
      </c>
      <c r="AF81" s="26">
        <f>AF80*'Conversion Factors'!$D$31^-2</f>
        <v>15.325593522983469</v>
      </c>
      <c r="AG81" s="26">
        <f>AG80*'Conversion Factors'!$D$31^-2</f>
        <v>15.327525708573626</v>
      </c>
      <c r="AH81" s="26">
        <f>AH80*'Conversion Factors'!$D$31^-2</f>
        <v>15.359939083860057</v>
      </c>
      <c r="AI81" s="26">
        <f>AI80*'Conversion Factors'!$D$31^-2</f>
        <v>15.389875716724335</v>
      </c>
      <c r="AJ81" s="26">
        <f>AJ80*'Conversion Factors'!$D$31^-2</f>
        <v>15.477176222806614</v>
      </c>
      <c r="AK81" s="26">
        <f>AK80*'Conversion Factors'!$D$31^-2</f>
        <v>15.569165514802</v>
      </c>
      <c r="AL81" s="26" t="s">
        <v>238</v>
      </c>
      <c r="AM81" s="52">
        <v>1</v>
      </c>
    </row>
    <row r="82" spans="1:39" s="46" customFormat="1" ht="12.75" customHeight="1" x14ac:dyDescent="0.25">
      <c r="A82" s="50" t="s">
        <v>94</v>
      </c>
      <c r="B82" s="26" t="s">
        <v>213</v>
      </c>
      <c r="C82" s="26" t="s">
        <v>239</v>
      </c>
      <c r="D82" s="26" t="s">
        <v>228</v>
      </c>
      <c r="E82" s="52">
        <v>2018</v>
      </c>
      <c r="F82" s="26" t="s">
        <v>412</v>
      </c>
      <c r="G82" s="26">
        <f t="shared" ref="G82:AK82" si="29">G61*0.88</f>
        <v>20.641389320481661</v>
      </c>
      <c r="H82" s="26">
        <f t="shared" si="29"/>
        <v>20.063634991453291</v>
      </c>
      <c r="I82" s="26">
        <f t="shared" si="29"/>
        <v>20.643404894980701</v>
      </c>
      <c r="J82" s="26">
        <f t="shared" si="29"/>
        <v>22.235174592317115</v>
      </c>
      <c r="K82" s="26">
        <f t="shared" si="29"/>
        <v>22.67736122180823</v>
      </c>
      <c r="L82" s="26">
        <f t="shared" si="29"/>
        <v>22.928278425310268</v>
      </c>
      <c r="M82" s="26">
        <f t="shared" si="29"/>
        <v>23.286409345116496</v>
      </c>
      <c r="N82" s="26">
        <f t="shared" si="29"/>
        <v>23.681091989359171</v>
      </c>
      <c r="O82" s="26">
        <f t="shared" si="29"/>
        <v>24.059267573890658</v>
      </c>
      <c r="P82" s="26">
        <f t="shared" si="29"/>
        <v>23.913933717645524</v>
      </c>
      <c r="Q82" s="26">
        <f t="shared" si="29"/>
        <v>24.334297724761246</v>
      </c>
      <c r="R82" s="26">
        <f t="shared" si="29"/>
        <v>24.400171392402768</v>
      </c>
      <c r="S82" s="26">
        <f t="shared" si="29"/>
        <v>24.649287670229299</v>
      </c>
      <c r="T82" s="26">
        <f t="shared" si="29"/>
        <v>24.592024494839826</v>
      </c>
      <c r="U82" s="26">
        <f t="shared" si="29"/>
        <v>24.697561521241365</v>
      </c>
      <c r="V82" s="26">
        <f t="shared" si="29"/>
        <v>24.825510594485198</v>
      </c>
      <c r="W82" s="26">
        <f t="shared" si="29"/>
        <v>24.892825748226066</v>
      </c>
      <c r="X82" s="26">
        <f t="shared" si="29"/>
        <v>25.157521041253677</v>
      </c>
      <c r="Y82" s="26">
        <f t="shared" si="29"/>
        <v>25.344018906067515</v>
      </c>
      <c r="Z82" s="26">
        <f t="shared" si="29"/>
        <v>25.338348425281357</v>
      </c>
      <c r="AA82" s="26">
        <f t="shared" si="29"/>
        <v>25.737945954384312</v>
      </c>
      <c r="AB82" s="26">
        <f t="shared" si="29"/>
        <v>25.969759436642526</v>
      </c>
      <c r="AC82" s="26">
        <f t="shared" si="29"/>
        <v>26.110837017157095</v>
      </c>
      <c r="AD82" s="26">
        <f t="shared" si="29"/>
        <v>26.36454331656563</v>
      </c>
      <c r="AE82" s="26">
        <f t="shared" si="29"/>
        <v>26.41713020198878</v>
      </c>
      <c r="AF82" s="26">
        <f t="shared" si="29"/>
        <v>26.368755644402619</v>
      </c>
      <c r="AG82" s="26">
        <f t="shared" si="29"/>
        <v>26.674834364796308</v>
      </c>
      <c r="AH82" s="26">
        <f t="shared" si="29"/>
        <v>26.782734604598236</v>
      </c>
      <c r="AI82" s="26">
        <f t="shared" si="29"/>
        <v>26.781647916369398</v>
      </c>
      <c r="AJ82" s="26">
        <f t="shared" si="29"/>
        <v>26.904858249064819</v>
      </c>
      <c r="AK82" s="26">
        <f t="shared" si="29"/>
        <v>26.879225131070204</v>
      </c>
      <c r="AL82" s="26" t="s">
        <v>240</v>
      </c>
      <c r="AM82" s="52">
        <v>1</v>
      </c>
    </row>
    <row r="83" spans="1:39" s="46" customFormat="1" ht="12.75" customHeight="1" x14ac:dyDescent="0.25">
      <c r="A83" s="105" t="s">
        <v>96</v>
      </c>
      <c r="B83" s="26" t="s">
        <v>213</v>
      </c>
      <c r="C83" s="26" t="s">
        <v>236</v>
      </c>
      <c r="D83" s="26" t="s">
        <v>237</v>
      </c>
      <c r="E83" s="52">
        <v>2020</v>
      </c>
      <c r="F83" s="26" t="s">
        <v>413</v>
      </c>
      <c r="G83" s="26">
        <v>2.147494</v>
      </c>
      <c r="H83" s="26">
        <v>1.6461460000000001</v>
      </c>
      <c r="I83" s="26">
        <v>3.6566550000000002</v>
      </c>
      <c r="J83" s="26">
        <v>4.2806790000000001</v>
      </c>
      <c r="K83" s="26">
        <v>5.6888529999999999</v>
      </c>
      <c r="L83" s="26">
        <v>4.976737</v>
      </c>
      <c r="M83" s="26">
        <v>5.1214490000000001</v>
      </c>
      <c r="N83" s="26">
        <v>6.0666830000000003</v>
      </c>
      <c r="O83" s="26">
        <v>6.313466</v>
      </c>
      <c r="P83" s="26">
        <v>6.4978150000000001</v>
      </c>
      <c r="Q83" s="26">
        <v>5.7925269999999998</v>
      </c>
      <c r="R83" s="26">
        <v>6.8118030000000003</v>
      </c>
      <c r="S83" s="26">
        <v>6.9346180000000004</v>
      </c>
      <c r="T83" s="26">
        <v>7.0318399999999999</v>
      </c>
      <c r="U83" s="26">
        <v>7.087046</v>
      </c>
      <c r="V83" s="26">
        <v>7.1513390000000001</v>
      </c>
      <c r="W83" s="26">
        <v>7.2467050000000004</v>
      </c>
      <c r="X83" s="26">
        <v>7.2928559999999996</v>
      </c>
      <c r="Y83" s="26">
        <v>7.4473789999999997</v>
      </c>
      <c r="Z83" s="26">
        <v>7.4214719999999996</v>
      </c>
      <c r="AA83" s="26">
        <v>7.7239310000000003</v>
      </c>
      <c r="AB83" s="26">
        <v>8.867915</v>
      </c>
      <c r="AC83" s="26">
        <v>6.8869879999999997</v>
      </c>
      <c r="AD83" s="26">
        <v>9.0452879999999993</v>
      </c>
      <c r="AE83" s="26">
        <v>8.3632659999999994</v>
      </c>
      <c r="AF83" s="26">
        <v>9.1078209999999995</v>
      </c>
      <c r="AG83" s="26">
        <v>10.071327999999999</v>
      </c>
      <c r="AH83" s="26">
        <v>10.435129</v>
      </c>
      <c r="AI83" s="26">
        <v>10.502438</v>
      </c>
      <c r="AJ83" s="26">
        <v>10.569394000000001</v>
      </c>
      <c r="AK83" s="26">
        <v>10.722115000000001</v>
      </c>
      <c r="AL83" s="26" t="s">
        <v>238</v>
      </c>
      <c r="AM83" s="52"/>
    </row>
    <row r="84" spans="1:39" s="46" customFormat="1" ht="13" customHeight="1" x14ac:dyDescent="0.25">
      <c r="A84" s="106"/>
      <c r="B84" s="26" t="s">
        <v>213</v>
      </c>
      <c r="C84" s="26" t="s">
        <v>236</v>
      </c>
      <c r="D84" s="26" t="s">
        <v>228</v>
      </c>
      <c r="E84" s="52">
        <v>2020</v>
      </c>
      <c r="F84" s="26" t="s">
        <v>413</v>
      </c>
      <c r="G84" s="26">
        <f>G83*'Conversion Factors'!$M$32/1000000</f>
        <v>2.0353948131999999</v>
      </c>
      <c r="H84" s="26">
        <f>H83*'Conversion Factors'!$M$32/1000000</f>
        <v>1.5602171788000001</v>
      </c>
      <c r="I84" s="26">
        <f>I83*'Conversion Factors'!$M$32/1000000</f>
        <v>3.4657776090000003</v>
      </c>
      <c r="J84" s="26">
        <f>J83*'Conversion Factors'!$M$32/1000000</f>
        <v>4.0572275562</v>
      </c>
      <c r="K84" s="26">
        <f>K83*'Conversion Factors'!$M$32/1000000</f>
        <v>5.3918948734000001</v>
      </c>
      <c r="L84" s="26">
        <f>L83*'Conversion Factors'!$M$32/1000000</f>
        <v>4.7169513285999995</v>
      </c>
      <c r="M84" s="26">
        <f>M83*'Conversion Factors'!$M$32/1000000</f>
        <v>4.8541093622</v>
      </c>
      <c r="N84" s="26">
        <f>N83*'Conversion Factors'!$M$32/1000000</f>
        <v>5.7500021474</v>
      </c>
      <c r="O84" s="26">
        <f>O83*'Conversion Factors'!$M$32/1000000</f>
        <v>5.9839030747999997</v>
      </c>
      <c r="P84" s="26">
        <f>P83*'Conversion Factors'!$M$32/1000000</f>
        <v>6.1586290569999997</v>
      </c>
      <c r="Q84" s="26">
        <f>Q83*'Conversion Factors'!$M$32/1000000</f>
        <v>5.4901570905999995</v>
      </c>
      <c r="R84" s="26">
        <f>R83*'Conversion Factors'!$M$32/1000000</f>
        <v>6.4562268834000003</v>
      </c>
      <c r="S84" s="26">
        <f>S83*'Conversion Factors'!$M$32/1000000</f>
        <v>6.5726309404000007</v>
      </c>
      <c r="T84" s="26">
        <f>T83*'Conversion Factors'!$M$32/1000000</f>
        <v>6.6647779519999997</v>
      </c>
      <c r="U84" s="26">
        <f>U83*'Conversion Factors'!$M$32/1000000</f>
        <v>6.7171021988000001</v>
      </c>
      <c r="V84" s="26">
        <f>V83*'Conversion Factors'!$M$32/1000000</f>
        <v>6.7780391042000003</v>
      </c>
      <c r="W84" s="26">
        <f>W83*'Conversion Factors'!$M$32/1000000</f>
        <v>6.8684269990000004</v>
      </c>
      <c r="X84" s="26">
        <f>X83*'Conversion Factors'!$M$32/1000000</f>
        <v>6.9121689167999998</v>
      </c>
      <c r="Y84" s="26">
        <f>Y83*'Conversion Factors'!$M$32/1000000</f>
        <v>7.0586258161999993</v>
      </c>
      <c r="Z84" s="26">
        <f>Z83*'Conversion Factors'!$M$32/1000000</f>
        <v>7.0340711615999991</v>
      </c>
      <c r="AA84" s="26">
        <f>AA83*'Conversion Factors'!$M$32/1000000</f>
        <v>7.3207418018000006</v>
      </c>
      <c r="AB84" s="26">
        <f>AB83*'Conversion Factors'!$M$32/1000000</f>
        <v>8.4050098369999997</v>
      </c>
      <c r="AC84" s="26">
        <f>AC83*'Conversion Factors'!$M$32/1000000</f>
        <v>6.5274872263999999</v>
      </c>
      <c r="AD84" s="26">
        <f>AD83*'Conversion Factors'!$M$32/1000000</f>
        <v>8.573123966399999</v>
      </c>
      <c r="AE84" s="26">
        <f>AE83*'Conversion Factors'!$M$32/1000000</f>
        <v>7.9267035147999989</v>
      </c>
      <c r="AF84" s="26">
        <f>AF83*'Conversion Factors'!$M$32/1000000</f>
        <v>8.6323927437999988</v>
      </c>
      <c r="AG84" s="26">
        <f>AG83*'Conversion Factors'!$M$32/1000000</f>
        <v>9.5456046783999984</v>
      </c>
      <c r="AH84" s="26">
        <f>AH83*'Conversion Factors'!$M$32/1000000</f>
        <v>9.8904152661999998</v>
      </c>
      <c r="AI84" s="26">
        <f>AI83*'Conversion Factors'!$M$32/1000000</f>
        <v>9.9542107363999985</v>
      </c>
      <c r="AJ84" s="26">
        <f>AJ83*'Conversion Factors'!$M$32/1000000</f>
        <v>10.017671633200001</v>
      </c>
      <c r="AK84" s="26">
        <f>AK83*'Conversion Factors'!$M$32/1000000</f>
        <v>10.162420597000001</v>
      </c>
      <c r="AL84" s="26" t="s">
        <v>238</v>
      </c>
      <c r="AM84" s="52"/>
    </row>
    <row r="85" spans="1:39" s="46" customFormat="1" ht="12.75" customHeight="1" x14ac:dyDescent="0.25">
      <c r="A85" s="106"/>
      <c r="B85" s="26" t="s">
        <v>213</v>
      </c>
      <c r="C85" s="26" t="s">
        <v>236</v>
      </c>
      <c r="D85" s="26" t="s">
        <v>228</v>
      </c>
      <c r="E85" s="52">
        <v>2020</v>
      </c>
      <c r="F85" s="26" t="s">
        <v>412</v>
      </c>
      <c r="G85" s="26">
        <f>G84*'Conversion Factors'!D$22</f>
        <v>2.8088448422159997</v>
      </c>
      <c r="H85" s="26">
        <f>H84*'Conversion Factors'!E$22</f>
        <v>2.1062931913800003</v>
      </c>
      <c r="I85" s="26">
        <f>I84*'Conversion Factors'!F$22</f>
        <v>4.644141996060001</v>
      </c>
      <c r="J85" s="26">
        <f>J84*'Conversion Factors'!G$22</f>
        <v>5.4366849253080005</v>
      </c>
      <c r="K85" s="26">
        <f>K84*'Conversion Factors'!H$22</f>
        <v>7.171220181622</v>
      </c>
      <c r="L85" s="26">
        <f>L84*'Conversion Factors'!I$22</f>
        <v>6.2263757537519995</v>
      </c>
      <c r="M85" s="26">
        <f>M84*'Conversion Factors'!J$22</f>
        <v>6.4074243581040005</v>
      </c>
      <c r="N85" s="26">
        <f>N84*'Conversion Factors'!K$22</f>
        <v>7.5900028345680006</v>
      </c>
      <c r="O85" s="26">
        <f>O84*'Conversion Factors'!L$22</f>
        <v>7.8987520587360001</v>
      </c>
      <c r="P85" s="26">
        <f>P84*'Conversion Factors'!M$22</f>
        <v>8.0062177740999996</v>
      </c>
      <c r="Q85" s="26">
        <f>Q84*'Conversion Factors'!N$22</f>
        <v>7.1372042177799999</v>
      </c>
      <c r="R85" s="26">
        <f>R84*'Conversion Factors'!O$22</f>
        <v>8.3285326795860009</v>
      </c>
      <c r="S85" s="26">
        <f>S84*'Conversion Factors'!P$22</f>
        <v>8.4786939131160004</v>
      </c>
      <c r="T85" s="26">
        <f>T84*'Conversion Factors'!Q$22</f>
        <v>8.5309157785599989</v>
      </c>
      <c r="U85" s="26">
        <f>U84*'Conversion Factors'!R$22</f>
        <v>8.5978908144639998</v>
      </c>
      <c r="V85" s="26">
        <f>V84*'Conversion Factors'!S$22</f>
        <v>8.6758900533760013</v>
      </c>
      <c r="W85" s="26">
        <f>W84*'Conversion Factors'!T$22</f>
        <v>8.7915865587200006</v>
      </c>
      <c r="X85" s="26">
        <f>X84*'Conversion Factors'!U$22</f>
        <v>8.8475762135040004</v>
      </c>
      <c r="Y85" s="26">
        <f>Y84*'Conversion Factors'!V$22</f>
        <v>9.0350410447359994</v>
      </c>
      <c r="Z85" s="26">
        <f>Z84*'Conversion Factors'!W$22</f>
        <v>9.0036110868479984</v>
      </c>
      <c r="AA85" s="26">
        <f>AA84*'Conversion Factors'!X$22</f>
        <v>9.3705495063040001</v>
      </c>
      <c r="AB85" s="26">
        <f>AB84*'Conversion Factors'!Y$22</f>
        <v>10.758412591359999</v>
      </c>
      <c r="AC85" s="26">
        <f>AC84*'Conversion Factors'!Z$22</f>
        <v>8.355183649792</v>
      </c>
      <c r="AD85" s="26">
        <f>AD84*'Conversion Factors'!AA$22</f>
        <v>10.973598676991999</v>
      </c>
      <c r="AE85" s="26">
        <f>AE84*'Conversion Factors'!AB$22</f>
        <v>10.146180498943998</v>
      </c>
      <c r="AF85" s="26">
        <f>AF84*'Conversion Factors'!AC$22</f>
        <v>11.049462712063999</v>
      </c>
      <c r="AG85" s="26">
        <f>AG84*'Conversion Factors'!AD$22</f>
        <v>12.218373988351999</v>
      </c>
      <c r="AH85" s="26">
        <f>AH84*'Conversion Factors'!AE$22</f>
        <v>12.659731540736001</v>
      </c>
      <c r="AI85" s="26">
        <f>AI84*'Conversion Factors'!AF$22</f>
        <v>12.741389742591998</v>
      </c>
      <c r="AJ85" s="26">
        <f>AJ84*'Conversion Factors'!AG$22</f>
        <v>12.822619690496001</v>
      </c>
      <c r="AK85" s="26">
        <f>AK84*'Conversion Factors'!AH$22</f>
        <v>13.007898364160001</v>
      </c>
      <c r="AL85" s="26" t="s">
        <v>238</v>
      </c>
      <c r="AM85" s="52"/>
    </row>
    <row r="86" spans="1:39" s="46" customFormat="1" ht="12.75" customHeight="1" x14ac:dyDescent="0.25">
      <c r="A86" s="107"/>
      <c r="B86" s="26" t="s">
        <v>213</v>
      </c>
      <c r="C86" s="26" t="s">
        <v>236</v>
      </c>
      <c r="D86" s="26" t="s">
        <v>228</v>
      </c>
      <c r="E86" s="52">
        <v>2018</v>
      </c>
      <c r="F86" s="26" t="s">
        <v>412</v>
      </c>
      <c r="G86" s="26">
        <f>G85*'Conversion Factors'!$D$31^-2</f>
        <v>2.699773973679354</v>
      </c>
      <c r="H86" s="26">
        <f>H85*'Conversion Factors'!$D$31^-2</f>
        <v>2.0245032596885815</v>
      </c>
      <c r="I86" s="26">
        <f>I85*'Conversion Factors'!$D$31^-2</f>
        <v>4.4638043022491365</v>
      </c>
      <c r="J86" s="26">
        <f>J85*'Conversion Factors'!$D$31^-2</f>
        <v>5.2255718236332189</v>
      </c>
      <c r="K86" s="26">
        <f>K85*'Conversion Factors'!$D$31^-2</f>
        <v>6.8927529619588626</v>
      </c>
      <c r="L86" s="26">
        <f>L85*'Conversion Factors'!$D$31^-2</f>
        <v>5.9845979947635524</v>
      </c>
      <c r="M86" s="26">
        <f>M85*'Conversion Factors'!$D$31^-2</f>
        <v>6.1586162611534032</v>
      </c>
      <c r="N86" s="26">
        <f>N85*'Conversion Factors'!$D$31^-2</f>
        <v>7.2952737740945803</v>
      </c>
      <c r="O86" s="26">
        <f>O85*'Conversion Factors'!$D$31^-2</f>
        <v>7.5920338895963093</v>
      </c>
      <c r="P86" s="26">
        <f>P85*'Conversion Factors'!$D$31^-2</f>
        <v>7.6953265802575928</v>
      </c>
      <c r="Q86" s="26">
        <f>Q85*'Conversion Factors'!$D$31^-2</f>
        <v>6.8600578794502116</v>
      </c>
      <c r="R86" s="26">
        <f>R85*'Conversion Factors'!$D$31^-2</f>
        <v>8.0051256051384101</v>
      </c>
      <c r="S86" s="26">
        <f>S85*'Conversion Factors'!$D$31^-2</f>
        <v>8.1494558949596314</v>
      </c>
      <c r="T86" s="26">
        <f>T85*'Conversion Factors'!$D$31^-2</f>
        <v>8.199649921722413</v>
      </c>
      <c r="U86" s="26">
        <f>U85*'Conversion Factors'!$D$31^-2</f>
        <v>8.2640242353556328</v>
      </c>
      <c r="V86" s="26">
        <f>V85*'Conversion Factors'!$D$31^-2</f>
        <v>8.338994668758172</v>
      </c>
      <c r="W86" s="26">
        <f>W85*'Conversion Factors'!$D$31^-2</f>
        <v>8.4501985377931579</v>
      </c>
      <c r="X86" s="26">
        <f>X85*'Conversion Factors'!$D$31^-2</f>
        <v>8.5040140460438298</v>
      </c>
      <c r="Y86" s="26">
        <f>Y85*'Conversion Factors'!$D$31^-2</f>
        <v>8.6841993894040748</v>
      </c>
      <c r="Z86" s="26">
        <f>Z85*'Conversion Factors'!$D$31^-2</f>
        <v>8.6539898950865037</v>
      </c>
      <c r="AA86" s="26">
        <f>AA85*'Conversion Factors'!$D$31^-2</f>
        <v>9.0066796485044218</v>
      </c>
      <c r="AB86" s="26">
        <f>AB85*'Conversion Factors'!$D$31^-2</f>
        <v>10.340650318492887</v>
      </c>
      <c r="AC86" s="26">
        <f>AC85*'Conversion Factors'!$D$31^-2</f>
        <v>8.0307416856901188</v>
      </c>
      <c r="AD86" s="26">
        <f>AD85*'Conversion Factors'!$D$31^-2</f>
        <v>10.54748046615917</v>
      </c>
      <c r="AE86" s="26">
        <f>AE85*'Conversion Factors'!$D$31^-2</f>
        <v>9.7521919443906171</v>
      </c>
      <c r="AF86" s="26">
        <f>AF85*'Conversion Factors'!$D$31^-2</f>
        <v>10.620398608289118</v>
      </c>
      <c r="AG86" s="26">
        <f>AG85*'Conversion Factors'!$D$31^-2</f>
        <v>11.743919635094194</v>
      </c>
      <c r="AH86" s="26">
        <f>AH85*'Conversion Factors'!$D$31^-2</f>
        <v>12.168138735809306</v>
      </c>
      <c r="AI86" s="26">
        <f>AI85*'Conversion Factors'!$D$31^-2</f>
        <v>12.24662605016532</v>
      </c>
      <c r="AJ86" s="26">
        <f>AJ85*'Conversion Factors'!$D$31^-2</f>
        <v>12.324701740192236</v>
      </c>
      <c r="AK86" s="26">
        <f>AK85*'Conversion Factors'!$D$31^-2</f>
        <v>12.502785817147252</v>
      </c>
      <c r="AL86" s="26" t="s">
        <v>238</v>
      </c>
      <c r="AM86" s="52">
        <v>1</v>
      </c>
    </row>
    <row r="87" spans="1:39" s="46" customFormat="1" ht="12.75" customHeight="1" x14ac:dyDescent="0.25">
      <c r="A87" s="105" t="s">
        <v>98</v>
      </c>
      <c r="B87" s="26" t="s">
        <v>213</v>
      </c>
      <c r="C87" s="26" t="s">
        <v>236</v>
      </c>
      <c r="D87" s="26" t="s">
        <v>237</v>
      </c>
      <c r="E87" s="52">
        <v>2020</v>
      </c>
      <c r="F87" s="26" t="s">
        <v>413</v>
      </c>
      <c r="G87" s="26">
        <v>9.7561090000000004</v>
      </c>
      <c r="H87" s="26">
        <v>10.471425</v>
      </c>
      <c r="I87" s="26">
        <v>11.367336999999999</v>
      </c>
      <c r="J87" s="26">
        <v>12.542229000000001</v>
      </c>
      <c r="K87" s="26">
        <v>13.453293</v>
      </c>
      <c r="L87" s="26">
        <v>14.038206000000001</v>
      </c>
      <c r="M87" s="26">
        <v>14.531736</v>
      </c>
      <c r="N87" s="26">
        <v>14.838018999999999</v>
      </c>
      <c r="O87" s="26">
        <v>15.379339</v>
      </c>
      <c r="P87" s="26">
        <v>15.647372000000001</v>
      </c>
      <c r="Q87" s="26">
        <v>16.008096999999999</v>
      </c>
      <c r="R87" s="26">
        <v>16.356043</v>
      </c>
      <c r="S87" s="26">
        <v>16.695457000000001</v>
      </c>
      <c r="T87" s="26">
        <v>16.927343</v>
      </c>
      <c r="U87" s="26">
        <v>17.100473000000001</v>
      </c>
      <c r="V87" s="26">
        <v>17.253674</v>
      </c>
      <c r="W87" s="26">
        <v>17.408961999999999</v>
      </c>
      <c r="X87" s="26">
        <v>17.723873000000001</v>
      </c>
      <c r="Y87" s="26">
        <v>18.030535</v>
      </c>
      <c r="Z87" s="26">
        <v>18.075968</v>
      </c>
      <c r="AA87" s="26">
        <v>18.500488000000001</v>
      </c>
      <c r="AB87" s="26">
        <v>18.768208999999999</v>
      </c>
      <c r="AC87" s="26">
        <v>18.951899999999998</v>
      </c>
      <c r="AD87" s="26">
        <v>19.338491000000001</v>
      </c>
      <c r="AE87" s="26">
        <v>19.425523999999999</v>
      </c>
      <c r="AF87" s="26">
        <v>19.464570999999999</v>
      </c>
      <c r="AG87" s="26">
        <v>19.801489</v>
      </c>
      <c r="AH87" s="26">
        <v>19.92511</v>
      </c>
      <c r="AI87" s="26">
        <v>19.910561000000001</v>
      </c>
      <c r="AJ87" s="26">
        <v>20.038031</v>
      </c>
      <c r="AK87" s="26">
        <v>20.071154</v>
      </c>
      <c r="AL87" s="26" t="s">
        <v>238</v>
      </c>
      <c r="AM87" s="52"/>
    </row>
    <row r="88" spans="1:39" s="46" customFormat="1" ht="12.75" customHeight="1" x14ac:dyDescent="0.25">
      <c r="A88" s="106"/>
      <c r="B88" s="26" t="s">
        <v>213</v>
      </c>
      <c r="C88" s="26" t="s">
        <v>236</v>
      </c>
      <c r="D88" s="26" t="s">
        <v>228</v>
      </c>
      <c r="E88" s="52">
        <v>2020</v>
      </c>
      <c r="F88" s="26" t="s">
        <v>413</v>
      </c>
      <c r="G88" s="26">
        <f>G87*'Conversion Factors'!$M$32/1000000</f>
        <v>9.2468401102000009</v>
      </c>
      <c r="H88" s="26">
        <f>H87*'Conversion Factors'!$M$32/1000000</f>
        <v>9.924816615000001</v>
      </c>
      <c r="I88" s="26">
        <f>I87*'Conversion Factors'!$M$32/1000000</f>
        <v>10.773962008599998</v>
      </c>
      <c r="J88" s="26">
        <f>J87*'Conversion Factors'!$M$32/1000000</f>
        <v>11.887524646200001</v>
      </c>
      <c r="K88" s="26">
        <f>K87*'Conversion Factors'!$M$32/1000000</f>
        <v>12.751031105399999</v>
      </c>
      <c r="L88" s="26">
        <f>L87*'Conversion Factors'!$M$32/1000000</f>
        <v>13.3054116468</v>
      </c>
      <c r="M88" s="26">
        <f>M87*'Conversion Factors'!$M$32/1000000</f>
        <v>13.773179380800002</v>
      </c>
      <c r="N88" s="26">
        <f>N87*'Conversion Factors'!$M$32/1000000</f>
        <v>14.063474408199999</v>
      </c>
      <c r="O88" s="26">
        <f>O87*'Conversion Factors'!$M$32/1000000</f>
        <v>14.576537504200001</v>
      </c>
      <c r="P88" s="26">
        <f>P87*'Conversion Factors'!$M$32/1000000</f>
        <v>14.830579181600001</v>
      </c>
      <c r="Q88" s="26">
        <f>Q87*'Conversion Factors'!$M$32/1000000</f>
        <v>15.172474336600001</v>
      </c>
      <c r="R88" s="26">
        <f>R87*'Conversion Factors'!$M$32/1000000</f>
        <v>15.502257555399998</v>
      </c>
      <c r="S88" s="26">
        <f>S87*'Conversion Factors'!$M$32/1000000</f>
        <v>15.8239541446</v>
      </c>
      <c r="T88" s="26">
        <f>T87*'Conversion Factors'!$M$32/1000000</f>
        <v>16.043735695399999</v>
      </c>
      <c r="U88" s="26">
        <f>U87*'Conversion Factors'!$M$32/1000000</f>
        <v>16.2078283094</v>
      </c>
      <c r="V88" s="26">
        <f>V87*'Conversion Factors'!$M$32/1000000</f>
        <v>16.353032217199999</v>
      </c>
      <c r="W88" s="26">
        <f>W87*'Conversion Factors'!$M$32/1000000</f>
        <v>16.500214183600001</v>
      </c>
      <c r="X88" s="26">
        <f>X87*'Conversion Factors'!$M$32/1000000</f>
        <v>16.798686829399998</v>
      </c>
      <c r="Y88" s="26">
        <f>Y87*'Conversion Factors'!$M$32/1000000</f>
        <v>17.089341073</v>
      </c>
      <c r="Z88" s="26">
        <f>Z87*'Conversion Factors'!$M$32/1000000</f>
        <v>17.132402470399999</v>
      </c>
      <c r="AA88" s="26">
        <f>AA87*'Conversion Factors'!$M$32/1000000</f>
        <v>17.534762526400002</v>
      </c>
      <c r="AB88" s="26">
        <f>AB87*'Conversion Factors'!$M$32/1000000</f>
        <v>17.788508490199998</v>
      </c>
      <c r="AC88" s="26">
        <f>AC87*'Conversion Factors'!$M$32/1000000</f>
        <v>17.962610820000002</v>
      </c>
      <c r="AD88" s="26">
        <f>AD87*'Conversion Factors'!$M$32/1000000</f>
        <v>18.329021769800001</v>
      </c>
      <c r="AE88" s="26">
        <f>AE87*'Conversion Factors'!$M$32/1000000</f>
        <v>18.411511647200001</v>
      </c>
      <c r="AF88" s="26">
        <f>AF87*'Conversion Factors'!$M$32/1000000</f>
        <v>18.448520393799999</v>
      </c>
      <c r="AG88" s="26">
        <f>AG87*'Conversion Factors'!$M$32/1000000</f>
        <v>18.767851274199998</v>
      </c>
      <c r="AH88" s="26">
        <f>AH87*'Conversion Factors'!$M$32/1000000</f>
        <v>18.885019258</v>
      </c>
      <c r="AI88" s="26">
        <f>AI87*'Conversion Factors'!$M$32/1000000</f>
        <v>18.871229715800002</v>
      </c>
      <c r="AJ88" s="26">
        <f>AJ87*'Conversion Factors'!$M$32/1000000</f>
        <v>18.992045781800002</v>
      </c>
      <c r="AK88" s="26">
        <f>AK87*'Conversion Factors'!$M$32/1000000</f>
        <v>19.023439761199999</v>
      </c>
      <c r="AL88" s="26" t="s">
        <v>238</v>
      </c>
      <c r="AM88" s="52"/>
    </row>
    <row r="89" spans="1:39" s="46" customFormat="1" ht="12.75" customHeight="1" x14ac:dyDescent="0.25">
      <c r="A89" s="106"/>
      <c r="B89" s="26" t="s">
        <v>213</v>
      </c>
      <c r="C89" s="26" t="s">
        <v>236</v>
      </c>
      <c r="D89" s="26" t="s">
        <v>228</v>
      </c>
      <c r="E89" s="52">
        <v>2020</v>
      </c>
      <c r="F89" s="26" t="s">
        <v>412</v>
      </c>
      <c r="G89" s="26">
        <f>G88*'Conversion Factors'!D$22</f>
        <v>12.760639352076</v>
      </c>
      <c r="H89" s="26">
        <f>H88*'Conversion Factors'!E$22</f>
        <v>13.398502430250002</v>
      </c>
      <c r="I89" s="26">
        <f>I88*'Conversion Factors'!F$22</f>
        <v>14.437109091523999</v>
      </c>
      <c r="J89" s="26">
        <f>J88*'Conversion Factors'!G$22</f>
        <v>15.929283025908003</v>
      </c>
      <c r="K89" s="26">
        <f>K88*'Conversion Factors'!H$22</f>
        <v>16.958871370181999</v>
      </c>
      <c r="L89" s="26">
        <f>L88*'Conversion Factors'!I$22</f>
        <v>17.563143373776001</v>
      </c>
      <c r="M89" s="26">
        <f>M88*'Conversion Factors'!J$22</f>
        <v>18.180596782656004</v>
      </c>
      <c r="N89" s="26">
        <f>N88*'Conversion Factors'!K$22</f>
        <v>18.563786218823999</v>
      </c>
      <c r="O89" s="26">
        <f>O88*'Conversion Factors'!L$22</f>
        <v>19.241029505544002</v>
      </c>
      <c r="P89" s="26">
        <f>P88*'Conversion Factors'!M$22</f>
        <v>19.279752936080001</v>
      </c>
      <c r="Q89" s="26">
        <f>Q88*'Conversion Factors'!N$22</f>
        <v>19.72421663758</v>
      </c>
      <c r="R89" s="26">
        <f>R88*'Conversion Factors'!O$22</f>
        <v>19.997912246465997</v>
      </c>
      <c r="S89" s="26">
        <f>S88*'Conversion Factors'!P$22</f>
        <v>20.412900846534001</v>
      </c>
      <c r="T89" s="26">
        <f>T88*'Conversion Factors'!Q$22</f>
        <v>20.535981690111999</v>
      </c>
      <c r="U89" s="26">
        <f>U88*'Conversion Factors'!R$22</f>
        <v>20.746020236031999</v>
      </c>
      <c r="V89" s="26">
        <f>V88*'Conversion Factors'!S$22</f>
        <v>20.931881238016</v>
      </c>
      <c r="W89" s="26">
        <f>W88*'Conversion Factors'!T$22</f>
        <v>21.120274155008001</v>
      </c>
      <c r="X89" s="26">
        <f>X88*'Conversion Factors'!U$22</f>
        <v>21.502319141631997</v>
      </c>
      <c r="Y89" s="26">
        <f>Y88*'Conversion Factors'!V$22</f>
        <v>21.87435657344</v>
      </c>
      <c r="Z89" s="26">
        <f>Z88*'Conversion Factors'!W$22</f>
        <v>21.929475162111999</v>
      </c>
      <c r="AA89" s="26">
        <f>AA88*'Conversion Factors'!X$22</f>
        <v>22.444496033792003</v>
      </c>
      <c r="AB89" s="26">
        <f>AB88*'Conversion Factors'!Y$22</f>
        <v>22.769290867455997</v>
      </c>
      <c r="AC89" s="26">
        <f>AC88*'Conversion Factors'!Z$22</f>
        <v>22.992141849600003</v>
      </c>
      <c r="AD89" s="26">
        <f>AD88*'Conversion Factors'!AA$22</f>
        <v>23.461147865344</v>
      </c>
      <c r="AE89" s="26">
        <f>AE88*'Conversion Factors'!AB$22</f>
        <v>23.566734908416002</v>
      </c>
      <c r="AF89" s="26">
        <f>AF88*'Conversion Factors'!AC$22</f>
        <v>23.614106104064</v>
      </c>
      <c r="AG89" s="26">
        <f>AG88*'Conversion Factors'!AD$22</f>
        <v>24.022849630975998</v>
      </c>
      <c r="AH89" s="26">
        <f>AH88*'Conversion Factors'!AE$22</f>
        <v>24.172824650239999</v>
      </c>
      <c r="AI89" s="26">
        <f>AI88*'Conversion Factors'!AF$22</f>
        <v>24.155174036224004</v>
      </c>
      <c r="AJ89" s="26">
        <f>AJ88*'Conversion Factors'!AG$22</f>
        <v>24.309818600704002</v>
      </c>
      <c r="AK89" s="26">
        <f>AK88*'Conversion Factors'!AH$22</f>
        <v>24.350002894336001</v>
      </c>
      <c r="AL89" s="26" t="s">
        <v>238</v>
      </c>
      <c r="AM89" s="52"/>
    </row>
    <row r="90" spans="1:39" s="46" customFormat="1" ht="12.75" customHeight="1" x14ac:dyDescent="0.25">
      <c r="A90" s="107"/>
      <c r="B90" s="26" t="s">
        <v>213</v>
      </c>
      <c r="C90" s="26" t="s">
        <v>236</v>
      </c>
      <c r="D90" s="26" t="s">
        <v>228</v>
      </c>
      <c r="E90" s="52">
        <v>2018</v>
      </c>
      <c r="F90" s="26" t="s">
        <v>412</v>
      </c>
      <c r="G90" s="26">
        <f>G89*'Conversion Factors'!$D$31^-2</f>
        <v>12.265128173852364</v>
      </c>
      <c r="H90" s="26">
        <f>H89*'Conversion Factors'!$D$31^-2</f>
        <v>12.878222251297579</v>
      </c>
      <c r="I90" s="26">
        <f>I89*'Conversion Factors'!$D$31^-2</f>
        <v>13.87649855009996</v>
      </c>
      <c r="J90" s="26">
        <f>J89*'Conversion Factors'!$D$31^-2</f>
        <v>15.310729552006924</v>
      </c>
      <c r="K90" s="26">
        <f>K89*'Conversion Factors'!$D$31^-2</f>
        <v>16.300337726049595</v>
      </c>
      <c r="L90" s="26">
        <f>L89*'Conversion Factors'!$D$31^-2</f>
        <v>16.881145111280279</v>
      </c>
      <c r="M90" s="26">
        <f>M89*'Conversion Factors'!$D$31^-2</f>
        <v>17.474622051764712</v>
      </c>
      <c r="N90" s="26">
        <f>N89*'Conversion Factors'!$D$31^-2</f>
        <v>17.842931775109573</v>
      </c>
      <c r="O90" s="26">
        <f>O89*'Conversion Factors'!$D$31^-2</f>
        <v>18.493876879607846</v>
      </c>
      <c r="P90" s="26">
        <f>P89*'Conversion Factors'!$D$31^-2</f>
        <v>18.531096632141487</v>
      </c>
      <c r="Q90" s="26">
        <f>Q89*'Conversion Factors'!$D$31^-2</f>
        <v>18.958301266416765</v>
      </c>
      <c r="R90" s="26">
        <f>R89*'Conversion Factors'!$D$31^-2</f>
        <v>19.221368941239906</v>
      </c>
      <c r="S90" s="26">
        <f>S89*'Conversion Factors'!$D$31^-2</f>
        <v>19.620243028194928</v>
      </c>
      <c r="T90" s="26">
        <f>T89*'Conversion Factors'!$D$31^-2</f>
        <v>19.738544492610533</v>
      </c>
      <c r="U90" s="26">
        <f>U89*'Conversion Factors'!$D$31^-2</f>
        <v>19.940426985805459</v>
      </c>
      <c r="V90" s="26">
        <f>V89*'Conversion Factors'!$D$31^-2</f>
        <v>20.119070778562094</v>
      </c>
      <c r="W90" s="26">
        <f>W89*'Conversion Factors'!$D$31^-2</f>
        <v>20.300148168981163</v>
      </c>
      <c r="X90" s="26">
        <f>X89*'Conversion Factors'!$D$31^-2</f>
        <v>20.667357883152633</v>
      </c>
      <c r="Y90" s="26">
        <f>Y89*'Conversion Factors'!$D$31^-2</f>
        <v>21.024948648058441</v>
      </c>
      <c r="Z90" s="26">
        <f>Z89*'Conversion Factors'!$D$31^-2</f>
        <v>21.077926914755864</v>
      </c>
      <c r="AA90" s="26">
        <f>AA89*'Conversion Factors'!$D$31^-2</f>
        <v>21.572948898300659</v>
      </c>
      <c r="AB90" s="26">
        <f>AB89*'Conversion Factors'!$D$31^-2</f>
        <v>21.885131552725873</v>
      </c>
      <c r="AC90" s="26">
        <f>AC89*'Conversion Factors'!$D$31^-2</f>
        <v>22.099328959630917</v>
      </c>
      <c r="AD90" s="26">
        <f>AD89*'Conversion Factors'!$D$31^-2</f>
        <v>22.550122900176856</v>
      </c>
      <c r="AE90" s="26">
        <f>AE89*'Conversion Factors'!$D$31^-2</f>
        <v>22.651609869680897</v>
      </c>
      <c r="AF90" s="26">
        <f>AF89*'Conversion Factors'!$D$31^-2</f>
        <v>22.697141584067666</v>
      </c>
      <c r="AG90" s="26">
        <f>AG89*'Conversion Factors'!$D$31^-2</f>
        <v>23.090013101668589</v>
      </c>
      <c r="AH90" s="26">
        <f>AH89*'Conversion Factors'!$D$31^-2</f>
        <v>23.234164408150711</v>
      </c>
      <c r="AI90" s="26">
        <f>AI89*'Conversion Factors'!$D$31^-2</f>
        <v>23.217199188988854</v>
      </c>
      <c r="AJ90" s="26">
        <f>AJ89*'Conversion Factors'!$D$31^-2</f>
        <v>23.365838716555174</v>
      </c>
      <c r="AK90" s="26">
        <f>AK89*'Conversion Factors'!$D$31^-2</f>
        <v>23.404462605090352</v>
      </c>
      <c r="AL90" s="26" t="s">
        <v>238</v>
      </c>
      <c r="AM90" s="52">
        <v>1</v>
      </c>
    </row>
    <row r="91" spans="1:39" s="46" customFormat="1" x14ac:dyDescent="0.25">
      <c r="E91" s="53"/>
      <c r="AM91" s="53"/>
    </row>
    <row r="92" spans="1:39" ht="13" customHeight="1" x14ac:dyDescent="0.25">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row>
    <row r="97" spans="1:37" ht="13" customHeight="1" x14ac:dyDescent="0.25">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row>
    <row r="99" spans="1:37" ht="12.75" customHeight="1" x14ac:dyDescent="0.25">
      <c r="A99" s="3"/>
    </row>
    <row r="102" spans="1:37" ht="12.75" customHeight="1" x14ac:dyDescent="0.25">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row>
    <row r="104" spans="1:37" ht="12.75" customHeight="1" x14ac:dyDescent="0.25">
      <c r="A104" s="3"/>
    </row>
    <row r="109" spans="1:37" ht="12.75" customHeight="1" x14ac:dyDescent="0.25">
      <c r="A109" s="3"/>
    </row>
    <row r="112" spans="1:37" ht="13" customHeight="1" x14ac:dyDescent="0.25">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row>
    <row r="114" spans="1:37" ht="12.75" customHeight="1" x14ac:dyDescent="0.25">
      <c r="A114" s="3"/>
    </row>
    <row r="117" spans="1:37" ht="12.75" customHeight="1" x14ac:dyDescent="0.25">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row>
    <row r="118" spans="1:37" ht="12.75" customHeight="1" x14ac:dyDescent="0.25">
      <c r="A118" s="2"/>
    </row>
    <row r="119" spans="1:37" ht="12.75" customHeight="1" x14ac:dyDescent="0.25">
      <c r="A119" s="2"/>
    </row>
    <row r="120" spans="1:37" ht="12.75" customHeight="1" x14ac:dyDescent="0.25">
      <c r="A120" s="2"/>
    </row>
    <row r="121" spans="1:37" ht="12.75" customHeight="1" x14ac:dyDescent="0.25">
      <c r="A121" s="2"/>
    </row>
    <row r="122" spans="1:37" ht="13" customHeight="1" x14ac:dyDescent="0.25">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row>
    <row r="124" spans="1:37" ht="12.75" customHeight="1" x14ac:dyDescent="0.25">
      <c r="A124" s="3"/>
    </row>
    <row r="127" spans="1:37" ht="13" customHeight="1" x14ac:dyDescent="0.25">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row>
    <row r="129" spans="1:37" ht="12.75" customHeight="1" x14ac:dyDescent="0.25">
      <c r="A129" s="3"/>
    </row>
    <row r="132" spans="1:37" ht="14.65" customHeight="1" x14ac:dyDescent="0.25">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row>
    <row r="134" spans="1:37" ht="12.75" customHeight="1" x14ac:dyDescent="0.25">
      <c r="A134" s="3"/>
    </row>
    <row r="137" spans="1:37" ht="14.65" customHeight="1" x14ac:dyDescent="0.25"/>
    <row r="138" spans="1:37" ht="14.65" customHeight="1" x14ac:dyDescent="0.25"/>
    <row r="139" spans="1:37" ht="14.65" customHeight="1" x14ac:dyDescent="0.25">
      <c r="A139" s="3"/>
    </row>
    <row r="140" spans="1:37" ht="14.65" customHeight="1" x14ac:dyDescent="0.25"/>
    <row r="141" spans="1:37" ht="14.65" customHeight="1" x14ac:dyDescent="0.25"/>
    <row r="142" spans="1:37" ht="14.65" customHeight="1" x14ac:dyDescent="0.25"/>
    <row r="143" spans="1:37" ht="14.65" customHeight="1" x14ac:dyDescent="0.25"/>
    <row r="144" spans="1:37" ht="14.65" customHeight="1" x14ac:dyDescent="0.25">
      <c r="A144" s="3"/>
    </row>
    <row r="145" spans="1:38" ht="14.9" customHeight="1" x14ac:dyDescent="0.25">
      <c r="Q145" s="3"/>
      <c r="R145" s="3"/>
      <c r="S145" s="3"/>
      <c r="T145" s="3"/>
      <c r="U145" s="3"/>
      <c r="V145" s="3"/>
      <c r="W145" s="3"/>
      <c r="X145" s="3"/>
      <c r="Y145" s="3"/>
      <c r="Z145" s="3"/>
      <c r="AA145" s="3"/>
      <c r="AB145" s="3"/>
      <c r="AC145" s="3"/>
      <c r="AD145" s="3"/>
      <c r="AE145" s="3"/>
      <c r="AF145" s="3"/>
      <c r="AG145" s="3"/>
      <c r="AH145" s="3"/>
      <c r="AI145" s="3"/>
      <c r="AJ145" s="3"/>
      <c r="AK145" s="3"/>
      <c r="AL145" s="3"/>
    </row>
    <row r="146" spans="1:38" ht="14.65" customHeight="1" x14ac:dyDescent="0.25"/>
    <row r="147" spans="1:38" ht="14.65" customHeight="1" x14ac:dyDescent="0.25"/>
    <row r="148" spans="1:38" ht="14.65" customHeight="1" x14ac:dyDescent="0.25"/>
    <row r="149" spans="1:38" ht="14.65" customHeight="1" x14ac:dyDescent="0.25">
      <c r="A149" s="3"/>
    </row>
    <row r="150" spans="1:38" ht="14.65" customHeight="1" x14ac:dyDescent="0.25"/>
    <row r="151" spans="1:38" ht="14.65" customHeight="1" x14ac:dyDescent="0.25"/>
    <row r="152" spans="1:38" ht="14.65" customHeight="1" x14ac:dyDescent="0.25"/>
    <row r="153" spans="1:38" ht="14.65" customHeight="1" x14ac:dyDescent="0.25"/>
    <row r="154" spans="1:38" ht="14.65" customHeight="1" x14ac:dyDescent="0.25">
      <c r="A154" s="3"/>
    </row>
    <row r="155" spans="1:38" ht="14.65" customHeight="1" x14ac:dyDescent="0.25"/>
    <row r="156" spans="1:38" ht="14.65" customHeight="1" x14ac:dyDescent="0.25"/>
    <row r="157" spans="1:38" ht="14.65" customHeight="1" x14ac:dyDescent="0.25"/>
    <row r="158" spans="1:38" ht="14.65" customHeight="1" x14ac:dyDescent="0.25">
      <c r="A158" s="2"/>
    </row>
    <row r="159" spans="1:38" ht="14.65" customHeight="1" x14ac:dyDescent="0.25">
      <c r="A159" s="2"/>
    </row>
    <row r="160" spans="1:38" ht="14.65" customHeight="1" x14ac:dyDescent="0.25">
      <c r="A160" s="2"/>
    </row>
    <row r="161" spans="1:1" ht="14.65" customHeight="1" x14ac:dyDescent="0.25"/>
    <row r="162" spans="1:1" ht="14.65" customHeight="1" x14ac:dyDescent="0.25"/>
    <row r="163" spans="1:1" ht="14.65" customHeight="1" x14ac:dyDescent="0.25">
      <c r="A163" s="3"/>
    </row>
    <row r="164" spans="1:1" ht="14.65" customHeight="1" x14ac:dyDescent="0.25"/>
    <row r="165" spans="1:1" ht="14.65" customHeight="1" x14ac:dyDescent="0.25"/>
    <row r="166" spans="1:1" ht="14.65" customHeight="1" x14ac:dyDescent="0.25"/>
    <row r="167" spans="1:1" ht="14.65" customHeight="1" x14ac:dyDescent="0.25"/>
    <row r="168" spans="1:1" ht="14.65" customHeight="1" x14ac:dyDescent="0.25">
      <c r="A168" s="3"/>
    </row>
    <row r="169" spans="1:1" ht="14.65" customHeight="1" x14ac:dyDescent="0.25"/>
    <row r="170" spans="1:1" ht="14.65" customHeight="1" x14ac:dyDescent="0.25"/>
    <row r="171" spans="1:1" ht="14.65" customHeight="1" x14ac:dyDescent="0.25"/>
    <row r="172" spans="1:1" ht="14.65" customHeight="1" x14ac:dyDescent="0.25"/>
    <row r="173" spans="1:1" ht="14.65" customHeight="1" x14ac:dyDescent="0.25">
      <c r="A173" s="3"/>
    </row>
    <row r="174" spans="1:1" ht="14.65" customHeight="1" x14ac:dyDescent="0.25"/>
    <row r="175" spans="1:1" ht="14.65" customHeight="1" x14ac:dyDescent="0.25"/>
    <row r="176" spans="1:1" ht="14.65" customHeight="1" x14ac:dyDescent="0.25"/>
    <row r="177" spans="1:1" ht="14.65" customHeight="1" x14ac:dyDescent="0.25"/>
    <row r="178" spans="1:1" ht="14.65" customHeight="1" x14ac:dyDescent="0.25">
      <c r="A178" s="3"/>
    </row>
    <row r="179" spans="1:1" ht="14.65" customHeight="1" x14ac:dyDescent="0.25"/>
    <row r="183" spans="1:1" ht="12.75" customHeight="1" x14ac:dyDescent="0.25">
      <c r="A183" s="3"/>
    </row>
    <row r="186" spans="1:1" ht="14.65" customHeight="1" x14ac:dyDescent="0.25"/>
    <row r="187" spans="1:1" ht="14.65" customHeight="1" x14ac:dyDescent="0.25"/>
    <row r="188" spans="1:1" ht="14.65" customHeight="1" x14ac:dyDescent="0.25">
      <c r="A188" s="3"/>
    </row>
    <row r="189" spans="1:1" ht="14.65" customHeight="1" x14ac:dyDescent="0.25"/>
    <row r="190" spans="1:1" ht="14.65" customHeight="1" x14ac:dyDescent="0.25"/>
    <row r="191" spans="1:1" ht="14.65" customHeight="1" x14ac:dyDescent="0.25"/>
    <row r="192" spans="1:1" ht="14.65" customHeight="1" x14ac:dyDescent="0.25"/>
    <row r="193" spans="1:1" ht="14.65" customHeight="1" x14ac:dyDescent="0.25">
      <c r="A193" s="3"/>
    </row>
    <row r="194" spans="1:1" ht="14.65" customHeight="1" x14ac:dyDescent="0.25"/>
    <row r="195" spans="1:1" ht="14.65" customHeight="1" x14ac:dyDescent="0.25"/>
    <row r="196" spans="1:1" ht="14.65" customHeight="1" x14ac:dyDescent="0.25"/>
    <row r="197" spans="1:1" ht="14.65" customHeight="1" x14ac:dyDescent="0.25"/>
    <row r="198" spans="1:1" ht="14.65" customHeight="1" x14ac:dyDescent="0.25"/>
    <row r="199" spans="1:1" ht="14.65" customHeight="1" x14ac:dyDescent="0.25"/>
    <row r="200" spans="1:1" ht="14.65" customHeight="1" x14ac:dyDescent="0.25"/>
    <row r="201" spans="1:1" ht="14.65" customHeight="1" x14ac:dyDescent="0.25"/>
    <row r="202" spans="1:1" ht="14.65" customHeight="1" x14ac:dyDescent="0.25"/>
    <row r="203" spans="1:1" ht="14.65" customHeight="1" x14ac:dyDescent="0.25"/>
    <row r="204" spans="1:1" ht="14.65" customHeight="1" x14ac:dyDescent="0.25"/>
    <row r="205" spans="1:1" ht="14.65" customHeight="1" x14ac:dyDescent="0.25"/>
    <row r="206" spans="1:1" ht="14.65" customHeight="1" x14ac:dyDescent="0.25"/>
    <row r="207" spans="1:1" ht="14.65" customHeight="1" x14ac:dyDescent="0.25"/>
    <row r="208" spans="1:1" ht="14.65" customHeight="1" x14ac:dyDescent="0.25"/>
    <row r="209" ht="14.65" customHeight="1" x14ac:dyDescent="0.25"/>
    <row r="210" ht="14.65" customHeight="1" x14ac:dyDescent="0.25"/>
    <row r="211" ht="14.65" customHeight="1" x14ac:dyDescent="0.25"/>
    <row r="212" ht="14.65" customHeight="1" x14ac:dyDescent="0.25"/>
    <row r="213" ht="14.65" customHeight="1" x14ac:dyDescent="0.25"/>
    <row r="214" ht="14.65" customHeight="1" x14ac:dyDescent="0.25"/>
    <row r="215" ht="14.65" customHeight="1" x14ac:dyDescent="0.25"/>
    <row r="216" ht="14.65" customHeight="1" x14ac:dyDescent="0.25"/>
    <row r="217" ht="14.65" customHeight="1" x14ac:dyDescent="0.25"/>
    <row r="218" ht="14.65" customHeight="1" x14ac:dyDescent="0.25"/>
    <row r="219" ht="14.65" customHeight="1" x14ac:dyDescent="0.25"/>
    <row r="220" ht="14.65" customHeight="1" x14ac:dyDescent="0.25"/>
    <row r="221" ht="14.65" customHeight="1" x14ac:dyDescent="0.25"/>
    <row r="222" ht="14.65" customHeight="1" x14ac:dyDescent="0.25"/>
    <row r="223" ht="14.65" customHeight="1" x14ac:dyDescent="0.25"/>
  </sheetData>
  <customSheetViews>
    <customSheetView guid="{E7FDC7CB-8AD1-4BC6-A75D-C3D97AA675B2}" scale="90" showGridLines="0" topLeftCell="A15">
      <selection activeCell="H87" sqref="H87"/>
      <pageMargins left="0.78749999999999998" right="0.78749999999999998" top="0.78749999999999998" bottom="0.78749999999999998" header="0.511811023622047" footer="0.511811023622047"/>
      <pageSetup orientation="portrait" horizontalDpi="300" verticalDpi="300"/>
    </customSheetView>
  </customSheetViews>
  <mergeCells count="14">
    <mergeCell ref="A30:A32"/>
    <mergeCell ref="A27:A29"/>
    <mergeCell ref="A19:A21"/>
    <mergeCell ref="A87:A90"/>
    <mergeCell ref="A83:A86"/>
    <mergeCell ref="A78:A81"/>
    <mergeCell ref="A76:A77"/>
    <mergeCell ref="A62:A75"/>
    <mergeCell ref="A48:A61"/>
    <mergeCell ref="A45:A47"/>
    <mergeCell ref="A42:A44"/>
    <mergeCell ref="A39:A41"/>
    <mergeCell ref="A36:A38"/>
    <mergeCell ref="A33:A35"/>
  </mergeCells>
  <pageMargins left="0.78749999999999998" right="0.78749999999999998" top="0.78749999999999998" bottom="0.78749999999999998" header="0.511811023622047" footer="0.511811023622047"/>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104"/>
  <sheetViews>
    <sheetView showGridLines="0" topLeftCell="A37" zoomScaleNormal="100" workbookViewId="0">
      <selection activeCell="F41" sqref="F41:F42"/>
    </sheetView>
  </sheetViews>
  <sheetFormatPr defaultColWidth="11.54296875" defaultRowHeight="12.5" x14ac:dyDescent="0.25"/>
  <cols>
    <col min="1" max="1" width="18.81640625" customWidth="1"/>
    <col min="2" max="2" width="15" bestFit="1" customWidth="1"/>
    <col min="3" max="3" width="14.81640625" bestFit="1" customWidth="1"/>
    <col min="4" max="4" width="14" bestFit="1" customWidth="1"/>
    <col min="5" max="5" width="17" bestFit="1" customWidth="1"/>
    <col min="6" max="7" width="11.453125"/>
    <col min="12" max="12" width="11.453125"/>
    <col min="17" max="17" width="11.453125"/>
    <col min="22" max="22" width="11.453125"/>
    <col min="27" max="27" width="11.453125"/>
    <col min="32" max="32" width="11.453125"/>
    <col min="37" max="278" width="11.453125"/>
  </cols>
  <sheetData>
    <row r="1" spans="1:39" ht="39.65" customHeight="1" x14ac:dyDescent="0.35">
      <c r="A1" s="16" t="s">
        <v>1</v>
      </c>
      <c r="B1" s="16" t="s">
        <v>189</v>
      </c>
      <c r="C1" s="16" t="s">
        <v>190</v>
      </c>
      <c r="D1" s="22" t="s">
        <v>241</v>
      </c>
      <c r="E1" s="22" t="s">
        <v>242</v>
      </c>
      <c r="F1" s="16" t="s">
        <v>191</v>
      </c>
      <c r="G1" s="16">
        <v>2020</v>
      </c>
      <c r="H1" s="16">
        <v>2021</v>
      </c>
      <c r="I1" s="16">
        <v>2022</v>
      </c>
      <c r="J1" s="16">
        <v>2023</v>
      </c>
      <c r="K1" s="16">
        <v>2024</v>
      </c>
      <c r="L1" s="16">
        <v>2025</v>
      </c>
      <c r="M1" s="16">
        <v>2026</v>
      </c>
      <c r="N1" s="16">
        <v>2027</v>
      </c>
      <c r="O1" s="16">
        <v>2028</v>
      </c>
      <c r="P1" s="16">
        <v>2029</v>
      </c>
      <c r="Q1" s="16">
        <v>2030</v>
      </c>
      <c r="R1" s="16">
        <v>2031</v>
      </c>
      <c r="S1" s="16">
        <v>2032</v>
      </c>
      <c r="T1" s="16">
        <v>2033</v>
      </c>
      <c r="U1" s="16">
        <v>2034</v>
      </c>
      <c r="V1" s="16">
        <v>2035</v>
      </c>
      <c r="W1" s="16">
        <v>2036</v>
      </c>
      <c r="X1" s="16">
        <v>2037</v>
      </c>
      <c r="Y1" s="16">
        <v>2038</v>
      </c>
      <c r="Z1" s="16">
        <v>2039</v>
      </c>
      <c r="AA1" s="16">
        <v>2040</v>
      </c>
      <c r="AB1" s="16">
        <v>2041</v>
      </c>
      <c r="AC1" s="16">
        <v>2042</v>
      </c>
      <c r="AD1" s="16">
        <v>2043</v>
      </c>
      <c r="AE1" s="16">
        <v>2044</v>
      </c>
      <c r="AF1" s="16">
        <v>2045</v>
      </c>
      <c r="AG1" s="16">
        <v>2046</v>
      </c>
      <c r="AH1" s="16">
        <v>2047</v>
      </c>
      <c r="AI1" s="16">
        <v>2048</v>
      </c>
      <c r="AJ1" s="16">
        <v>2049</v>
      </c>
      <c r="AK1" s="16">
        <v>2050</v>
      </c>
      <c r="AL1" s="16" t="s">
        <v>193</v>
      </c>
      <c r="AM1" s="16" t="s">
        <v>194</v>
      </c>
    </row>
    <row r="2" spans="1:39" ht="12.75" customHeight="1" x14ac:dyDescent="0.25">
      <c r="A2" s="15" t="s">
        <v>4</v>
      </c>
      <c r="B2" s="14" t="s">
        <v>205</v>
      </c>
      <c r="C2" s="14" t="s">
        <v>243</v>
      </c>
      <c r="D2" s="14" t="s">
        <v>133</v>
      </c>
      <c r="E2" s="14" t="s">
        <v>155</v>
      </c>
      <c r="F2" s="14" t="s">
        <v>414</v>
      </c>
      <c r="G2" s="44">
        <v>427.16809999999998</v>
      </c>
      <c r="H2" s="44">
        <v>427.16809999999998</v>
      </c>
      <c r="I2" s="44">
        <v>427.16809999999998</v>
      </c>
      <c r="J2" s="44">
        <v>427.16809999999998</v>
      </c>
      <c r="K2" s="44">
        <v>427.16809999999998</v>
      </c>
      <c r="L2" s="44">
        <v>427.16809999999998</v>
      </c>
      <c r="M2" s="44">
        <v>427.16809999999998</v>
      </c>
      <c r="N2" s="44">
        <v>427.16809999999998</v>
      </c>
      <c r="O2" s="44">
        <v>427.16809999999998</v>
      </c>
      <c r="P2" s="44">
        <v>427.16809999999998</v>
      </c>
      <c r="Q2" s="44">
        <v>427.16809999999998</v>
      </c>
      <c r="R2" s="44">
        <v>427.16809999999998</v>
      </c>
      <c r="S2" s="44">
        <v>427.16809999999998</v>
      </c>
      <c r="T2" s="44">
        <v>427.16809999999998</v>
      </c>
      <c r="U2" s="44">
        <v>427.16809999999998</v>
      </c>
      <c r="V2" s="44">
        <v>427.16809999999998</v>
      </c>
      <c r="W2" s="44">
        <v>427.16809999999998</v>
      </c>
      <c r="X2" s="44">
        <v>427.16809999999998</v>
      </c>
      <c r="Y2" s="44">
        <v>427.16809999999998</v>
      </c>
      <c r="Z2" s="44">
        <v>427.16809999999998</v>
      </c>
      <c r="AA2" s="44">
        <v>427.16809999999998</v>
      </c>
      <c r="AB2" s="44">
        <v>427.16809999999998</v>
      </c>
      <c r="AC2" s="44">
        <v>427.16809999999998</v>
      </c>
      <c r="AD2" s="44">
        <v>427.16809999999998</v>
      </c>
      <c r="AE2" s="44">
        <v>427.16809999999998</v>
      </c>
      <c r="AF2" s="44">
        <v>427.16809999999998</v>
      </c>
      <c r="AG2" s="44">
        <v>427.16809999999998</v>
      </c>
      <c r="AH2" s="44">
        <v>427.16809999999998</v>
      </c>
      <c r="AI2" s="44">
        <v>427.16809999999998</v>
      </c>
      <c r="AJ2" s="44">
        <v>427.16809999999998</v>
      </c>
      <c r="AK2" s="44">
        <v>427.16809999999998</v>
      </c>
      <c r="AL2" s="18" t="s">
        <v>245</v>
      </c>
      <c r="AM2" s="14">
        <v>1</v>
      </c>
    </row>
    <row r="3" spans="1:39" ht="13.15" customHeight="1" x14ac:dyDescent="0.25">
      <c r="A3" s="15" t="s">
        <v>7</v>
      </c>
      <c r="B3" s="14" t="s">
        <v>205</v>
      </c>
      <c r="C3" s="14" t="s">
        <v>243</v>
      </c>
      <c r="D3" s="14" t="s">
        <v>131</v>
      </c>
      <c r="E3" s="14" t="s">
        <v>155</v>
      </c>
      <c r="F3" s="14" t="s">
        <v>414</v>
      </c>
      <c r="G3" s="44">
        <v>474.20368000000002</v>
      </c>
      <c r="H3" s="44">
        <v>474.20368000000002</v>
      </c>
      <c r="I3" s="44">
        <v>474.20368000000002</v>
      </c>
      <c r="J3" s="44">
        <v>474.20368000000002</v>
      </c>
      <c r="K3" s="44">
        <v>474.20368000000002</v>
      </c>
      <c r="L3" s="44">
        <v>474.20368000000002</v>
      </c>
      <c r="M3" s="44">
        <v>474.20368000000002</v>
      </c>
      <c r="N3" s="44">
        <v>474.20368000000002</v>
      </c>
      <c r="O3" s="44">
        <v>474.20368000000002</v>
      </c>
      <c r="P3" s="44">
        <v>474.20368000000002</v>
      </c>
      <c r="Q3" s="44">
        <v>474.20368000000002</v>
      </c>
      <c r="R3" s="44">
        <v>474.20368000000002</v>
      </c>
      <c r="S3" s="44">
        <v>474.20368000000002</v>
      </c>
      <c r="T3" s="44">
        <v>474.20368000000002</v>
      </c>
      <c r="U3" s="44">
        <v>474.20368000000002</v>
      </c>
      <c r="V3" s="44">
        <v>474.20368000000002</v>
      </c>
      <c r="W3" s="44">
        <v>474.20368000000002</v>
      </c>
      <c r="X3" s="44">
        <v>474.20368000000002</v>
      </c>
      <c r="Y3" s="44">
        <v>474.20368000000002</v>
      </c>
      <c r="Z3" s="44">
        <v>474.20368000000002</v>
      </c>
      <c r="AA3" s="44">
        <v>474.20368000000002</v>
      </c>
      <c r="AB3" s="44">
        <v>474.20368000000002</v>
      </c>
      <c r="AC3" s="44">
        <v>474.20368000000002</v>
      </c>
      <c r="AD3" s="44">
        <v>474.20368000000002</v>
      </c>
      <c r="AE3" s="44">
        <v>474.20368000000002</v>
      </c>
      <c r="AF3" s="44">
        <v>474.20368000000002</v>
      </c>
      <c r="AG3" s="44">
        <v>474.20368000000002</v>
      </c>
      <c r="AH3" s="44">
        <v>474.20368000000002</v>
      </c>
      <c r="AI3" s="44">
        <v>474.20368000000002</v>
      </c>
      <c r="AJ3" s="44">
        <v>474.20368000000002</v>
      </c>
      <c r="AK3" s="44">
        <v>474.20368000000002</v>
      </c>
      <c r="AL3" s="18" t="s">
        <v>245</v>
      </c>
      <c r="AM3" s="14">
        <v>1</v>
      </c>
    </row>
    <row r="4" spans="1:39" ht="12.75" customHeight="1" x14ac:dyDescent="0.25">
      <c r="A4" s="100" t="s">
        <v>9</v>
      </c>
      <c r="B4" s="14" t="s">
        <v>199</v>
      </c>
      <c r="C4" s="14" t="s">
        <v>246</v>
      </c>
      <c r="D4" s="14" t="s">
        <v>117</v>
      </c>
      <c r="E4" s="14" t="s">
        <v>155</v>
      </c>
      <c r="F4" s="14" t="s">
        <v>414</v>
      </c>
      <c r="G4" s="44">
        <v>1764.8760500000001</v>
      </c>
      <c r="H4" s="26">
        <f>$G4*'Performance Curves'!C$23</f>
        <v>1796.7843497010263</v>
      </c>
      <c r="I4" s="26">
        <f>$G4*'Performance Curves'!D$23</f>
        <v>1829.8676736800689</v>
      </c>
      <c r="J4" s="26">
        <f>$G4*'Performance Curves'!E$23</f>
        <v>1864.192144893864</v>
      </c>
      <c r="K4" s="26">
        <f>$G4*'Performance Curves'!F$23</f>
        <v>1899.8289424526758</v>
      </c>
      <c r="L4" s="26">
        <f>$G4*'Performance Curves'!G$23</f>
        <v>1936.8547943183198</v>
      </c>
      <c r="M4" s="26">
        <f>$G4*'Performance Curves'!H$23</f>
        <v>1975.3525287606076</v>
      </c>
      <c r="N4" s="26">
        <f>$G4*'Performance Curves'!I$23</f>
        <v>2015.4116929133684</v>
      </c>
      <c r="O4" s="26">
        <f>$G4*'Performance Curves'!J$23</f>
        <v>2057.129248152427</v>
      </c>
      <c r="P4" s="26">
        <f>$G4*'Performance Curves'!K$23</f>
        <v>2100.6103536619175</v>
      </c>
      <c r="Q4" s="26">
        <f>$G4*'Performance Curves'!L$23</f>
        <v>2145.9692515188317</v>
      </c>
      <c r="R4" s="26">
        <f>$G4*'Performance Curves'!M$23</f>
        <v>2169.1755006293088</v>
      </c>
      <c r="S4" s="26">
        <f>$G4*'Performance Curves'!N$23</f>
        <v>2192.8891356299359</v>
      </c>
      <c r="T4" s="26">
        <f>$G4*'Performance Curves'!O$23</f>
        <v>2217.1269808194766</v>
      </c>
      <c r="U4" s="26">
        <f>$G4*'Performance Curves'!P$23</f>
        <v>2241.9066126411244</v>
      </c>
      <c r="V4" s="26">
        <f>$G4*'Performance Curves'!Q$23</f>
        <v>2267.2464021891446</v>
      </c>
      <c r="W4" s="26">
        <f>$G4*'Performance Curves'!R$23</f>
        <v>2293.165560631121</v>
      </c>
      <c r="X4" s="26">
        <f>$G4*'Performance Curves'!S$23</f>
        <v>2319.6841877818406</v>
      </c>
      <c r="Y4" s="26">
        <f>$G4*'Performance Curves'!T$23</f>
        <v>2346.8233240869172</v>
      </c>
      <c r="Z4" s="26">
        <f>$G4*'Performance Curves'!U$23</f>
        <v>2374.6050062987015</v>
      </c>
      <c r="AA4" s="26">
        <f>$G4*'Performance Curves'!V$23</f>
        <v>2403.0523271541238</v>
      </c>
      <c r="AB4" s="26">
        <f>$G4*'Performance Curves'!W$23</f>
        <v>2413.1952754316817</v>
      </c>
      <c r="AC4" s="26">
        <f>$G4*'Performance Curves'!X$23</f>
        <v>2423.4242105841872</v>
      </c>
      <c r="AD4" s="26">
        <f>$G4*'Performance Curves'!Y$23</f>
        <v>2433.7402306971439</v>
      </c>
      <c r="AE4" s="26">
        <f>$G4*'Performance Curves'!Z$23</f>
        <v>2444.1444526332853</v>
      </c>
      <c r="AF4" s="26">
        <f>$G4*'Performance Curves'!AA$23</f>
        <v>2454.6380124356619</v>
      </c>
      <c r="AG4" s="26">
        <f>$G4*'Performance Curves'!AB$23</f>
        <v>2465.2220657411535</v>
      </c>
      <c r="AH4" s="26">
        <f>$G4*'Performance Curves'!AC$23</f>
        <v>2475.8977882047302</v>
      </c>
      <c r="AI4" s="26">
        <f>$G4*'Performance Curves'!AD$23</f>
        <v>2486.6663759347798</v>
      </c>
      <c r="AJ4" s="26">
        <f>$G4*'Performance Curves'!AE$23</f>
        <v>2497.5290459398493</v>
      </c>
      <c r="AK4" s="26">
        <f>$G4*'Performance Curves'!AF$23</f>
        <v>2508.487036587147</v>
      </c>
      <c r="AL4" s="14" t="s">
        <v>247</v>
      </c>
      <c r="AM4" s="14">
        <v>1</v>
      </c>
    </row>
    <row r="5" spans="1:39" ht="12.75" customHeight="1" x14ac:dyDescent="0.25">
      <c r="A5" s="100"/>
      <c r="B5" s="14" t="s">
        <v>195</v>
      </c>
      <c r="C5" s="14" t="s">
        <v>246</v>
      </c>
      <c r="D5" s="14" t="s">
        <v>117</v>
      </c>
      <c r="E5" s="14" t="s">
        <v>155</v>
      </c>
      <c r="F5" s="14" t="s">
        <v>414</v>
      </c>
      <c r="G5" s="44">
        <v>1764.8760500000001</v>
      </c>
      <c r="H5" s="26">
        <f>$G5*'Performance Curves'!C$23</f>
        <v>1796.7843497010263</v>
      </c>
      <c r="I5" s="26">
        <f>$G5*'Performance Curves'!D$23</f>
        <v>1829.8676736800689</v>
      </c>
      <c r="J5" s="26">
        <f>$G5*'Performance Curves'!E$23</f>
        <v>1864.192144893864</v>
      </c>
      <c r="K5" s="26">
        <f>$G5*'Performance Curves'!F$23</f>
        <v>1899.8289424526758</v>
      </c>
      <c r="L5" s="26">
        <f>$G5*'Performance Curves'!G$23</f>
        <v>1936.8547943183198</v>
      </c>
      <c r="M5" s="26">
        <f>$G5*'Performance Curves'!H$23</f>
        <v>1975.3525287606076</v>
      </c>
      <c r="N5" s="26">
        <f>$G5*'Performance Curves'!I$23</f>
        <v>2015.4116929133684</v>
      </c>
      <c r="O5" s="26">
        <f>$G5*'Performance Curves'!J$23</f>
        <v>2057.129248152427</v>
      </c>
      <c r="P5" s="26">
        <f>$G5*'Performance Curves'!K$23</f>
        <v>2100.6103536619175</v>
      </c>
      <c r="Q5" s="26">
        <f>$G5*'Performance Curves'!L$23</f>
        <v>2145.9692515188317</v>
      </c>
      <c r="R5" s="26">
        <f>$G5*'Performance Curves'!M$23</f>
        <v>2169.1755006293088</v>
      </c>
      <c r="S5" s="26">
        <f>$G5*'Performance Curves'!N$23</f>
        <v>2192.8891356299359</v>
      </c>
      <c r="T5" s="26">
        <f>$G5*'Performance Curves'!O$23</f>
        <v>2217.1269808194766</v>
      </c>
      <c r="U5" s="26">
        <f>$G5*'Performance Curves'!P$23</f>
        <v>2241.9066126411244</v>
      </c>
      <c r="V5" s="26">
        <f>$G5*'Performance Curves'!Q$23</f>
        <v>2267.2464021891446</v>
      </c>
      <c r="W5" s="26">
        <f>$G5*'Performance Curves'!R$23</f>
        <v>2293.165560631121</v>
      </c>
      <c r="X5" s="26">
        <f>$G5*'Performance Curves'!S$23</f>
        <v>2319.6841877818406</v>
      </c>
      <c r="Y5" s="26">
        <f>$G5*'Performance Curves'!T$23</f>
        <v>2346.8233240869172</v>
      </c>
      <c r="Z5" s="26">
        <f>$G5*'Performance Curves'!U$23</f>
        <v>2374.6050062987015</v>
      </c>
      <c r="AA5" s="26">
        <f>$G5*'Performance Curves'!V$23</f>
        <v>2403.0523271541238</v>
      </c>
      <c r="AB5" s="26">
        <f>$G5*'Performance Curves'!W$23</f>
        <v>2413.1952754316817</v>
      </c>
      <c r="AC5" s="26">
        <f>$G5*'Performance Curves'!X$23</f>
        <v>2423.4242105841872</v>
      </c>
      <c r="AD5" s="26">
        <f>$G5*'Performance Curves'!Y$23</f>
        <v>2433.7402306971439</v>
      </c>
      <c r="AE5" s="26">
        <f>$G5*'Performance Curves'!Z$23</f>
        <v>2444.1444526332853</v>
      </c>
      <c r="AF5" s="26">
        <f>$G5*'Performance Curves'!AA$23</f>
        <v>2454.6380124356619</v>
      </c>
      <c r="AG5" s="26">
        <f>$G5*'Performance Curves'!AB$23</f>
        <v>2465.2220657411535</v>
      </c>
      <c r="AH5" s="26">
        <f>$G5*'Performance Curves'!AC$23</f>
        <v>2475.8977882047302</v>
      </c>
      <c r="AI5" s="26">
        <f>$G5*'Performance Curves'!AD$23</f>
        <v>2486.6663759347798</v>
      </c>
      <c r="AJ5" s="26">
        <f>$G5*'Performance Curves'!AE$23</f>
        <v>2497.5290459398493</v>
      </c>
      <c r="AK5" s="26">
        <f>$G5*'Performance Curves'!AF$23</f>
        <v>2508.487036587147</v>
      </c>
      <c r="AL5" s="14" t="s">
        <v>247</v>
      </c>
      <c r="AM5" s="14">
        <v>1</v>
      </c>
    </row>
    <row r="6" spans="1:39" ht="12.75" customHeight="1" x14ac:dyDescent="0.25">
      <c r="A6" s="100"/>
      <c r="B6" s="14" t="s">
        <v>200</v>
      </c>
      <c r="C6" s="14" t="s">
        <v>246</v>
      </c>
      <c r="D6" s="14" t="s">
        <v>117</v>
      </c>
      <c r="E6" s="14" t="s">
        <v>155</v>
      </c>
      <c r="F6" s="14" t="s">
        <v>414</v>
      </c>
      <c r="G6" s="44">
        <v>1764.8760500000001</v>
      </c>
      <c r="H6" s="26">
        <f>$G6*'Performance Curves'!C$23</f>
        <v>1796.7843497010263</v>
      </c>
      <c r="I6" s="26">
        <f>$G6*'Performance Curves'!D$23</f>
        <v>1829.8676736800689</v>
      </c>
      <c r="J6" s="26">
        <f>$G6*'Performance Curves'!E$23</f>
        <v>1864.192144893864</v>
      </c>
      <c r="K6" s="26">
        <f>$G6*'Performance Curves'!F$23</f>
        <v>1899.8289424526758</v>
      </c>
      <c r="L6" s="26">
        <f>$G6*'Performance Curves'!G$23</f>
        <v>1936.8547943183198</v>
      </c>
      <c r="M6" s="26">
        <f>$G6*'Performance Curves'!H$23</f>
        <v>1975.3525287606076</v>
      </c>
      <c r="N6" s="26">
        <f>$G6*'Performance Curves'!I$23</f>
        <v>2015.4116929133684</v>
      </c>
      <c r="O6" s="26">
        <f>$G6*'Performance Curves'!J$23</f>
        <v>2057.129248152427</v>
      </c>
      <c r="P6" s="26">
        <f>$G6*'Performance Curves'!K$23</f>
        <v>2100.6103536619175</v>
      </c>
      <c r="Q6" s="26">
        <f>$G6*'Performance Curves'!L$23</f>
        <v>2145.9692515188317</v>
      </c>
      <c r="R6" s="26">
        <f>$G6*'Performance Curves'!M$23</f>
        <v>2169.1755006293088</v>
      </c>
      <c r="S6" s="26">
        <f>$G6*'Performance Curves'!N$23</f>
        <v>2192.8891356299359</v>
      </c>
      <c r="T6" s="26">
        <f>$G6*'Performance Curves'!O$23</f>
        <v>2217.1269808194766</v>
      </c>
      <c r="U6" s="26">
        <f>$G6*'Performance Curves'!P$23</f>
        <v>2241.9066126411244</v>
      </c>
      <c r="V6" s="26">
        <f>$G6*'Performance Curves'!Q$23</f>
        <v>2267.2464021891446</v>
      </c>
      <c r="W6" s="26">
        <f>$G6*'Performance Curves'!R$23</f>
        <v>2293.165560631121</v>
      </c>
      <c r="X6" s="26">
        <f>$G6*'Performance Curves'!S$23</f>
        <v>2319.6841877818406</v>
      </c>
      <c r="Y6" s="26">
        <f>$G6*'Performance Curves'!T$23</f>
        <v>2346.8233240869172</v>
      </c>
      <c r="Z6" s="26">
        <f>$G6*'Performance Curves'!U$23</f>
        <v>2374.6050062987015</v>
      </c>
      <c r="AA6" s="26">
        <f>$G6*'Performance Curves'!V$23</f>
        <v>2403.0523271541238</v>
      </c>
      <c r="AB6" s="26">
        <f>$G6*'Performance Curves'!W$23</f>
        <v>2413.1952754316817</v>
      </c>
      <c r="AC6" s="26">
        <f>$G6*'Performance Curves'!X$23</f>
        <v>2423.4242105841872</v>
      </c>
      <c r="AD6" s="26">
        <f>$G6*'Performance Curves'!Y$23</f>
        <v>2433.7402306971439</v>
      </c>
      <c r="AE6" s="26">
        <f>$G6*'Performance Curves'!Z$23</f>
        <v>2444.1444526332853</v>
      </c>
      <c r="AF6" s="26">
        <f>$G6*'Performance Curves'!AA$23</f>
        <v>2454.6380124356619</v>
      </c>
      <c r="AG6" s="26">
        <f>$G6*'Performance Curves'!AB$23</f>
        <v>2465.2220657411535</v>
      </c>
      <c r="AH6" s="26">
        <f>$G6*'Performance Curves'!AC$23</f>
        <v>2475.8977882047302</v>
      </c>
      <c r="AI6" s="26">
        <f>$G6*'Performance Curves'!AD$23</f>
        <v>2486.6663759347798</v>
      </c>
      <c r="AJ6" s="26">
        <f>$G6*'Performance Curves'!AE$23</f>
        <v>2497.5290459398493</v>
      </c>
      <c r="AK6" s="26">
        <f>$G6*'Performance Curves'!AF$23</f>
        <v>2508.487036587147</v>
      </c>
      <c r="AL6" s="14" t="s">
        <v>247</v>
      </c>
      <c r="AM6" s="14">
        <v>1</v>
      </c>
    </row>
    <row r="7" spans="1:39" ht="12.75" customHeight="1" x14ac:dyDescent="0.25">
      <c r="A7" s="100"/>
      <c r="B7" s="14" t="s">
        <v>201</v>
      </c>
      <c r="C7" s="14" t="s">
        <v>246</v>
      </c>
      <c r="D7" s="14" t="s">
        <v>117</v>
      </c>
      <c r="E7" s="14" t="s">
        <v>155</v>
      </c>
      <c r="F7" s="14" t="s">
        <v>414</v>
      </c>
      <c r="G7" s="44">
        <v>1764.8760500000001</v>
      </c>
      <c r="H7" s="26">
        <f>$G7*'Performance Curves'!C$23</f>
        <v>1796.7843497010263</v>
      </c>
      <c r="I7" s="26">
        <f>$G7*'Performance Curves'!D$23</f>
        <v>1829.8676736800689</v>
      </c>
      <c r="J7" s="26">
        <f>$G7*'Performance Curves'!E$23</f>
        <v>1864.192144893864</v>
      </c>
      <c r="K7" s="26">
        <f>$G7*'Performance Curves'!F$23</f>
        <v>1899.8289424526758</v>
      </c>
      <c r="L7" s="26">
        <f>$G7*'Performance Curves'!G$23</f>
        <v>1936.8547943183198</v>
      </c>
      <c r="M7" s="26">
        <f>$G7*'Performance Curves'!H$23</f>
        <v>1975.3525287606076</v>
      </c>
      <c r="N7" s="26">
        <f>$G7*'Performance Curves'!I$23</f>
        <v>2015.4116929133684</v>
      </c>
      <c r="O7" s="26">
        <f>$G7*'Performance Curves'!J$23</f>
        <v>2057.129248152427</v>
      </c>
      <c r="P7" s="26">
        <f>$G7*'Performance Curves'!K$23</f>
        <v>2100.6103536619175</v>
      </c>
      <c r="Q7" s="26">
        <f>$G7*'Performance Curves'!L$23</f>
        <v>2145.9692515188317</v>
      </c>
      <c r="R7" s="26">
        <f>$G7*'Performance Curves'!M$23</f>
        <v>2169.1755006293088</v>
      </c>
      <c r="S7" s="26">
        <f>$G7*'Performance Curves'!N$23</f>
        <v>2192.8891356299359</v>
      </c>
      <c r="T7" s="26">
        <f>$G7*'Performance Curves'!O$23</f>
        <v>2217.1269808194766</v>
      </c>
      <c r="U7" s="26">
        <f>$G7*'Performance Curves'!P$23</f>
        <v>2241.9066126411244</v>
      </c>
      <c r="V7" s="26">
        <f>$G7*'Performance Curves'!Q$23</f>
        <v>2267.2464021891446</v>
      </c>
      <c r="W7" s="26">
        <f>$G7*'Performance Curves'!R$23</f>
        <v>2293.165560631121</v>
      </c>
      <c r="X7" s="26">
        <f>$G7*'Performance Curves'!S$23</f>
        <v>2319.6841877818406</v>
      </c>
      <c r="Y7" s="26">
        <f>$G7*'Performance Curves'!T$23</f>
        <v>2346.8233240869172</v>
      </c>
      <c r="Z7" s="26">
        <f>$G7*'Performance Curves'!U$23</f>
        <v>2374.6050062987015</v>
      </c>
      <c r="AA7" s="26">
        <f>$G7*'Performance Curves'!V$23</f>
        <v>2403.0523271541238</v>
      </c>
      <c r="AB7" s="26">
        <f>$G7*'Performance Curves'!W$23</f>
        <v>2413.1952754316817</v>
      </c>
      <c r="AC7" s="26">
        <f>$G7*'Performance Curves'!X$23</f>
        <v>2423.4242105841872</v>
      </c>
      <c r="AD7" s="26">
        <f>$G7*'Performance Curves'!Y$23</f>
        <v>2433.7402306971439</v>
      </c>
      <c r="AE7" s="26">
        <f>$G7*'Performance Curves'!Z$23</f>
        <v>2444.1444526332853</v>
      </c>
      <c r="AF7" s="26">
        <f>$G7*'Performance Curves'!AA$23</f>
        <v>2454.6380124356619</v>
      </c>
      <c r="AG7" s="26">
        <f>$G7*'Performance Curves'!AB$23</f>
        <v>2465.2220657411535</v>
      </c>
      <c r="AH7" s="26">
        <f>$G7*'Performance Curves'!AC$23</f>
        <v>2475.8977882047302</v>
      </c>
      <c r="AI7" s="26">
        <f>$G7*'Performance Curves'!AD$23</f>
        <v>2486.6663759347798</v>
      </c>
      <c r="AJ7" s="26">
        <f>$G7*'Performance Curves'!AE$23</f>
        <v>2497.5290459398493</v>
      </c>
      <c r="AK7" s="26">
        <f>$G7*'Performance Curves'!AF$23</f>
        <v>2508.487036587147</v>
      </c>
      <c r="AL7" s="14" t="s">
        <v>247</v>
      </c>
      <c r="AM7" s="14">
        <v>1</v>
      </c>
    </row>
    <row r="8" spans="1:39" ht="12.75" customHeight="1" x14ac:dyDescent="0.25">
      <c r="A8" s="100"/>
      <c r="B8" s="14" t="s">
        <v>202</v>
      </c>
      <c r="C8" s="14" t="s">
        <v>246</v>
      </c>
      <c r="D8" s="14" t="s">
        <v>117</v>
      </c>
      <c r="E8" s="14" t="s">
        <v>155</v>
      </c>
      <c r="F8" s="14" t="s">
        <v>414</v>
      </c>
      <c r="G8" s="44">
        <v>1764.8760500000001</v>
      </c>
      <c r="H8" s="26">
        <f>$G8*'Performance Curves'!C$23</f>
        <v>1796.7843497010263</v>
      </c>
      <c r="I8" s="26">
        <f>$G8*'Performance Curves'!D$23</f>
        <v>1829.8676736800689</v>
      </c>
      <c r="J8" s="26">
        <f>$G8*'Performance Curves'!E$23</f>
        <v>1864.192144893864</v>
      </c>
      <c r="K8" s="26">
        <f>$G8*'Performance Curves'!F$23</f>
        <v>1899.8289424526758</v>
      </c>
      <c r="L8" s="26">
        <f>$G8*'Performance Curves'!G$23</f>
        <v>1936.8547943183198</v>
      </c>
      <c r="M8" s="26">
        <f>$G8*'Performance Curves'!H$23</f>
        <v>1975.3525287606076</v>
      </c>
      <c r="N8" s="26">
        <f>$G8*'Performance Curves'!I$23</f>
        <v>2015.4116929133684</v>
      </c>
      <c r="O8" s="26">
        <f>$G8*'Performance Curves'!J$23</f>
        <v>2057.129248152427</v>
      </c>
      <c r="P8" s="26">
        <f>$G8*'Performance Curves'!K$23</f>
        <v>2100.6103536619175</v>
      </c>
      <c r="Q8" s="26">
        <f>$G8*'Performance Curves'!L$23</f>
        <v>2145.9692515188317</v>
      </c>
      <c r="R8" s="26">
        <f>$G8*'Performance Curves'!M$23</f>
        <v>2169.1755006293088</v>
      </c>
      <c r="S8" s="26">
        <f>$G8*'Performance Curves'!N$23</f>
        <v>2192.8891356299359</v>
      </c>
      <c r="T8" s="26">
        <f>$G8*'Performance Curves'!O$23</f>
        <v>2217.1269808194766</v>
      </c>
      <c r="U8" s="26">
        <f>$G8*'Performance Curves'!P$23</f>
        <v>2241.9066126411244</v>
      </c>
      <c r="V8" s="26">
        <f>$G8*'Performance Curves'!Q$23</f>
        <v>2267.2464021891446</v>
      </c>
      <c r="W8" s="26">
        <f>$G8*'Performance Curves'!R$23</f>
        <v>2293.165560631121</v>
      </c>
      <c r="X8" s="26">
        <f>$G8*'Performance Curves'!S$23</f>
        <v>2319.6841877818406</v>
      </c>
      <c r="Y8" s="26">
        <f>$G8*'Performance Curves'!T$23</f>
        <v>2346.8233240869172</v>
      </c>
      <c r="Z8" s="26">
        <f>$G8*'Performance Curves'!U$23</f>
        <v>2374.6050062987015</v>
      </c>
      <c r="AA8" s="26">
        <f>$G8*'Performance Curves'!V$23</f>
        <v>2403.0523271541238</v>
      </c>
      <c r="AB8" s="26">
        <f>$G8*'Performance Curves'!W$23</f>
        <v>2413.1952754316817</v>
      </c>
      <c r="AC8" s="26">
        <f>$G8*'Performance Curves'!X$23</f>
        <v>2423.4242105841872</v>
      </c>
      <c r="AD8" s="26">
        <f>$G8*'Performance Curves'!Y$23</f>
        <v>2433.7402306971439</v>
      </c>
      <c r="AE8" s="26">
        <f>$G8*'Performance Curves'!Z$23</f>
        <v>2444.1444526332853</v>
      </c>
      <c r="AF8" s="26">
        <f>$G8*'Performance Curves'!AA$23</f>
        <v>2454.6380124356619</v>
      </c>
      <c r="AG8" s="26">
        <f>$G8*'Performance Curves'!AB$23</f>
        <v>2465.2220657411535</v>
      </c>
      <c r="AH8" s="26">
        <f>$G8*'Performance Curves'!AC$23</f>
        <v>2475.8977882047302</v>
      </c>
      <c r="AI8" s="26">
        <f>$G8*'Performance Curves'!AD$23</f>
        <v>2486.6663759347798</v>
      </c>
      <c r="AJ8" s="26">
        <f>$G8*'Performance Curves'!AE$23</f>
        <v>2497.5290459398493</v>
      </c>
      <c r="AK8" s="26">
        <f>$G8*'Performance Curves'!AF$23</f>
        <v>2508.487036587147</v>
      </c>
      <c r="AL8" s="14" t="s">
        <v>247</v>
      </c>
      <c r="AM8" s="14">
        <v>1</v>
      </c>
    </row>
    <row r="9" spans="1:39" ht="12.75" customHeight="1" x14ac:dyDescent="0.25">
      <c r="A9" s="100" t="s">
        <v>11</v>
      </c>
      <c r="B9" s="14" t="s">
        <v>199</v>
      </c>
      <c r="C9" s="14" t="s">
        <v>246</v>
      </c>
      <c r="D9" s="14" t="s">
        <v>135</v>
      </c>
      <c r="E9" s="14" t="s">
        <v>155</v>
      </c>
      <c r="F9" s="14" t="s">
        <v>414</v>
      </c>
      <c r="G9" s="44">
        <v>1671.98783</v>
      </c>
      <c r="H9" s="26">
        <f>$G9*'Performance Curves'!C$24</f>
        <v>1694.7292592075235</v>
      </c>
      <c r="I9" s="26">
        <f>$G9*'Performance Curves'!D$24</f>
        <v>1718.0978507385817</v>
      </c>
      <c r="J9" s="26">
        <f>$G9*'Performance Curves'!E$24</f>
        <v>1742.1199111237372</v>
      </c>
      <c r="K9" s="26">
        <f>$G9*'Performance Curves'!F$24</f>
        <v>1766.8232390040475</v>
      </c>
      <c r="L9" s="26">
        <f>$G9*'Performance Curves'!G$24</f>
        <v>1792.2372324436828</v>
      </c>
      <c r="M9" s="26">
        <f>$G9*'Performance Curves'!H$24</f>
        <v>1818.3930056392196</v>
      </c>
      <c r="N9" s="26">
        <f>$G9*'Performance Curves'!I$24</f>
        <v>1845.3235159997653</v>
      </c>
      <c r="O9" s="26">
        <f>$G9*'Performance Curves'!J$24</f>
        <v>1873.0637026892221</v>
      </c>
      <c r="P9" s="26">
        <f>$G9*'Performance Curves'!K$24</f>
        <v>1901.6506378552485</v>
      </c>
      <c r="Q9" s="26">
        <f>$G9*'Performance Curves'!L$24</f>
        <v>1931.1236919213065</v>
      </c>
      <c r="R9" s="26">
        <f>$G9*'Performance Curves'!M$24</f>
        <v>1951.4755136733061</v>
      </c>
      <c r="S9" s="26">
        <f>$G9*'Performance Curves'!N$24</f>
        <v>1972.2608739916741</v>
      </c>
      <c r="T9" s="26">
        <f>$G9*'Performance Curves'!O$24</f>
        <v>1993.4937750019685</v>
      </c>
      <c r="U9" s="26">
        <f>$G9*'Performance Curves'!P$24</f>
        <v>2015.1888283663618</v>
      </c>
      <c r="V9" s="26">
        <f>$G9*'Performance Curves'!Q$24</f>
        <v>2037.361288816295</v>
      </c>
      <c r="W9" s="26">
        <f>$G9*'Performance Curves'!R$24</f>
        <v>2060.0270899234533</v>
      </c>
      <c r="X9" s="26">
        <f>$G9*'Performance Curves'!S$24</f>
        <v>2083.2028822853326</v>
      </c>
      <c r="Y9" s="26">
        <f>$G9*'Performance Curves'!T$24</f>
        <v>2106.906074317717</v>
      </c>
      <c r="Z9" s="26">
        <f>$G9*'Performance Curves'!U$24</f>
        <v>2131.1548758640847</v>
      </c>
      <c r="AA9" s="26">
        <f>$G9*'Performance Curves'!V$24</f>
        <v>2155.968344851537</v>
      </c>
      <c r="AB9" s="26">
        <f>$G9*'Performance Curves'!W$24</f>
        <v>2164.6327128924772</v>
      </c>
      <c r="AC9" s="26">
        <f>$G9*'Performance Curves'!X$24</f>
        <v>2173.367002355219</v>
      </c>
      <c r="AD9" s="26">
        <f>$G9*'Performance Curves'!Y$24</f>
        <v>2182.1720630672826</v>
      </c>
      <c r="AE9" s="26">
        <f>$G9*'Performance Curves'!Z$24</f>
        <v>2191.0487586839909</v>
      </c>
      <c r="AF9" s="26">
        <f>$G9*'Performance Curves'!AA$24</f>
        <v>2199.99796697086</v>
      </c>
      <c r="AG9" s="26">
        <f>$G9*'Performance Curves'!AB$24</f>
        <v>2209.0205800929461</v>
      </c>
      <c r="AH9" s="26">
        <f>$G9*'Performance Curves'!AC$24</f>
        <v>2218.1175049113349</v>
      </c>
      <c r="AI9" s="26">
        <f>$G9*'Performance Curves'!AD$24</f>
        <v>2227.2896632869915</v>
      </c>
      <c r="AJ9" s="26">
        <f>$G9*'Performance Curves'!AE$24</f>
        <v>2236.5379923921769</v>
      </c>
      <c r="AK9" s="26">
        <f>$G9*'Performance Curves'!AF$24</f>
        <v>2245.863445029659</v>
      </c>
      <c r="AL9" s="14" t="s">
        <v>248</v>
      </c>
      <c r="AM9" s="14">
        <v>1</v>
      </c>
    </row>
    <row r="10" spans="1:39" ht="12.75" customHeight="1" x14ac:dyDescent="0.25">
      <c r="A10" s="100"/>
      <c r="B10" s="14" t="s">
        <v>195</v>
      </c>
      <c r="C10" s="14" t="s">
        <v>246</v>
      </c>
      <c r="D10" s="14" t="s">
        <v>135</v>
      </c>
      <c r="E10" s="14" t="s">
        <v>155</v>
      </c>
      <c r="F10" s="14" t="s">
        <v>414</v>
      </c>
      <c r="G10" s="44">
        <v>1671.98783</v>
      </c>
      <c r="H10" s="26">
        <f>$G10*'Performance Curves'!C$24</f>
        <v>1694.7292592075235</v>
      </c>
      <c r="I10" s="26">
        <f>$G10*'Performance Curves'!D$24</f>
        <v>1718.0978507385817</v>
      </c>
      <c r="J10" s="26">
        <f>$G10*'Performance Curves'!E$24</f>
        <v>1742.1199111237372</v>
      </c>
      <c r="K10" s="26">
        <f>$G10*'Performance Curves'!F$24</f>
        <v>1766.8232390040475</v>
      </c>
      <c r="L10" s="26">
        <f>$G10*'Performance Curves'!G$24</f>
        <v>1792.2372324436828</v>
      </c>
      <c r="M10" s="26">
        <f>$G10*'Performance Curves'!H$24</f>
        <v>1818.3930056392196</v>
      </c>
      <c r="N10" s="26">
        <f>$G10*'Performance Curves'!I$24</f>
        <v>1845.3235159997653</v>
      </c>
      <c r="O10" s="26">
        <f>$G10*'Performance Curves'!J$24</f>
        <v>1873.0637026892221</v>
      </c>
      <c r="P10" s="26">
        <f>$G10*'Performance Curves'!K$24</f>
        <v>1901.6506378552485</v>
      </c>
      <c r="Q10" s="26">
        <f>$G10*'Performance Curves'!L$24</f>
        <v>1931.1236919213065</v>
      </c>
      <c r="R10" s="26">
        <f>$G10*'Performance Curves'!M$24</f>
        <v>1951.4755136733061</v>
      </c>
      <c r="S10" s="26">
        <f>$G10*'Performance Curves'!N$24</f>
        <v>1972.2608739916741</v>
      </c>
      <c r="T10" s="26">
        <f>$G10*'Performance Curves'!O$24</f>
        <v>1993.4937750019685</v>
      </c>
      <c r="U10" s="26">
        <f>$G10*'Performance Curves'!P$24</f>
        <v>2015.1888283663618</v>
      </c>
      <c r="V10" s="26">
        <f>$G10*'Performance Curves'!Q$24</f>
        <v>2037.361288816295</v>
      </c>
      <c r="W10" s="26">
        <f>$G10*'Performance Curves'!R$24</f>
        <v>2060.0270899234533</v>
      </c>
      <c r="X10" s="26">
        <f>$G10*'Performance Curves'!S$24</f>
        <v>2083.2028822853326</v>
      </c>
      <c r="Y10" s="26">
        <f>$G10*'Performance Curves'!T$24</f>
        <v>2106.906074317717</v>
      </c>
      <c r="Z10" s="26">
        <f>$G10*'Performance Curves'!U$24</f>
        <v>2131.1548758640847</v>
      </c>
      <c r="AA10" s="26">
        <f>$G10*'Performance Curves'!V$24</f>
        <v>2155.968344851537</v>
      </c>
      <c r="AB10" s="26">
        <f>$G10*'Performance Curves'!W$24</f>
        <v>2164.6327128924772</v>
      </c>
      <c r="AC10" s="26">
        <f>$G10*'Performance Curves'!X$24</f>
        <v>2173.367002355219</v>
      </c>
      <c r="AD10" s="26">
        <f>$G10*'Performance Curves'!Y$24</f>
        <v>2182.1720630672826</v>
      </c>
      <c r="AE10" s="26">
        <f>$G10*'Performance Curves'!Z$24</f>
        <v>2191.0487586839909</v>
      </c>
      <c r="AF10" s="26">
        <f>$G10*'Performance Curves'!AA$24</f>
        <v>2199.99796697086</v>
      </c>
      <c r="AG10" s="26">
        <f>$G10*'Performance Curves'!AB$24</f>
        <v>2209.0205800929461</v>
      </c>
      <c r="AH10" s="26">
        <f>$G10*'Performance Curves'!AC$24</f>
        <v>2218.1175049113349</v>
      </c>
      <c r="AI10" s="26">
        <f>$G10*'Performance Curves'!AD$24</f>
        <v>2227.2896632869915</v>
      </c>
      <c r="AJ10" s="26">
        <f>$G10*'Performance Curves'!AE$24</f>
        <v>2236.5379923921769</v>
      </c>
      <c r="AK10" s="26">
        <f>$G10*'Performance Curves'!AF$24</f>
        <v>2245.863445029659</v>
      </c>
      <c r="AL10" s="14" t="s">
        <v>248</v>
      </c>
      <c r="AM10" s="14">
        <v>1</v>
      </c>
    </row>
    <row r="11" spans="1:39" ht="12.75" customHeight="1" x14ac:dyDescent="0.25">
      <c r="A11" s="100"/>
      <c r="B11" s="14" t="s">
        <v>200</v>
      </c>
      <c r="C11" s="14" t="s">
        <v>246</v>
      </c>
      <c r="D11" s="14" t="s">
        <v>135</v>
      </c>
      <c r="E11" s="14" t="s">
        <v>155</v>
      </c>
      <c r="F11" s="14" t="s">
        <v>414</v>
      </c>
      <c r="G11" s="44">
        <v>1671.98783</v>
      </c>
      <c r="H11" s="26">
        <f>$G11*'Performance Curves'!C$24</f>
        <v>1694.7292592075235</v>
      </c>
      <c r="I11" s="26">
        <f>$G11*'Performance Curves'!D$24</f>
        <v>1718.0978507385817</v>
      </c>
      <c r="J11" s="26">
        <f>$G11*'Performance Curves'!E$24</f>
        <v>1742.1199111237372</v>
      </c>
      <c r="K11" s="26">
        <f>$G11*'Performance Curves'!F$24</f>
        <v>1766.8232390040475</v>
      </c>
      <c r="L11" s="26">
        <f>$G11*'Performance Curves'!G$24</f>
        <v>1792.2372324436828</v>
      </c>
      <c r="M11" s="26">
        <f>$G11*'Performance Curves'!H$24</f>
        <v>1818.3930056392196</v>
      </c>
      <c r="N11" s="26">
        <f>$G11*'Performance Curves'!I$24</f>
        <v>1845.3235159997653</v>
      </c>
      <c r="O11" s="26">
        <f>$G11*'Performance Curves'!J$24</f>
        <v>1873.0637026892221</v>
      </c>
      <c r="P11" s="26">
        <f>$G11*'Performance Curves'!K$24</f>
        <v>1901.6506378552485</v>
      </c>
      <c r="Q11" s="26">
        <f>$G11*'Performance Curves'!L$24</f>
        <v>1931.1236919213065</v>
      </c>
      <c r="R11" s="26">
        <f>$G11*'Performance Curves'!M$24</f>
        <v>1951.4755136733061</v>
      </c>
      <c r="S11" s="26">
        <f>$G11*'Performance Curves'!N$24</f>
        <v>1972.2608739916741</v>
      </c>
      <c r="T11" s="26">
        <f>$G11*'Performance Curves'!O$24</f>
        <v>1993.4937750019685</v>
      </c>
      <c r="U11" s="26">
        <f>$G11*'Performance Curves'!P$24</f>
        <v>2015.1888283663618</v>
      </c>
      <c r="V11" s="26">
        <f>$G11*'Performance Curves'!Q$24</f>
        <v>2037.361288816295</v>
      </c>
      <c r="W11" s="26">
        <f>$G11*'Performance Curves'!R$24</f>
        <v>2060.0270899234533</v>
      </c>
      <c r="X11" s="26">
        <f>$G11*'Performance Curves'!S$24</f>
        <v>2083.2028822853326</v>
      </c>
      <c r="Y11" s="26">
        <f>$G11*'Performance Curves'!T$24</f>
        <v>2106.906074317717</v>
      </c>
      <c r="Z11" s="26">
        <f>$G11*'Performance Curves'!U$24</f>
        <v>2131.1548758640847</v>
      </c>
      <c r="AA11" s="26">
        <f>$G11*'Performance Curves'!V$24</f>
        <v>2155.968344851537</v>
      </c>
      <c r="AB11" s="26">
        <f>$G11*'Performance Curves'!W$24</f>
        <v>2164.6327128924772</v>
      </c>
      <c r="AC11" s="26">
        <f>$G11*'Performance Curves'!X$24</f>
        <v>2173.367002355219</v>
      </c>
      <c r="AD11" s="26">
        <f>$G11*'Performance Curves'!Y$24</f>
        <v>2182.1720630672826</v>
      </c>
      <c r="AE11" s="26">
        <f>$G11*'Performance Curves'!Z$24</f>
        <v>2191.0487586839909</v>
      </c>
      <c r="AF11" s="26">
        <f>$G11*'Performance Curves'!AA$24</f>
        <v>2199.99796697086</v>
      </c>
      <c r="AG11" s="26">
        <f>$G11*'Performance Curves'!AB$24</f>
        <v>2209.0205800929461</v>
      </c>
      <c r="AH11" s="26">
        <f>$G11*'Performance Curves'!AC$24</f>
        <v>2218.1175049113349</v>
      </c>
      <c r="AI11" s="26">
        <f>$G11*'Performance Curves'!AD$24</f>
        <v>2227.2896632869915</v>
      </c>
      <c r="AJ11" s="26">
        <f>$G11*'Performance Curves'!AE$24</f>
        <v>2236.5379923921769</v>
      </c>
      <c r="AK11" s="26">
        <f>$G11*'Performance Curves'!AF$24</f>
        <v>2245.863445029659</v>
      </c>
      <c r="AL11" s="14" t="s">
        <v>248</v>
      </c>
      <c r="AM11" s="14">
        <v>1</v>
      </c>
    </row>
    <row r="12" spans="1:39" ht="12.75" customHeight="1" x14ac:dyDescent="0.25">
      <c r="A12" s="100"/>
      <c r="B12" s="14" t="s">
        <v>201</v>
      </c>
      <c r="C12" s="14" t="s">
        <v>246</v>
      </c>
      <c r="D12" s="14" t="s">
        <v>135</v>
      </c>
      <c r="E12" s="14" t="s">
        <v>155</v>
      </c>
      <c r="F12" s="14" t="s">
        <v>414</v>
      </c>
      <c r="G12" s="44">
        <v>1671.98783</v>
      </c>
      <c r="H12" s="26">
        <f>$G12*'Performance Curves'!C$24</f>
        <v>1694.7292592075235</v>
      </c>
      <c r="I12" s="26">
        <f>$G12*'Performance Curves'!D$24</f>
        <v>1718.0978507385817</v>
      </c>
      <c r="J12" s="26">
        <f>$G12*'Performance Curves'!E$24</f>
        <v>1742.1199111237372</v>
      </c>
      <c r="K12" s="26">
        <f>$G12*'Performance Curves'!F$24</f>
        <v>1766.8232390040475</v>
      </c>
      <c r="L12" s="26">
        <f>$G12*'Performance Curves'!G$24</f>
        <v>1792.2372324436828</v>
      </c>
      <c r="M12" s="26">
        <f>$G12*'Performance Curves'!H$24</f>
        <v>1818.3930056392196</v>
      </c>
      <c r="N12" s="26">
        <f>$G12*'Performance Curves'!I$24</f>
        <v>1845.3235159997653</v>
      </c>
      <c r="O12" s="26">
        <f>$G12*'Performance Curves'!J$24</f>
        <v>1873.0637026892221</v>
      </c>
      <c r="P12" s="26">
        <f>$G12*'Performance Curves'!K$24</f>
        <v>1901.6506378552485</v>
      </c>
      <c r="Q12" s="26">
        <f>$G12*'Performance Curves'!L$24</f>
        <v>1931.1236919213065</v>
      </c>
      <c r="R12" s="26">
        <f>$G12*'Performance Curves'!M$24</f>
        <v>1951.4755136733061</v>
      </c>
      <c r="S12" s="26">
        <f>$G12*'Performance Curves'!N$24</f>
        <v>1972.2608739916741</v>
      </c>
      <c r="T12" s="26">
        <f>$G12*'Performance Curves'!O$24</f>
        <v>1993.4937750019685</v>
      </c>
      <c r="U12" s="26">
        <f>$G12*'Performance Curves'!P$24</f>
        <v>2015.1888283663618</v>
      </c>
      <c r="V12" s="26">
        <f>$G12*'Performance Curves'!Q$24</f>
        <v>2037.361288816295</v>
      </c>
      <c r="W12" s="26">
        <f>$G12*'Performance Curves'!R$24</f>
        <v>2060.0270899234533</v>
      </c>
      <c r="X12" s="26">
        <f>$G12*'Performance Curves'!S$24</f>
        <v>2083.2028822853326</v>
      </c>
      <c r="Y12" s="26">
        <f>$G12*'Performance Curves'!T$24</f>
        <v>2106.906074317717</v>
      </c>
      <c r="Z12" s="26">
        <f>$G12*'Performance Curves'!U$24</f>
        <v>2131.1548758640847</v>
      </c>
      <c r="AA12" s="26">
        <f>$G12*'Performance Curves'!V$24</f>
        <v>2155.968344851537</v>
      </c>
      <c r="AB12" s="26">
        <f>$G12*'Performance Curves'!W$24</f>
        <v>2164.6327128924772</v>
      </c>
      <c r="AC12" s="26">
        <f>$G12*'Performance Curves'!X$24</f>
        <v>2173.367002355219</v>
      </c>
      <c r="AD12" s="26">
        <f>$G12*'Performance Curves'!Y$24</f>
        <v>2182.1720630672826</v>
      </c>
      <c r="AE12" s="26">
        <f>$G12*'Performance Curves'!Z$24</f>
        <v>2191.0487586839909</v>
      </c>
      <c r="AF12" s="26">
        <f>$G12*'Performance Curves'!AA$24</f>
        <v>2199.99796697086</v>
      </c>
      <c r="AG12" s="26">
        <f>$G12*'Performance Curves'!AB$24</f>
        <v>2209.0205800929461</v>
      </c>
      <c r="AH12" s="26">
        <f>$G12*'Performance Curves'!AC$24</f>
        <v>2218.1175049113349</v>
      </c>
      <c r="AI12" s="26">
        <f>$G12*'Performance Curves'!AD$24</f>
        <v>2227.2896632869915</v>
      </c>
      <c r="AJ12" s="26">
        <f>$G12*'Performance Curves'!AE$24</f>
        <v>2236.5379923921769</v>
      </c>
      <c r="AK12" s="26">
        <f>$G12*'Performance Curves'!AF$24</f>
        <v>2245.863445029659</v>
      </c>
      <c r="AL12" s="14" t="s">
        <v>248</v>
      </c>
      <c r="AM12" s="14">
        <v>1</v>
      </c>
    </row>
    <row r="13" spans="1:39" ht="12.75" customHeight="1" x14ac:dyDescent="0.25">
      <c r="A13" s="100"/>
      <c r="B13" s="14" t="s">
        <v>202</v>
      </c>
      <c r="C13" s="14" t="s">
        <v>246</v>
      </c>
      <c r="D13" s="14" t="s">
        <v>135</v>
      </c>
      <c r="E13" s="14" t="s">
        <v>155</v>
      </c>
      <c r="F13" s="14" t="s">
        <v>414</v>
      </c>
      <c r="G13" s="44">
        <v>1671.98783</v>
      </c>
      <c r="H13" s="26">
        <f>$G13*'Performance Curves'!C$24</f>
        <v>1694.7292592075235</v>
      </c>
      <c r="I13" s="26">
        <f>$G13*'Performance Curves'!D$24</f>
        <v>1718.0978507385817</v>
      </c>
      <c r="J13" s="26">
        <f>$G13*'Performance Curves'!E$24</f>
        <v>1742.1199111237372</v>
      </c>
      <c r="K13" s="26">
        <f>$G13*'Performance Curves'!F$24</f>
        <v>1766.8232390040475</v>
      </c>
      <c r="L13" s="26">
        <f>$G13*'Performance Curves'!G$24</f>
        <v>1792.2372324436828</v>
      </c>
      <c r="M13" s="26">
        <f>$G13*'Performance Curves'!H$24</f>
        <v>1818.3930056392196</v>
      </c>
      <c r="N13" s="26">
        <f>$G13*'Performance Curves'!I$24</f>
        <v>1845.3235159997653</v>
      </c>
      <c r="O13" s="26">
        <f>$G13*'Performance Curves'!J$24</f>
        <v>1873.0637026892221</v>
      </c>
      <c r="P13" s="26">
        <f>$G13*'Performance Curves'!K$24</f>
        <v>1901.6506378552485</v>
      </c>
      <c r="Q13" s="26">
        <f>$G13*'Performance Curves'!L$24</f>
        <v>1931.1236919213065</v>
      </c>
      <c r="R13" s="26">
        <f>$G13*'Performance Curves'!M$24</f>
        <v>1951.4755136733061</v>
      </c>
      <c r="S13" s="26">
        <f>$G13*'Performance Curves'!N$24</f>
        <v>1972.2608739916741</v>
      </c>
      <c r="T13" s="26">
        <f>$G13*'Performance Curves'!O$24</f>
        <v>1993.4937750019685</v>
      </c>
      <c r="U13" s="26">
        <f>$G13*'Performance Curves'!P$24</f>
        <v>2015.1888283663618</v>
      </c>
      <c r="V13" s="26">
        <f>$G13*'Performance Curves'!Q$24</f>
        <v>2037.361288816295</v>
      </c>
      <c r="W13" s="26">
        <f>$G13*'Performance Curves'!R$24</f>
        <v>2060.0270899234533</v>
      </c>
      <c r="X13" s="26">
        <f>$G13*'Performance Curves'!S$24</f>
        <v>2083.2028822853326</v>
      </c>
      <c r="Y13" s="26">
        <f>$G13*'Performance Curves'!T$24</f>
        <v>2106.906074317717</v>
      </c>
      <c r="Z13" s="26">
        <f>$G13*'Performance Curves'!U$24</f>
        <v>2131.1548758640847</v>
      </c>
      <c r="AA13" s="26">
        <f>$G13*'Performance Curves'!V$24</f>
        <v>2155.968344851537</v>
      </c>
      <c r="AB13" s="26">
        <f>$G13*'Performance Curves'!W$24</f>
        <v>2164.6327128924772</v>
      </c>
      <c r="AC13" s="26">
        <f>$G13*'Performance Curves'!X$24</f>
        <v>2173.367002355219</v>
      </c>
      <c r="AD13" s="26">
        <f>$G13*'Performance Curves'!Y$24</f>
        <v>2182.1720630672826</v>
      </c>
      <c r="AE13" s="26">
        <f>$G13*'Performance Curves'!Z$24</f>
        <v>2191.0487586839909</v>
      </c>
      <c r="AF13" s="26">
        <f>$G13*'Performance Curves'!AA$24</f>
        <v>2199.99796697086</v>
      </c>
      <c r="AG13" s="26">
        <f>$G13*'Performance Curves'!AB$24</f>
        <v>2209.0205800929461</v>
      </c>
      <c r="AH13" s="26">
        <f>$G13*'Performance Curves'!AC$24</f>
        <v>2218.1175049113349</v>
      </c>
      <c r="AI13" s="26">
        <f>$G13*'Performance Curves'!AD$24</f>
        <v>2227.2896632869915</v>
      </c>
      <c r="AJ13" s="26">
        <f>$G13*'Performance Curves'!AE$24</f>
        <v>2236.5379923921769</v>
      </c>
      <c r="AK13" s="26">
        <f>$G13*'Performance Curves'!AF$24</f>
        <v>2245.863445029659</v>
      </c>
      <c r="AL13" s="14" t="s">
        <v>248</v>
      </c>
      <c r="AM13" s="14">
        <v>1</v>
      </c>
    </row>
    <row r="14" spans="1:39" ht="14.9" customHeight="1" x14ac:dyDescent="0.25">
      <c r="A14" s="100" t="s">
        <v>13</v>
      </c>
      <c r="B14" s="14" t="s">
        <v>205</v>
      </c>
      <c r="C14" s="14" t="s">
        <v>249</v>
      </c>
      <c r="D14" s="14" t="s">
        <v>125</v>
      </c>
      <c r="E14" s="14" t="s">
        <v>155</v>
      </c>
      <c r="F14" s="14" t="s">
        <v>414</v>
      </c>
      <c r="G14" s="27">
        <f>0.365*1000</f>
        <v>365</v>
      </c>
      <c r="H14" s="27">
        <f t="shared" ref="H14:AK14" si="0">0.365*1000</f>
        <v>365</v>
      </c>
      <c r="I14" s="27">
        <f t="shared" si="0"/>
        <v>365</v>
      </c>
      <c r="J14" s="27">
        <f t="shared" si="0"/>
        <v>365</v>
      </c>
      <c r="K14" s="27">
        <f t="shared" si="0"/>
        <v>365</v>
      </c>
      <c r="L14" s="27">
        <f t="shared" si="0"/>
        <v>365</v>
      </c>
      <c r="M14" s="27">
        <f t="shared" si="0"/>
        <v>365</v>
      </c>
      <c r="N14" s="27">
        <f t="shared" si="0"/>
        <v>365</v>
      </c>
      <c r="O14" s="27">
        <f t="shared" si="0"/>
        <v>365</v>
      </c>
      <c r="P14" s="27">
        <f t="shared" si="0"/>
        <v>365</v>
      </c>
      <c r="Q14" s="27">
        <f t="shared" si="0"/>
        <v>365</v>
      </c>
      <c r="R14" s="27">
        <f t="shared" si="0"/>
        <v>365</v>
      </c>
      <c r="S14" s="27">
        <f t="shared" si="0"/>
        <v>365</v>
      </c>
      <c r="T14" s="27">
        <f t="shared" si="0"/>
        <v>365</v>
      </c>
      <c r="U14" s="27">
        <f t="shared" si="0"/>
        <v>365</v>
      </c>
      <c r="V14" s="27">
        <f t="shared" si="0"/>
        <v>365</v>
      </c>
      <c r="W14" s="27">
        <f t="shared" si="0"/>
        <v>365</v>
      </c>
      <c r="X14" s="27">
        <f t="shared" si="0"/>
        <v>365</v>
      </c>
      <c r="Y14" s="27">
        <f t="shared" si="0"/>
        <v>365</v>
      </c>
      <c r="Z14" s="27">
        <f t="shared" si="0"/>
        <v>365</v>
      </c>
      <c r="AA14" s="27">
        <f t="shared" si="0"/>
        <v>365</v>
      </c>
      <c r="AB14" s="27">
        <f t="shared" si="0"/>
        <v>365</v>
      </c>
      <c r="AC14" s="27">
        <f t="shared" si="0"/>
        <v>365</v>
      </c>
      <c r="AD14" s="27">
        <f t="shared" si="0"/>
        <v>365</v>
      </c>
      <c r="AE14" s="27">
        <f t="shared" si="0"/>
        <v>365</v>
      </c>
      <c r="AF14" s="27">
        <f t="shared" si="0"/>
        <v>365</v>
      </c>
      <c r="AG14" s="27">
        <f t="shared" si="0"/>
        <v>365</v>
      </c>
      <c r="AH14" s="27">
        <f t="shared" si="0"/>
        <v>365</v>
      </c>
      <c r="AI14" s="27">
        <f t="shared" si="0"/>
        <v>365</v>
      </c>
      <c r="AJ14" s="27">
        <f t="shared" si="0"/>
        <v>365</v>
      </c>
      <c r="AK14" s="27">
        <f t="shared" si="0"/>
        <v>365</v>
      </c>
      <c r="AL14" s="14" t="s">
        <v>211</v>
      </c>
      <c r="AM14" s="14"/>
    </row>
    <row r="15" spans="1:39" ht="12.75" customHeight="1" x14ac:dyDescent="0.25">
      <c r="A15" s="100"/>
      <c r="B15" s="14"/>
      <c r="C15" s="14" t="s">
        <v>249</v>
      </c>
      <c r="D15" s="14" t="s">
        <v>125</v>
      </c>
      <c r="E15" s="14" t="s">
        <v>155</v>
      </c>
      <c r="F15" s="14" t="s">
        <v>414</v>
      </c>
      <c r="G15" s="26">
        <f>G14*'Conversion Factors'!$H$33</f>
        <v>587.40909999999997</v>
      </c>
      <c r="H15" s="26">
        <f>H14*'Conversion Factors'!$H$33</f>
        <v>587.40909999999997</v>
      </c>
      <c r="I15" s="26">
        <f>I14*'Conversion Factors'!$H$33</f>
        <v>587.40909999999997</v>
      </c>
      <c r="J15" s="26">
        <f>J14*'Conversion Factors'!$H$33</f>
        <v>587.40909999999997</v>
      </c>
      <c r="K15" s="26">
        <f>K14*'Conversion Factors'!$H$33</f>
        <v>587.40909999999997</v>
      </c>
      <c r="L15" s="26">
        <f>L14*'Conversion Factors'!$H$33</f>
        <v>587.40909999999997</v>
      </c>
      <c r="M15" s="26">
        <f>M14*'Conversion Factors'!$H$33</f>
        <v>587.40909999999997</v>
      </c>
      <c r="N15" s="26">
        <f>N14*'Conversion Factors'!$H$33</f>
        <v>587.40909999999997</v>
      </c>
      <c r="O15" s="26">
        <f>O14*'Conversion Factors'!$H$33</f>
        <v>587.40909999999997</v>
      </c>
      <c r="P15" s="26">
        <f>P14*'Conversion Factors'!$H$33</f>
        <v>587.40909999999997</v>
      </c>
      <c r="Q15" s="26">
        <f>Q14*'Conversion Factors'!$H$33</f>
        <v>587.40909999999997</v>
      </c>
      <c r="R15" s="26">
        <f>R14*'Conversion Factors'!$H$33</f>
        <v>587.40909999999997</v>
      </c>
      <c r="S15" s="26">
        <f>S14*'Conversion Factors'!$H$33</f>
        <v>587.40909999999997</v>
      </c>
      <c r="T15" s="26">
        <f>T14*'Conversion Factors'!$H$33</f>
        <v>587.40909999999997</v>
      </c>
      <c r="U15" s="26">
        <f>U14*'Conversion Factors'!$H$33</f>
        <v>587.40909999999997</v>
      </c>
      <c r="V15" s="26">
        <f>V14*'Conversion Factors'!$H$33</f>
        <v>587.40909999999997</v>
      </c>
      <c r="W15" s="26">
        <f>W14*'Conversion Factors'!$H$33</f>
        <v>587.40909999999997</v>
      </c>
      <c r="X15" s="26">
        <f>X14*'Conversion Factors'!$H$33</f>
        <v>587.40909999999997</v>
      </c>
      <c r="Y15" s="26">
        <f>Y14*'Conversion Factors'!$H$33</f>
        <v>587.40909999999997</v>
      </c>
      <c r="Z15" s="26">
        <f>Z14*'Conversion Factors'!$H$33</f>
        <v>587.40909999999997</v>
      </c>
      <c r="AA15" s="26">
        <f>AA14*'Conversion Factors'!$H$33</f>
        <v>587.40909999999997</v>
      </c>
      <c r="AB15" s="26">
        <f>AB14*'Conversion Factors'!$H$33</f>
        <v>587.40909999999997</v>
      </c>
      <c r="AC15" s="26">
        <f>AC14*'Conversion Factors'!$H$33</f>
        <v>587.40909999999997</v>
      </c>
      <c r="AD15" s="26">
        <f>AD14*'Conversion Factors'!$H$33</f>
        <v>587.40909999999997</v>
      </c>
      <c r="AE15" s="26">
        <f>AE14*'Conversion Factors'!$H$33</f>
        <v>587.40909999999997</v>
      </c>
      <c r="AF15" s="26">
        <f>AF14*'Conversion Factors'!$H$33</f>
        <v>587.40909999999997</v>
      </c>
      <c r="AG15" s="26">
        <f>AG14*'Conversion Factors'!$H$33</f>
        <v>587.40909999999997</v>
      </c>
      <c r="AH15" s="26">
        <f>AH14*'Conversion Factors'!$H$33</f>
        <v>587.40909999999997</v>
      </c>
      <c r="AI15" s="26">
        <f>AI14*'Conversion Factors'!$H$33</f>
        <v>587.40909999999997</v>
      </c>
      <c r="AJ15" s="26">
        <f>AJ14*'Conversion Factors'!$H$33</f>
        <v>587.40909999999997</v>
      </c>
      <c r="AK15" s="26">
        <f>AK14*'Conversion Factors'!$H$33</f>
        <v>587.40909999999997</v>
      </c>
      <c r="AL15" s="14"/>
      <c r="AM15" s="14">
        <v>1</v>
      </c>
    </row>
    <row r="16" spans="1:39" ht="13.15" customHeight="1" x14ac:dyDescent="0.25">
      <c r="A16" s="15" t="s">
        <v>15</v>
      </c>
      <c r="B16" s="14" t="s">
        <v>205</v>
      </c>
      <c r="C16" s="14" t="s">
        <v>250</v>
      </c>
      <c r="D16" s="14" t="s">
        <v>133</v>
      </c>
      <c r="E16" s="14" t="s">
        <v>157</v>
      </c>
      <c r="F16" s="14" t="s">
        <v>414</v>
      </c>
      <c r="G16" s="26">
        <f>0.381376442692899*1000</f>
        <v>381.37644269289899</v>
      </c>
      <c r="H16" s="26">
        <f t="shared" ref="H16:AK16" si="1">0.381376442692899*1000</f>
        <v>381.37644269289899</v>
      </c>
      <c r="I16" s="26">
        <f t="shared" si="1"/>
        <v>381.37644269289899</v>
      </c>
      <c r="J16" s="26">
        <f t="shared" si="1"/>
        <v>381.37644269289899</v>
      </c>
      <c r="K16" s="26">
        <f t="shared" si="1"/>
        <v>381.37644269289899</v>
      </c>
      <c r="L16" s="26">
        <f t="shared" si="1"/>
        <v>381.37644269289899</v>
      </c>
      <c r="M16" s="26">
        <f t="shared" si="1"/>
        <v>381.37644269289899</v>
      </c>
      <c r="N16" s="26">
        <f t="shared" si="1"/>
        <v>381.37644269289899</v>
      </c>
      <c r="O16" s="26">
        <f t="shared" si="1"/>
        <v>381.37644269289899</v>
      </c>
      <c r="P16" s="26">
        <f t="shared" si="1"/>
        <v>381.37644269289899</v>
      </c>
      <c r="Q16" s="26">
        <f t="shared" si="1"/>
        <v>381.37644269289899</v>
      </c>
      <c r="R16" s="26">
        <f t="shared" si="1"/>
        <v>381.37644269289899</v>
      </c>
      <c r="S16" s="26">
        <f t="shared" si="1"/>
        <v>381.37644269289899</v>
      </c>
      <c r="T16" s="26">
        <f t="shared" si="1"/>
        <v>381.37644269289899</v>
      </c>
      <c r="U16" s="26">
        <f t="shared" si="1"/>
        <v>381.37644269289899</v>
      </c>
      <c r="V16" s="26">
        <f t="shared" si="1"/>
        <v>381.37644269289899</v>
      </c>
      <c r="W16" s="26">
        <f t="shared" si="1"/>
        <v>381.37644269289899</v>
      </c>
      <c r="X16" s="26">
        <f t="shared" si="1"/>
        <v>381.37644269289899</v>
      </c>
      <c r="Y16" s="26">
        <f t="shared" si="1"/>
        <v>381.37644269289899</v>
      </c>
      <c r="Z16" s="26">
        <f t="shared" si="1"/>
        <v>381.37644269289899</v>
      </c>
      <c r="AA16" s="26">
        <f t="shared" si="1"/>
        <v>381.37644269289899</v>
      </c>
      <c r="AB16" s="26">
        <f t="shared" si="1"/>
        <v>381.37644269289899</v>
      </c>
      <c r="AC16" s="26">
        <f t="shared" si="1"/>
        <v>381.37644269289899</v>
      </c>
      <c r="AD16" s="26">
        <f t="shared" si="1"/>
        <v>381.37644269289899</v>
      </c>
      <c r="AE16" s="26">
        <f t="shared" si="1"/>
        <v>381.37644269289899</v>
      </c>
      <c r="AF16" s="26">
        <f t="shared" si="1"/>
        <v>381.37644269289899</v>
      </c>
      <c r="AG16" s="26">
        <f t="shared" si="1"/>
        <v>381.37644269289899</v>
      </c>
      <c r="AH16" s="26">
        <f t="shared" si="1"/>
        <v>381.37644269289899</v>
      </c>
      <c r="AI16" s="26">
        <f t="shared" si="1"/>
        <v>381.37644269289899</v>
      </c>
      <c r="AJ16" s="26">
        <f t="shared" si="1"/>
        <v>381.37644269289899</v>
      </c>
      <c r="AK16" s="26">
        <f t="shared" si="1"/>
        <v>381.37644269289899</v>
      </c>
      <c r="AL16" s="14" t="s">
        <v>251</v>
      </c>
      <c r="AM16" s="14">
        <v>1</v>
      </c>
    </row>
    <row r="17" spans="1:39" ht="13.15" customHeight="1" x14ac:dyDescent="0.25">
      <c r="A17" s="15" t="s">
        <v>18</v>
      </c>
      <c r="B17" s="14" t="s">
        <v>205</v>
      </c>
      <c r="C17" s="14" t="s">
        <v>252</v>
      </c>
      <c r="D17" s="14" t="s">
        <v>131</v>
      </c>
      <c r="E17" s="14" t="s">
        <v>157</v>
      </c>
      <c r="F17" s="14" t="s">
        <v>414</v>
      </c>
      <c r="G17" s="26">
        <f>0.39917732489421*1000</f>
        <v>399.17732489420996</v>
      </c>
      <c r="H17" s="26">
        <f t="shared" ref="H17:AK17" si="2">0.39917732489421*1000</f>
        <v>399.17732489420996</v>
      </c>
      <c r="I17" s="26">
        <f t="shared" si="2"/>
        <v>399.17732489420996</v>
      </c>
      <c r="J17" s="26">
        <f t="shared" si="2"/>
        <v>399.17732489420996</v>
      </c>
      <c r="K17" s="26">
        <f t="shared" si="2"/>
        <v>399.17732489420996</v>
      </c>
      <c r="L17" s="26">
        <f t="shared" si="2"/>
        <v>399.17732489420996</v>
      </c>
      <c r="M17" s="26">
        <f t="shared" si="2"/>
        <v>399.17732489420996</v>
      </c>
      <c r="N17" s="26">
        <f t="shared" si="2"/>
        <v>399.17732489420996</v>
      </c>
      <c r="O17" s="26">
        <f t="shared" si="2"/>
        <v>399.17732489420996</v>
      </c>
      <c r="P17" s="26">
        <f t="shared" si="2"/>
        <v>399.17732489420996</v>
      </c>
      <c r="Q17" s="26">
        <f t="shared" si="2"/>
        <v>399.17732489420996</v>
      </c>
      <c r="R17" s="26">
        <f t="shared" si="2"/>
        <v>399.17732489420996</v>
      </c>
      <c r="S17" s="26">
        <f t="shared" si="2"/>
        <v>399.17732489420996</v>
      </c>
      <c r="T17" s="26">
        <f t="shared" si="2"/>
        <v>399.17732489420996</v>
      </c>
      <c r="U17" s="26">
        <f t="shared" si="2"/>
        <v>399.17732489420996</v>
      </c>
      <c r="V17" s="26">
        <f t="shared" si="2"/>
        <v>399.17732489420996</v>
      </c>
      <c r="W17" s="26">
        <f t="shared" si="2"/>
        <v>399.17732489420996</v>
      </c>
      <c r="X17" s="26">
        <f t="shared" si="2"/>
        <v>399.17732489420996</v>
      </c>
      <c r="Y17" s="26">
        <f t="shared" si="2"/>
        <v>399.17732489420996</v>
      </c>
      <c r="Z17" s="26">
        <f t="shared" si="2"/>
        <v>399.17732489420996</v>
      </c>
      <c r="AA17" s="26">
        <f t="shared" si="2"/>
        <v>399.17732489420996</v>
      </c>
      <c r="AB17" s="26">
        <f t="shared" si="2"/>
        <v>399.17732489420996</v>
      </c>
      <c r="AC17" s="26">
        <f t="shared" si="2"/>
        <v>399.17732489420996</v>
      </c>
      <c r="AD17" s="26">
        <f t="shared" si="2"/>
        <v>399.17732489420996</v>
      </c>
      <c r="AE17" s="26">
        <f t="shared" si="2"/>
        <v>399.17732489420996</v>
      </c>
      <c r="AF17" s="26">
        <f t="shared" si="2"/>
        <v>399.17732489420996</v>
      </c>
      <c r="AG17" s="26">
        <f t="shared" si="2"/>
        <v>399.17732489420996</v>
      </c>
      <c r="AH17" s="26">
        <f t="shared" si="2"/>
        <v>399.17732489420996</v>
      </c>
      <c r="AI17" s="26">
        <f t="shared" si="2"/>
        <v>399.17732489420996</v>
      </c>
      <c r="AJ17" s="26">
        <f t="shared" si="2"/>
        <v>399.17732489420996</v>
      </c>
      <c r="AK17" s="26">
        <f t="shared" si="2"/>
        <v>399.17732489420996</v>
      </c>
      <c r="AL17" s="14" t="s">
        <v>253</v>
      </c>
      <c r="AM17" s="14">
        <v>1</v>
      </c>
    </row>
    <row r="18" spans="1:39" ht="13.15" customHeight="1" x14ac:dyDescent="0.25">
      <c r="A18" s="100" t="s">
        <v>20</v>
      </c>
      <c r="B18" s="14" t="s">
        <v>199</v>
      </c>
      <c r="C18" s="14" t="s">
        <v>246</v>
      </c>
      <c r="D18" s="14" t="s">
        <v>117</v>
      </c>
      <c r="E18" s="14" t="s">
        <v>157</v>
      </c>
      <c r="F18" s="14" t="s">
        <v>414</v>
      </c>
      <c r="G18" s="44">
        <v>1592.1809000000001</v>
      </c>
      <c r="H18" s="26">
        <f>$G18*'Performance Curves'!C$25</f>
        <v>1618.858021924779</v>
      </c>
      <c r="I18" s="26">
        <f>$G18*'Performance Curves'!D$25</f>
        <v>1646.4443321174579</v>
      </c>
      <c r="J18" s="26">
        <f>$G18*'Performance Curves'!E$25</f>
        <v>1674.9871156822649</v>
      </c>
      <c r="K18" s="26">
        <f>$G18*'Performance Curves'!F$25</f>
        <v>1704.5369945111279</v>
      </c>
      <c r="L18" s="26">
        <f>$G18*'Performance Curves'!G$25</f>
        <v>1735.1482269051623</v>
      </c>
      <c r="M18" s="26">
        <f>$G18*'Performance Curves'!H$25</f>
        <v>1766.8790400714006</v>
      </c>
      <c r="N18" s="26">
        <f>$G18*'Performance Curves'!I$25</f>
        <v>1799.791999781487</v>
      </c>
      <c r="O18" s="26">
        <f>$G18*'Performance Curves'!J$25</f>
        <v>1833.9544221300257</v>
      </c>
      <c r="P18" s="26">
        <f>$G18*'Performance Curves'!K$25</f>
        <v>1869.4388330945646</v>
      </c>
      <c r="Q18" s="26">
        <f>$G18*'Performance Curves'!L$25</f>
        <v>1906.3234824992032</v>
      </c>
      <c r="R18" s="26">
        <f>$G18*'Performance Curves'!M$25</f>
        <v>1917.5379879077414</v>
      </c>
      <c r="S18" s="26">
        <f>$G18*'Performance Curves'!N$25</f>
        <v>1928.8852193315943</v>
      </c>
      <c r="T18" s="26">
        <f>$G18*'Performance Curves'!O$25</f>
        <v>1940.3675470573762</v>
      </c>
      <c r="U18" s="26">
        <f>$G18*'Performance Curves'!P$25</f>
        <v>1951.9873981493527</v>
      </c>
      <c r="V18" s="26">
        <f>$G18*'Performance Curves'!Q$25</f>
        <v>1963.7472581597399</v>
      </c>
      <c r="W18" s="26">
        <f>$G18*'Performance Curves'!R$25</f>
        <v>1975.6496729012047</v>
      </c>
      <c r="X18" s="26">
        <f>$G18*'Performance Curves'!S$25</f>
        <v>1987.6972502842134</v>
      </c>
      <c r="Y18" s="26">
        <f>$G18*'Performance Curves'!T$25</f>
        <v>1999.8926622220242</v>
      </c>
      <c r="Z18" s="26">
        <f>$G18*'Performance Curves'!U$25</f>
        <v>2012.2386466062344</v>
      </c>
      <c r="AA18" s="26">
        <f>$G18*'Performance Curves'!V$25</f>
        <v>2024.7380093559589</v>
      </c>
      <c r="AB18" s="26">
        <f>$G18*'Performance Curves'!W$25</f>
        <v>2031.4714556994945</v>
      </c>
      <c r="AC18" s="26">
        <f>$G18*'Performance Curves'!X$25</f>
        <v>2038.249836827116</v>
      </c>
      <c r="AD18" s="26">
        <f>$G18*'Performance Curves'!Y$25</f>
        <v>2045.0736040444001</v>
      </c>
      <c r="AE18" s="26">
        <f>$G18*'Performance Curves'!Z$25</f>
        <v>2051.9432147208508</v>
      </c>
      <c r="AF18" s="26">
        <f>$G18*'Performance Curves'!AA$25</f>
        <v>2058.8591323920864</v>
      </c>
      <c r="AG18" s="26">
        <f>$G18*'Performance Curves'!AB$25</f>
        <v>2065.8218268641053</v>
      </c>
      <c r="AH18" s="26">
        <f>$G18*'Performance Curves'!AC$25</f>
        <v>2072.8317743196717</v>
      </c>
      <c r="AI18" s="26">
        <f>$G18*'Performance Curves'!AD$25</f>
        <v>2079.8894574268738</v>
      </c>
      <c r="AJ18" s="26">
        <f>$G18*'Performance Curves'!AE$25</f>
        <v>2086.9953654499113</v>
      </c>
      <c r="AK18" s="26">
        <f>$G18*'Performance Curves'!AF$25</f>
        <v>2094.1499943621566</v>
      </c>
      <c r="AL18" s="14" t="s">
        <v>254</v>
      </c>
      <c r="AM18" s="14">
        <v>1</v>
      </c>
    </row>
    <row r="19" spans="1:39" ht="12.75" customHeight="1" x14ac:dyDescent="0.25">
      <c r="A19" s="100"/>
      <c r="B19" s="14" t="s">
        <v>195</v>
      </c>
      <c r="C19" s="14" t="s">
        <v>246</v>
      </c>
      <c r="D19" s="14" t="s">
        <v>117</v>
      </c>
      <c r="E19" s="14" t="s">
        <v>157</v>
      </c>
      <c r="F19" s="14" t="s">
        <v>414</v>
      </c>
      <c r="G19" s="44">
        <v>1592.1809000000001</v>
      </c>
      <c r="H19" s="26">
        <f>$G19*'Performance Curves'!C$25</f>
        <v>1618.858021924779</v>
      </c>
      <c r="I19" s="26">
        <f>$G19*'Performance Curves'!D$25</f>
        <v>1646.4443321174579</v>
      </c>
      <c r="J19" s="26">
        <f>$G19*'Performance Curves'!E$25</f>
        <v>1674.9871156822649</v>
      </c>
      <c r="K19" s="26">
        <f>$G19*'Performance Curves'!F$25</f>
        <v>1704.5369945111279</v>
      </c>
      <c r="L19" s="26">
        <f>$G19*'Performance Curves'!G$25</f>
        <v>1735.1482269051623</v>
      </c>
      <c r="M19" s="26">
        <f>$G19*'Performance Curves'!H$25</f>
        <v>1766.8790400714006</v>
      </c>
      <c r="N19" s="26">
        <f>$G19*'Performance Curves'!I$25</f>
        <v>1799.791999781487</v>
      </c>
      <c r="O19" s="26">
        <f>$G19*'Performance Curves'!J$25</f>
        <v>1833.9544221300257</v>
      </c>
      <c r="P19" s="26">
        <f>$G19*'Performance Curves'!K$25</f>
        <v>1869.4388330945646</v>
      </c>
      <c r="Q19" s="26">
        <f>$G19*'Performance Curves'!L$25</f>
        <v>1906.3234824992032</v>
      </c>
      <c r="R19" s="26">
        <f>$G19*'Performance Curves'!M$25</f>
        <v>1917.5379879077414</v>
      </c>
      <c r="S19" s="26">
        <f>$G19*'Performance Curves'!N$25</f>
        <v>1928.8852193315943</v>
      </c>
      <c r="T19" s="26">
        <f>$G19*'Performance Curves'!O$25</f>
        <v>1940.3675470573762</v>
      </c>
      <c r="U19" s="26">
        <f>$G19*'Performance Curves'!P$25</f>
        <v>1951.9873981493527</v>
      </c>
      <c r="V19" s="26">
        <f>$G19*'Performance Curves'!Q$25</f>
        <v>1963.7472581597399</v>
      </c>
      <c r="W19" s="26">
        <f>$G19*'Performance Curves'!R$25</f>
        <v>1975.6496729012047</v>
      </c>
      <c r="X19" s="26">
        <f>$G19*'Performance Curves'!S$25</f>
        <v>1987.6972502842134</v>
      </c>
      <c r="Y19" s="26">
        <f>$G19*'Performance Curves'!T$25</f>
        <v>1999.8926622220242</v>
      </c>
      <c r="Z19" s="26">
        <f>$G19*'Performance Curves'!U$25</f>
        <v>2012.2386466062344</v>
      </c>
      <c r="AA19" s="26">
        <f>$G19*'Performance Curves'!V$25</f>
        <v>2024.7380093559589</v>
      </c>
      <c r="AB19" s="26">
        <f>$G19*'Performance Curves'!W$25</f>
        <v>2031.4714556994945</v>
      </c>
      <c r="AC19" s="26">
        <f>$G19*'Performance Curves'!X$25</f>
        <v>2038.249836827116</v>
      </c>
      <c r="AD19" s="26">
        <f>$G19*'Performance Curves'!Y$25</f>
        <v>2045.0736040444001</v>
      </c>
      <c r="AE19" s="26">
        <f>$G19*'Performance Curves'!Z$25</f>
        <v>2051.9432147208508</v>
      </c>
      <c r="AF19" s="26">
        <f>$G19*'Performance Curves'!AA$25</f>
        <v>2058.8591323920864</v>
      </c>
      <c r="AG19" s="26">
        <f>$G19*'Performance Curves'!AB$25</f>
        <v>2065.8218268641053</v>
      </c>
      <c r="AH19" s="26">
        <f>$G19*'Performance Curves'!AC$25</f>
        <v>2072.8317743196717</v>
      </c>
      <c r="AI19" s="26">
        <f>$G19*'Performance Curves'!AD$25</f>
        <v>2079.8894574268738</v>
      </c>
      <c r="AJ19" s="26">
        <f>$G19*'Performance Curves'!AE$25</f>
        <v>2086.9953654499113</v>
      </c>
      <c r="AK19" s="26">
        <f>$G19*'Performance Curves'!AF$25</f>
        <v>2094.1499943621566</v>
      </c>
      <c r="AL19" s="14" t="s">
        <v>254</v>
      </c>
      <c r="AM19" s="14">
        <v>1</v>
      </c>
    </row>
    <row r="20" spans="1:39" ht="12.75" customHeight="1" x14ac:dyDescent="0.25">
      <c r="A20" s="100"/>
      <c r="B20" s="14" t="s">
        <v>200</v>
      </c>
      <c r="C20" s="14" t="s">
        <v>246</v>
      </c>
      <c r="D20" s="14" t="s">
        <v>117</v>
      </c>
      <c r="E20" s="14" t="s">
        <v>157</v>
      </c>
      <c r="F20" s="14" t="s">
        <v>414</v>
      </c>
      <c r="G20" s="44">
        <v>1592.1809000000001</v>
      </c>
      <c r="H20" s="26">
        <f>$G20*'Performance Curves'!C$25</f>
        <v>1618.858021924779</v>
      </c>
      <c r="I20" s="26">
        <f>$G20*'Performance Curves'!D$25</f>
        <v>1646.4443321174579</v>
      </c>
      <c r="J20" s="26">
        <f>$G20*'Performance Curves'!E$25</f>
        <v>1674.9871156822649</v>
      </c>
      <c r="K20" s="26">
        <f>$G20*'Performance Curves'!F$25</f>
        <v>1704.5369945111279</v>
      </c>
      <c r="L20" s="26">
        <f>$G20*'Performance Curves'!G$25</f>
        <v>1735.1482269051623</v>
      </c>
      <c r="M20" s="26">
        <f>$G20*'Performance Curves'!H$25</f>
        <v>1766.8790400714006</v>
      </c>
      <c r="N20" s="26">
        <f>$G20*'Performance Curves'!I$25</f>
        <v>1799.791999781487</v>
      </c>
      <c r="O20" s="26">
        <f>$G20*'Performance Curves'!J$25</f>
        <v>1833.9544221300257</v>
      </c>
      <c r="P20" s="26">
        <f>$G20*'Performance Curves'!K$25</f>
        <v>1869.4388330945646</v>
      </c>
      <c r="Q20" s="26">
        <f>$G20*'Performance Curves'!L$25</f>
        <v>1906.3234824992032</v>
      </c>
      <c r="R20" s="26">
        <f>$G20*'Performance Curves'!M$25</f>
        <v>1917.5379879077414</v>
      </c>
      <c r="S20" s="26">
        <f>$G20*'Performance Curves'!N$25</f>
        <v>1928.8852193315943</v>
      </c>
      <c r="T20" s="26">
        <f>$G20*'Performance Curves'!O$25</f>
        <v>1940.3675470573762</v>
      </c>
      <c r="U20" s="26">
        <f>$G20*'Performance Curves'!P$25</f>
        <v>1951.9873981493527</v>
      </c>
      <c r="V20" s="26">
        <f>$G20*'Performance Curves'!Q$25</f>
        <v>1963.7472581597399</v>
      </c>
      <c r="W20" s="26">
        <f>$G20*'Performance Curves'!R$25</f>
        <v>1975.6496729012047</v>
      </c>
      <c r="X20" s="26">
        <f>$G20*'Performance Curves'!S$25</f>
        <v>1987.6972502842134</v>
      </c>
      <c r="Y20" s="26">
        <f>$G20*'Performance Curves'!T$25</f>
        <v>1999.8926622220242</v>
      </c>
      <c r="Z20" s="26">
        <f>$G20*'Performance Curves'!U$25</f>
        <v>2012.2386466062344</v>
      </c>
      <c r="AA20" s="26">
        <f>$G20*'Performance Curves'!V$25</f>
        <v>2024.7380093559589</v>
      </c>
      <c r="AB20" s="26">
        <f>$G20*'Performance Curves'!W$25</f>
        <v>2031.4714556994945</v>
      </c>
      <c r="AC20" s="26">
        <f>$G20*'Performance Curves'!X$25</f>
        <v>2038.249836827116</v>
      </c>
      <c r="AD20" s="26">
        <f>$G20*'Performance Curves'!Y$25</f>
        <v>2045.0736040444001</v>
      </c>
      <c r="AE20" s="26">
        <f>$G20*'Performance Curves'!Z$25</f>
        <v>2051.9432147208508</v>
      </c>
      <c r="AF20" s="26">
        <f>$G20*'Performance Curves'!AA$25</f>
        <v>2058.8591323920864</v>
      </c>
      <c r="AG20" s="26">
        <f>$G20*'Performance Curves'!AB$25</f>
        <v>2065.8218268641053</v>
      </c>
      <c r="AH20" s="26">
        <f>$G20*'Performance Curves'!AC$25</f>
        <v>2072.8317743196717</v>
      </c>
      <c r="AI20" s="26">
        <f>$G20*'Performance Curves'!AD$25</f>
        <v>2079.8894574268738</v>
      </c>
      <c r="AJ20" s="26">
        <f>$G20*'Performance Curves'!AE$25</f>
        <v>2086.9953654499113</v>
      </c>
      <c r="AK20" s="26">
        <f>$G20*'Performance Curves'!AF$25</f>
        <v>2094.1499943621566</v>
      </c>
      <c r="AL20" s="14" t="s">
        <v>254</v>
      </c>
      <c r="AM20" s="14">
        <v>1</v>
      </c>
    </row>
    <row r="21" spans="1:39" ht="12.75" customHeight="1" x14ac:dyDescent="0.25">
      <c r="A21" s="100"/>
      <c r="B21" s="14" t="s">
        <v>201</v>
      </c>
      <c r="C21" s="14" t="s">
        <v>246</v>
      </c>
      <c r="D21" s="14" t="s">
        <v>117</v>
      </c>
      <c r="E21" s="14" t="s">
        <v>157</v>
      </c>
      <c r="F21" s="14" t="s">
        <v>414</v>
      </c>
      <c r="G21" s="44">
        <v>1592.1809000000001</v>
      </c>
      <c r="H21" s="26">
        <f>$G21*'Performance Curves'!C$25</f>
        <v>1618.858021924779</v>
      </c>
      <c r="I21" s="26">
        <f>$G21*'Performance Curves'!D$25</f>
        <v>1646.4443321174579</v>
      </c>
      <c r="J21" s="26">
        <f>$G21*'Performance Curves'!E$25</f>
        <v>1674.9871156822649</v>
      </c>
      <c r="K21" s="26">
        <f>$G21*'Performance Curves'!F$25</f>
        <v>1704.5369945111279</v>
      </c>
      <c r="L21" s="26">
        <f>$G21*'Performance Curves'!G$25</f>
        <v>1735.1482269051623</v>
      </c>
      <c r="M21" s="26">
        <f>$G21*'Performance Curves'!H$25</f>
        <v>1766.8790400714006</v>
      </c>
      <c r="N21" s="26">
        <f>$G21*'Performance Curves'!I$25</f>
        <v>1799.791999781487</v>
      </c>
      <c r="O21" s="26">
        <f>$G21*'Performance Curves'!J$25</f>
        <v>1833.9544221300257</v>
      </c>
      <c r="P21" s="26">
        <f>$G21*'Performance Curves'!K$25</f>
        <v>1869.4388330945646</v>
      </c>
      <c r="Q21" s="26">
        <f>$G21*'Performance Curves'!L$25</f>
        <v>1906.3234824992032</v>
      </c>
      <c r="R21" s="26">
        <f>$G21*'Performance Curves'!M$25</f>
        <v>1917.5379879077414</v>
      </c>
      <c r="S21" s="26">
        <f>$G21*'Performance Curves'!N$25</f>
        <v>1928.8852193315943</v>
      </c>
      <c r="T21" s="26">
        <f>$G21*'Performance Curves'!O$25</f>
        <v>1940.3675470573762</v>
      </c>
      <c r="U21" s="26">
        <f>$G21*'Performance Curves'!P$25</f>
        <v>1951.9873981493527</v>
      </c>
      <c r="V21" s="26">
        <f>$G21*'Performance Curves'!Q$25</f>
        <v>1963.7472581597399</v>
      </c>
      <c r="W21" s="26">
        <f>$G21*'Performance Curves'!R$25</f>
        <v>1975.6496729012047</v>
      </c>
      <c r="X21" s="26">
        <f>$G21*'Performance Curves'!S$25</f>
        <v>1987.6972502842134</v>
      </c>
      <c r="Y21" s="26">
        <f>$G21*'Performance Curves'!T$25</f>
        <v>1999.8926622220242</v>
      </c>
      <c r="Z21" s="26">
        <f>$G21*'Performance Curves'!U$25</f>
        <v>2012.2386466062344</v>
      </c>
      <c r="AA21" s="26">
        <f>$G21*'Performance Curves'!V$25</f>
        <v>2024.7380093559589</v>
      </c>
      <c r="AB21" s="26">
        <f>$G21*'Performance Curves'!W$25</f>
        <v>2031.4714556994945</v>
      </c>
      <c r="AC21" s="26">
        <f>$G21*'Performance Curves'!X$25</f>
        <v>2038.249836827116</v>
      </c>
      <c r="AD21" s="26">
        <f>$G21*'Performance Curves'!Y$25</f>
        <v>2045.0736040444001</v>
      </c>
      <c r="AE21" s="26">
        <f>$G21*'Performance Curves'!Z$25</f>
        <v>2051.9432147208508</v>
      </c>
      <c r="AF21" s="26">
        <f>$G21*'Performance Curves'!AA$25</f>
        <v>2058.8591323920864</v>
      </c>
      <c r="AG21" s="26">
        <f>$G21*'Performance Curves'!AB$25</f>
        <v>2065.8218268641053</v>
      </c>
      <c r="AH21" s="26">
        <f>$G21*'Performance Curves'!AC$25</f>
        <v>2072.8317743196717</v>
      </c>
      <c r="AI21" s="26">
        <f>$G21*'Performance Curves'!AD$25</f>
        <v>2079.8894574268738</v>
      </c>
      <c r="AJ21" s="26">
        <f>$G21*'Performance Curves'!AE$25</f>
        <v>2086.9953654499113</v>
      </c>
      <c r="AK21" s="26">
        <f>$G21*'Performance Curves'!AF$25</f>
        <v>2094.1499943621566</v>
      </c>
      <c r="AL21" s="14" t="s">
        <v>254</v>
      </c>
      <c r="AM21" s="14">
        <v>1</v>
      </c>
    </row>
    <row r="22" spans="1:39" ht="12.75" customHeight="1" x14ac:dyDescent="0.25">
      <c r="A22" s="100"/>
      <c r="B22" s="14" t="s">
        <v>202</v>
      </c>
      <c r="C22" s="14" t="s">
        <v>246</v>
      </c>
      <c r="D22" s="14" t="s">
        <v>117</v>
      </c>
      <c r="E22" s="14" t="s">
        <v>157</v>
      </c>
      <c r="F22" s="14" t="s">
        <v>414</v>
      </c>
      <c r="G22" s="44">
        <v>1592.1809000000001</v>
      </c>
      <c r="H22" s="26">
        <f>$G22*'Performance Curves'!C$25</f>
        <v>1618.858021924779</v>
      </c>
      <c r="I22" s="26">
        <f>$G22*'Performance Curves'!D$25</f>
        <v>1646.4443321174579</v>
      </c>
      <c r="J22" s="26">
        <f>$G22*'Performance Curves'!E$25</f>
        <v>1674.9871156822649</v>
      </c>
      <c r="K22" s="26">
        <f>$G22*'Performance Curves'!F$25</f>
        <v>1704.5369945111279</v>
      </c>
      <c r="L22" s="26">
        <f>$G22*'Performance Curves'!G$25</f>
        <v>1735.1482269051623</v>
      </c>
      <c r="M22" s="26">
        <f>$G22*'Performance Curves'!H$25</f>
        <v>1766.8790400714006</v>
      </c>
      <c r="N22" s="26">
        <f>$G22*'Performance Curves'!I$25</f>
        <v>1799.791999781487</v>
      </c>
      <c r="O22" s="26">
        <f>$G22*'Performance Curves'!J$25</f>
        <v>1833.9544221300257</v>
      </c>
      <c r="P22" s="26">
        <f>$G22*'Performance Curves'!K$25</f>
        <v>1869.4388330945646</v>
      </c>
      <c r="Q22" s="26">
        <f>$G22*'Performance Curves'!L$25</f>
        <v>1906.3234824992032</v>
      </c>
      <c r="R22" s="26">
        <f>$G22*'Performance Curves'!M$25</f>
        <v>1917.5379879077414</v>
      </c>
      <c r="S22" s="26">
        <f>$G22*'Performance Curves'!N$25</f>
        <v>1928.8852193315943</v>
      </c>
      <c r="T22" s="26">
        <f>$G22*'Performance Curves'!O$25</f>
        <v>1940.3675470573762</v>
      </c>
      <c r="U22" s="26">
        <f>$G22*'Performance Curves'!P$25</f>
        <v>1951.9873981493527</v>
      </c>
      <c r="V22" s="26">
        <f>$G22*'Performance Curves'!Q$25</f>
        <v>1963.7472581597399</v>
      </c>
      <c r="W22" s="26">
        <f>$G22*'Performance Curves'!R$25</f>
        <v>1975.6496729012047</v>
      </c>
      <c r="X22" s="26">
        <f>$G22*'Performance Curves'!S$25</f>
        <v>1987.6972502842134</v>
      </c>
      <c r="Y22" s="26">
        <f>$G22*'Performance Curves'!T$25</f>
        <v>1999.8926622220242</v>
      </c>
      <c r="Z22" s="26">
        <f>$G22*'Performance Curves'!U$25</f>
        <v>2012.2386466062344</v>
      </c>
      <c r="AA22" s="26">
        <f>$G22*'Performance Curves'!V$25</f>
        <v>2024.7380093559589</v>
      </c>
      <c r="AB22" s="26">
        <f>$G22*'Performance Curves'!W$25</f>
        <v>2031.4714556994945</v>
      </c>
      <c r="AC22" s="26">
        <f>$G22*'Performance Curves'!X$25</f>
        <v>2038.249836827116</v>
      </c>
      <c r="AD22" s="26">
        <f>$G22*'Performance Curves'!Y$25</f>
        <v>2045.0736040444001</v>
      </c>
      <c r="AE22" s="26">
        <f>$G22*'Performance Curves'!Z$25</f>
        <v>2051.9432147208508</v>
      </c>
      <c r="AF22" s="26">
        <f>$G22*'Performance Curves'!AA$25</f>
        <v>2058.8591323920864</v>
      </c>
      <c r="AG22" s="26">
        <f>$G22*'Performance Curves'!AB$25</f>
        <v>2065.8218268641053</v>
      </c>
      <c r="AH22" s="26">
        <f>$G22*'Performance Curves'!AC$25</f>
        <v>2072.8317743196717</v>
      </c>
      <c r="AI22" s="26">
        <f>$G22*'Performance Curves'!AD$25</f>
        <v>2079.8894574268738</v>
      </c>
      <c r="AJ22" s="26">
        <f>$G22*'Performance Curves'!AE$25</f>
        <v>2086.9953654499113</v>
      </c>
      <c r="AK22" s="26">
        <f>$G22*'Performance Curves'!AF$25</f>
        <v>2094.1499943621566</v>
      </c>
      <c r="AL22" s="14" t="s">
        <v>254</v>
      </c>
      <c r="AM22" s="14">
        <v>1</v>
      </c>
    </row>
    <row r="23" spans="1:39" ht="12.75" customHeight="1" x14ac:dyDescent="0.25">
      <c r="A23" s="100" t="s">
        <v>22</v>
      </c>
      <c r="B23" s="14" t="s">
        <v>199</v>
      </c>
      <c r="C23" s="14" t="s">
        <v>246</v>
      </c>
      <c r="D23" s="14" t="s">
        <v>135</v>
      </c>
      <c r="E23" s="14" t="s">
        <v>157</v>
      </c>
      <c r="F23" s="14" t="s">
        <v>414</v>
      </c>
      <c r="G23" s="44">
        <v>1030.7276400000001</v>
      </c>
      <c r="H23" s="26">
        <f>$G23*'Performance Curves'!C$26</f>
        <v>1042.0852529529643</v>
      </c>
      <c r="I23" s="26">
        <f>$G23*'Performance Curves'!D$26</f>
        <v>1053.6959543204723</v>
      </c>
      <c r="J23" s="26">
        <f>$G23*'Performance Curves'!E$26</f>
        <v>1065.5682989979252</v>
      </c>
      <c r="K23" s="26">
        <f>$G23*'Performance Curves'!F$26</f>
        <v>1077.711231837972</v>
      </c>
      <c r="L23" s="26">
        <f>$G23*'Performance Curves'!G$26</f>
        <v>1090.1341101258788</v>
      </c>
      <c r="M23" s="26">
        <f>$G23*'Performance Curves'!H$26</f>
        <v>1102.8467276274771</v>
      </c>
      <c r="N23" s="26">
        <f>$G23*'Performance Curves'!I$26</f>
        <v>1115.8593403395816</v>
      </c>
      <c r="O23" s="26">
        <f>$G23*'Performance Curves'!J$26</f>
        <v>1129.1826940851658</v>
      </c>
      <c r="P23" s="26">
        <f>$G23*'Performance Curves'!K$26</f>
        <v>1142.828054109345</v>
      </c>
      <c r="Q23" s="26">
        <f>$G23*'Performance Curves'!L$26</f>
        <v>1156.807236847483</v>
      </c>
      <c r="R23" s="26">
        <f>$G23*'Performance Curves'!M$26</f>
        <v>1162.6783055713217</v>
      </c>
      <c r="S23" s="26">
        <f>$G23*'Performance Curves'!N$26</f>
        <v>1168.6092724005719</v>
      </c>
      <c r="T23" s="26">
        <f>$G23*'Performance Curves'!O$26</f>
        <v>1174.6010586782036</v>
      </c>
      <c r="U23" s="26">
        <f>$G23*'Performance Curves'!P$26</f>
        <v>1180.6546047405031</v>
      </c>
      <c r="V23" s="26">
        <f>$G23*'Performance Curves'!Q$26</f>
        <v>1186.7708704090362</v>
      </c>
      <c r="W23" s="26">
        <f>$G23*'Performance Curves'!R$26</f>
        <v>1192.9508354979862</v>
      </c>
      <c r="X23" s="26">
        <f>$G23*'Performance Curves'!S$26</f>
        <v>1199.1955003374228</v>
      </c>
      <c r="Y23" s="26">
        <f>$G23*'Performance Curves'!T$26</f>
        <v>1205.5058863130955</v>
      </c>
      <c r="Z23" s="26">
        <f>$G23*'Performance Curves'!U$26</f>
        <v>1211.883036423357</v>
      </c>
      <c r="AA23" s="26">
        <f>$G23*'Performance Curves'!V$26</f>
        <v>1218.328015853858</v>
      </c>
      <c r="AB23" s="26">
        <f>$G23*'Performance Curves'!W$26</f>
        <v>1221.8814648764107</v>
      </c>
      <c r="AC23" s="26">
        <f>$G23*'Performance Curves'!X$26</f>
        <v>1225.4557029413106</v>
      </c>
      <c r="AD23" s="26">
        <f>$G23*'Performance Curves'!Y$26</f>
        <v>1229.0509130196128</v>
      </c>
      <c r="AE23" s="26">
        <f>$G23*'Performance Curves'!Z$26</f>
        <v>1232.6672802358744</v>
      </c>
      <c r="AF23" s="26">
        <f>$G23*'Performance Curves'!AA$26</f>
        <v>1236.3049918999279</v>
      </c>
      <c r="AG23" s="26">
        <f>$G23*'Performance Curves'!AB$26</f>
        <v>1239.9642375392239</v>
      </c>
      <c r="AH23" s="26">
        <f>$G23*'Performance Curves'!AC$26</f>
        <v>1243.6452089317447</v>
      </c>
      <c r="AI23" s="26">
        <f>$G23*'Performance Curves'!AD$26</f>
        <v>1247.3481001395116</v>
      </c>
      <c r="AJ23" s="26">
        <f>$G23*'Performance Curves'!AE$26</f>
        <v>1251.0731075426861</v>
      </c>
      <c r="AK23" s="26">
        <f>$G23*'Performance Curves'!AF$26</f>
        <v>1254.8204298742901</v>
      </c>
      <c r="AL23" s="14" t="s">
        <v>255</v>
      </c>
      <c r="AM23" s="14">
        <v>1</v>
      </c>
    </row>
    <row r="24" spans="1:39" ht="12.75" customHeight="1" x14ac:dyDescent="0.25">
      <c r="A24" s="100"/>
      <c r="B24" s="14" t="s">
        <v>195</v>
      </c>
      <c r="C24" s="14" t="s">
        <v>246</v>
      </c>
      <c r="D24" s="14" t="s">
        <v>135</v>
      </c>
      <c r="E24" s="14" t="s">
        <v>157</v>
      </c>
      <c r="F24" s="14" t="s">
        <v>414</v>
      </c>
      <c r="G24" s="44">
        <v>1030.7276400000001</v>
      </c>
      <c r="H24" s="26">
        <f>$G24*'Performance Curves'!C$26</f>
        <v>1042.0852529529643</v>
      </c>
      <c r="I24" s="26">
        <f>$G24*'Performance Curves'!D$26</f>
        <v>1053.6959543204723</v>
      </c>
      <c r="J24" s="26">
        <f>$G24*'Performance Curves'!E$26</f>
        <v>1065.5682989979252</v>
      </c>
      <c r="K24" s="26">
        <f>$G24*'Performance Curves'!F$26</f>
        <v>1077.711231837972</v>
      </c>
      <c r="L24" s="26">
        <f>$G24*'Performance Curves'!G$26</f>
        <v>1090.1341101258788</v>
      </c>
      <c r="M24" s="26">
        <f>$G24*'Performance Curves'!H$26</f>
        <v>1102.8467276274771</v>
      </c>
      <c r="N24" s="26">
        <f>$G24*'Performance Curves'!I$26</f>
        <v>1115.8593403395816</v>
      </c>
      <c r="O24" s="26">
        <f>$G24*'Performance Curves'!J$26</f>
        <v>1129.1826940851658</v>
      </c>
      <c r="P24" s="26">
        <f>$G24*'Performance Curves'!K$26</f>
        <v>1142.828054109345</v>
      </c>
      <c r="Q24" s="26">
        <f>$G24*'Performance Curves'!L$26</f>
        <v>1156.807236847483</v>
      </c>
      <c r="R24" s="26">
        <f>$G24*'Performance Curves'!M$26</f>
        <v>1162.6783055713217</v>
      </c>
      <c r="S24" s="26">
        <f>$G24*'Performance Curves'!N$26</f>
        <v>1168.6092724005719</v>
      </c>
      <c r="T24" s="26">
        <f>$G24*'Performance Curves'!O$26</f>
        <v>1174.6010586782036</v>
      </c>
      <c r="U24" s="26">
        <f>$G24*'Performance Curves'!P$26</f>
        <v>1180.6546047405031</v>
      </c>
      <c r="V24" s="26">
        <f>$G24*'Performance Curves'!Q$26</f>
        <v>1186.7708704090362</v>
      </c>
      <c r="W24" s="26">
        <f>$G24*'Performance Curves'!R$26</f>
        <v>1192.9508354979862</v>
      </c>
      <c r="X24" s="26">
        <f>$G24*'Performance Curves'!S$26</f>
        <v>1199.1955003374228</v>
      </c>
      <c r="Y24" s="26">
        <f>$G24*'Performance Curves'!T$26</f>
        <v>1205.5058863130955</v>
      </c>
      <c r="Z24" s="26">
        <f>$G24*'Performance Curves'!U$26</f>
        <v>1211.883036423357</v>
      </c>
      <c r="AA24" s="26">
        <f>$G24*'Performance Curves'!V$26</f>
        <v>1218.328015853858</v>
      </c>
      <c r="AB24" s="26">
        <f>$G24*'Performance Curves'!W$26</f>
        <v>1221.8814648764107</v>
      </c>
      <c r="AC24" s="26">
        <f>$G24*'Performance Curves'!X$26</f>
        <v>1225.4557029413106</v>
      </c>
      <c r="AD24" s="26">
        <f>$G24*'Performance Curves'!Y$26</f>
        <v>1229.0509130196128</v>
      </c>
      <c r="AE24" s="26">
        <f>$G24*'Performance Curves'!Z$26</f>
        <v>1232.6672802358744</v>
      </c>
      <c r="AF24" s="26">
        <f>$G24*'Performance Curves'!AA$26</f>
        <v>1236.3049918999279</v>
      </c>
      <c r="AG24" s="26">
        <f>$G24*'Performance Curves'!AB$26</f>
        <v>1239.9642375392239</v>
      </c>
      <c r="AH24" s="26">
        <f>$G24*'Performance Curves'!AC$26</f>
        <v>1243.6452089317447</v>
      </c>
      <c r="AI24" s="26">
        <f>$G24*'Performance Curves'!AD$26</f>
        <v>1247.3481001395116</v>
      </c>
      <c r="AJ24" s="26">
        <f>$G24*'Performance Curves'!AE$26</f>
        <v>1251.0731075426861</v>
      </c>
      <c r="AK24" s="26">
        <f>$G24*'Performance Curves'!AF$26</f>
        <v>1254.8204298742901</v>
      </c>
      <c r="AL24" s="14" t="s">
        <v>255</v>
      </c>
      <c r="AM24" s="14">
        <v>1</v>
      </c>
    </row>
    <row r="25" spans="1:39" ht="12.75" customHeight="1" x14ac:dyDescent="0.25">
      <c r="A25" s="100"/>
      <c r="B25" s="14" t="s">
        <v>200</v>
      </c>
      <c r="C25" s="14" t="s">
        <v>246</v>
      </c>
      <c r="D25" s="14" t="s">
        <v>135</v>
      </c>
      <c r="E25" s="14" t="s">
        <v>157</v>
      </c>
      <c r="F25" s="14" t="s">
        <v>414</v>
      </c>
      <c r="G25" s="44">
        <v>1030.7276400000001</v>
      </c>
      <c r="H25" s="26">
        <f>$G25*'Performance Curves'!C$26</f>
        <v>1042.0852529529643</v>
      </c>
      <c r="I25" s="26">
        <f>$G25*'Performance Curves'!D$26</f>
        <v>1053.6959543204723</v>
      </c>
      <c r="J25" s="26">
        <f>$G25*'Performance Curves'!E$26</f>
        <v>1065.5682989979252</v>
      </c>
      <c r="K25" s="26">
        <f>$G25*'Performance Curves'!F$26</f>
        <v>1077.711231837972</v>
      </c>
      <c r="L25" s="26">
        <f>$G25*'Performance Curves'!G$26</f>
        <v>1090.1341101258788</v>
      </c>
      <c r="M25" s="26">
        <f>$G25*'Performance Curves'!H$26</f>
        <v>1102.8467276274771</v>
      </c>
      <c r="N25" s="26">
        <f>$G25*'Performance Curves'!I$26</f>
        <v>1115.8593403395816</v>
      </c>
      <c r="O25" s="26">
        <f>$G25*'Performance Curves'!J$26</f>
        <v>1129.1826940851658</v>
      </c>
      <c r="P25" s="26">
        <f>$G25*'Performance Curves'!K$26</f>
        <v>1142.828054109345</v>
      </c>
      <c r="Q25" s="26">
        <f>$G25*'Performance Curves'!L$26</f>
        <v>1156.807236847483</v>
      </c>
      <c r="R25" s="26">
        <f>$G25*'Performance Curves'!M$26</f>
        <v>1162.6783055713217</v>
      </c>
      <c r="S25" s="26">
        <f>$G25*'Performance Curves'!N$26</f>
        <v>1168.6092724005719</v>
      </c>
      <c r="T25" s="26">
        <f>$G25*'Performance Curves'!O$26</f>
        <v>1174.6010586782036</v>
      </c>
      <c r="U25" s="26">
        <f>$G25*'Performance Curves'!P$26</f>
        <v>1180.6546047405031</v>
      </c>
      <c r="V25" s="26">
        <f>$G25*'Performance Curves'!Q$26</f>
        <v>1186.7708704090362</v>
      </c>
      <c r="W25" s="26">
        <f>$G25*'Performance Curves'!R$26</f>
        <v>1192.9508354979862</v>
      </c>
      <c r="X25" s="26">
        <f>$G25*'Performance Curves'!S$26</f>
        <v>1199.1955003374228</v>
      </c>
      <c r="Y25" s="26">
        <f>$G25*'Performance Curves'!T$26</f>
        <v>1205.5058863130955</v>
      </c>
      <c r="Z25" s="26">
        <f>$G25*'Performance Curves'!U$26</f>
        <v>1211.883036423357</v>
      </c>
      <c r="AA25" s="26">
        <f>$G25*'Performance Curves'!V$26</f>
        <v>1218.328015853858</v>
      </c>
      <c r="AB25" s="26">
        <f>$G25*'Performance Curves'!W$26</f>
        <v>1221.8814648764107</v>
      </c>
      <c r="AC25" s="26">
        <f>$G25*'Performance Curves'!X$26</f>
        <v>1225.4557029413106</v>
      </c>
      <c r="AD25" s="26">
        <f>$G25*'Performance Curves'!Y$26</f>
        <v>1229.0509130196128</v>
      </c>
      <c r="AE25" s="26">
        <f>$G25*'Performance Curves'!Z$26</f>
        <v>1232.6672802358744</v>
      </c>
      <c r="AF25" s="26">
        <f>$G25*'Performance Curves'!AA$26</f>
        <v>1236.3049918999279</v>
      </c>
      <c r="AG25" s="26">
        <f>$G25*'Performance Curves'!AB$26</f>
        <v>1239.9642375392239</v>
      </c>
      <c r="AH25" s="26">
        <f>$G25*'Performance Curves'!AC$26</f>
        <v>1243.6452089317447</v>
      </c>
      <c r="AI25" s="26">
        <f>$G25*'Performance Curves'!AD$26</f>
        <v>1247.3481001395116</v>
      </c>
      <c r="AJ25" s="26">
        <f>$G25*'Performance Curves'!AE$26</f>
        <v>1251.0731075426861</v>
      </c>
      <c r="AK25" s="26">
        <f>$G25*'Performance Curves'!AF$26</f>
        <v>1254.8204298742901</v>
      </c>
      <c r="AL25" s="14" t="s">
        <v>255</v>
      </c>
      <c r="AM25" s="14">
        <v>1</v>
      </c>
    </row>
    <row r="26" spans="1:39" ht="12.75" customHeight="1" x14ac:dyDescent="0.25">
      <c r="A26" s="100"/>
      <c r="B26" s="14" t="s">
        <v>201</v>
      </c>
      <c r="C26" s="14" t="s">
        <v>246</v>
      </c>
      <c r="D26" s="14" t="s">
        <v>135</v>
      </c>
      <c r="E26" s="14" t="s">
        <v>157</v>
      </c>
      <c r="F26" s="14" t="s">
        <v>414</v>
      </c>
      <c r="G26" s="44">
        <v>1030.7276400000001</v>
      </c>
      <c r="H26" s="26">
        <f>$G26*'Performance Curves'!C$26</f>
        <v>1042.0852529529643</v>
      </c>
      <c r="I26" s="26">
        <f>$G26*'Performance Curves'!D$26</f>
        <v>1053.6959543204723</v>
      </c>
      <c r="J26" s="26">
        <f>$G26*'Performance Curves'!E$26</f>
        <v>1065.5682989979252</v>
      </c>
      <c r="K26" s="26">
        <f>$G26*'Performance Curves'!F$26</f>
        <v>1077.711231837972</v>
      </c>
      <c r="L26" s="26">
        <f>$G26*'Performance Curves'!G$26</f>
        <v>1090.1341101258788</v>
      </c>
      <c r="M26" s="26">
        <f>$G26*'Performance Curves'!H$26</f>
        <v>1102.8467276274771</v>
      </c>
      <c r="N26" s="26">
        <f>$G26*'Performance Curves'!I$26</f>
        <v>1115.8593403395816</v>
      </c>
      <c r="O26" s="26">
        <f>$G26*'Performance Curves'!J$26</f>
        <v>1129.1826940851658</v>
      </c>
      <c r="P26" s="26">
        <f>$G26*'Performance Curves'!K$26</f>
        <v>1142.828054109345</v>
      </c>
      <c r="Q26" s="26">
        <f>$G26*'Performance Curves'!L$26</f>
        <v>1156.807236847483</v>
      </c>
      <c r="R26" s="26">
        <f>$G26*'Performance Curves'!M$26</f>
        <v>1162.6783055713217</v>
      </c>
      <c r="S26" s="26">
        <f>$G26*'Performance Curves'!N$26</f>
        <v>1168.6092724005719</v>
      </c>
      <c r="T26" s="26">
        <f>$G26*'Performance Curves'!O$26</f>
        <v>1174.6010586782036</v>
      </c>
      <c r="U26" s="26">
        <f>$G26*'Performance Curves'!P$26</f>
        <v>1180.6546047405031</v>
      </c>
      <c r="V26" s="26">
        <f>$G26*'Performance Curves'!Q$26</f>
        <v>1186.7708704090362</v>
      </c>
      <c r="W26" s="26">
        <f>$G26*'Performance Curves'!R$26</f>
        <v>1192.9508354979862</v>
      </c>
      <c r="X26" s="26">
        <f>$G26*'Performance Curves'!S$26</f>
        <v>1199.1955003374228</v>
      </c>
      <c r="Y26" s="26">
        <f>$G26*'Performance Curves'!T$26</f>
        <v>1205.5058863130955</v>
      </c>
      <c r="Z26" s="26">
        <f>$G26*'Performance Curves'!U$26</f>
        <v>1211.883036423357</v>
      </c>
      <c r="AA26" s="26">
        <f>$G26*'Performance Curves'!V$26</f>
        <v>1218.328015853858</v>
      </c>
      <c r="AB26" s="26">
        <f>$G26*'Performance Curves'!W$26</f>
        <v>1221.8814648764107</v>
      </c>
      <c r="AC26" s="26">
        <f>$G26*'Performance Curves'!X$26</f>
        <v>1225.4557029413106</v>
      </c>
      <c r="AD26" s="26">
        <f>$G26*'Performance Curves'!Y$26</f>
        <v>1229.0509130196128</v>
      </c>
      <c r="AE26" s="26">
        <f>$G26*'Performance Curves'!Z$26</f>
        <v>1232.6672802358744</v>
      </c>
      <c r="AF26" s="26">
        <f>$G26*'Performance Curves'!AA$26</f>
        <v>1236.3049918999279</v>
      </c>
      <c r="AG26" s="26">
        <f>$G26*'Performance Curves'!AB$26</f>
        <v>1239.9642375392239</v>
      </c>
      <c r="AH26" s="26">
        <f>$G26*'Performance Curves'!AC$26</f>
        <v>1243.6452089317447</v>
      </c>
      <c r="AI26" s="26">
        <f>$G26*'Performance Curves'!AD$26</f>
        <v>1247.3481001395116</v>
      </c>
      <c r="AJ26" s="26">
        <f>$G26*'Performance Curves'!AE$26</f>
        <v>1251.0731075426861</v>
      </c>
      <c r="AK26" s="26">
        <f>$G26*'Performance Curves'!AF$26</f>
        <v>1254.8204298742901</v>
      </c>
      <c r="AL26" s="14" t="s">
        <v>255</v>
      </c>
      <c r="AM26" s="14">
        <v>1</v>
      </c>
    </row>
    <row r="27" spans="1:39" ht="13.15" customHeight="1" x14ac:dyDescent="0.25">
      <c r="A27" s="100"/>
      <c r="B27" s="14" t="s">
        <v>202</v>
      </c>
      <c r="C27" s="14" t="s">
        <v>246</v>
      </c>
      <c r="D27" s="14" t="s">
        <v>135</v>
      </c>
      <c r="E27" s="14" t="s">
        <v>157</v>
      </c>
      <c r="F27" s="14" t="s">
        <v>414</v>
      </c>
      <c r="G27" s="44">
        <v>1030.7276400000001</v>
      </c>
      <c r="H27" s="26">
        <f>$G27*'Performance Curves'!C$26</f>
        <v>1042.0852529529643</v>
      </c>
      <c r="I27" s="26">
        <f>$G27*'Performance Curves'!D$26</f>
        <v>1053.6959543204723</v>
      </c>
      <c r="J27" s="26">
        <f>$G27*'Performance Curves'!E$26</f>
        <v>1065.5682989979252</v>
      </c>
      <c r="K27" s="26">
        <f>$G27*'Performance Curves'!F$26</f>
        <v>1077.711231837972</v>
      </c>
      <c r="L27" s="26">
        <f>$G27*'Performance Curves'!G$26</f>
        <v>1090.1341101258788</v>
      </c>
      <c r="M27" s="26">
        <f>$G27*'Performance Curves'!H$26</f>
        <v>1102.8467276274771</v>
      </c>
      <c r="N27" s="26">
        <f>$G27*'Performance Curves'!I$26</f>
        <v>1115.8593403395816</v>
      </c>
      <c r="O27" s="26">
        <f>$G27*'Performance Curves'!J$26</f>
        <v>1129.1826940851658</v>
      </c>
      <c r="P27" s="26">
        <f>$G27*'Performance Curves'!K$26</f>
        <v>1142.828054109345</v>
      </c>
      <c r="Q27" s="26">
        <f>$G27*'Performance Curves'!L$26</f>
        <v>1156.807236847483</v>
      </c>
      <c r="R27" s="26">
        <f>$G27*'Performance Curves'!M$26</f>
        <v>1162.6783055713217</v>
      </c>
      <c r="S27" s="26">
        <f>$G27*'Performance Curves'!N$26</f>
        <v>1168.6092724005719</v>
      </c>
      <c r="T27" s="26">
        <f>$G27*'Performance Curves'!O$26</f>
        <v>1174.6010586782036</v>
      </c>
      <c r="U27" s="26">
        <f>$G27*'Performance Curves'!P$26</f>
        <v>1180.6546047405031</v>
      </c>
      <c r="V27" s="26">
        <f>$G27*'Performance Curves'!Q$26</f>
        <v>1186.7708704090362</v>
      </c>
      <c r="W27" s="26">
        <f>$G27*'Performance Curves'!R$26</f>
        <v>1192.9508354979862</v>
      </c>
      <c r="X27" s="26">
        <f>$G27*'Performance Curves'!S$26</f>
        <v>1199.1955003374228</v>
      </c>
      <c r="Y27" s="26">
        <f>$G27*'Performance Curves'!T$26</f>
        <v>1205.5058863130955</v>
      </c>
      <c r="Z27" s="26">
        <f>$G27*'Performance Curves'!U$26</f>
        <v>1211.883036423357</v>
      </c>
      <c r="AA27" s="26">
        <f>$G27*'Performance Curves'!V$26</f>
        <v>1218.328015853858</v>
      </c>
      <c r="AB27" s="26">
        <f>$G27*'Performance Curves'!W$26</f>
        <v>1221.8814648764107</v>
      </c>
      <c r="AC27" s="26">
        <f>$G27*'Performance Curves'!X$26</f>
        <v>1225.4557029413106</v>
      </c>
      <c r="AD27" s="26">
        <f>$G27*'Performance Curves'!Y$26</f>
        <v>1229.0509130196128</v>
      </c>
      <c r="AE27" s="26">
        <f>$G27*'Performance Curves'!Z$26</f>
        <v>1232.6672802358744</v>
      </c>
      <c r="AF27" s="26">
        <f>$G27*'Performance Curves'!AA$26</f>
        <v>1236.3049918999279</v>
      </c>
      <c r="AG27" s="26">
        <f>$G27*'Performance Curves'!AB$26</f>
        <v>1239.9642375392239</v>
      </c>
      <c r="AH27" s="26">
        <f>$G27*'Performance Curves'!AC$26</f>
        <v>1243.6452089317447</v>
      </c>
      <c r="AI27" s="26">
        <f>$G27*'Performance Curves'!AD$26</f>
        <v>1247.3481001395116</v>
      </c>
      <c r="AJ27" s="26">
        <f>$G27*'Performance Curves'!AE$26</f>
        <v>1251.0731075426861</v>
      </c>
      <c r="AK27" s="26">
        <f>$G27*'Performance Curves'!AF$26</f>
        <v>1254.8204298742901</v>
      </c>
      <c r="AL27" s="14" t="s">
        <v>255</v>
      </c>
      <c r="AM27" s="14">
        <v>1</v>
      </c>
    </row>
    <row r="28" spans="1:39" ht="12.75" customHeight="1" x14ac:dyDescent="0.25">
      <c r="A28" s="15" t="s">
        <v>26</v>
      </c>
      <c r="B28" s="14" t="s">
        <v>205</v>
      </c>
      <c r="C28" s="14" t="s">
        <v>196</v>
      </c>
      <c r="D28" s="14" t="s">
        <v>133</v>
      </c>
      <c r="E28" s="14" t="s">
        <v>159</v>
      </c>
      <c r="F28" s="14" t="s">
        <v>414</v>
      </c>
      <c r="G28" s="26">
        <f>0.155787287428963*1000</f>
        <v>155.787287428963</v>
      </c>
      <c r="H28" s="26">
        <f t="shared" ref="H28:AK28" si="3">0.155787287428963*1000</f>
        <v>155.787287428963</v>
      </c>
      <c r="I28" s="26">
        <f t="shared" si="3"/>
        <v>155.787287428963</v>
      </c>
      <c r="J28" s="26">
        <f t="shared" si="3"/>
        <v>155.787287428963</v>
      </c>
      <c r="K28" s="26">
        <f t="shared" si="3"/>
        <v>155.787287428963</v>
      </c>
      <c r="L28" s="26">
        <f t="shared" si="3"/>
        <v>155.787287428963</v>
      </c>
      <c r="M28" s="26">
        <f t="shared" si="3"/>
        <v>155.787287428963</v>
      </c>
      <c r="N28" s="26">
        <f t="shared" si="3"/>
        <v>155.787287428963</v>
      </c>
      <c r="O28" s="26">
        <f t="shared" si="3"/>
        <v>155.787287428963</v>
      </c>
      <c r="P28" s="26">
        <f t="shared" si="3"/>
        <v>155.787287428963</v>
      </c>
      <c r="Q28" s="26">
        <f t="shared" si="3"/>
        <v>155.787287428963</v>
      </c>
      <c r="R28" s="26">
        <f t="shared" si="3"/>
        <v>155.787287428963</v>
      </c>
      <c r="S28" s="26">
        <f t="shared" si="3"/>
        <v>155.787287428963</v>
      </c>
      <c r="T28" s="26">
        <f t="shared" si="3"/>
        <v>155.787287428963</v>
      </c>
      <c r="U28" s="26">
        <f t="shared" si="3"/>
        <v>155.787287428963</v>
      </c>
      <c r="V28" s="26">
        <f t="shared" si="3"/>
        <v>155.787287428963</v>
      </c>
      <c r="W28" s="26">
        <f t="shared" si="3"/>
        <v>155.787287428963</v>
      </c>
      <c r="X28" s="26">
        <f t="shared" si="3"/>
        <v>155.787287428963</v>
      </c>
      <c r="Y28" s="26">
        <f t="shared" si="3"/>
        <v>155.787287428963</v>
      </c>
      <c r="Z28" s="26">
        <f t="shared" si="3"/>
        <v>155.787287428963</v>
      </c>
      <c r="AA28" s="26">
        <f t="shared" si="3"/>
        <v>155.787287428963</v>
      </c>
      <c r="AB28" s="26">
        <f t="shared" si="3"/>
        <v>155.787287428963</v>
      </c>
      <c r="AC28" s="26">
        <f t="shared" si="3"/>
        <v>155.787287428963</v>
      </c>
      <c r="AD28" s="26">
        <f t="shared" si="3"/>
        <v>155.787287428963</v>
      </c>
      <c r="AE28" s="26">
        <f t="shared" si="3"/>
        <v>155.787287428963</v>
      </c>
      <c r="AF28" s="26">
        <f t="shared" si="3"/>
        <v>155.787287428963</v>
      </c>
      <c r="AG28" s="26">
        <f t="shared" si="3"/>
        <v>155.787287428963</v>
      </c>
      <c r="AH28" s="26">
        <f t="shared" si="3"/>
        <v>155.787287428963</v>
      </c>
      <c r="AI28" s="26">
        <f t="shared" si="3"/>
        <v>155.787287428963</v>
      </c>
      <c r="AJ28" s="26">
        <f t="shared" si="3"/>
        <v>155.787287428963</v>
      </c>
      <c r="AK28" s="26">
        <f t="shared" si="3"/>
        <v>155.787287428963</v>
      </c>
      <c r="AL28" s="14" t="s">
        <v>211</v>
      </c>
      <c r="AM28" s="14">
        <v>1</v>
      </c>
    </row>
    <row r="29" spans="1:39" ht="12.75" customHeight="1" x14ac:dyDescent="0.25">
      <c r="A29" s="15" t="s">
        <v>29</v>
      </c>
      <c r="B29" s="14" t="s">
        <v>205</v>
      </c>
      <c r="C29" s="14" t="s">
        <v>196</v>
      </c>
      <c r="D29" s="14" t="s">
        <v>131</v>
      </c>
      <c r="E29" s="14" t="s">
        <v>159</v>
      </c>
      <c r="F29" s="14" t="s">
        <v>414</v>
      </c>
      <c r="G29" s="26">
        <f>0.185618895660041*1000</f>
        <v>185.61889566004101</v>
      </c>
      <c r="H29" s="26">
        <f t="shared" ref="H29:AK29" si="4">0.185618895660041*1000</f>
        <v>185.61889566004101</v>
      </c>
      <c r="I29" s="26">
        <f t="shared" si="4"/>
        <v>185.61889566004101</v>
      </c>
      <c r="J29" s="26">
        <f t="shared" si="4"/>
        <v>185.61889566004101</v>
      </c>
      <c r="K29" s="26">
        <f t="shared" si="4"/>
        <v>185.61889566004101</v>
      </c>
      <c r="L29" s="26">
        <f t="shared" si="4"/>
        <v>185.61889566004101</v>
      </c>
      <c r="M29" s="26">
        <f t="shared" si="4"/>
        <v>185.61889566004101</v>
      </c>
      <c r="N29" s="26">
        <f t="shared" si="4"/>
        <v>185.61889566004101</v>
      </c>
      <c r="O29" s="26">
        <f t="shared" si="4"/>
        <v>185.61889566004101</v>
      </c>
      <c r="P29" s="26">
        <f t="shared" si="4"/>
        <v>185.61889566004101</v>
      </c>
      <c r="Q29" s="26">
        <f t="shared" si="4"/>
        <v>185.61889566004101</v>
      </c>
      <c r="R29" s="26">
        <f t="shared" si="4"/>
        <v>185.61889566004101</v>
      </c>
      <c r="S29" s="26">
        <f t="shared" si="4"/>
        <v>185.61889566004101</v>
      </c>
      <c r="T29" s="26">
        <f t="shared" si="4"/>
        <v>185.61889566004101</v>
      </c>
      <c r="U29" s="26">
        <f t="shared" si="4"/>
        <v>185.61889566004101</v>
      </c>
      <c r="V29" s="26">
        <f t="shared" si="4"/>
        <v>185.61889566004101</v>
      </c>
      <c r="W29" s="26">
        <f t="shared" si="4"/>
        <v>185.61889566004101</v>
      </c>
      <c r="X29" s="26">
        <f t="shared" si="4"/>
        <v>185.61889566004101</v>
      </c>
      <c r="Y29" s="26">
        <f t="shared" si="4"/>
        <v>185.61889566004101</v>
      </c>
      <c r="Z29" s="26">
        <f t="shared" si="4"/>
        <v>185.61889566004101</v>
      </c>
      <c r="AA29" s="26">
        <f t="shared" si="4"/>
        <v>185.61889566004101</v>
      </c>
      <c r="AB29" s="26">
        <f t="shared" si="4"/>
        <v>185.61889566004101</v>
      </c>
      <c r="AC29" s="26">
        <f t="shared" si="4"/>
        <v>185.61889566004101</v>
      </c>
      <c r="AD29" s="26">
        <f t="shared" si="4"/>
        <v>185.61889566004101</v>
      </c>
      <c r="AE29" s="26">
        <f t="shared" si="4"/>
        <v>185.61889566004101</v>
      </c>
      <c r="AF29" s="26">
        <f t="shared" si="4"/>
        <v>185.61889566004101</v>
      </c>
      <c r="AG29" s="26">
        <f t="shared" si="4"/>
        <v>185.61889566004101</v>
      </c>
      <c r="AH29" s="26">
        <f t="shared" si="4"/>
        <v>185.61889566004101</v>
      </c>
      <c r="AI29" s="26">
        <f t="shared" si="4"/>
        <v>185.61889566004101</v>
      </c>
      <c r="AJ29" s="26">
        <f t="shared" si="4"/>
        <v>185.61889566004101</v>
      </c>
      <c r="AK29" s="26">
        <f t="shared" si="4"/>
        <v>185.61889566004101</v>
      </c>
      <c r="AL29" s="14" t="s">
        <v>211</v>
      </c>
      <c r="AM29" s="14">
        <v>1</v>
      </c>
    </row>
    <row r="30" spans="1:39" ht="12.75" customHeight="1" x14ac:dyDescent="0.25">
      <c r="A30" s="100" t="s">
        <v>31</v>
      </c>
      <c r="B30" s="14" t="s">
        <v>199</v>
      </c>
      <c r="C30" s="14" t="s">
        <v>256</v>
      </c>
      <c r="D30" s="14" t="s">
        <v>117</v>
      </c>
      <c r="E30" s="14" t="s">
        <v>159</v>
      </c>
      <c r="F30" s="14" t="s">
        <v>414</v>
      </c>
      <c r="G30" s="44">
        <v>741.29513999999995</v>
      </c>
      <c r="H30" s="26">
        <f>$G30*'Performance Curves'!C$25</f>
        <v>753.7156010368243</v>
      </c>
      <c r="I30" s="26">
        <f>$G30*'Performance Curves'!D$25</f>
        <v>766.55936626247512</v>
      </c>
      <c r="J30" s="26">
        <f>$G30*'Performance Curves'!E$25</f>
        <v>779.84845090019644</v>
      </c>
      <c r="K30" s="26">
        <f>$G30*'Performance Curves'!F$25</f>
        <v>793.6064237306864</v>
      </c>
      <c r="L30" s="26">
        <f>$G30*'Performance Curves'!G$25</f>
        <v>807.85854659129109</v>
      </c>
      <c r="M30" s="26">
        <f>$G30*'Performance Curves'!H$25</f>
        <v>822.63192918141044</v>
      </c>
      <c r="N30" s="26">
        <f>$G30*'Performance Curves'!I$25</f>
        <v>837.95570116994691</v>
      </c>
      <c r="O30" s="26">
        <f>$G30*'Performance Curves'!J$25</f>
        <v>853.86120390371241</v>
      </c>
      <c r="P30" s="26">
        <f>$G30*'Performance Curves'!K$25</f>
        <v>870.38220437154587</v>
      </c>
      <c r="Q30" s="26">
        <f>$G30*'Performance Curves'!L$25</f>
        <v>887.55513449792943</v>
      </c>
      <c r="R30" s="26">
        <f>$G30*'Performance Curves'!M$25</f>
        <v>892.77643715069519</v>
      </c>
      <c r="S30" s="26">
        <f>$G30*'Performance Curves'!N$25</f>
        <v>898.05953501159615</v>
      </c>
      <c r="T30" s="26">
        <f>$G30*'Performance Curves'!O$25</f>
        <v>903.40553164992377</v>
      </c>
      <c r="U30" s="26">
        <f>$G30*'Performance Curves'!P$25</f>
        <v>908.8155570697777</v>
      </c>
      <c r="V30" s="26">
        <f>$G30*'Performance Curves'!Q$25</f>
        <v>914.29076850635522</v>
      </c>
      <c r="W30" s="26">
        <f>$G30*'Performance Curves'!R$25</f>
        <v>919.83235125120052</v>
      </c>
      <c r="X30" s="26">
        <f>$G30*'Performance Curves'!S$25</f>
        <v>925.44151950764558</v>
      </c>
      <c r="Y30" s="26">
        <f>$G30*'Performance Curves'!T$25</f>
        <v>931.11951727774658</v>
      </c>
      <c r="Z30" s="26">
        <f>$G30*'Performance Curves'!U$25</f>
        <v>936.86761928206704</v>
      </c>
      <c r="AA30" s="26">
        <f>$G30*'Performance Curves'!V$25</f>
        <v>942.68713191374593</v>
      </c>
      <c r="AB30" s="26">
        <f>$G30*'Performance Curves'!W$25</f>
        <v>945.82212181967543</v>
      </c>
      <c r="AC30" s="26">
        <f>$G30*'Performance Curves'!X$25</f>
        <v>948.97803267564257</v>
      </c>
      <c r="AD30" s="26">
        <f>$G30*'Performance Curves'!Y$25</f>
        <v>952.15507460263973</v>
      </c>
      <c r="AE30" s="26">
        <f>$G30*'Performance Curves'!Z$25</f>
        <v>955.35346054493118</v>
      </c>
      <c r="AF30" s="26">
        <f>$G30*'Performance Curves'!AA$25</f>
        <v>958.5734063176302</v>
      </c>
      <c r="AG30" s="26">
        <f>$G30*'Performance Curves'!AB$25</f>
        <v>961.81513065524314</v>
      </c>
      <c r="AH30" s="26">
        <f>$G30*'Performance Curves'!AC$25</f>
        <v>965.07885526120128</v>
      </c>
      <c r="AI30" s="26">
        <f>$G30*'Performance Curves'!AD$25</f>
        <v>968.36480485840423</v>
      </c>
      <c r="AJ30" s="26">
        <f>$G30*'Performance Curves'!AE$25</f>
        <v>971.6732072407998</v>
      </c>
      <c r="AK30" s="26">
        <f>$G30*'Performance Curves'!AF$25</f>
        <v>975.00429332602459</v>
      </c>
      <c r="AL30" s="14" t="s">
        <v>257</v>
      </c>
      <c r="AM30" s="14">
        <v>1</v>
      </c>
    </row>
    <row r="31" spans="1:39" ht="12.75" customHeight="1" x14ac:dyDescent="0.25">
      <c r="A31" s="100"/>
      <c r="B31" s="14" t="s">
        <v>195</v>
      </c>
      <c r="C31" s="14" t="s">
        <v>256</v>
      </c>
      <c r="D31" s="14" t="s">
        <v>117</v>
      </c>
      <c r="E31" s="14" t="s">
        <v>159</v>
      </c>
      <c r="F31" s="14" t="s">
        <v>414</v>
      </c>
      <c r="G31" s="44">
        <v>741.29513999999995</v>
      </c>
      <c r="H31" s="26">
        <f>$G31*'Performance Curves'!C$25</f>
        <v>753.7156010368243</v>
      </c>
      <c r="I31" s="26">
        <f>$G31*'Performance Curves'!D$25</f>
        <v>766.55936626247512</v>
      </c>
      <c r="J31" s="26">
        <f>$G31*'Performance Curves'!E$25</f>
        <v>779.84845090019644</v>
      </c>
      <c r="K31" s="26">
        <f>$G31*'Performance Curves'!F$25</f>
        <v>793.6064237306864</v>
      </c>
      <c r="L31" s="26">
        <f>$G31*'Performance Curves'!G$25</f>
        <v>807.85854659129109</v>
      </c>
      <c r="M31" s="26">
        <f>$G31*'Performance Curves'!H$25</f>
        <v>822.63192918141044</v>
      </c>
      <c r="N31" s="26">
        <f>$G31*'Performance Curves'!I$25</f>
        <v>837.95570116994691</v>
      </c>
      <c r="O31" s="26">
        <f>$G31*'Performance Curves'!J$25</f>
        <v>853.86120390371241</v>
      </c>
      <c r="P31" s="26">
        <f>$G31*'Performance Curves'!K$25</f>
        <v>870.38220437154587</v>
      </c>
      <c r="Q31" s="26">
        <f>$G31*'Performance Curves'!L$25</f>
        <v>887.55513449792943</v>
      </c>
      <c r="R31" s="26">
        <f>$G31*'Performance Curves'!M$25</f>
        <v>892.77643715069519</v>
      </c>
      <c r="S31" s="26">
        <f>$G31*'Performance Curves'!N$25</f>
        <v>898.05953501159615</v>
      </c>
      <c r="T31" s="26">
        <f>$G31*'Performance Curves'!O$25</f>
        <v>903.40553164992377</v>
      </c>
      <c r="U31" s="26">
        <f>$G31*'Performance Curves'!P$25</f>
        <v>908.8155570697777</v>
      </c>
      <c r="V31" s="26">
        <f>$G31*'Performance Curves'!Q$25</f>
        <v>914.29076850635522</v>
      </c>
      <c r="W31" s="26">
        <f>$G31*'Performance Curves'!R$25</f>
        <v>919.83235125120052</v>
      </c>
      <c r="X31" s="26">
        <f>$G31*'Performance Curves'!S$25</f>
        <v>925.44151950764558</v>
      </c>
      <c r="Y31" s="26">
        <f>$G31*'Performance Curves'!T$25</f>
        <v>931.11951727774658</v>
      </c>
      <c r="Z31" s="26">
        <f>$G31*'Performance Curves'!U$25</f>
        <v>936.86761928206704</v>
      </c>
      <c r="AA31" s="26">
        <f>$G31*'Performance Curves'!V$25</f>
        <v>942.68713191374593</v>
      </c>
      <c r="AB31" s="26">
        <f>$G31*'Performance Curves'!W$25</f>
        <v>945.82212181967543</v>
      </c>
      <c r="AC31" s="26">
        <f>$G31*'Performance Curves'!X$25</f>
        <v>948.97803267564257</v>
      </c>
      <c r="AD31" s="26">
        <f>$G31*'Performance Curves'!Y$25</f>
        <v>952.15507460263973</v>
      </c>
      <c r="AE31" s="26">
        <f>$G31*'Performance Curves'!Z$25</f>
        <v>955.35346054493118</v>
      </c>
      <c r="AF31" s="26">
        <f>$G31*'Performance Curves'!AA$25</f>
        <v>958.5734063176302</v>
      </c>
      <c r="AG31" s="26">
        <f>$G31*'Performance Curves'!AB$25</f>
        <v>961.81513065524314</v>
      </c>
      <c r="AH31" s="26">
        <f>$G31*'Performance Curves'!AC$25</f>
        <v>965.07885526120128</v>
      </c>
      <c r="AI31" s="26">
        <f>$G31*'Performance Curves'!AD$25</f>
        <v>968.36480485840423</v>
      </c>
      <c r="AJ31" s="26">
        <f>$G31*'Performance Curves'!AE$25</f>
        <v>971.6732072407998</v>
      </c>
      <c r="AK31" s="26">
        <f>$G31*'Performance Curves'!AF$25</f>
        <v>975.00429332602459</v>
      </c>
      <c r="AL31" s="14" t="s">
        <v>257</v>
      </c>
      <c r="AM31" s="14">
        <v>1</v>
      </c>
    </row>
    <row r="32" spans="1:39" ht="12.75" customHeight="1" x14ac:dyDescent="0.25">
      <c r="A32" s="100"/>
      <c r="B32" s="14" t="s">
        <v>200</v>
      </c>
      <c r="C32" s="14" t="s">
        <v>256</v>
      </c>
      <c r="D32" s="14" t="s">
        <v>117</v>
      </c>
      <c r="E32" s="14" t="s">
        <v>159</v>
      </c>
      <c r="F32" s="14" t="s">
        <v>414</v>
      </c>
      <c r="G32" s="44">
        <v>741.29513999999995</v>
      </c>
      <c r="H32" s="26">
        <f>$G32*'Performance Curves'!C$25</f>
        <v>753.7156010368243</v>
      </c>
      <c r="I32" s="26">
        <f>$G32*'Performance Curves'!D$25</f>
        <v>766.55936626247512</v>
      </c>
      <c r="J32" s="26">
        <f>$G32*'Performance Curves'!E$25</f>
        <v>779.84845090019644</v>
      </c>
      <c r="K32" s="26">
        <f>$G32*'Performance Curves'!F$25</f>
        <v>793.6064237306864</v>
      </c>
      <c r="L32" s="26">
        <f>$G32*'Performance Curves'!G$25</f>
        <v>807.85854659129109</v>
      </c>
      <c r="M32" s="26">
        <f>$G32*'Performance Curves'!H$25</f>
        <v>822.63192918141044</v>
      </c>
      <c r="N32" s="26">
        <f>$G32*'Performance Curves'!I$25</f>
        <v>837.95570116994691</v>
      </c>
      <c r="O32" s="26">
        <f>$G32*'Performance Curves'!J$25</f>
        <v>853.86120390371241</v>
      </c>
      <c r="P32" s="26">
        <f>$G32*'Performance Curves'!K$25</f>
        <v>870.38220437154587</v>
      </c>
      <c r="Q32" s="26">
        <f>$G32*'Performance Curves'!L$25</f>
        <v>887.55513449792943</v>
      </c>
      <c r="R32" s="26">
        <f>$G32*'Performance Curves'!M$25</f>
        <v>892.77643715069519</v>
      </c>
      <c r="S32" s="26">
        <f>$G32*'Performance Curves'!N$25</f>
        <v>898.05953501159615</v>
      </c>
      <c r="T32" s="26">
        <f>$G32*'Performance Curves'!O$25</f>
        <v>903.40553164992377</v>
      </c>
      <c r="U32" s="26">
        <f>$G32*'Performance Curves'!P$25</f>
        <v>908.8155570697777</v>
      </c>
      <c r="V32" s="26">
        <f>$G32*'Performance Curves'!Q$25</f>
        <v>914.29076850635522</v>
      </c>
      <c r="W32" s="26">
        <f>$G32*'Performance Curves'!R$25</f>
        <v>919.83235125120052</v>
      </c>
      <c r="X32" s="26">
        <f>$G32*'Performance Curves'!S$25</f>
        <v>925.44151950764558</v>
      </c>
      <c r="Y32" s="26">
        <f>$G32*'Performance Curves'!T$25</f>
        <v>931.11951727774658</v>
      </c>
      <c r="Z32" s="26">
        <f>$G32*'Performance Curves'!U$25</f>
        <v>936.86761928206704</v>
      </c>
      <c r="AA32" s="26">
        <f>$G32*'Performance Curves'!V$25</f>
        <v>942.68713191374593</v>
      </c>
      <c r="AB32" s="26">
        <f>$G32*'Performance Curves'!W$25</f>
        <v>945.82212181967543</v>
      </c>
      <c r="AC32" s="26">
        <f>$G32*'Performance Curves'!X$25</f>
        <v>948.97803267564257</v>
      </c>
      <c r="AD32" s="26">
        <f>$G32*'Performance Curves'!Y$25</f>
        <v>952.15507460263973</v>
      </c>
      <c r="AE32" s="26">
        <f>$G32*'Performance Curves'!Z$25</f>
        <v>955.35346054493118</v>
      </c>
      <c r="AF32" s="26">
        <f>$G32*'Performance Curves'!AA$25</f>
        <v>958.5734063176302</v>
      </c>
      <c r="AG32" s="26">
        <f>$G32*'Performance Curves'!AB$25</f>
        <v>961.81513065524314</v>
      </c>
      <c r="AH32" s="26">
        <f>$G32*'Performance Curves'!AC$25</f>
        <v>965.07885526120128</v>
      </c>
      <c r="AI32" s="26">
        <f>$G32*'Performance Curves'!AD$25</f>
        <v>968.36480485840423</v>
      </c>
      <c r="AJ32" s="26">
        <f>$G32*'Performance Curves'!AE$25</f>
        <v>971.6732072407998</v>
      </c>
      <c r="AK32" s="26">
        <f>$G32*'Performance Curves'!AF$25</f>
        <v>975.00429332602459</v>
      </c>
      <c r="AL32" s="14" t="s">
        <v>257</v>
      </c>
      <c r="AM32" s="14">
        <v>1</v>
      </c>
    </row>
    <row r="33" spans="1:39" ht="12.75" customHeight="1" x14ac:dyDescent="0.25">
      <c r="A33" s="100"/>
      <c r="B33" s="14" t="s">
        <v>201</v>
      </c>
      <c r="C33" s="14" t="s">
        <v>256</v>
      </c>
      <c r="D33" s="14" t="s">
        <v>117</v>
      </c>
      <c r="E33" s="14" t="s">
        <v>159</v>
      </c>
      <c r="F33" s="14" t="s">
        <v>414</v>
      </c>
      <c r="G33" s="44">
        <v>741.29513999999995</v>
      </c>
      <c r="H33" s="26">
        <f>$G33*'Performance Curves'!C$25</f>
        <v>753.7156010368243</v>
      </c>
      <c r="I33" s="26">
        <f>$G33*'Performance Curves'!D$25</f>
        <v>766.55936626247512</v>
      </c>
      <c r="J33" s="26">
        <f>$G33*'Performance Curves'!E$25</f>
        <v>779.84845090019644</v>
      </c>
      <c r="K33" s="26">
        <f>$G33*'Performance Curves'!F$25</f>
        <v>793.6064237306864</v>
      </c>
      <c r="L33" s="26">
        <f>$G33*'Performance Curves'!G$25</f>
        <v>807.85854659129109</v>
      </c>
      <c r="M33" s="26">
        <f>$G33*'Performance Curves'!H$25</f>
        <v>822.63192918141044</v>
      </c>
      <c r="N33" s="26">
        <f>$G33*'Performance Curves'!I$25</f>
        <v>837.95570116994691</v>
      </c>
      <c r="O33" s="26">
        <f>$G33*'Performance Curves'!J$25</f>
        <v>853.86120390371241</v>
      </c>
      <c r="P33" s="26">
        <f>$G33*'Performance Curves'!K$25</f>
        <v>870.38220437154587</v>
      </c>
      <c r="Q33" s="26">
        <f>$G33*'Performance Curves'!L$25</f>
        <v>887.55513449792943</v>
      </c>
      <c r="R33" s="26">
        <f>$G33*'Performance Curves'!M$25</f>
        <v>892.77643715069519</v>
      </c>
      <c r="S33" s="26">
        <f>$G33*'Performance Curves'!N$25</f>
        <v>898.05953501159615</v>
      </c>
      <c r="T33" s="26">
        <f>$G33*'Performance Curves'!O$25</f>
        <v>903.40553164992377</v>
      </c>
      <c r="U33" s="26">
        <f>$G33*'Performance Curves'!P$25</f>
        <v>908.8155570697777</v>
      </c>
      <c r="V33" s="26">
        <f>$G33*'Performance Curves'!Q$25</f>
        <v>914.29076850635522</v>
      </c>
      <c r="W33" s="26">
        <f>$G33*'Performance Curves'!R$25</f>
        <v>919.83235125120052</v>
      </c>
      <c r="X33" s="26">
        <f>$G33*'Performance Curves'!S$25</f>
        <v>925.44151950764558</v>
      </c>
      <c r="Y33" s="26">
        <f>$G33*'Performance Curves'!T$25</f>
        <v>931.11951727774658</v>
      </c>
      <c r="Z33" s="26">
        <f>$G33*'Performance Curves'!U$25</f>
        <v>936.86761928206704</v>
      </c>
      <c r="AA33" s="26">
        <f>$G33*'Performance Curves'!V$25</f>
        <v>942.68713191374593</v>
      </c>
      <c r="AB33" s="26">
        <f>$G33*'Performance Curves'!W$25</f>
        <v>945.82212181967543</v>
      </c>
      <c r="AC33" s="26">
        <f>$G33*'Performance Curves'!X$25</f>
        <v>948.97803267564257</v>
      </c>
      <c r="AD33" s="26">
        <f>$G33*'Performance Curves'!Y$25</f>
        <v>952.15507460263973</v>
      </c>
      <c r="AE33" s="26">
        <f>$G33*'Performance Curves'!Z$25</f>
        <v>955.35346054493118</v>
      </c>
      <c r="AF33" s="26">
        <f>$G33*'Performance Curves'!AA$25</f>
        <v>958.5734063176302</v>
      </c>
      <c r="AG33" s="26">
        <f>$G33*'Performance Curves'!AB$25</f>
        <v>961.81513065524314</v>
      </c>
      <c r="AH33" s="26">
        <f>$G33*'Performance Curves'!AC$25</f>
        <v>965.07885526120128</v>
      </c>
      <c r="AI33" s="26">
        <f>$G33*'Performance Curves'!AD$25</f>
        <v>968.36480485840423</v>
      </c>
      <c r="AJ33" s="26">
        <f>$G33*'Performance Curves'!AE$25</f>
        <v>971.6732072407998</v>
      </c>
      <c r="AK33" s="26">
        <f>$G33*'Performance Curves'!AF$25</f>
        <v>975.00429332602459</v>
      </c>
      <c r="AL33" s="14" t="s">
        <v>257</v>
      </c>
      <c r="AM33" s="14">
        <v>1</v>
      </c>
    </row>
    <row r="34" spans="1:39" ht="12.75" customHeight="1" x14ac:dyDescent="0.25">
      <c r="A34" s="100"/>
      <c r="B34" s="14" t="s">
        <v>202</v>
      </c>
      <c r="C34" s="14" t="s">
        <v>256</v>
      </c>
      <c r="D34" s="14" t="s">
        <v>117</v>
      </c>
      <c r="E34" s="14" t="s">
        <v>159</v>
      </c>
      <c r="F34" s="14" t="s">
        <v>414</v>
      </c>
      <c r="G34" s="44">
        <v>741.29513999999995</v>
      </c>
      <c r="H34" s="26">
        <f>$G34*'Performance Curves'!C$25</f>
        <v>753.7156010368243</v>
      </c>
      <c r="I34" s="26">
        <f>$G34*'Performance Curves'!D$25</f>
        <v>766.55936626247512</v>
      </c>
      <c r="J34" s="26">
        <f>$G34*'Performance Curves'!E$25</f>
        <v>779.84845090019644</v>
      </c>
      <c r="K34" s="26">
        <f>$G34*'Performance Curves'!F$25</f>
        <v>793.6064237306864</v>
      </c>
      <c r="L34" s="26">
        <f>$G34*'Performance Curves'!G$25</f>
        <v>807.85854659129109</v>
      </c>
      <c r="M34" s="26">
        <f>$G34*'Performance Curves'!H$25</f>
        <v>822.63192918141044</v>
      </c>
      <c r="N34" s="26">
        <f>$G34*'Performance Curves'!I$25</f>
        <v>837.95570116994691</v>
      </c>
      <c r="O34" s="26">
        <f>$G34*'Performance Curves'!J$25</f>
        <v>853.86120390371241</v>
      </c>
      <c r="P34" s="26">
        <f>$G34*'Performance Curves'!K$25</f>
        <v>870.38220437154587</v>
      </c>
      <c r="Q34" s="26">
        <f>$G34*'Performance Curves'!L$25</f>
        <v>887.55513449792943</v>
      </c>
      <c r="R34" s="26">
        <f>$G34*'Performance Curves'!M$25</f>
        <v>892.77643715069519</v>
      </c>
      <c r="S34" s="26">
        <f>$G34*'Performance Curves'!N$25</f>
        <v>898.05953501159615</v>
      </c>
      <c r="T34" s="26">
        <f>$G34*'Performance Curves'!O$25</f>
        <v>903.40553164992377</v>
      </c>
      <c r="U34" s="26">
        <f>$G34*'Performance Curves'!P$25</f>
        <v>908.8155570697777</v>
      </c>
      <c r="V34" s="26">
        <f>$G34*'Performance Curves'!Q$25</f>
        <v>914.29076850635522</v>
      </c>
      <c r="W34" s="26">
        <f>$G34*'Performance Curves'!R$25</f>
        <v>919.83235125120052</v>
      </c>
      <c r="X34" s="26">
        <f>$G34*'Performance Curves'!S$25</f>
        <v>925.44151950764558</v>
      </c>
      <c r="Y34" s="26">
        <f>$G34*'Performance Curves'!T$25</f>
        <v>931.11951727774658</v>
      </c>
      <c r="Z34" s="26">
        <f>$G34*'Performance Curves'!U$25</f>
        <v>936.86761928206704</v>
      </c>
      <c r="AA34" s="26">
        <f>$G34*'Performance Curves'!V$25</f>
        <v>942.68713191374593</v>
      </c>
      <c r="AB34" s="26">
        <f>$G34*'Performance Curves'!W$25</f>
        <v>945.82212181967543</v>
      </c>
      <c r="AC34" s="26">
        <f>$G34*'Performance Curves'!X$25</f>
        <v>948.97803267564257</v>
      </c>
      <c r="AD34" s="26">
        <f>$G34*'Performance Curves'!Y$25</f>
        <v>952.15507460263973</v>
      </c>
      <c r="AE34" s="26">
        <f>$G34*'Performance Curves'!Z$25</f>
        <v>955.35346054493118</v>
      </c>
      <c r="AF34" s="26">
        <f>$G34*'Performance Curves'!AA$25</f>
        <v>958.5734063176302</v>
      </c>
      <c r="AG34" s="26">
        <f>$G34*'Performance Curves'!AB$25</f>
        <v>961.81513065524314</v>
      </c>
      <c r="AH34" s="26">
        <f>$G34*'Performance Curves'!AC$25</f>
        <v>965.07885526120128</v>
      </c>
      <c r="AI34" s="26">
        <f>$G34*'Performance Curves'!AD$25</f>
        <v>968.36480485840423</v>
      </c>
      <c r="AJ34" s="26">
        <f>$G34*'Performance Curves'!AE$25</f>
        <v>971.6732072407998</v>
      </c>
      <c r="AK34" s="26">
        <f>$G34*'Performance Curves'!AF$25</f>
        <v>975.00429332602459</v>
      </c>
      <c r="AL34" s="14" t="s">
        <v>257</v>
      </c>
      <c r="AM34" s="14">
        <v>1</v>
      </c>
    </row>
    <row r="35" spans="1:39" ht="13.15" customHeight="1" x14ac:dyDescent="0.25">
      <c r="A35" s="15" t="s">
        <v>35</v>
      </c>
      <c r="B35" s="14" t="s">
        <v>205</v>
      </c>
      <c r="C35" s="14" t="s">
        <v>212</v>
      </c>
      <c r="D35" s="14" t="s">
        <v>133</v>
      </c>
      <c r="E35" s="14" t="s">
        <v>161</v>
      </c>
      <c r="F35" s="14" t="s">
        <v>414</v>
      </c>
      <c r="G35" s="27">
        <f>0.13571438507897*1000</f>
        <v>135.71438507897</v>
      </c>
      <c r="H35" s="27">
        <f t="shared" ref="H35:AK36" si="5">0.13571438507897*1000</f>
        <v>135.71438507897</v>
      </c>
      <c r="I35" s="27">
        <f t="shared" si="5"/>
        <v>135.71438507897</v>
      </c>
      <c r="J35" s="27">
        <f t="shared" si="5"/>
        <v>135.71438507897</v>
      </c>
      <c r="K35" s="27">
        <f t="shared" si="5"/>
        <v>135.71438507897</v>
      </c>
      <c r="L35" s="27">
        <f t="shared" si="5"/>
        <v>135.71438507897</v>
      </c>
      <c r="M35" s="27">
        <f t="shared" si="5"/>
        <v>135.71438507897</v>
      </c>
      <c r="N35" s="27">
        <f t="shared" si="5"/>
        <v>135.71438507897</v>
      </c>
      <c r="O35" s="27">
        <f t="shared" si="5"/>
        <v>135.71438507897</v>
      </c>
      <c r="P35" s="27">
        <f t="shared" si="5"/>
        <v>135.71438507897</v>
      </c>
      <c r="Q35" s="27">
        <f t="shared" si="5"/>
        <v>135.71438507897</v>
      </c>
      <c r="R35" s="27">
        <f t="shared" si="5"/>
        <v>135.71438507897</v>
      </c>
      <c r="S35" s="27">
        <f t="shared" si="5"/>
        <v>135.71438507897</v>
      </c>
      <c r="T35" s="27">
        <f t="shared" si="5"/>
        <v>135.71438507897</v>
      </c>
      <c r="U35" s="27">
        <f t="shared" si="5"/>
        <v>135.71438507897</v>
      </c>
      <c r="V35" s="27">
        <f t="shared" si="5"/>
        <v>135.71438507897</v>
      </c>
      <c r="W35" s="27">
        <f t="shared" si="5"/>
        <v>135.71438507897</v>
      </c>
      <c r="X35" s="27">
        <f t="shared" si="5"/>
        <v>135.71438507897</v>
      </c>
      <c r="Y35" s="27">
        <f t="shared" si="5"/>
        <v>135.71438507897</v>
      </c>
      <c r="Z35" s="27">
        <f t="shared" si="5"/>
        <v>135.71438507897</v>
      </c>
      <c r="AA35" s="27">
        <f t="shared" si="5"/>
        <v>135.71438507897</v>
      </c>
      <c r="AB35" s="27">
        <f t="shared" si="5"/>
        <v>135.71438507897</v>
      </c>
      <c r="AC35" s="27">
        <f t="shared" si="5"/>
        <v>135.71438507897</v>
      </c>
      <c r="AD35" s="27">
        <f t="shared" si="5"/>
        <v>135.71438507897</v>
      </c>
      <c r="AE35" s="27">
        <f t="shared" si="5"/>
        <v>135.71438507897</v>
      </c>
      <c r="AF35" s="27">
        <f t="shared" si="5"/>
        <v>135.71438507897</v>
      </c>
      <c r="AG35" s="27">
        <f t="shared" si="5"/>
        <v>135.71438507897</v>
      </c>
      <c r="AH35" s="27">
        <f t="shared" si="5"/>
        <v>135.71438507897</v>
      </c>
      <c r="AI35" s="27">
        <f t="shared" si="5"/>
        <v>135.71438507897</v>
      </c>
      <c r="AJ35" s="27">
        <f t="shared" si="5"/>
        <v>135.71438507897</v>
      </c>
      <c r="AK35" s="27">
        <f t="shared" si="5"/>
        <v>135.71438507897</v>
      </c>
      <c r="AL35" s="14" t="s">
        <v>211</v>
      </c>
      <c r="AM35" s="14">
        <v>1</v>
      </c>
    </row>
    <row r="36" spans="1:39" ht="12.75" customHeight="1" x14ac:dyDescent="0.25">
      <c r="A36" s="15" t="s">
        <v>38</v>
      </c>
      <c r="B36" s="14" t="s">
        <v>205</v>
      </c>
      <c r="C36" s="14" t="s">
        <v>212</v>
      </c>
      <c r="D36" s="14" t="s">
        <v>131</v>
      </c>
      <c r="E36" s="14" t="s">
        <v>161</v>
      </c>
      <c r="F36" s="14" t="s">
        <v>414</v>
      </c>
      <c r="G36" s="27">
        <f>0.13571438507897*1000</f>
        <v>135.71438507897</v>
      </c>
      <c r="H36" s="27">
        <f t="shared" si="5"/>
        <v>135.71438507897</v>
      </c>
      <c r="I36" s="27">
        <f t="shared" si="5"/>
        <v>135.71438507897</v>
      </c>
      <c r="J36" s="27">
        <f t="shared" si="5"/>
        <v>135.71438507897</v>
      </c>
      <c r="K36" s="27">
        <f t="shared" si="5"/>
        <v>135.71438507897</v>
      </c>
      <c r="L36" s="27">
        <f t="shared" si="5"/>
        <v>135.71438507897</v>
      </c>
      <c r="M36" s="27">
        <f t="shared" si="5"/>
        <v>135.71438507897</v>
      </c>
      <c r="N36" s="27">
        <f t="shared" si="5"/>
        <v>135.71438507897</v>
      </c>
      <c r="O36" s="27">
        <f t="shared" si="5"/>
        <v>135.71438507897</v>
      </c>
      <c r="P36" s="27">
        <f t="shared" si="5"/>
        <v>135.71438507897</v>
      </c>
      <c r="Q36" s="27">
        <f t="shared" si="5"/>
        <v>135.71438507897</v>
      </c>
      <c r="R36" s="27">
        <f t="shared" si="5"/>
        <v>135.71438507897</v>
      </c>
      <c r="S36" s="27">
        <f t="shared" si="5"/>
        <v>135.71438507897</v>
      </c>
      <c r="T36" s="27">
        <f t="shared" si="5"/>
        <v>135.71438507897</v>
      </c>
      <c r="U36" s="27">
        <f t="shared" si="5"/>
        <v>135.71438507897</v>
      </c>
      <c r="V36" s="27">
        <f t="shared" si="5"/>
        <v>135.71438507897</v>
      </c>
      <c r="W36" s="27">
        <f t="shared" si="5"/>
        <v>135.71438507897</v>
      </c>
      <c r="X36" s="27">
        <f t="shared" si="5"/>
        <v>135.71438507897</v>
      </c>
      <c r="Y36" s="27">
        <f t="shared" si="5"/>
        <v>135.71438507897</v>
      </c>
      <c r="Z36" s="27">
        <f t="shared" si="5"/>
        <v>135.71438507897</v>
      </c>
      <c r="AA36" s="27">
        <f t="shared" si="5"/>
        <v>135.71438507897</v>
      </c>
      <c r="AB36" s="27">
        <f t="shared" si="5"/>
        <v>135.71438507897</v>
      </c>
      <c r="AC36" s="27">
        <f t="shared" si="5"/>
        <v>135.71438507897</v>
      </c>
      <c r="AD36" s="27">
        <f t="shared" si="5"/>
        <v>135.71438507897</v>
      </c>
      <c r="AE36" s="27">
        <f t="shared" si="5"/>
        <v>135.71438507897</v>
      </c>
      <c r="AF36" s="27">
        <f t="shared" si="5"/>
        <v>135.71438507897</v>
      </c>
      <c r="AG36" s="27">
        <f t="shared" si="5"/>
        <v>135.71438507897</v>
      </c>
      <c r="AH36" s="27">
        <f t="shared" si="5"/>
        <v>135.71438507897</v>
      </c>
      <c r="AI36" s="27">
        <f t="shared" si="5"/>
        <v>135.71438507897</v>
      </c>
      <c r="AJ36" s="27">
        <f t="shared" si="5"/>
        <v>135.71438507897</v>
      </c>
      <c r="AK36" s="27">
        <f t="shared" si="5"/>
        <v>135.71438507897</v>
      </c>
      <c r="AL36" s="14"/>
      <c r="AM36" s="14">
        <v>1</v>
      </c>
    </row>
    <row r="37" spans="1:39" ht="12.75" customHeight="1" x14ac:dyDescent="0.25">
      <c r="A37" s="100" t="s">
        <v>40</v>
      </c>
      <c r="B37" s="14" t="s">
        <v>199</v>
      </c>
      <c r="C37" s="14" t="s">
        <v>246</v>
      </c>
      <c r="D37" s="14" t="s">
        <v>119</v>
      </c>
      <c r="E37" s="14" t="s">
        <v>161</v>
      </c>
      <c r="F37" s="14" t="s">
        <v>414</v>
      </c>
      <c r="G37" s="44">
        <v>824.37908000000004</v>
      </c>
      <c r="H37" s="26">
        <f>$G37*'Performance Curves'!C$27</f>
        <v>834.01059678155798</v>
      </c>
      <c r="I37" s="26">
        <f>$G37*'Performance Curves'!D$27</f>
        <v>843.86983100518341</v>
      </c>
      <c r="J37" s="26">
        <f>$G37*'Performance Curves'!E$27</f>
        <v>853.96495514877358</v>
      </c>
      <c r="K37" s="26">
        <f>$G37*'Performance Curves'!F$27</f>
        <v>864.30453749104925</v>
      </c>
      <c r="L37" s="26">
        <f>$G37*'Performance Curves'!G$27</f>
        <v>874.89756636648701</v>
      </c>
      <c r="M37" s="26">
        <f>$G37*'Performance Curves'!H$27</f>
        <v>885.75347622601248</v>
      </c>
      <c r="N37" s="26">
        <f>$G37*'Performance Curves'!I$27</f>
        <v>896.88217566226865</v>
      </c>
      <c r="O37" s="26">
        <f>$G37*'Performance Curves'!J$27</f>
        <v>908.29407757444153</v>
      </c>
      <c r="P37" s="26">
        <f>$G37*'Performance Curves'!K$27</f>
        <v>920.00013166566305</v>
      </c>
      <c r="Q37" s="26">
        <f>$G37*'Performance Curves'!L$27</f>
        <v>932.0118594861724</v>
      </c>
      <c r="R37" s="26">
        <f>$G37*'Performance Curves'!M$27</f>
        <v>941.484460931988</v>
      </c>
      <c r="S37" s="26">
        <f>$G37*'Performance Curves'!N$27</f>
        <v>951.15159107101476</v>
      </c>
      <c r="T37" s="26">
        <f>$G37*'Performance Curves'!O$27</f>
        <v>961.01930431154972</v>
      </c>
      <c r="U37" s="26">
        <f>$G37*'Performance Curves'!P$27</f>
        <v>971.09390894136868</v>
      </c>
      <c r="V37" s="26">
        <f>$G37*'Performance Curves'!Q$27</f>
        <v>981.38198057611692</v>
      </c>
      <c r="W37" s="26">
        <f>$G37*'Performance Curves'!R$27</f>
        <v>991.89037647171347</v>
      </c>
      <c r="X37" s="26">
        <f>$G37*'Performance Curves'!S$27</f>
        <v>1002.6262507662302</v>
      </c>
      <c r="Y37" s="26">
        <f>$G37*'Performance Curves'!T$27</f>
        <v>1013.5970707224384</v>
      </c>
      <c r="Z37" s="26">
        <f>$G37*'Performance Curves'!U$27</f>
        <v>1024.8106340485149</v>
      </c>
      <c r="AA37" s="26">
        <f>$G37*'Performance Curves'!V$27</f>
        <v>1036.2750873813397</v>
      </c>
      <c r="AB37" s="26">
        <f>$G37*'Performance Curves'!W$27</f>
        <v>1039.4500590225516</v>
      </c>
      <c r="AC37" s="26">
        <f>$G37*'Performance Curves'!X$27</f>
        <v>1042.6445456067374</v>
      </c>
      <c r="AD37" s="26">
        <f>$G37*'Performance Curves'!Y$27</f>
        <v>1045.8587276112578</v>
      </c>
      <c r="AE37" s="26">
        <f>$G37*'Performance Curves'!Z$27</f>
        <v>1049.0927877457998</v>
      </c>
      <c r="AF37" s="26">
        <f>$G37*'Performance Curves'!AA$27</f>
        <v>1052.3469109869998</v>
      </c>
      <c r="AG37" s="26">
        <f>$G37*'Performance Curves'!AB$27</f>
        <v>1055.62128461371</v>
      </c>
      <c r="AH37" s="26">
        <f>$G37*'Performance Curves'!AC$27</f>
        <v>1058.9160982429282</v>
      </c>
      <c r="AI37" s="26">
        <f>$G37*'Performance Curves'!AD$27</f>
        <v>1062.2315438664002</v>
      </c>
      <c r="AJ37" s="26">
        <f>$G37*'Performance Curves'!AE$27</f>
        <v>1065.5678158879139</v>
      </c>
      <c r="AK37" s="26">
        <f>$G37*'Performance Curves'!AF$27</f>
        <v>1068.9251111612959</v>
      </c>
      <c r="AL37" s="14" t="s">
        <v>258</v>
      </c>
      <c r="AM37" s="14">
        <v>1</v>
      </c>
    </row>
    <row r="38" spans="1:39" ht="12.75" customHeight="1" x14ac:dyDescent="0.25">
      <c r="A38" s="100"/>
      <c r="B38" s="14" t="s">
        <v>195</v>
      </c>
      <c r="C38" s="14" t="s">
        <v>246</v>
      </c>
      <c r="D38" s="14" t="s">
        <v>119</v>
      </c>
      <c r="E38" s="14" t="s">
        <v>161</v>
      </c>
      <c r="F38" s="14" t="s">
        <v>414</v>
      </c>
      <c r="G38" s="44">
        <v>824.37908000000004</v>
      </c>
      <c r="H38" s="26">
        <f>$G38*'Performance Curves'!C$27</f>
        <v>834.01059678155798</v>
      </c>
      <c r="I38" s="26">
        <f>$G38*'Performance Curves'!D$27</f>
        <v>843.86983100518341</v>
      </c>
      <c r="J38" s="26">
        <f>$G38*'Performance Curves'!E$27</f>
        <v>853.96495514877358</v>
      </c>
      <c r="K38" s="26">
        <f>$G38*'Performance Curves'!F$27</f>
        <v>864.30453749104925</v>
      </c>
      <c r="L38" s="26">
        <f>$G38*'Performance Curves'!G$27</f>
        <v>874.89756636648701</v>
      </c>
      <c r="M38" s="26">
        <f>$G38*'Performance Curves'!H$27</f>
        <v>885.75347622601248</v>
      </c>
      <c r="N38" s="26">
        <f>$G38*'Performance Curves'!I$27</f>
        <v>896.88217566226865</v>
      </c>
      <c r="O38" s="26">
        <f>$G38*'Performance Curves'!J$27</f>
        <v>908.29407757444153</v>
      </c>
      <c r="P38" s="26">
        <f>$G38*'Performance Curves'!K$27</f>
        <v>920.00013166566305</v>
      </c>
      <c r="Q38" s="26">
        <f>$G38*'Performance Curves'!L$27</f>
        <v>932.0118594861724</v>
      </c>
      <c r="R38" s="26">
        <f>$G38*'Performance Curves'!M$27</f>
        <v>941.484460931988</v>
      </c>
      <c r="S38" s="26">
        <f>$G38*'Performance Curves'!N$27</f>
        <v>951.15159107101476</v>
      </c>
      <c r="T38" s="26">
        <f>$G38*'Performance Curves'!O$27</f>
        <v>961.01930431154972</v>
      </c>
      <c r="U38" s="26">
        <f>$G38*'Performance Curves'!P$27</f>
        <v>971.09390894136868</v>
      </c>
      <c r="V38" s="26">
        <f>$G38*'Performance Curves'!Q$27</f>
        <v>981.38198057611692</v>
      </c>
      <c r="W38" s="26">
        <f>$G38*'Performance Curves'!R$27</f>
        <v>991.89037647171347</v>
      </c>
      <c r="X38" s="26">
        <f>$G38*'Performance Curves'!S$27</f>
        <v>1002.6262507662302</v>
      </c>
      <c r="Y38" s="26">
        <f>$G38*'Performance Curves'!T$27</f>
        <v>1013.5970707224384</v>
      </c>
      <c r="Z38" s="26">
        <f>$G38*'Performance Curves'!U$27</f>
        <v>1024.8106340485149</v>
      </c>
      <c r="AA38" s="26">
        <f>$G38*'Performance Curves'!V$27</f>
        <v>1036.2750873813397</v>
      </c>
      <c r="AB38" s="26">
        <f>$G38*'Performance Curves'!W$27</f>
        <v>1039.4500590225516</v>
      </c>
      <c r="AC38" s="26">
        <f>$G38*'Performance Curves'!X$27</f>
        <v>1042.6445456067374</v>
      </c>
      <c r="AD38" s="26">
        <f>$G38*'Performance Curves'!Y$27</f>
        <v>1045.8587276112578</v>
      </c>
      <c r="AE38" s="26">
        <f>$G38*'Performance Curves'!Z$27</f>
        <v>1049.0927877457998</v>
      </c>
      <c r="AF38" s="26">
        <f>$G38*'Performance Curves'!AA$27</f>
        <v>1052.3469109869998</v>
      </c>
      <c r="AG38" s="26">
        <f>$G38*'Performance Curves'!AB$27</f>
        <v>1055.62128461371</v>
      </c>
      <c r="AH38" s="26">
        <f>$G38*'Performance Curves'!AC$27</f>
        <v>1058.9160982429282</v>
      </c>
      <c r="AI38" s="26">
        <f>$G38*'Performance Curves'!AD$27</f>
        <v>1062.2315438664002</v>
      </c>
      <c r="AJ38" s="26">
        <f>$G38*'Performance Curves'!AE$27</f>
        <v>1065.5678158879139</v>
      </c>
      <c r="AK38" s="26">
        <f>$G38*'Performance Curves'!AF$27</f>
        <v>1068.9251111612959</v>
      </c>
      <c r="AL38" s="14" t="s">
        <v>259</v>
      </c>
      <c r="AM38" s="14">
        <v>1</v>
      </c>
    </row>
    <row r="39" spans="1:39" ht="12.75" customHeight="1" x14ac:dyDescent="0.25">
      <c r="A39" s="100"/>
      <c r="B39" s="14" t="s">
        <v>200</v>
      </c>
      <c r="C39" s="14" t="s">
        <v>246</v>
      </c>
      <c r="D39" s="14" t="s">
        <v>119</v>
      </c>
      <c r="E39" s="14" t="s">
        <v>161</v>
      </c>
      <c r="F39" s="14" t="s">
        <v>414</v>
      </c>
      <c r="G39" s="44">
        <v>824.37908000000004</v>
      </c>
      <c r="H39" s="26">
        <f>$G39*'Performance Curves'!C$27</f>
        <v>834.01059678155798</v>
      </c>
      <c r="I39" s="26">
        <f>$G39*'Performance Curves'!D$27</f>
        <v>843.86983100518341</v>
      </c>
      <c r="J39" s="26">
        <f>$G39*'Performance Curves'!E$27</f>
        <v>853.96495514877358</v>
      </c>
      <c r="K39" s="26">
        <f>$G39*'Performance Curves'!F$27</f>
        <v>864.30453749104925</v>
      </c>
      <c r="L39" s="26">
        <f>$G39*'Performance Curves'!G$27</f>
        <v>874.89756636648701</v>
      </c>
      <c r="M39" s="26">
        <f>$G39*'Performance Curves'!H$27</f>
        <v>885.75347622601248</v>
      </c>
      <c r="N39" s="26">
        <f>$G39*'Performance Curves'!I$27</f>
        <v>896.88217566226865</v>
      </c>
      <c r="O39" s="26">
        <f>$G39*'Performance Curves'!J$27</f>
        <v>908.29407757444153</v>
      </c>
      <c r="P39" s="26">
        <f>$G39*'Performance Curves'!K$27</f>
        <v>920.00013166566305</v>
      </c>
      <c r="Q39" s="26">
        <f>$G39*'Performance Curves'!L$27</f>
        <v>932.0118594861724</v>
      </c>
      <c r="R39" s="26">
        <f>$G39*'Performance Curves'!M$27</f>
        <v>941.484460931988</v>
      </c>
      <c r="S39" s="26">
        <f>$G39*'Performance Curves'!N$27</f>
        <v>951.15159107101476</v>
      </c>
      <c r="T39" s="26">
        <f>$G39*'Performance Curves'!O$27</f>
        <v>961.01930431154972</v>
      </c>
      <c r="U39" s="26">
        <f>$G39*'Performance Curves'!P$27</f>
        <v>971.09390894136868</v>
      </c>
      <c r="V39" s="26">
        <f>$G39*'Performance Curves'!Q$27</f>
        <v>981.38198057611692</v>
      </c>
      <c r="W39" s="26">
        <f>$G39*'Performance Curves'!R$27</f>
        <v>991.89037647171347</v>
      </c>
      <c r="X39" s="26">
        <f>$G39*'Performance Curves'!S$27</f>
        <v>1002.6262507662302</v>
      </c>
      <c r="Y39" s="26">
        <f>$G39*'Performance Curves'!T$27</f>
        <v>1013.5970707224384</v>
      </c>
      <c r="Z39" s="26">
        <f>$G39*'Performance Curves'!U$27</f>
        <v>1024.8106340485149</v>
      </c>
      <c r="AA39" s="26">
        <f>$G39*'Performance Curves'!V$27</f>
        <v>1036.2750873813397</v>
      </c>
      <c r="AB39" s="26">
        <f>$G39*'Performance Curves'!W$27</f>
        <v>1039.4500590225516</v>
      </c>
      <c r="AC39" s="26">
        <f>$G39*'Performance Curves'!X$27</f>
        <v>1042.6445456067374</v>
      </c>
      <c r="AD39" s="26">
        <f>$G39*'Performance Curves'!Y$27</f>
        <v>1045.8587276112578</v>
      </c>
      <c r="AE39" s="26">
        <f>$G39*'Performance Curves'!Z$27</f>
        <v>1049.0927877457998</v>
      </c>
      <c r="AF39" s="26">
        <f>$G39*'Performance Curves'!AA$27</f>
        <v>1052.3469109869998</v>
      </c>
      <c r="AG39" s="26">
        <f>$G39*'Performance Curves'!AB$27</f>
        <v>1055.62128461371</v>
      </c>
      <c r="AH39" s="26">
        <f>$G39*'Performance Curves'!AC$27</f>
        <v>1058.9160982429282</v>
      </c>
      <c r="AI39" s="26">
        <f>$G39*'Performance Curves'!AD$27</f>
        <v>1062.2315438664002</v>
      </c>
      <c r="AJ39" s="26">
        <f>$G39*'Performance Curves'!AE$27</f>
        <v>1065.5678158879139</v>
      </c>
      <c r="AK39" s="26">
        <f>$G39*'Performance Curves'!AF$27</f>
        <v>1068.9251111612959</v>
      </c>
      <c r="AL39" s="14" t="s">
        <v>259</v>
      </c>
      <c r="AM39" s="14">
        <v>1</v>
      </c>
    </row>
    <row r="40" spans="1:39" ht="12.75" customHeight="1" x14ac:dyDescent="0.25">
      <c r="A40" s="100"/>
      <c r="B40" s="14" t="s">
        <v>201</v>
      </c>
      <c r="C40" s="14" t="s">
        <v>246</v>
      </c>
      <c r="D40" s="14" t="s">
        <v>119</v>
      </c>
      <c r="E40" s="14" t="s">
        <v>161</v>
      </c>
      <c r="F40" s="14" t="s">
        <v>414</v>
      </c>
      <c r="G40" s="44">
        <v>824.37908000000004</v>
      </c>
      <c r="H40" s="26">
        <f>$G40*'Performance Curves'!C$27</f>
        <v>834.01059678155798</v>
      </c>
      <c r="I40" s="26">
        <f>$G40*'Performance Curves'!D$27</f>
        <v>843.86983100518341</v>
      </c>
      <c r="J40" s="26">
        <f>$G40*'Performance Curves'!E$27</f>
        <v>853.96495514877358</v>
      </c>
      <c r="K40" s="26">
        <f>$G40*'Performance Curves'!F$27</f>
        <v>864.30453749104925</v>
      </c>
      <c r="L40" s="26">
        <f>$G40*'Performance Curves'!G$27</f>
        <v>874.89756636648701</v>
      </c>
      <c r="M40" s="26">
        <f>$G40*'Performance Curves'!H$27</f>
        <v>885.75347622601248</v>
      </c>
      <c r="N40" s="26">
        <f>$G40*'Performance Curves'!I$27</f>
        <v>896.88217566226865</v>
      </c>
      <c r="O40" s="26">
        <f>$G40*'Performance Curves'!J$27</f>
        <v>908.29407757444153</v>
      </c>
      <c r="P40" s="26">
        <f>$G40*'Performance Curves'!K$27</f>
        <v>920.00013166566305</v>
      </c>
      <c r="Q40" s="26">
        <f>$G40*'Performance Curves'!L$27</f>
        <v>932.0118594861724</v>
      </c>
      <c r="R40" s="26">
        <f>$G40*'Performance Curves'!M$27</f>
        <v>941.484460931988</v>
      </c>
      <c r="S40" s="26">
        <f>$G40*'Performance Curves'!N$27</f>
        <v>951.15159107101476</v>
      </c>
      <c r="T40" s="26">
        <f>$G40*'Performance Curves'!O$27</f>
        <v>961.01930431154972</v>
      </c>
      <c r="U40" s="26">
        <f>$G40*'Performance Curves'!P$27</f>
        <v>971.09390894136868</v>
      </c>
      <c r="V40" s="26">
        <f>$G40*'Performance Curves'!Q$27</f>
        <v>981.38198057611692</v>
      </c>
      <c r="W40" s="26">
        <f>$G40*'Performance Curves'!R$27</f>
        <v>991.89037647171347</v>
      </c>
      <c r="X40" s="26">
        <f>$G40*'Performance Curves'!S$27</f>
        <v>1002.6262507662302</v>
      </c>
      <c r="Y40" s="26">
        <f>$G40*'Performance Curves'!T$27</f>
        <v>1013.5970707224384</v>
      </c>
      <c r="Z40" s="26">
        <f>$G40*'Performance Curves'!U$27</f>
        <v>1024.8106340485149</v>
      </c>
      <c r="AA40" s="26">
        <f>$G40*'Performance Curves'!V$27</f>
        <v>1036.2750873813397</v>
      </c>
      <c r="AB40" s="26">
        <f>$G40*'Performance Curves'!W$27</f>
        <v>1039.4500590225516</v>
      </c>
      <c r="AC40" s="26">
        <f>$G40*'Performance Curves'!X$27</f>
        <v>1042.6445456067374</v>
      </c>
      <c r="AD40" s="26">
        <f>$G40*'Performance Curves'!Y$27</f>
        <v>1045.8587276112578</v>
      </c>
      <c r="AE40" s="26">
        <f>$G40*'Performance Curves'!Z$27</f>
        <v>1049.0927877457998</v>
      </c>
      <c r="AF40" s="26">
        <f>$G40*'Performance Curves'!AA$27</f>
        <v>1052.3469109869998</v>
      </c>
      <c r="AG40" s="26">
        <f>$G40*'Performance Curves'!AB$27</f>
        <v>1055.62128461371</v>
      </c>
      <c r="AH40" s="26">
        <f>$G40*'Performance Curves'!AC$27</f>
        <v>1058.9160982429282</v>
      </c>
      <c r="AI40" s="26">
        <f>$G40*'Performance Curves'!AD$27</f>
        <v>1062.2315438664002</v>
      </c>
      <c r="AJ40" s="26">
        <f>$G40*'Performance Curves'!AE$27</f>
        <v>1065.5678158879139</v>
      </c>
      <c r="AK40" s="26">
        <f>$G40*'Performance Curves'!AF$27</f>
        <v>1068.9251111612959</v>
      </c>
      <c r="AL40" s="14" t="s">
        <v>259</v>
      </c>
      <c r="AM40" s="14">
        <v>1</v>
      </c>
    </row>
    <row r="41" spans="1:39" ht="12.75" customHeight="1" x14ac:dyDescent="0.25">
      <c r="A41" s="100"/>
      <c r="B41" s="14" t="s">
        <v>202</v>
      </c>
      <c r="C41" s="14" t="s">
        <v>246</v>
      </c>
      <c r="D41" s="14" t="s">
        <v>119</v>
      </c>
      <c r="E41" s="14" t="s">
        <v>161</v>
      </c>
      <c r="F41" s="14" t="s">
        <v>414</v>
      </c>
      <c r="G41" s="44">
        <v>824.37908000000004</v>
      </c>
      <c r="H41" s="26">
        <f>$G41*'Performance Curves'!C$27</f>
        <v>834.01059678155798</v>
      </c>
      <c r="I41" s="26">
        <f>$G41*'Performance Curves'!D$27</f>
        <v>843.86983100518341</v>
      </c>
      <c r="J41" s="26">
        <f>$G41*'Performance Curves'!E$27</f>
        <v>853.96495514877358</v>
      </c>
      <c r="K41" s="26">
        <f>$G41*'Performance Curves'!F$27</f>
        <v>864.30453749104925</v>
      </c>
      <c r="L41" s="26">
        <f>$G41*'Performance Curves'!G$27</f>
        <v>874.89756636648701</v>
      </c>
      <c r="M41" s="26">
        <f>$G41*'Performance Curves'!H$27</f>
        <v>885.75347622601248</v>
      </c>
      <c r="N41" s="26">
        <f>$G41*'Performance Curves'!I$27</f>
        <v>896.88217566226865</v>
      </c>
      <c r="O41" s="26">
        <f>$G41*'Performance Curves'!J$27</f>
        <v>908.29407757444153</v>
      </c>
      <c r="P41" s="26">
        <f>$G41*'Performance Curves'!K$27</f>
        <v>920.00013166566305</v>
      </c>
      <c r="Q41" s="26">
        <f>$G41*'Performance Curves'!L$27</f>
        <v>932.0118594861724</v>
      </c>
      <c r="R41" s="26">
        <f>$G41*'Performance Curves'!M$27</f>
        <v>941.484460931988</v>
      </c>
      <c r="S41" s="26">
        <f>$G41*'Performance Curves'!N$27</f>
        <v>951.15159107101476</v>
      </c>
      <c r="T41" s="26">
        <f>$G41*'Performance Curves'!O$27</f>
        <v>961.01930431154972</v>
      </c>
      <c r="U41" s="26">
        <f>$G41*'Performance Curves'!P$27</f>
        <v>971.09390894136868</v>
      </c>
      <c r="V41" s="26">
        <f>$G41*'Performance Curves'!Q$27</f>
        <v>981.38198057611692</v>
      </c>
      <c r="W41" s="26">
        <f>$G41*'Performance Curves'!R$27</f>
        <v>991.89037647171347</v>
      </c>
      <c r="X41" s="26">
        <f>$G41*'Performance Curves'!S$27</f>
        <v>1002.6262507662302</v>
      </c>
      <c r="Y41" s="26">
        <f>$G41*'Performance Curves'!T$27</f>
        <v>1013.5970707224384</v>
      </c>
      <c r="Z41" s="26">
        <f>$G41*'Performance Curves'!U$27</f>
        <v>1024.8106340485149</v>
      </c>
      <c r="AA41" s="26">
        <f>$G41*'Performance Curves'!V$27</f>
        <v>1036.2750873813397</v>
      </c>
      <c r="AB41" s="26">
        <f>$G41*'Performance Curves'!W$27</f>
        <v>1039.4500590225516</v>
      </c>
      <c r="AC41" s="26">
        <f>$G41*'Performance Curves'!X$27</f>
        <v>1042.6445456067374</v>
      </c>
      <c r="AD41" s="26">
        <f>$G41*'Performance Curves'!Y$27</f>
        <v>1045.8587276112578</v>
      </c>
      <c r="AE41" s="26">
        <f>$G41*'Performance Curves'!Z$27</f>
        <v>1049.0927877457998</v>
      </c>
      <c r="AF41" s="26">
        <f>$G41*'Performance Curves'!AA$27</f>
        <v>1052.3469109869998</v>
      </c>
      <c r="AG41" s="26">
        <f>$G41*'Performance Curves'!AB$27</f>
        <v>1055.62128461371</v>
      </c>
      <c r="AH41" s="26">
        <f>$G41*'Performance Curves'!AC$27</f>
        <v>1058.9160982429282</v>
      </c>
      <c r="AI41" s="26">
        <f>$G41*'Performance Curves'!AD$27</f>
        <v>1062.2315438664002</v>
      </c>
      <c r="AJ41" s="26">
        <f>$G41*'Performance Curves'!AE$27</f>
        <v>1065.5678158879139</v>
      </c>
      <c r="AK41" s="26">
        <f>$G41*'Performance Curves'!AF$27</f>
        <v>1068.9251111612959</v>
      </c>
      <c r="AL41" s="14" t="s">
        <v>259</v>
      </c>
      <c r="AM41" s="14">
        <v>1</v>
      </c>
    </row>
    <row r="42" spans="1:39" ht="12.75" customHeight="1" x14ac:dyDescent="0.25">
      <c r="A42" s="15" t="s">
        <v>44</v>
      </c>
      <c r="B42" s="14" t="s">
        <v>205</v>
      </c>
      <c r="C42" s="14" t="s">
        <v>260</v>
      </c>
      <c r="D42" s="14" t="s">
        <v>131</v>
      </c>
      <c r="E42" s="14" t="s">
        <v>163</v>
      </c>
      <c r="F42" s="14" t="s">
        <v>414</v>
      </c>
      <c r="G42" s="27">
        <f>0.0912827744066034*1000</f>
        <v>91.282774406603394</v>
      </c>
      <c r="H42" s="27">
        <f t="shared" ref="H42:AK42" si="6">0.0912827744066034*1000</f>
        <v>91.282774406603394</v>
      </c>
      <c r="I42" s="27">
        <f t="shared" si="6"/>
        <v>91.282774406603394</v>
      </c>
      <c r="J42" s="27">
        <f t="shared" si="6"/>
        <v>91.282774406603394</v>
      </c>
      <c r="K42" s="27">
        <f t="shared" si="6"/>
        <v>91.282774406603394</v>
      </c>
      <c r="L42" s="27">
        <f t="shared" si="6"/>
        <v>91.282774406603394</v>
      </c>
      <c r="M42" s="27">
        <f t="shared" si="6"/>
        <v>91.282774406603394</v>
      </c>
      <c r="N42" s="27">
        <f t="shared" si="6"/>
        <v>91.282774406603394</v>
      </c>
      <c r="O42" s="27">
        <f t="shared" si="6"/>
        <v>91.282774406603394</v>
      </c>
      <c r="P42" s="27">
        <f t="shared" si="6"/>
        <v>91.282774406603394</v>
      </c>
      <c r="Q42" s="27">
        <f t="shared" si="6"/>
        <v>91.282774406603394</v>
      </c>
      <c r="R42" s="27">
        <f t="shared" si="6"/>
        <v>91.282774406603394</v>
      </c>
      <c r="S42" s="27">
        <f t="shared" si="6"/>
        <v>91.282774406603394</v>
      </c>
      <c r="T42" s="27">
        <f t="shared" si="6"/>
        <v>91.282774406603394</v>
      </c>
      <c r="U42" s="27">
        <f t="shared" si="6"/>
        <v>91.282774406603394</v>
      </c>
      <c r="V42" s="27">
        <f t="shared" si="6"/>
        <v>91.282774406603394</v>
      </c>
      <c r="W42" s="27">
        <f t="shared" si="6"/>
        <v>91.282774406603394</v>
      </c>
      <c r="X42" s="27">
        <f t="shared" si="6"/>
        <v>91.282774406603394</v>
      </c>
      <c r="Y42" s="27">
        <f t="shared" si="6"/>
        <v>91.282774406603394</v>
      </c>
      <c r="Z42" s="27">
        <f t="shared" si="6"/>
        <v>91.282774406603394</v>
      </c>
      <c r="AA42" s="27">
        <f t="shared" si="6"/>
        <v>91.282774406603394</v>
      </c>
      <c r="AB42" s="27">
        <f t="shared" si="6"/>
        <v>91.282774406603394</v>
      </c>
      <c r="AC42" s="27">
        <f t="shared" si="6"/>
        <v>91.282774406603394</v>
      </c>
      <c r="AD42" s="27">
        <f t="shared" si="6"/>
        <v>91.282774406603394</v>
      </c>
      <c r="AE42" s="27">
        <f t="shared" si="6"/>
        <v>91.282774406603394</v>
      </c>
      <c r="AF42" s="27">
        <f t="shared" si="6"/>
        <v>91.282774406603394</v>
      </c>
      <c r="AG42" s="27">
        <f t="shared" si="6"/>
        <v>91.282774406603394</v>
      </c>
      <c r="AH42" s="27">
        <f t="shared" si="6"/>
        <v>91.282774406603394</v>
      </c>
      <c r="AI42" s="27">
        <f t="shared" si="6"/>
        <v>91.282774406603394</v>
      </c>
      <c r="AJ42" s="27">
        <f t="shared" si="6"/>
        <v>91.282774406603394</v>
      </c>
      <c r="AK42" s="27">
        <f t="shared" si="6"/>
        <v>91.282774406603394</v>
      </c>
      <c r="AL42" s="14" t="s">
        <v>211</v>
      </c>
      <c r="AM42" s="14">
        <v>1</v>
      </c>
    </row>
    <row r="43" spans="1:39" ht="12.75" customHeight="1" x14ac:dyDescent="0.25">
      <c r="A43" s="102" t="s">
        <v>49</v>
      </c>
      <c r="B43" s="14" t="s">
        <v>205</v>
      </c>
      <c r="C43" s="14" t="s">
        <v>210</v>
      </c>
      <c r="D43" s="14" t="s">
        <v>127</v>
      </c>
      <c r="E43" s="14" t="s">
        <v>163</v>
      </c>
      <c r="F43" s="14" t="s">
        <v>261</v>
      </c>
      <c r="G43" s="21">
        <v>8.8000000000000007</v>
      </c>
      <c r="H43" s="21">
        <v>8.68</v>
      </c>
      <c r="I43" s="21">
        <v>8.56</v>
      </c>
      <c r="J43" s="21">
        <v>8.44</v>
      </c>
      <c r="K43" s="21">
        <v>8.32</v>
      </c>
      <c r="L43" s="14">
        <v>8.1999999999999993</v>
      </c>
      <c r="M43" s="14">
        <v>8.08</v>
      </c>
      <c r="N43" s="14">
        <v>7.96</v>
      </c>
      <c r="O43" s="14">
        <v>7.84</v>
      </c>
      <c r="P43" s="14">
        <v>7.72</v>
      </c>
      <c r="Q43" s="14">
        <v>7.6</v>
      </c>
      <c r="R43" s="14">
        <v>7.6</v>
      </c>
      <c r="S43" s="14">
        <v>7.6</v>
      </c>
      <c r="T43" s="14">
        <v>7.6</v>
      </c>
      <c r="U43" s="14">
        <v>7.6</v>
      </c>
      <c r="V43" s="14">
        <v>7.6</v>
      </c>
      <c r="W43" s="14">
        <v>7.6</v>
      </c>
      <c r="X43" s="14">
        <v>7.6</v>
      </c>
      <c r="Y43" s="14">
        <v>7.6</v>
      </c>
      <c r="Z43" s="14">
        <v>7.6</v>
      </c>
      <c r="AA43" s="14">
        <v>7.6</v>
      </c>
      <c r="AB43" s="14">
        <v>7.6</v>
      </c>
      <c r="AC43" s="14">
        <v>7.6</v>
      </c>
      <c r="AD43" s="14">
        <v>7.6</v>
      </c>
      <c r="AE43" s="14">
        <v>7.6</v>
      </c>
      <c r="AF43" s="14">
        <v>7.6</v>
      </c>
      <c r="AG43" s="14">
        <v>7.6</v>
      </c>
      <c r="AH43" s="14">
        <v>7.6</v>
      </c>
      <c r="AI43" s="14">
        <v>7.6</v>
      </c>
      <c r="AJ43" s="14">
        <v>7.6</v>
      </c>
      <c r="AK43" s="14">
        <v>7.6</v>
      </c>
      <c r="AL43" s="14" t="s">
        <v>211</v>
      </c>
      <c r="AM43" s="14"/>
    </row>
    <row r="44" spans="1:39" ht="12.75" customHeight="1" x14ac:dyDescent="0.25">
      <c r="A44" s="103"/>
      <c r="B44" s="14" t="s">
        <v>205</v>
      </c>
      <c r="C44" s="14" t="s">
        <v>210</v>
      </c>
      <c r="D44" s="14" t="s">
        <v>127</v>
      </c>
      <c r="E44" s="14" t="s">
        <v>163</v>
      </c>
      <c r="F44" s="14" t="s">
        <v>244</v>
      </c>
      <c r="G44" s="27">
        <f t="shared" ref="G44:P44" si="7">1/G43</f>
        <v>0.11363636363636363</v>
      </c>
      <c r="H44" s="27">
        <f t="shared" ref="H44:K44" si="8">1/H43</f>
        <v>0.1152073732718894</v>
      </c>
      <c r="I44" s="27">
        <f t="shared" si="8"/>
        <v>0.11682242990654206</v>
      </c>
      <c r="J44" s="27">
        <f t="shared" si="8"/>
        <v>0.11848341232227488</v>
      </c>
      <c r="K44" s="27">
        <f t="shared" si="8"/>
        <v>0.12019230769230768</v>
      </c>
      <c r="L44" s="27">
        <f t="shared" si="7"/>
        <v>0.12195121951219513</v>
      </c>
      <c r="M44" s="27">
        <f t="shared" si="7"/>
        <v>0.12376237623762376</v>
      </c>
      <c r="N44" s="27">
        <f t="shared" si="7"/>
        <v>0.12562814070351758</v>
      </c>
      <c r="O44" s="27">
        <f t="shared" si="7"/>
        <v>0.12755102040816327</v>
      </c>
      <c r="P44" s="27">
        <f t="shared" si="7"/>
        <v>0.1295336787564767</v>
      </c>
      <c r="Q44" s="27">
        <f t="shared" ref="Q44:AK44" si="9">1/Q43</f>
        <v>0.13157894736842105</v>
      </c>
      <c r="R44" s="27">
        <f t="shared" si="9"/>
        <v>0.13157894736842105</v>
      </c>
      <c r="S44" s="27">
        <f t="shared" si="9"/>
        <v>0.13157894736842105</v>
      </c>
      <c r="T44" s="27">
        <f t="shared" si="9"/>
        <v>0.13157894736842105</v>
      </c>
      <c r="U44" s="27">
        <f t="shared" si="9"/>
        <v>0.13157894736842105</v>
      </c>
      <c r="V44" s="27">
        <f t="shared" si="9"/>
        <v>0.13157894736842105</v>
      </c>
      <c r="W44" s="27">
        <f t="shared" si="9"/>
        <v>0.13157894736842105</v>
      </c>
      <c r="X44" s="27">
        <f t="shared" si="9"/>
        <v>0.13157894736842105</v>
      </c>
      <c r="Y44" s="27">
        <f t="shared" si="9"/>
        <v>0.13157894736842105</v>
      </c>
      <c r="Z44" s="27">
        <f t="shared" si="9"/>
        <v>0.13157894736842105</v>
      </c>
      <c r="AA44" s="27">
        <f t="shared" si="9"/>
        <v>0.13157894736842105</v>
      </c>
      <c r="AB44" s="27">
        <f t="shared" si="9"/>
        <v>0.13157894736842105</v>
      </c>
      <c r="AC44" s="27">
        <f t="shared" si="9"/>
        <v>0.13157894736842105</v>
      </c>
      <c r="AD44" s="27">
        <f t="shared" si="9"/>
        <v>0.13157894736842105</v>
      </c>
      <c r="AE44" s="27">
        <f t="shared" si="9"/>
        <v>0.13157894736842105</v>
      </c>
      <c r="AF44" s="27">
        <f t="shared" si="9"/>
        <v>0.13157894736842105</v>
      </c>
      <c r="AG44" s="27">
        <f t="shared" si="9"/>
        <v>0.13157894736842105</v>
      </c>
      <c r="AH44" s="27">
        <f t="shared" si="9"/>
        <v>0.13157894736842105</v>
      </c>
      <c r="AI44" s="27">
        <f t="shared" si="9"/>
        <v>0.13157894736842105</v>
      </c>
      <c r="AJ44" s="27">
        <f t="shared" si="9"/>
        <v>0.13157894736842105</v>
      </c>
      <c r="AK44" s="27">
        <f t="shared" si="9"/>
        <v>0.13157894736842105</v>
      </c>
      <c r="AL44" s="14" t="s">
        <v>211</v>
      </c>
      <c r="AM44" s="14">
        <v>1</v>
      </c>
    </row>
    <row r="45" spans="1:39" ht="12.75" customHeight="1" x14ac:dyDescent="0.25">
      <c r="A45" s="104"/>
      <c r="B45" s="14" t="s">
        <v>205</v>
      </c>
      <c r="C45" s="14" t="s">
        <v>210</v>
      </c>
      <c r="D45" s="14" t="s">
        <v>127</v>
      </c>
      <c r="E45" s="14" t="s">
        <v>163</v>
      </c>
      <c r="F45" s="14" t="s">
        <v>414</v>
      </c>
      <c r="G45" s="27">
        <f>G44*1000</f>
        <v>113.63636363636363</v>
      </c>
      <c r="H45" s="27">
        <f t="shared" ref="H45:AK45" si="10">H44*1000</f>
        <v>115.2073732718894</v>
      </c>
      <c r="I45" s="27">
        <f t="shared" si="10"/>
        <v>116.82242990654206</v>
      </c>
      <c r="J45" s="27">
        <f t="shared" si="10"/>
        <v>118.48341232227489</v>
      </c>
      <c r="K45" s="27">
        <f t="shared" si="10"/>
        <v>120.19230769230768</v>
      </c>
      <c r="L45" s="27">
        <f t="shared" si="10"/>
        <v>121.95121951219514</v>
      </c>
      <c r="M45" s="27">
        <f t="shared" si="10"/>
        <v>123.76237623762376</v>
      </c>
      <c r="N45" s="27">
        <f t="shared" si="10"/>
        <v>125.62814070351757</v>
      </c>
      <c r="O45" s="27">
        <f t="shared" si="10"/>
        <v>127.55102040816327</v>
      </c>
      <c r="P45" s="27">
        <f t="shared" si="10"/>
        <v>129.53367875647669</v>
      </c>
      <c r="Q45" s="27">
        <f t="shared" si="10"/>
        <v>131.57894736842104</v>
      </c>
      <c r="R45" s="27">
        <f t="shared" si="10"/>
        <v>131.57894736842104</v>
      </c>
      <c r="S45" s="27">
        <f t="shared" si="10"/>
        <v>131.57894736842104</v>
      </c>
      <c r="T45" s="27">
        <f t="shared" si="10"/>
        <v>131.57894736842104</v>
      </c>
      <c r="U45" s="27">
        <f t="shared" si="10"/>
        <v>131.57894736842104</v>
      </c>
      <c r="V45" s="27">
        <f t="shared" si="10"/>
        <v>131.57894736842104</v>
      </c>
      <c r="W45" s="27">
        <f t="shared" si="10"/>
        <v>131.57894736842104</v>
      </c>
      <c r="X45" s="27">
        <f t="shared" si="10"/>
        <v>131.57894736842104</v>
      </c>
      <c r="Y45" s="27">
        <f t="shared" si="10"/>
        <v>131.57894736842104</v>
      </c>
      <c r="Z45" s="27">
        <f t="shared" si="10"/>
        <v>131.57894736842104</v>
      </c>
      <c r="AA45" s="27">
        <f t="shared" si="10"/>
        <v>131.57894736842104</v>
      </c>
      <c r="AB45" s="27">
        <f t="shared" si="10"/>
        <v>131.57894736842104</v>
      </c>
      <c r="AC45" s="27">
        <f t="shared" si="10"/>
        <v>131.57894736842104</v>
      </c>
      <c r="AD45" s="27">
        <f t="shared" si="10"/>
        <v>131.57894736842104</v>
      </c>
      <c r="AE45" s="27">
        <f t="shared" si="10"/>
        <v>131.57894736842104</v>
      </c>
      <c r="AF45" s="27">
        <f t="shared" si="10"/>
        <v>131.57894736842104</v>
      </c>
      <c r="AG45" s="27">
        <f t="shared" si="10"/>
        <v>131.57894736842104</v>
      </c>
      <c r="AH45" s="27">
        <f t="shared" si="10"/>
        <v>131.57894736842104</v>
      </c>
      <c r="AI45" s="27">
        <f t="shared" si="10"/>
        <v>131.57894736842104</v>
      </c>
      <c r="AJ45" s="27">
        <f t="shared" si="10"/>
        <v>131.57894736842104</v>
      </c>
      <c r="AK45" s="27">
        <f t="shared" si="10"/>
        <v>131.57894736842104</v>
      </c>
      <c r="AL45" s="14"/>
      <c r="AM45" s="14"/>
    </row>
    <row r="46" spans="1:39" ht="12.75" customHeight="1" x14ac:dyDescent="0.25">
      <c r="A46" s="100" t="s">
        <v>47</v>
      </c>
      <c r="B46" s="14" t="s">
        <v>199</v>
      </c>
      <c r="C46" s="14" t="s">
        <v>246</v>
      </c>
      <c r="D46" s="14" t="s">
        <v>119</v>
      </c>
      <c r="E46" s="14" t="s">
        <v>163</v>
      </c>
      <c r="F46" s="14" t="s">
        <v>414</v>
      </c>
      <c r="G46" s="44">
        <v>554.72556999999995</v>
      </c>
      <c r="H46" s="26">
        <f>$G46*'Performance Curves'!C$28</f>
        <v>565.23811495218683</v>
      </c>
      <c r="I46" s="26">
        <f>$G46*'Performance Curves'!D$28</f>
        <v>576.15680086861141</v>
      </c>
      <c r="J46" s="26">
        <f>$G46*'Performance Curves'!E$28</f>
        <v>587.50562758796207</v>
      </c>
      <c r="K46" s="26">
        <f>$G46*'Performance Curves'!F$28</f>
        <v>599.31052388777437</v>
      </c>
      <c r="L46" s="26">
        <f>$G46*'Performance Curves'!G$28</f>
        <v>611.59954525144599</v>
      </c>
      <c r="M46" s="26">
        <f>$G46*'Performance Curves'!H$28</f>
        <v>624.40309647621268</v>
      </c>
      <c r="N46" s="26">
        <f>$G46*'Performance Curves'!I$28</f>
        <v>637.75418284016041</v>
      </c>
      <c r="O46" s="26">
        <f>$G46*'Performance Curves'!J$28</f>
        <v>651.68869419624525</v>
      </c>
      <c r="P46" s="26">
        <f>$G46*'Performance Curves'!K$28</f>
        <v>666.24572714184967</v>
      </c>
      <c r="Q46" s="26">
        <f>$G46*'Performance Curves'!L$28</f>
        <v>681.46795135345815</v>
      </c>
      <c r="R46" s="26">
        <f>$G46*'Performance Curves'!M$28</f>
        <v>688.91308110195246</v>
      </c>
      <c r="S46" s="26">
        <f>$G46*'Performance Curves'!N$28</f>
        <v>696.52268586581772</v>
      </c>
      <c r="T46" s="26">
        <f>$G46*'Performance Curves'!O$28</f>
        <v>704.30227680081896</v>
      </c>
      <c r="U46" s="26">
        <f>$G46*'Performance Curves'!P$28</f>
        <v>712.25761406434663</v>
      </c>
      <c r="V46" s="26">
        <f>$G46*'Performance Curves'!Q$28</f>
        <v>720.39472103887078</v>
      </c>
      <c r="W46" s="26">
        <f>$G46*'Performance Curves'!R$28</f>
        <v>728.71989954162927</v>
      </c>
      <c r="X46" s="26">
        <f>$G46*'Performance Curves'!S$28</f>
        <v>737.23974610126334</v>
      </c>
      <c r="Y46" s="26">
        <f>$G46*'Performance Curves'!T$28</f>
        <v>745.96116938974956</v>
      </c>
      <c r="Z46" s="26">
        <f>$G46*'Performance Curves'!U$28</f>
        <v>754.8914089064491</v>
      </c>
      <c r="AA46" s="26">
        <f>$G46*'Performance Curves'!V$28</f>
        <v>764.03805502046578</v>
      </c>
      <c r="AB46" s="26">
        <f>$G46*'Performance Curves'!W$28</f>
        <v>765.97186648960746</v>
      </c>
      <c r="AC46" s="26">
        <f>$G46*'Performance Curves'!X$28</f>
        <v>767.91549190960916</v>
      </c>
      <c r="AD46" s="26">
        <f>$G46*'Performance Curves'!Y$28</f>
        <v>769.86900617813808</v>
      </c>
      <c r="AE46" s="26">
        <f>$G46*'Performance Curves'!Z$28</f>
        <v>771.83248495693977</v>
      </c>
      <c r="AF46" s="26">
        <f>$G46*'Performance Curves'!AA$28</f>
        <v>773.80600468160583</v>
      </c>
      <c r="AG46" s="26">
        <f>$G46*'Performance Curves'!AB$28</f>
        <v>775.78964257149335</v>
      </c>
      <c r="AH46" s="26">
        <f>$G46*'Performance Curves'!AC$28</f>
        <v>777.78347663979548</v>
      </c>
      <c r="AI46" s="26">
        <f>$G46*'Performance Curves'!AD$28</f>
        <v>779.78758570377022</v>
      </c>
      <c r="AJ46" s="26">
        <f>$G46*'Performance Curves'!AE$28</f>
        <v>781.80204939512544</v>
      </c>
      <c r="AK46" s="26">
        <f>$G46*'Performance Curves'!AF$28</f>
        <v>783.82694817056506</v>
      </c>
      <c r="AL46" s="14" t="s">
        <v>262</v>
      </c>
      <c r="AM46" s="14">
        <v>1</v>
      </c>
    </row>
    <row r="47" spans="1:39" ht="12.75" customHeight="1" x14ac:dyDescent="0.25">
      <c r="A47" s="100"/>
      <c r="B47" s="14" t="s">
        <v>195</v>
      </c>
      <c r="C47" s="14" t="s">
        <v>246</v>
      </c>
      <c r="D47" s="14" t="s">
        <v>119</v>
      </c>
      <c r="E47" s="14" t="s">
        <v>163</v>
      </c>
      <c r="F47" s="14" t="s">
        <v>414</v>
      </c>
      <c r="G47" s="44">
        <v>554.72937000000002</v>
      </c>
      <c r="H47" s="26">
        <f>$G47*'Performance Curves'!C$28</f>
        <v>565.24198696558051</v>
      </c>
      <c r="I47" s="26">
        <f>$G47*'Performance Curves'!D$28</f>
        <v>576.16074767755936</v>
      </c>
      <c r="J47" s="26">
        <f>$G47*'Performance Curves'!E$28</f>
        <v>587.50965213902953</v>
      </c>
      <c r="K47" s="26">
        <f>$G47*'Performance Curves'!F$28</f>
        <v>599.31462930514465</v>
      </c>
      <c r="L47" s="26">
        <f>$G47*'Performance Curves'!G$28</f>
        <v>611.60373485148909</v>
      </c>
      <c r="M47" s="26">
        <f>$G47*'Performance Curves'!H$28</f>
        <v>624.40737378357858</v>
      </c>
      <c r="N47" s="26">
        <f>$G47*'Performance Curves'!I$28</f>
        <v>637.75855160559308</v>
      </c>
      <c r="O47" s="26">
        <f>$G47*'Performance Curves'!J$28</f>
        <v>651.69315841634238</v>
      </c>
      <c r="P47" s="26">
        <f>$G47*'Performance Curves'!K$28</f>
        <v>666.2502910810299</v>
      </c>
      <c r="Q47" s="26">
        <f>$G47*'Performance Curves'!L$28</f>
        <v>681.47261956843738</v>
      </c>
      <c r="R47" s="26">
        <f>$G47*'Performance Curves'!M$28</f>
        <v>688.91780031781309</v>
      </c>
      <c r="S47" s="26">
        <f>$G47*'Performance Curves'!N$28</f>
        <v>696.52745720925213</v>
      </c>
      <c r="T47" s="26">
        <f>$G47*'Performance Curves'!O$28</f>
        <v>704.30710143627221</v>
      </c>
      <c r="U47" s="26">
        <f>$G47*'Performance Curves'!P$28</f>
        <v>712.26249319572241</v>
      </c>
      <c r="V47" s="26">
        <f>$G47*'Performance Curves'!Q$28</f>
        <v>720.39965591133387</v>
      </c>
      <c r="W47" s="26">
        <f>$G47*'Performance Curves'!R$28</f>
        <v>728.72489144351391</v>
      </c>
      <c r="X47" s="26">
        <f>$G47*'Performance Curves'!S$28</f>
        <v>737.24479636609112</v>
      </c>
      <c r="Y47" s="26">
        <f>$G47*'Performance Curves'!T$28</f>
        <v>745.96627939836821</v>
      </c>
      <c r="Z47" s="26">
        <f>$G47*'Performance Curves'!U$28</f>
        <v>754.89658008929882</v>
      </c>
      <c r="AA47" s="26">
        <f>$G47*'Performance Curves'!V$28</f>
        <v>764.04328885998245</v>
      </c>
      <c r="AB47" s="26">
        <f>$G47*'Performance Curves'!W$28</f>
        <v>765.97711357618527</v>
      </c>
      <c r="AC47" s="26">
        <f>$G47*'Performance Curves'!X$28</f>
        <v>767.92075231047602</v>
      </c>
      <c r="AD47" s="26">
        <f>$G47*'Performance Curves'!Y$28</f>
        <v>769.87427996103497</v>
      </c>
      <c r="AE47" s="26">
        <f>$G47*'Performance Curves'!Z$28</f>
        <v>771.83777219012586</v>
      </c>
      <c r="AF47" s="26">
        <f>$G47*'Performance Curves'!AA$28</f>
        <v>773.81130543386405</v>
      </c>
      <c r="AG47" s="26">
        <f>$G47*'Performance Curves'!AB$28</f>
        <v>775.79495691213538</v>
      </c>
      <c r="AH47" s="26">
        <f>$G47*'Performance Curves'!AC$28</f>
        <v>777.78880463866756</v>
      </c>
      <c r="AI47" s="26">
        <f>$G47*'Performance Curves'!AD$28</f>
        <v>779.79292743125848</v>
      </c>
      <c r="AJ47" s="26">
        <f>$G47*'Performance Curves'!AE$28</f>
        <v>781.80740492216148</v>
      </c>
      <c r="AK47" s="26">
        <f>$G47*'Performance Curves'!AF$28</f>
        <v>783.83231756863177</v>
      </c>
      <c r="AL47" s="14" t="s">
        <v>262</v>
      </c>
      <c r="AM47" s="14">
        <v>1</v>
      </c>
    </row>
    <row r="48" spans="1:39" ht="12.75" customHeight="1" x14ac:dyDescent="0.25">
      <c r="A48" s="100"/>
      <c r="B48" s="14" t="s">
        <v>200</v>
      </c>
      <c r="C48" s="14" t="s">
        <v>246</v>
      </c>
      <c r="D48" s="14" t="s">
        <v>119</v>
      </c>
      <c r="E48" s="14" t="s">
        <v>163</v>
      </c>
      <c r="F48" s="14" t="s">
        <v>414</v>
      </c>
      <c r="G48" s="44">
        <v>554.73141999999996</v>
      </c>
      <c r="H48" s="26">
        <f>$G48*'Performance Curves'!C$28</f>
        <v>565.2440758149113</v>
      </c>
      <c r="I48" s="26">
        <f>$G48*'Performance Curves'!D$28</f>
        <v>576.16287687712327</v>
      </c>
      <c r="J48" s="26">
        <f>$G48*'Performance Curves'!E$28</f>
        <v>587.51182327842105</v>
      </c>
      <c r="K48" s="26">
        <f>$G48*'Performance Curves'!F$28</f>
        <v>599.31684406977854</v>
      </c>
      <c r="L48" s="26">
        <f>$G48*'Performance Curves'!G$28</f>
        <v>611.60599503045967</v>
      </c>
      <c r="M48" s="26">
        <f>$G48*'Performance Curves'!H$28</f>
        <v>624.40968127834174</v>
      </c>
      <c r="N48" s="26">
        <f>$G48*'Performance Curves'!I$28</f>
        <v>637.76090843957638</v>
      </c>
      <c r="O48" s="26">
        <f>$G48*'Performance Curves'!J$28</f>
        <v>651.69556674560522</v>
      </c>
      <c r="P48" s="26">
        <f>$G48*'Performance Curves'!K$28</f>
        <v>666.25275320611377</v>
      </c>
      <c r="Q48" s="26">
        <f>$G48*'Performance Curves'!L$28</f>
        <v>681.47513794757072</v>
      </c>
      <c r="R48" s="26">
        <f>$G48*'Performance Curves'!M$28</f>
        <v>688.92034621057985</v>
      </c>
      <c r="S48" s="26">
        <f>$G48*'Performance Curves'!N$28</f>
        <v>696.5300312234732</v>
      </c>
      <c r="T48" s="26">
        <f>$G48*'Performance Curves'!O$28</f>
        <v>704.30970420013512</v>
      </c>
      <c r="U48" s="26">
        <f>$G48*'Performance Curves'!P$28</f>
        <v>712.26512535870131</v>
      </c>
      <c r="V48" s="26">
        <f>$G48*'Performance Curves'!Q$28</f>
        <v>720.40231814516255</v>
      </c>
      <c r="W48" s="26">
        <f>$G48*'Performance Curves'!R$28</f>
        <v>728.72758444321471</v>
      </c>
      <c r="X48" s="26">
        <f>$G48*'Performance Curves'!S$28</f>
        <v>737.24752085106388</v>
      </c>
      <c r="Y48" s="26">
        <f>$G48*'Performance Curves'!T$28</f>
        <v>745.96903611354401</v>
      </c>
      <c r="Z48" s="26">
        <f>$G48*'Performance Curves'!U$28</f>
        <v>754.89936980636242</v>
      </c>
      <c r="AA48" s="26">
        <f>$G48*'Performance Curves'!V$28</f>
        <v>764.04611237866891</v>
      </c>
      <c r="AB48" s="26">
        <f>$G48*'Performance Curves'!W$28</f>
        <v>765.97994424131264</v>
      </c>
      <c r="AC48" s="26">
        <f>$G48*'Performance Curves'!X$28</f>
        <v>767.92359015831198</v>
      </c>
      <c r="AD48" s="26">
        <f>$G48*'Performance Curves'!Y$28</f>
        <v>769.87712502812394</v>
      </c>
      <c r="AE48" s="26">
        <f>$G48*'Performance Curves'!Z$28</f>
        <v>771.84062451329191</v>
      </c>
      <c r="AF48" s="26">
        <f>$G48*'Performance Curves'!AA$28</f>
        <v>773.81416505021366</v>
      </c>
      <c r="AG48" s="26">
        <f>$G48*'Performance Curves'!AB$28</f>
        <v>775.79782385906049</v>
      </c>
      <c r="AH48" s="26">
        <f>$G48*'Performance Curves'!AC$28</f>
        <v>777.79167895384842</v>
      </c>
      <c r="AI48" s="26">
        <f>$G48*'Performance Curves'!AD$28</f>
        <v>779.79580915266661</v>
      </c>
      <c r="AJ48" s="26">
        <f>$G48*'Performance Curves'!AE$28</f>
        <v>781.81029408806239</v>
      </c>
      <c r="AK48" s="26">
        <f>$G48*'Performance Curves'!AF$28</f>
        <v>783.8352142175886</v>
      </c>
      <c r="AL48" s="14" t="s">
        <v>262</v>
      </c>
      <c r="AM48" s="14">
        <v>1</v>
      </c>
    </row>
    <row r="49" spans="1:41" ht="12.75" customHeight="1" x14ac:dyDescent="0.25">
      <c r="A49" s="100"/>
      <c r="B49" s="14" t="s">
        <v>201</v>
      </c>
      <c r="C49" s="14" t="s">
        <v>246</v>
      </c>
      <c r="D49" s="14" t="s">
        <v>119</v>
      </c>
      <c r="E49" s="14" t="s">
        <v>163</v>
      </c>
      <c r="F49" s="14" t="s">
        <v>414</v>
      </c>
      <c r="G49" s="44">
        <v>554.73711000000003</v>
      </c>
      <c r="H49" s="26">
        <f>$G49*'Performance Curves'!C$28</f>
        <v>565.24987364549281</v>
      </c>
      <c r="I49" s="26">
        <f>$G49*'Performance Curves'!D$28</f>
        <v>576.1687867042059</v>
      </c>
      <c r="J49" s="26">
        <f>$G49*'Performance Curves'!E$28</f>
        <v>587.51784951409832</v>
      </c>
      <c r="K49" s="26">
        <f>$G49*'Performance Curves'!F$28</f>
        <v>599.32299139210397</v>
      </c>
      <c r="L49" s="26">
        <f>$G49*'Performance Curves'!G$28</f>
        <v>611.61226840526103</v>
      </c>
      <c r="M49" s="26">
        <f>$G49*'Performance Curves'!H$28</f>
        <v>624.41608598331868</v>
      </c>
      <c r="N49" s="26">
        <f>$G49*'Performance Curves'!I$28</f>
        <v>637.76745009097431</v>
      </c>
      <c r="O49" s="26">
        <f>$G49*'Performance Curves'!J$28</f>
        <v>651.70225132780331</v>
      </c>
      <c r="P49" s="26">
        <f>$G49*'Performance Curves'!K$28</f>
        <v>666.25958710451778</v>
      </c>
      <c r="Q49" s="26">
        <f>$G49*'Performance Curves'!L$28</f>
        <v>681.48212798526311</v>
      </c>
      <c r="R49" s="26">
        <f>$G49*'Performance Curves'!M$28</f>
        <v>688.92741261538163</v>
      </c>
      <c r="S49" s="26">
        <f>$G49*'Performance Curves'!N$28</f>
        <v>696.53717568245793</v>
      </c>
      <c r="T49" s="26">
        <f>$G49*'Performance Curves'!O$28</f>
        <v>704.316928456906</v>
      </c>
      <c r="U49" s="26">
        <f>$G49*'Performance Curves'!P$28</f>
        <v>712.2724312159454</v>
      </c>
      <c r="V49" s="26">
        <f>$G49*'Performance Curves'!Q$28</f>
        <v>720.40970746735081</v>
      </c>
      <c r="W49" s="26">
        <f>$G49*'Performance Curves'!R$28</f>
        <v>728.73505915945759</v>
      </c>
      <c r="X49" s="26">
        <f>$G49*'Performance Curves'!S$28</f>
        <v>737.25508295813484</v>
      </c>
      <c r="Y49" s="26">
        <f>$G49*'Performance Curves'!T$28</f>
        <v>745.97668767908101</v>
      </c>
      <c r="Z49" s="26">
        <f>$G49*'Performance Curves'!U$28</f>
        <v>754.90711297226107</v>
      </c>
      <c r="AA49" s="26">
        <f>$G49*'Performance Curves'!V$28</f>
        <v>764.05394936468178</v>
      </c>
      <c r="AB49" s="26">
        <f>$G49*'Performance Curves'!W$28</f>
        <v>765.98780106305674</v>
      </c>
      <c r="AC49" s="26">
        <f>$G49*'Performance Curves'!X$28</f>
        <v>767.93146691645211</v>
      </c>
      <c r="AD49" s="26">
        <f>$G49*'Performance Curves'!Y$28</f>
        <v>769.8850218240932</v>
      </c>
      <c r="AE49" s="26">
        <f>$G49*'Performance Curves'!Z$28</f>
        <v>771.84854144929955</v>
      </c>
      <c r="AF49" s="26">
        <f>$G49*'Performance Curves'!AA$28</f>
        <v>773.82210222925289</v>
      </c>
      <c r="AG49" s="26">
        <f>$G49*'Performance Curves'!AB$28</f>
        <v>775.8057813849166</v>
      </c>
      <c r="AH49" s="26">
        <f>$G49*'Performance Curves'!AC$28</f>
        <v>777.79965693110694</v>
      </c>
      <c r="AI49" s="26">
        <f>$G49*'Performance Curves'!AD$28</f>
        <v>779.80380768672137</v>
      </c>
      <c r="AJ49" s="26">
        <f>$G49*'Performance Curves'!AE$28</f>
        <v>781.8183132851243</v>
      </c>
      <c r="AK49" s="26">
        <f>$G49*'Performance Curves'!AF$28</f>
        <v>783.84325418469371</v>
      </c>
      <c r="AL49" s="14" t="s">
        <v>262</v>
      </c>
      <c r="AM49" s="14">
        <v>1</v>
      </c>
    </row>
    <row r="50" spans="1:41" ht="12.75" customHeight="1" x14ac:dyDescent="0.25">
      <c r="A50" s="100"/>
      <c r="B50" s="14" t="s">
        <v>202</v>
      </c>
      <c r="C50" s="14" t="s">
        <v>246</v>
      </c>
      <c r="D50" s="14" t="s">
        <v>119</v>
      </c>
      <c r="E50" s="14" t="s">
        <v>163</v>
      </c>
      <c r="F50" s="14" t="s">
        <v>414</v>
      </c>
      <c r="G50" s="44">
        <v>554.73711000000003</v>
      </c>
      <c r="H50" s="26">
        <f>$G50*'Performance Curves'!C$28</f>
        <v>565.24987364549281</v>
      </c>
      <c r="I50" s="26">
        <f>$G50*'Performance Curves'!D$28</f>
        <v>576.1687867042059</v>
      </c>
      <c r="J50" s="26">
        <f>$G50*'Performance Curves'!E$28</f>
        <v>587.51784951409832</v>
      </c>
      <c r="K50" s="26">
        <f>$G50*'Performance Curves'!F$28</f>
        <v>599.32299139210397</v>
      </c>
      <c r="L50" s="26">
        <f>$G50*'Performance Curves'!G$28</f>
        <v>611.61226840526103</v>
      </c>
      <c r="M50" s="26">
        <f>$G50*'Performance Curves'!H$28</f>
        <v>624.41608598331868</v>
      </c>
      <c r="N50" s="26">
        <f>$G50*'Performance Curves'!I$28</f>
        <v>637.76745009097431</v>
      </c>
      <c r="O50" s="26">
        <f>$G50*'Performance Curves'!J$28</f>
        <v>651.70225132780331</v>
      </c>
      <c r="P50" s="26">
        <f>$G50*'Performance Curves'!K$28</f>
        <v>666.25958710451778</v>
      </c>
      <c r="Q50" s="26">
        <f>$G50*'Performance Curves'!L$28</f>
        <v>681.48212798526311</v>
      </c>
      <c r="R50" s="26">
        <f>$G50*'Performance Curves'!M$28</f>
        <v>688.92741261538163</v>
      </c>
      <c r="S50" s="26">
        <f>$G50*'Performance Curves'!N$28</f>
        <v>696.53717568245793</v>
      </c>
      <c r="T50" s="26">
        <f>$G50*'Performance Curves'!O$28</f>
        <v>704.316928456906</v>
      </c>
      <c r="U50" s="26">
        <f>$G50*'Performance Curves'!P$28</f>
        <v>712.2724312159454</v>
      </c>
      <c r="V50" s="26">
        <f>$G50*'Performance Curves'!Q$28</f>
        <v>720.40970746735081</v>
      </c>
      <c r="W50" s="26">
        <f>$G50*'Performance Curves'!R$28</f>
        <v>728.73505915945759</v>
      </c>
      <c r="X50" s="26">
        <f>$G50*'Performance Curves'!S$28</f>
        <v>737.25508295813484</v>
      </c>
      <c r="Y50" s="26">
        <f>$G50*'Performance Curves'!T$28</f>
        <v>745.97668767908101</v>
      </c>
      <c r="Z50" s="26">
        <f>$G50*'Performance Curves'!U$28</f>
        <v>754.90711297226107</v>
      </c>
      <c r="AA50" s="26">
        <f>$G50*'Performance Curves'!V$28</f>
        <v>764.05394936468178</v>
      </c>
      <c r="AB50" s="26">
        <f>$G50*'Performance Curves'!W$28</f>
        <v>765.98780106305674</v>
      </c>
      <c r="AC50" s="26">
        <f>$G50*'Performance Curves'!X$28</f>
        <v>767.93146691645211</v>
      </c>
      <c r="AD50" s="26">
        <f>$G50*'Performance Curves'!Y$28</f>
        <v>769.8850218240932</v>
      </c>
      <c r="AE50" s="26">
        <f>$G50*'Performance Curves'!Z$28</f>
        <v>771.84854144929955</v>
      </c>
      <c r="AF50" s="26">
        <f>$G50*'Performance Curves'!AA$28</f>
        <v>773.82210222925289</v>
      </c>
      <c r="AG50" s="26">
        <f>$G50*'Performance Curves'!AB$28</f>
        <v>775.8057813849166</v>
      </c>
      <c r="AH50" s="26">
        <f>$G50*'Performance Curves'!AC$28</f>
        <v>777.79965693110694</v>
      </c>
      <c r="AI50" s="26">
        <f>$G50*'Performance Curves'!AD$28</f>
        <v>779.80380768672137</v>
      </c>
      <c r="AJ50" s="26">
        <f>$G50*'Performance Curves'!AE$28</f>
        <v>781.8183132851243</v>
      </c>
      <c r="AK50" s="26">
        <f>$G50*'Performance Curves'!AF$28</f>
        <v>783.84325418469371</v>
      </c>
      <c r="AL50" s="14" t="s">
        <v>262</v>
      </c>
      <c r="AM50" s="14">
        <v>1</v>
      </c>
    </row>
    <row r="51" spans="1:41" ht="12.75" customHeight="1" x14ac:dyDescent="0.25">
      <c r="A51" s="15" t="s">
        <v>51</v>
      </c>
      <c r="B51" s="14" t="s">
        <v>213</v>
      </c>
      <c r="C51" s="14" t="s">
        <v>260</v>
      </c>
      <c r="D51" s="14" t="s">
        <v>133</v>
      </c>
      <c r="E51" s="14" t="s">
        <v>165</v>
      </c>
      <c r="F51" s="14" t="s">
        <v>414</v>
      </c>
      <c r="G51" s="27">
        <f>0.0406075136196251*1000</f>
        <v>40.607513619625102</v>
      </c>
      <c r="H51" s="27">
        <f t="shared" ref="H51:AK51" si="11">0.0406075136196251*1000</f>
        <v>40.607513619625102</v>
      </c>
      <c r="I51" s="27">
        <f t="shared" si="11"/>
        <v>40.607513619625102</v>
      </c>
      <c r="J51" s="27">
        <f t="shared" si="11"/>
        <v>40.607513619625102</v>
      </c>
      <c r="K51" s="27">
        <f t="shared" si="11"/>
        <v>40.607513619625102</v>
      </c>
      <c r="L51" s="27">
        <f t="shared" si="11"/>
        <v>40.607513619625102</v>
      </c>
      <c r="M51" s="27">
        <f t="shared" si="11"/>
        <v>40.607513619625102</v>
      </c>
      <c r="N51" s="27">
        <f t="shared" si="11"/>
        <v>40.607513619625102</v>
      </c>
      <c r="O51" s="27">
        <f t="shared" si="11"/>
        <v>40.607513619625102</v>
      </c>
      <c r="P51" s="27">
        <f t="shared" si="11"/>
        <v>40.607513619625102</v>
      </c>
      <c r="Q51" s="27">
        <f t="shared" si="11"/>
        <v>40.607513619625102</v>
      </c>
      <c r="R51" s="27">
        <f t="shared" si="11"/>
        <v>40.607513619625102</v>
      </c>
      <c r="S51" s="27">
        <f t="shared" si="11"/>
        <v>40.607513619625102</v>
      </c>
      <c r="T51" s="27">
        <f t="shared" si="11"/>
        <v>40.607513619625102</v>
      </c>
      <c r="U51" s="27">
        <f t="shared" si="11"/>
        <v>40.607513619625102</v>
      </c>
      <c r="V51" s="27">
        <f t="shared" si="11"/>
        <v>40.607513619625102</v>
      </c>
      <c r="W51" s="27">
        <f t="shared" si="11"/>
        <v>40.607513619625102</v>
      </c>
      <c r="X51" s="27">
        <f t="shared" si="11"/>
        <v>40.607513619625102</v>
      </c>
      <c r="Y51" s="27">
        <f t="shared" si="11"/>
        <v>40.607513619625102</v>
      </c>
      <c r="Z51" s="27">
        <f t="shared" si="11"/>
        <v>40.607513619625102</v>
      </c>
      <c r="AA51" s="27">
        <f t="shared" si="11"/>
        <v>40.607513619625102</v>
      </c>
      <c r="AB51" s="27">
        <f t="shared" si="11"/>
        <v>40.607513619625102</v>
      </c>
      <c r="AC51" s="27">
        <f t="shared" si="11"/>
        <v>40.607513619625102</v>
      </c>
      <c r="AD51" s="27">
        <f t="shared" si="11"/>
        <v>40.607513619625102</v>
      </c>
      <c r="AE51" s="27">
        <f t="shared" si="11"/>
        <v>40.607513619625102</v>
      </c>
      <c r="AF51" s="27">
        <f t="shared" si="11"/>
        <v>40.607513619625102</v>
      </c>
      <c r="AG51" s="27">
        <f t="shared" si="11"/>
        <v>40.607513619625102</v>
      </c>
      <c r="AH51" s="27">
        <f t="shared" si="11"/>
        <v>40.607513619625102</v>
      </c>
      <c r="AI51" s="27">
        <f t="shared" si="11"/>
        <v>40.607513619625102</v>
      </c>
      <c r="AJ51" s="27">
        <f t="shared" si="11"/>
        <v>40.607513619625102</v>
      </c>
      <c r="AK51" s="27">
        <f t="shared" si="11"/>
        <v>40.607513619625102</v>
      </c>
      <c r="AL51" s="14" t="s">
        <v>211</v>
      </c>
      <c r="AM51" s="14">
        <v>1</v>
      </c>
    </row>
    <row r="52" spans="1:41" ht="12.75" customHeight="1" x14ac:dyDescent="0.25">
      <c r="A52" s="15" t="s">
        <v>54</v>
      </c>
      <c r="B52" s="14" t="s">
        <v>213</v>
      </c>
      <c r="C52" s="14" t="s">
        <v>260</v>
      </c>
      <c r="D52" s="14" t="s">
        <v>131</v>
      </c>
      <c r="E52" s="14" t="s">
        <v>165</v>
      </c>
      <c r="F52" s="14" t="s">
        <v>414</v>
      </c>
      <c r="G52" s="26">
        <f>0.0489476721861174*1000</f>
        <v>48.947672186117394</v>
      </c>
      <c r="H52" s="26">
        <f t="shared" ref="H52:AK53" si="12">0.0489476721861174*1000</f>
        <v>48.947672186117394</v>
      </c>
      <c r="I52" s="26">
        <f t="shared" si="12"/>
        <v>48.947672186117394</v>
      </c>
      <c r="J52" s="26">
        <f t="shared" si="12"/>
        <v>48.947672186117394</v>
      </c>
      <c r="K52" s="26">
        <f t="shared" si="12"/>
        <v>48.947672186117394</v>
      </c>
      <c r="L52" s="26">
        <f t="shared" si="12"/>
        <v>48.947672186117394</v>
      </c>
      <c r="M52" s="26">
        <f t="shared" si="12"/>
        <v>48.947672186117394</v>
      </c>
      <c r="N52" s="26">
        <f t="shared" si="12"/>
        <v>48.947672186117394</v>
      </c>
      <c r="O52" s="26">
        <f t="shared" si="12"/>
        <v>48.947672186117394</v>
      </c>
      <c r="P52" s="26">
        <f t="shared" si="12"/>
        <v>48.947672186117394</v>
      </c>
      <c r="Q52" s="26">
        <f t="shared" si="12"/>
        <v>48.947672186117394</v>
      </c>
      <c r="R52" s="26">
        <f t="shared" si="12"/>
        <v>48.947672186117394</v>
      </c>
      <c r="S52" s="26">
        <f t="shared" si="12"/>
        <v>48.947672186117394</v>
      </c>
      <c r="T52" s="26">
        <f t="shared" si="12"/>
        <v>48.947672186117394</v>
      </c>
      <c r="U52" s="26">
        <f t="shared" si="12"/>
        <v>48.947672186117394</v>
      </c>
      <c r="V52" s="26">
        <f t="shared" si="12"/>
        <v>48.947672186117394</v>
      </c>
      <c r="W52" s="26">
        <f t="shared" si="12"/>
        <v>48.947672186117394</v>
      </c>
      <c r="X52" s="26">
        <f t="shared" si="12"/>
        <v>48.947672186117394</v>
      </c>
      <c r="Y52" s="26">
        <f t="shared" si="12"/>
        <v>48.947672186117394</v>
      </c>
      <c r="Z52" s="26">
        <f t="shared" si="12"/>
        <v>48.947672186117394</v>
      </c>
      <c r="AA52" s="26">
        <f t="shared" si="12"/>
        <v>48.947672186117394</v>
      </c>
      <c r="AB52" s="26">
        <f t="shared" si="12"/>
        <v>48.947672186117394</v>
      </c>
      <c r="AC52" s="26">
        <f t="shared" si="12"/>
        <v>48.947672186117394</v>
      </c>
      <c r="AD52" s="26">
        <f t="shared" si="12"/>
        <v>48.947672186117394</v>
      </c>
      <c r="AE52" s="26">
        <f t="shared" si="12"/>
        <v>48.947672186117394</v>
      </c>
      <c r="AF52" s="26">
        <f t="shared" si="12"/>
        <v>48.947672186117394</v>
      </c>
      <c r="AG52" s="26">
        <f t="shared" si="12"/>
        <v>48.947672186117394</v>
      </c>
      <c r="AH52" s="26">
        <f t="shared" si="12"/>
        <v>48.947672186117394</v>
      </c>
      <c r="AI52" s="26">
        <f t="shared" si="12"/>
        <v>48.947672186117394</v>
      </c>
      <c r="AJ52" s="26">
        <f t="shared" si="12"/>
        <v>48.947672186117394</v>
      </c>
      <c r="AK52" s="26">
        <f t="shared" si="12"/>
        <v>48.947672186117394</v>
      </c>
      <c r="AL52" s="14" t="s">
        <v>263</v>
      </c>
      <c r="AM52" s="14">
        <v>1</v>
      </c>
    </row>
    <row r="53" spans="1:41" ht="12.75" customHeight="1" x14ac:dyDescent="0.25">
      <c r="A53" s="15" t="s">
        <v>60</v>
      </c>
      <c r="B53" s="14" t="s">
        <v>213</v>
      </c>
      <c r="C53" s="14" t="s">
        <v>260</v>
      </c>
      <c r="D53" s="14" t="s">
        <v>139</v>
      </c>
      <c r="E53" s="14" t="s">
        <v>165</v>
      </c>
      <c r="F53" s="14" t="s">
        <v>414</v>
      </c>
      <c r="G53" s="26">
        <f>0.0489476721861174*1000</f>
        <v>48.947672186117394</v>
      </c>
      <c r="H53" s="26">
        <f t="shared" si="12"/>
        <v>48.947672186117394</v>
      </c>
      <c r="I53" s="26">
        <f t="shared" si="12"/>
        <v>48.947672186117394</v>
      </c>
      <c r="J53" s="26">
        <f t="shared" si="12"/>
        <v>48.947672186117394</v>
      </c>
      <c r="K53" s="26">
        <f t="shared" si="12"/>
        <v>48.947672186117394</v>
      </c>
      <c r="L53" s="26">
        <f t="shared" si="12"/>
        <v>48.947672186117394</v>
      </c>
      <c r="M53" s="26">
        <f t="shared" si="12"/>
        <v>48.947672186117394</v>
      </c>
      <c r="N53" s="26">
        <f t="shared" si="12"/>
        <v>48.947672186117394</v>
      </c>
      <c r="O53" s="26">
        <f t="shared" si="12"/>
        <v>48.947672186117394</v>
      </c>
      <c r="P53" s="26">
        <f t="shared" si="12"/>
        <v>48.947672186117394</v>
      </c>
      <c r="Q53" s="26">
        <f t="shared" si="12"/>
        <v>48.947672186117394</v>
      </c>
      <c r="R53" s="26">
        <f t="shared" si="12"/>
        <v>48.947672186117394</v>
      </c>
      <c r="S53" s="26">
        <f t="shared" si="12"/>
        <v>48.947672186117394</v>
      </c>
      <c r="T53" s="26">
        <f t="shared" si="12"/>
        <v>48.947672186117394</v>
      </c>
      <c r="U53" s="26">
        <f t="shared" si="12"/>
        <v>48.947672186117394</v>
      </c>
      <c r="V53" s="26">
        <f t="shared" si="12"/>
        <v>48.947672186117394</v>
      </c>
      <c r="W53" s="26">
        <f t="shared" si="12"/>
        <v>48.947672186117394</v>
      </c>
      <c r="X53" s="26">
        <f t="shared" si="12"/>
        <v>48.947672186117394</v>
      </c>
      <c r="Y53" s="26">
        <f t="shared" si="12"/>
        <v>48.947672186117394</v>
      </c>
      <c r="Z53" s="26">
        <f t="shared" si="12"/>
        <v>48.947672186117394</v>
      </c>
      <c r="AA53" s="26">
        <f t="shared" si="12"/>
        <v>48.947672186117394</v>
      </c>
      <c r="AB53" s="26">
        <f t="shared" si="12"/>
        <v>48.947672186117394</v>
      </c>
      <c r="AC53" s="26">
        <f t="shared" si="12"/>
        <v>48.947672186117394</v>
      </c>
      <c r="AD53" s="26">
        <f t="shared" si="12"/>
        <v>48.947672186117394</v>
      </c>
      <c r="AE53" s="26">
        <f t="shared" si="12"/>
        <v>48.947672186117394</v>
      </c>
      <c r="AF53" s="26">
        <f t="shared" si="12"/>
        <v>48.947672186117394</v>
      </c>
      <c r="AG53" s="26">
        <f t="shared" si="12"/>
        <v>48.947672186117394</v>
      </c>
      <c r="AH53" s="26">
        <f t="shared" si="12"/>
        <v>48.947672186117394</v>
      </c>
      <c r="AI53" s="26">
        <f t="shared" si="12"/>
        <v>48.947672186117394</v>
      </c>
      <c r="AJ53" s="26">
        <f t="shared" si="12"/>
        <v>48.947672186117394</v>
      </c>
      <c r="AK53" s="26">
        <f t="shared" si="12"/>
        <v>48.947672186117394</v>
      </c>
      <c r="AL53" s="14" t="s">
        <v>263</v>
      </c>
      <c r="AM53" s="14">
        <v>1</v>
      </c>
    </row>
    <row r="54" spans="1:41" ht="12.75" customHeight="1" x14ac:dyDescent="0.25">
      <c r="A54" s="100" t="s">
        <v>58</v>
      </c>
      <c r="B54" s="14" t="s">
        <v>199</v>
      </c>
      <c r="C54" s="14" t="s">
        <v>196</v>
      </c>
      <c r="D54" s="14" t="s">
        <v>137</v>
      </c>
      <c r="E54" s="14" t="s">
        <v>165</v>
      </c>
      <c r="F54" s="14" t="s">
        <v>414</v>
      </c>
      <c r="G54" s="44">
        <v>85.420590000000004</v>
      </c>
      <c r="H54" s="26">
        <f>$G54*'Performance Curves'!C$29</f>
        <v>86.34925990776901</v>
      </c>
      <c r="I54" s="26">
        <f>$G54*'Performance Curves'!D$29</f>
        <v>87.298344259822272</v>
      </c>
      <c r="J54" s="26">
        <f>$G54*'Performance Curves'!E$29</f>
        <v>88.268523676410254</v>
      </c>
      <c r="K54" s="26">
        <f>$G54*'Performance Curves'!F$29</f>
        <v>89.260509373766055</v>
      </c>
      <c r="L54" s="26">
        <f>$G54*'Performance Curves'!G$29</f>
        <v>90.275044902876047</v>
      </c>
      <c r="M54" s="26">
        <f>$G54*'Performance Curves'!H$29</f>
        <v>91.31290800819113</v>
      </c>
      <c r="N54" s="26">
        <f>$G54*'Performance Curves'!I$29</f>
        <v>92.37491261604309</v>
      </c>
      <c r="O54" s="26">
        <f>$G54*'Performance Curves'!J$29</f>
        <v>93.461910963450094</v>
      </c>
      <c r="P54" s="26">
        <f>$G54*'Performance Curves'!K$29</f>
        <v>94.574795879013095</v>
      </c>
      <c r="Q54" s="26">
        <f>$G54*'Performance Curves'!L$29</f>
        <v>95.714503228732454</v>
      </c>
      <c r="R54" s="26">
        <f>$G54*'Performance Curves'!M$29</f>
        <v>96.345350388235872</v>
      </c>
      <c r="S54" s="26">
        <f>$G54*'Performance Curves'!N$29</f>
        <v>96.984568453005366</v>
      </c>
      <c r="T54" s="26">
        <f>$G54*'Performance Curves'!O$29</f>
        <v>97.632325150031932</v>
      </c>
      <c r="U54" s="26">
        <f>$G54*'Performance Curves'!P$29</f>
        <v>98.288792717407929</v>
      </c>
      <c r="V54" s="26">
        <f>$G54*'Performance Curves'!Q$29</f>
        <v>98.954148057014237</v>
      </c>
      <c r="W54" s="26">
        <f>$G54*'Performance Curves'!R$29</f>
        <v>99.628572893451107</v>
      </c>
      <c r="X54" s="26">
        <f>$G54*'Performance Curves'!S$29</f>
        <v>100.31225393951286</v>
      </c>
      <c r="Y54" s="26">
        <f>$G54*'Performance Curves'!T$29</f>
        <v>101.00538306852293</v>
      </c>
      <c r="Z54" s="26">
        <f>$G54*'Performance Curves'!U$29</f>
        <v>101.70815749386333</v>
      </c>
      <c r="AA54" s="26">
        <f>$G54*'Performance Curves'!V$29</f>
        <v>102.42077995605126</v>
      </c>
      <c r="AB54" s="26">
        <f>$G54*'Performance Curves'!W$29</f>
        <v>102.57926540896499</v>
      </c>
      <c r="AC54" s="26">
        <f>$G54*'Performance Curves'!X$29</f>
        <v>102.7382421013704</v>
      </c>
      <c r="AD54" s="26">
        <f>$G54*'Performance Curves'!Y$29</f>
        <v>102.89771232077217</v>
      </c>
      <c r="AE54" s="26">
        <f>$G54*'Performance Curves'!Z$29</f>
        <v>103.05767836889969</v>
      </c>
      <c r="AF54" s="26">
        <f>$G54*'Performance Curves'!AA$29</f>
        <v>103.21814256181787</v>
      </c>
      <c r="AG54" s="26">
        <f>$G54*'Performance Curves'!AB$29</f>
        <v>103.3791072300388</v>
      </c>
      <c r="AH54" s="26">
        <f>$G54*'Performance Curves'!AC$29</f>
        <v>103.54057471863467</v>
      </c>
      <c r="AI54" s="26">
        <f>$G54*'Performance Curves'!AD$29</f>
        <v>103.70254738735167</v>
      </c>
      <c r="AJ54" s="26">
        <f>$G54*'Performance Curves'!AE$29</f>
        <v>103.86502761072488</v>
      </c>
      <c r="AK54" s="26">
        <f>$G54*'Performance Curves'!AF$29</f>
        <v>104.02801777819428</v>
      </c>
      <c r="AL54" s="14" t="s">
        <v>211</v>
      </c>
      <c r="AM54" s="14">
        <v>1</v>
      </c>
    </row>
    <row r="55" spans="1:41" ht="12.75" customHeight="1" x14ac:dyDescent="0.25">
      <c r="A55" s="100"/>
      <c r="B55" s="14" t="s">
        <v>195</v>
      </c>
      <c r="C55" s="14" t="s">
        <v>196</v>
      </c>
      <c r="D55" s="14" t="s">
        <v>137</v>
      </c>
      <c r="E55" s="14" t="s">
        <v>165</v>
      </c>
      <c r="F55" s="14" t="s">
        <v>414</v>
      </c>
      <c r="G55" s="44">
        <v>83.786230000000003</v>
      </c>
      <c r="H55" s="26">
        <f>$G55*'Performance Curves'!C$29</f>
        <v>84.697131581063914</v>
      </c>
      <c r="I55" s="26">
        <f>$G55*'Performance Curves'!D$29</f>
        <v>85.62805701497318</v>
      </c>
      <c r="J55" s="26">
        <f>$G55*'Performance Curves'!E$29</f>
        <v>86.579673899608451</v>
      </c>
      <c r="K55" s="26">
        <f>$G55*'Performance Curves'!F$29</f>
        <v>87.552679843437275</v>
      </c>
      <c r="L55" s="26">
        <f>$G55*'Performance Curves'!G$29</f>
        <v>88.547804171016608</v>
      </c>
      <c r="M55" s="26">
        <f>$G55*'Performance Curves'!H$29</f>
        <v>89.56580974614134</v>
      </c>
      <c r="N55" s="26">
        <f>$G55*'Performance Curves'!I$29</f>
        <v>90.60749492221592</v>
      </c>
      <c r="O55" s="26">
        <f>$G55*'Performance Curves'!J$29</f>
        <v>91.673695630329306</v>
      </c>
      <c r="P55" s="26">
        <f>$G55*'Performance Curves'!K$29</f>
        <v>92.765287616510761</v>
      </c>
      <c r="Q55" s="26">
        <f>$G55*'Performance Curves'!L$29</f>
        <v>93.883188840750464</v>
      </c>
      <c r="R55" s="26">
        <f>$G55*'Performance Curves'!M$29</f>
        <v>94.501965943566077</v>
      </c>
      <c r="S55" s="26">
        <f>$G55*'Performance Curves'!N$29</f>
        <v>95.128953790347879</v>
      </c>
      <c r="T55" s="26">
        <f>$G55*'Performance Curves'!O$29</f>
        <v>95.764316898950938</v>
      </c>
      <c r="U55" s="26">
        <f>$G55*'Performance Curves'!P$29</f>
        <v>96.408224212020372</v>
      </c>
      <c r="V55" s="26">
        <f>$G55*'Performance Curves'!Q$29</f>
        <v>97.060849246757101</v>
      </c>
      <c r="W55" s="26">
        <f>$G55*'Performance Curves'!R$29</f>
        <v>97.722370250807913</v>
      </c>
      <c r="X55" s="26">
        <f>$G55*'Performance Curves'!S$29</f>
        <v>98.39297036457404</v>
      </c>
      <c r="Y55" s="26">
        <f>$G55*'Performance Curves'!T$29</f>
        <v>99.072837790249025</v>
      </c>
      <c r="Z55" s="26">
        <f>$G55*'Performance Curves'!U$29</f>
        <v>99.762165967913077</v>
      </c>
      <c r="AA55" s="26">
        <f>$G55*'Performance Curves'!V$29</f>
        <v>100.46115375903048</v>
      </c>
      <c r="AB55" s="26">
        <f>$G55*'Performance Curves'!W$29</f>
        <v>100.61660689520623</v>
      </c>
      <c r="AC55" s="26">
        <f>$G55*'Performance Curves'!X$29</f>
        <v>100.77254187194333</v>
      </c>
      <c r="AD55" s="26">
        <f>$G55*'Performance Curves'!Y$29</f>
        <v>100.92896093297941</v>
      </c>
      <c r="AE55" s="26">
        <f>$G55*'Performance Curves'!Z$29</f>
        <v>101.08586633600464</v>
      </c>
      <c r="AF55" s="26">
        <f>$G55*'Performance Curves'!AA$29</f>
        <v>101.24326035277046</v>
      </c>
      <c r="AG55" s="26">
        <f>$G55*'Performance Curves'!AB$29</f>
        <v>101.40114526919908</v>
      </c>
      <c r="AH55" s="26">
        <f>$G55*'Performance Curves'!AC$29</f>
        <v>101.55952338549419</v>
      </c>
      <c r="AI55" s="26">
        <f>$G55*'Performance Curves'!AD$29</f>
        <v>101.71839701625271</v>
      </c>
      <c r="AJ55" s="26">
        <f>$G55*'Performance Curves'!AE$29</f>
        <v>101.87776849057757</v>
      </c>
      <c r="AK55" s="26">
        <f>$G55*'Performance Curves'!AF$29</f>
        <v>102.03764015219136</v>
      </c>
      <c r="AL55" s="14"/>
      <c r="AM55" s="14">
        <v>1</v>
      </c>
    </row>
    <row r="56" spans="1:41" ht="12.75" customHeight="1" x14ac:dyDescent="0.25">
      <c r="A56" s="100"/>
      <c r="B56" s="14" t="s">
        <v>200</v>
      </c>
      <c r="C56" s="14" t="s">
        <v>196</v>
      </c>
      <c r="D56" s="14" t="s">
        <v>137</v>
      </c>
      <c r="E56" s="14" t="s">
        <v>165</v>
      </c>
      <c r="F56" s="14" t="s">
        <v>414</v>
      </c>
      <c r="G56" s="44">
        <v>84.118679999999998</v>
      </c>
      <c r="H56" s="26">
        <f>$G56*'Performance Curves'!C$29</f>
        <v>85.033195888935566</v>
      </c>
      <c r="I56" s="26">
        <f>$G56*'Performance Curves'!D$29</f>
        <v>85.967815082075944</v>
      </c>
      <c r="J56" s="26">
        <f>$G56*'Performance Curves'!E$29</f>
        <v>86.923207826220548</v>
      </c>
      <c r="K56" s="26">
        <f>$G56*'Performance Curves'!F$29</f>
        <v>87.900074497832748</v>
      </c>
      <c r="L56" s="26">
        <f>$G56*'Performance Curves'!G$29</f>
        <v>88.899147315309577</v>
      </c>
      <c r="M56" s="26">
        <f>$G56*'Performance Curves'!H$29</f>
        <v>89.921192169364161</v>
      </c>
      <c r="N56" s="26">
        <f>$G56*'Performance Curves'!I$29</f>
        <v>90.967010581136122</v>
      </c>
      <c r="O56" s="26">
        <f>$G56*'Performance Curves'!J$29</f>
        <v>92.037441798551725</v>
      </c>
      <c r="P56" s="26">
        <f>$G56*'Performance Curves'!K$29</f>
        <v>93.133365042456631</v>
      </c>
      <c r="Q56" s="26">
        <f>$G56*'Performance Curves'!L$29</f>
        <v>94.255701915155484</v>
      </c>
      <c r="R56" s="26">
        <f>$G56*'Performance Curves'!M$29</f>
        <v>94.876934223890146</v>
      </c>
      <c r="S56" s="26">
        <f>$G56*'Performance Curves'!N$29</f>
        <v>95.506409855474573</v>
      </c>
      <c r="T56" s="26">
        <f>$G56*'Performance Curves'!O$29</f>
        <v>96.144293980543651</v>
      </c>
      <c r="U56" s="26">
        <f>$G56*'Performance Curves'!P$29</f>
        <v>96.79075621207916</v>
      </c>
      <c r="V56" s="26">
        <f>$G56*'Performance Curves'!Q$29</f>
        <v>97.445970755769793</v>
      </c>
      <c r="W56" s="26">
        <f>$G56*'Performance Curves'!R$29</f>
        <v>98.110116566519707</v>
      </c>
      <c r="X56" s="26">
        <f>$G56*'Performance Curves'!S$29</f>
        <v>98.78337751140117</v>
      </c>
      <c r="Y56" s="26">
        <f>$G56*'Performance Curves'!T$29</f>
        <v>99.465942539363141</v>
      </c>
      <c r="Z56" s="26">
        <f>$G56*'Performance Curves'!U$29</f>
        <v>100.15800585802428</v>
      </c>
      <c r="AA56" s="26">
        <f>$G56*'Performance Curves'!V$29</f>
        <v>100.85976711789851</v>
      </c>
      <c r="AB56" s="26">
        <f>$G56*'Performance Curves'!W$29</f>
        <v>101.01583706658775</v>
      </c>
      <c r="AC56" s="26">
        <f>$G56*'Performance Curves'!X$29</f>
        <v>101.17239076770254</v>
      </c>
      <c r="AD56" s="26">
        <f>$G56*'Performance Curves'!Y$29</f>
        <v>101.32943047388331</v>
      </c>
      <c r="AE56" s="26">
        <f>$G56*'Performance Curves'!Z$29</f>
        <v>101.48695845177836</v>
      </c>
      <c r="AF56" s="26">
        <f>$G56*'Performance Curves'!AA$29</f>
        <v>101.6449769821531</v>
      </c>
      <c r="AG56" s="26">
        <f>$G56*'Performance Curves'!AB$29</f>
        <v>101.80348835999985</v>
      </c>
      <c r="AH56" s="26">
        <f>$G56*'Performance Curves'!AC$29</f>
        <v>101.96249489464917</v>
      </c>
      <c r="AI56" s="26">
        <f>$G56*'Performance Curves'!AD$29</f>
        <v>102.12199890988192</v>
      </c>
      <c r="AJ56" s="26">
        <f>$G56*'Performance Curves'!AE$29</f>
        <v>102.28200274404252</v>
      </c>
      <c r="AK56" s="26">
        <f>$G56*'Performance Curves'!AF$29</f>
        <v>102.44250875015304</v>
      </c>
      <c r="AL56" s="14"/>
      <c r="AM56" s="14">
        <v>1</v>
      </c>
    </row>
    <row r="57" spans="1:41" ht="12.75" customHeight="1" x14ac:dyDescent="0.25">
      <c r="A57" s="100"/>
      <c r="B57" s="14" t="s">
        <v>201</v>
      </c>
      <c r="C57" s="14" t="s">
        <v>196</v>
      </c>
      <c r="D57" s="14" t="s">
        <v>137</v>
      </c>
      <c r="E57" s="14" t="s">
        <v>165</v>
      </c>
      <c r="F57" s="14" t="s">
        <v>414</v>
      </c>
      <c r="G57" s="44">
        <v>83.663380000000004</v>
      </c>
      <c r="H57" s="26">
        <f>$G57*'Performance Curves'!C$29</f>
        <v>84.572945988577743</v>
      </c>
      <c r="I57" s="26">
        <f>$G57*'Performance Curves'!D$29</f>
        <v>85.502506470399339</v>
      </c>
      <c r="J57" s="26">
        <f>$G57*'Performance Curves'!E$29</f>
        <v>86.452728064492504</v>
      </c>
      <c r="K57" s="26">
        <f>$G57*'Performance Curves'!F$29</f>
        <v>87.424307356469342</v>
      </c>
      <c r="L57" s="26">
        <f>$G57*'Performance Curves'!G$29</f>
        <v>88.417972601528291</v>
      </c>
      <c r="M57" s="26">
        <f>$G57*'Performance Curves'!H$29</f>
        <v>89.434485544929359</v>
      </c>
      <c r="N57" s="26">
        <f>$G57*'Performance Curves'!I$29</f>
        <v>90.474643369506197</v>
      </c>
      <c r="O57" s="26">
        <f>$G57*'Performance Curves'!J$29</f>
        <v>91.539280780679363</v>
      </c>
      <c r="P57" s="26">
        <f>$G57*'Performance Curves'!K$29</f>
        <v>92.629272240431803</v>
      </c>
      <c r="Q57" s="26">
        <f>$G57*'Performance Curves'!L$29</f>
        <v>93.745534362811952</v>
      </c>
      <c r="R57" s="26">
        <f>$G57*'Performance Curves'!M$29</f>
        <v>94.363404195219516</v>
      </c>
      <c r="S57" s="26">
        <f>$G57*'Performance Curves'!N$29</f>
        <v>94.989472732742783</v>
      </c>
      <c r="T57" s="26">
        <f>$G57*'Performance Curves'!O$29</f>
        <v>95.623904252015564</v>
      </c>
      <c r="U57" s="26">
        <f>$G57*'Performance Curves'!P$29</f>
        <v>96.266867447973979</v>
      </c>
      <c r="V57" s="26">
        <f>$G57*'Performance Curves'!Q$29</f>
        <v>96.918535583402587</v>
      </c>
      <c r="W57" s="26">
        <f>$G57*'Performance Curves'!R$29</f>
        <v>97.579086644595876</v>
      </c>
      <c r="X57" s="26">
        <f>$G57*'Performance Curves'!S$29</f>
        <v>98.248703503428871</v>
      </c>
      <c r="Y57" s="26">
        <f>$G57*'Performance Curves'!T$29</f>
        <v>98.927574086147146</v>
      </c>
      <c r="Z57" s="26">
        <f>$G57*'Performance Curves'!U$29</f>
        <v>99.615891549203013</v>
      </c>
      <c r="AA57" s="26">
        <f>$G57*'Performance Curves'!V$29</f>
        <v>100.31385446248382</v>
      </c>
      <c r="AB57" s="26">
        <f>$G57*'Performance Curves'!W$29</f>
        <v>100.46907966839252</v>
      </c>
      <c r="AC57" s="26">
        <f>$G57*'Performance Curves'!X$29</f>
        <v>100.62478600837282</v>
      </c>
      <c r="AD57" s="26">
        <f>$G57*'Performance Curves'!Y$29</f>
        <v>100.78097572287248</v>
      </c>
      <c r="AE57" s="26">
        <f>$G57*'Performance Curves'!Z$29</f>
        <v>100.93765106627143</v>
      </c>
      <c r="AF57" s="26">
        <f>$G57*'Performance Curves'!AA$29</f>
        <v>101.09481430699017</v>
      </c>
      <c r="AG57" s="26">
        <f>$G57*'Performance Curves'!AB$29</f>
        <v>101.25246772759921</v>
      </c>
      <c r="AH57" s="26">
        <f>$G57*'Performance Curves'!AC$29</f>
        <v>101.41061362492961</v>
      </c>
      <c r="AI57" s="26">
        <f>$G57*'Performance Curves'!AD$29</f>
        <v>101.56925431018458</v>
      </c>
      <c r="AJ57" s="26">
        <f>$G57*'Performance Curves'!AE$29</f>
        <v>101.72839210905202</v>
      </c>
      <c r="AK57" s="26">
        <f>$G57*'Performance Curves'!AF$29</f>
        <v>101.88802936181808</v>
      </c>
      <c r="AL57" s="14"/>
      <c r="AM57" s="14">
        <v>1</v>
      </c>
    </row>
    <row r="58" spans="1:41" ht="12.75" customHeight="1" x14ac:dyDescent="0.25">
      <c r="A58" s="100" t="s">
        <v>56</v>
      </c>
      <c r="B58" s="14" t="s">
        <v>199</v>
      </c>
      <c r="C58" s="14" t="s">
        <v>196</v>
      </c>
      <c r="D58" s="14" t="s">
        <v>119</v>
      </c>
      <c r="E58" s="14" t="s">
        <v>165</v>
      </c>
      <c r="F58" s="14" t="s">
        <v>414</v>
      </c>
      <c r="G58" s="44">
        <v>139.31522000000001</v>
      </c>
      <c r="H58" s="26">
        <f>$G58*'Performance Curves'!C$29</f>
        <v>140.82981797348882</v>
      </c>
      <c r="I58" s="26">
        <f>$G58*'Performance Curves'!D$29</f>
        <v>142.37771052849058</v>
      </c>
      <c r="J58" s="26">
        <f>$G58*'Performance Curves'!E$29</f>
        <v>143.96000771072059</v>
      </c>
      <c r="K58" s="26">
        <f>$G58*'Performance Curves'!F$29</f>
        <v>145.57786946587797</v>
      </c>
      <c r="L58" s="26">
        <f>$G58*'Performance Curves'!G$29</f>
        <v>147.23250847546305</v>
      </c>
      <c r="M58" s="26">
        <f>$G58*'Performance Curves'!H$29</f>
        <v>148.92519318821036</v>
      </c>
      <c r="N58" s="26">
        <f>$G58*'Performance Curves'!I$29</f>
        <v>150.65725106306124</v>
      </c>
      <c r="O58" s="26">
        <f>$G58*'Performance Curves'!J$29</f>
        <v>152.43007204110231</v>
      </c>
      <c r="P58" s="26">
        <f>$G58*'Performance Curves'!K$29</f>
        <v>154.24511226555333</v>
      </c>
      <c r="Q58" s="26">
        <f>$G58*'Performance Curves'!L$29</f>
        <v>156.10389807072946</v>
      </c>
      <c r="R58" s="26">
        <f>$G58*'Performance Curves'!M$29</f>
        <v>157.13276723228168</v>
      </c>
      <c r="S58" s="26">
        <f>$G58*'Performance Curves'!N$29</f>
        <v>158.1752887756395</v>
      </c>
      <c r="T58" s="26">
        <f>$G58*'Performance Curves'!O$29</f>
        <v>159.23173625221074</v>
      </c>
      <c r="U58" s="26">
        <f>$G58*'Performance Curves'!P$29</f>
        <v>160.30239057070531</v>
      </c>
      <c r="V58" s="26">
        <f>$G58*'Performance Curves'!Q$29</f>
        <v>161.38754024615741</v>
      </c>
      <c r="W58" s="26">
        <f>$G58*'Performance Curves'!R$29</f>
        <v>162.48748165913133</v>
      </c>
      <c r="X58" s="26">
        <f>$G58*'Performance Curves'!S$29</f>
        <v>163.60251932559936</v>
      </c>
      <c r="Y58" s="26">
        <f>$G58*'Performance Curves'!T$29</f>
        <v>164.7329661780087</v>
      </c>
      <c r="Z58" s="26">
        <f>$G58*'Performance Curves'!U$29</f>
        <v>165.87914385808173</v>
      </c>
      <c r="AA58" s="26">
        <f>$G58*'Performance Curves'!V$29</f>
        <v>167.04138302192567</v>
      </c>
      <c r="AB58" s="26">
        <f>$G58*'Performance Curves'!W$29</f>
        <v>167.29986210453882</v>
      </c>
      <c r="AC58" s="26">
        <f>$G58*'Performance Curves'!X$29</f>
        <v>167.55914236562498</v>
      </c>
      <c r="AD58" s="26">
        <f>$G58*'Performance Curves'!Y$29</f>
        <v>167.81922753594989</v>
      </c>
      <c r="AE58" s="26">
        <f>$G58*'Performance Curves'!Z$29</f>
        <v>168.08012136947897</v>
      </c>
      <c r="AF58" s="26">
        <f>$G58*'Performance Curves'!AA$29</f>
        <v>168.34182764355785</v>
      </c>
      <c r="AG58" s="26">
        <f>$G58*'Performance Curves'!AB$29</f>
        <v>168.60435015909451</v>
      </c>
      <c r="AH58" s="26">
        <f>$G58*'Performance Curves'!AC$29</f>
        <v>168.86769274074354</v>
      </c>
      <c r="AI58" s="26">
        <f>$G58*'Performance Curves'!AD$29</f>
        <v>169.1318592370917</v>
      </c>
      <c r="AJ58" s="26">
        <f>$G58*'Performance Curves'!AE$29</f>
        <v>169.39685352084564</v>
      </c>
      <c r="AK58" s="26">
        <f>$G58*'Performance Curves'!AF$29</f>
        <v>169.66267948902072</v>
      </c>
      <c r="AL58" s="14" t="s">
        <v>211</v>
      </c>
      <c r="AM58" s="14">
        <v>1</v>
      </c>
      <c r="AO58" s="2"/>
    </row>
    <row r="59" spans="1:41" ht="12.75" customHeight="1" x14ac:dyDescent="0.25">
      <c r="A59" s="100"/>
      <c r="B59" s="14" t="s">
        <v>195</v>
      </c>
      <c r="C59" s="14" t="s">
        <v>196</v>
      </c>
      <c r="D59" s="14" t="s">
        <v>119</v>
      </c>
      <c r="E59" s="14" t="s">
        <v>165</v>
      </c>
      <c r="F59" s="14" t="s">
        <v>414</v>
      </c>
      <c r="G59" s="44">
        <v>139.31536</v>
      </c>
      <c r="H59" s="26">
        <f>$G59*'Performance Curves'!C$29</f>
        <v>140.82995949553154</v>
      </c>
      <c r="I59" s="26">
        <f>$G59*'Performance Curves'!D$29</f>
        <v>142.37785360603425</v>
      </c>
      <c r="J59" s="26">
        <f>$G59*'Performance Curves'!E$29</f>
        <v>143.96015237833896</v>
      </c>
      <c r="K59" s="26">
        <f>$G59*'Performance Curves'!F$29</f>
        <v>145.5780157593104</v>
      </c>
      <c r="L59" s="26">
        <f>$G59*'Performance Curves'!G$29</f>
        <v>147.23265643166758</v>
      </c>
      <c r="M59" s="26">
        <f>$G59*'Performance Curves'!H$29</f>
        <v>148.92534284541969</v>
      </c>
      <c r="N59" s="26">
        <f>$G59*'Performance Curves'!I$29</f>
        <v>150.65740246084209</v>
      </c>
      <c r="O59" s="26">
        <f>$G59*'Performance Curves'!J$29</f>
        <v>152.43022522041812</v>
      </c>
      <c r="P59" s="26">
        <f>$G59*'Performance Curves'!K$29</f>
        <v>154.2452672688309</v>
      </c>
      <c r="Q59" s="26">
        <f>$G59*'Performance Curves'!L$29</f>
        <v>156.10405494192938</v>
      </c>
      <c r="R59" s="26">
        <f>$G59*'Performance Curves'!M$29</f>
        <v>157.13292513740797</v>
      </c>
      <c r="S59" s="26">
        <f>$G59*'Performance Curves'!N$29</f>
        <v>158.17544772841168</v>
      </c>
      <c r="T59" s="26">
        <f>$G59*'Performance Curves'!O$29</f>
        <v>159.23189626662321</v>
      </c>
      <c r="U59" s="26">
        <f>$G59*'Performance Curves'!P$29</f>
        <v>160.3025516610347</v>
      </c>
      <c r="V59" s="26">
        <f>$G59*'Performance Curves'!Q$29</f>
        <v>161.38770242697032</v>
      </c>
      <c r="W59" s="26">
        <f>$G59*'Performance Curves'!R$29</f>
        <v>162.48764494529226</v>
      </c>
      <c r="X59" s="26">
        <f>$G59*'Performance Curves'!S$29</f>
        <v>163.60268373227871</v>
      </c>
      <c r="Y59" s="26">
        <f>$G59*'Performance Curves'!T$29</f>
        <v>164.7331317206914</v>
      </c>
      <c r="Z59" s="26">
        <f>$G59*'Performance Curves'!U$29</f>
        <v>165.87931055257599</v>
      </c>
      <c r="AA59" s="26">
        <f>$G59*'Performance Curves'!V$29</f>
        <v>167.04155088437184</v>
      </c>
      <c r="AB59" s="26">
        <f>$G59*'Performance Curves'!W$29</f>
        <v>167.30003022673461</v>
      </c>
      <c r="AC59" s="26">
        <f>$G59*'Performance Curves'!X$29</f>
        <v>167.55931074837548</v>
      </c>
      <c r="AD59" s="26">
        <f>$G59*'Performance Curves'!Y$29</f>
        <v>167.81939618006396</v>
      </c>
      <c r="AE59" s="26">
        <f>$G59*'Performance Curves'!Z$29</f>
        <v>168.08029027576924</v>
      </c>
      <c r="AF59" s="26">
        <f>$G59*'Performance Curves'!AA$29</f>
        <v>168.34199681284076</v>
      </c>
      <c r="AG59" s="26">
        <f>$G59*'Performance Curves'!AB$29</f>
        <v>168.60451959219031</v>
      </c>
      <c r="AH59" s="26">
        <f>$G59*'Performance Curves'!AC$29</f>
        <v>168.86786243847635</v>
      </c>
      <c r="AI59" s="26">
        <f>$G59*'Performance Curves'!AD$29</f>
        <v>169.13202920028948</v>
      </c>
      <c r="AJ59" s="26">
        <f>$G59*'Performance Curves'!AE$29</f>
        <v>169.39702375034025</v>
      </c>
      <c r="AK59" s="26">
        <f>$G59*'Performance Curves'!AF$29</f>
        <v>169.66284998564791</v>
      </c>
      <c r="AL59" s="14"/>
      <c r="AM59" s="14">
        <v>1</v>
      </c>
      <c r="AO59" s="2"/>
    </row>
    <row r="60" spans="1:41" ht="12.75" customHeight="1" x14ac:dyDescent="0.25">
      <c r="A60" s="100"/>
      <c r="B60" s="14" t="s">
        <v>200</v>
      </c>
      <c r="C60" s="14" t="s">
        <v>196</v>
      </c>
      <c r="D60" s="14" t="s">
        <v>119</v>
      </c>
      <c r="E60" s="14" t="s">
        <v>165</v>
      </c>
      <c r="F60" s="14" t="s">
        <v>414</v>
      </c>
      <c r="G60" s="44">
        <v>139.31533999999999</v>
      </c>
      <c r="H60" s="26">
        <f>$G60*'Performance Curves'!C$29</f>
        <v>140.82993927809684</v>
      </c>
      <c r="I60" s="26">
        <f>$G60*'Performance Curves'!D$29</f>
        <v>142.37783316638513</v>
      </c>
      <c r="J60" s="26">
        <f>$G60*'Performance Curves'!E$29</f>
        <v>143.96013171153632</v>
      </c>
      <c r="K60" s="26">
        <f>$G60*'Performance Curves'!F$29</f>
        <v>145.57799486024862</v>
      </c>
      <c r="L60" s="26">
        <f>$G60*'Performance Curves'!G$29</f>
        <v>147.23263529506693</v>
      </c>
      <c r="M60" s="26">
        <f>$G60*'Performance Curves'!H$29</f>
        <v>148.92532146581834</v>
      </c>
      <c r="N60" s="26">
        <f>$G60*'Performance Curves'!I$29</f>
        <v>150.65738083258768</v>
      </c>
      <c r="O60" s="26">
        <f>$G60*'Performance Curves'!J$29</f>
        <v>152.43020333765872</v>
      </c>
      <c r="P60" s="26">
        <f>$G60*'Performance Curves'!K$29</f>
        <v>154.24524512550553</v>
      </c>
      <c r="Q60" s="26">
        <f>$G60*'Performance Curves'!L$29</f>
        <v>156.10403253175795</v>
      </c>
      <c r="R60" s="26">
        <f>$G60*'Performance Curves'!M$29</f>
        <v>157.13290257953278</v>
      </c>
      <c r="S60" s="26">
        <f>$G60*'Performance Curves'!N$29</f>
        <v>158.17542502087278</v>
      </c>
      <c r="T60" s="26">
        <f>$G60*'Performance Curves'!O$29</f>
        <v>159.2318734074214</v>
      </c>
      <c r="U60" s="26">
        <f>$G60*'Performance Curves'!P$29</f>
        <v>160.30252864813048</v>
      </c>
      <c r="V60" s="26">
        <f>$G60*'Performance Curves'!Q$29</f>
        <v>161.38767925828276</v>
      </c>
      <c r="W60" s="26">
        <f>$G60*'Performance Curves'!R$29</f>
        <v>162.48762161869783</v>
      </c>
      <c r="X60" s="26">
        <f>$G60*'Performance Curves'!S$29</f>
        <v>163.60266024561022</v>
      </c>
      <c r="Y60" s="26">
        <f>$G60*'Performance Curves'!T$29</f>
        <v>164.73310807173672</v>
      </c>
      <c r="Z60" s="26">
        <f>$G60*'Performance Curves'!U$29</f>
        <v>165.8792867390768</v>
      </c>
      <c r="AA60" s="26">
        <f>$G60*'Performance Curves'!V$29</f>
        <v>167.04152690402239</v>
      </c>
      <c r="AB60" s="26">
        <f>$G60*'Performance Curves'!W$29</f>
        <v>167.30000620927805</v>
      </c>
      <c r="AC60" s="26">
        <f>$G60*'Performance Curves'!X$29</f>
        <v>167.55928669369681</v>
      </c>
      <c r="AD60" s="26">
        <f>$G60*'Performance Curves'!Y$29</f>
        <v>167.81937208804766</v>
      </c>
      <c r="AE60" s="26">
        <f>$G60*'Performance Curves'!Z$29</f>
        <v>168.08026614629921</v>
      </c>
      <c r="AF60" s="26">
        <f>$G60*'Performance Curves'!AA$29</f>
        <v>168.34197264580033</v>
      </c>
      <c r="AG60" s="26">
        <f>$G60*'Performance Curves'!AB$29</f>
        <v>168.60449538746235</v>
      </c>
      <c r="AH60" s="26">
        <f>$G60*'Performance Curves'!AC$29</f>
        <v>168.86783819594308</v>
      </c>
      <c r="AI60" s="26">
        <f>$G60*'Performance Curves'!AD$29</f>
        <v>169.13200491983267</v>
      </c>
      <c r="AJ60" s="26">
        <f>$G60*'Performance Curves'!AE$29</f>
        <v>169.39699943184101</v>
      </c>
      <c r="AK60" s="26">
        <f>$G60*'Performance Curves'!AF$29</f>
        <v>169.66282562898687</v>
      </c>
      <c r="AL60" s="14"/>
      <c r="AM60" s="14">
        <v>1</v>
      </c>
      <c r="AO60" s="2"/>
    </row>
    <row r="61" spans="1:41" ht="12.75" customHeight="1" x14ac:dyDescent="0.25">
      <c r="A61" s="100"/>
      <c r="B61" s="14" t="s">
        <v>201</v>
      </c>
      <c r="C61" s="14" t="s">
        <v>196</v>
      </c>
      <c r="D61" s="14" t="s">
        <v>119</v>
      </c>
      <c r="E61" s="14" t="s">
        <v>165</v>
      </c>
      <c r="F61" s="14" t="s">
        <v>414</v>
      </c>
      <c r="G61" s="44">
        <v>139.3492</v>
      </c>
      <c r="H61" s="26">
        <f>$G61*'Performance Curves'!C$29</f>
        <v>140.86416739500024</v>
      </c>
      <c r="I61" s="26">
        <f>$G61*'Performance Curves'!D$29</f>
        <v>142.41243749230512</v>
      </c>
      <c r="J61" s="26">
        <f>$G61*'Performance Curves'!E$29</f>
        <v>143.99512060837822</v>
      </c>
      <c r="K61" s="26">
        <f>$G61*'Performance Curves'!F$29</f>
        <v>145.61337697183782</v>
      </c>
      <c r="L61" s="26">
        <f>$G61*'Performance Curves'!G$29</f>
        <v>147.26841955996619</v>
      </c>
      <c r="M61" s="26">
        <f>$G61*'Performance Curves'!H$29</f>
        <v>148.96151713088173</v>
      </c>
      <c r="N61" s="26">
        <f>$G61*'Performance Curves'!I$29</f>
        <v>150.69399746730278</v>
      </c>
      <c r="O61" s="26">
        <f>$G61*'Performance Curves'!J$29</f>
        <v>152.46725084933269</v>
      </c>
      <c r="P61" s="26">
        <f>$G61*'Performance Curves'!K$29</f>
        <v>154.28273377535521</v>
      </c>
      <c r="Q61" s="26">
        <f>$G61*'Performance Curves'!L$29</f>
        <v>156.14197295196959</v>
      </c>
      <c r="R61" s="26">
        <f>$G61*'Performance Curves'!M$29</f>
        <v>157.17109306222724</v>
      </c>
      <c r="S61" s="26">
        <f>$G61*'Performance Curves'!N$29</f>
        <v>158.21386888420619</v>
      </c>
      <c r="T61" s="26">
        <f>$G61*'Performance Curves'!O$29</f>
        <v>159.27057403603544</v>
      </c>
      <c r="U61" s="26">
        <f>$G61*'Performance Curves'!P$29</f>
        <v>160.3414894949405</v>
      </c>
      <c r="V61" s="26">
        <f>$G61*'Performance Curves'!Q$29</f>
        <v>161.42690384632658</v>
      </c>
      <c r="W61" s="26">
        <f>$G61*'Performance Curves'!R$29</f>
        <v>162.52711354304736</v>
      </c>
      <c r="X61" s="26">
        <f>$G61*'Performance Curves'!S$29</f>
        <v>163.64242317534874</v>
      </c>
      <c r="Y61" s="26">
        <f>$G61*'Performance Curves'!T$29</f>
        <v>164.77314575200447</v>
      </c>
      <c r="Z61" s="26">
        <f>$G61*'Performance Curves'!U$29</f>
        <v>165.91960299318768</v>
      </c>
      <c r="AA61" s="26">
        <f>$G61*'Performance Curves'!V$29</f>
        <v>167.08212563565505</v>
      </c>
      <c r="AB61" s="26">
        <f>$G61*'Performance Curves'!W$29</f>
        <v>167.34066776320492</v>
      </c>
      <c r="AC61" s="26">
        <f>$G61*'Performance Curves'!X$29</f>
        <v>167.60001126464104</v>
      </c>
      <c r="AD61" s="26">
        <f>$G61*'Performance Curves'!Y$29</f>
        <v>167.86015987163921</v>
      </c>
      <c r="AE61" s="26">
        <f>$G61*'Performance Curves'!Z$29</f>
        <v>168.12111733908037</v>
      </c>
      <c r="AF61" s="26">
        <f>$G61*'Performance Curves'!AA$29</f>
        <v>168.38288744523152</v>
      </c>
      <c r="AG61" s="26">
        <f>$G61*'Performance Curves'!AB$29</f>
        <v>168.64547399192773</v>
      </c>
      <c r="AH61" s="26">
        <f>$G61*'Performance Curves'!AC$29</f>
        <v>168.90888080475639</v>
      </c>
      <c r="AI61" s="26">
        <f>$G61*'Performance Curves'!AD$29</f>
        <v>169.17311173324305</v>
      </c>
      <c r="AJ61" s="26">
        <f>$G61*'Performance Curves'!AE$29</f>
        <v>169.43817065103886</v>
      </c>
      <c r="AK61" s="26">
        <f>$G61*'Performance Curves'!AF$29</f>
        <v>169.70406145610968</v>
      </c>
      <c r="AL61" s="14"/>
      <c r="AM61" s="14">
        <v>1</v>
      </c>
      <c r="AO61" s="2"/>
    </row>
    <row r="62" spans="1:41" ht="12.75" customHeight="1" x14ac:dyDescent="0.25">
      <c r="A62" s="102" t="s">
        <v>65</v>
      </c>
      <c r="B62" s="14" t="s">
        <v>213</v>
      </c>
      <c r="C62" s="14" t="s">
        <v>219</v>
      </c>
      <c r="D62" s="14" t="s">
        <v>143</v>
      </c>
      <c r="E62" s="14" t="s">
        <v>167</v>
      </c>
      <c r="F62" s="14" t="s">
        <v>264</v>
      </c>
      <c r="G62" s="26">
        <v>1.5417000000000001</v>
      </c>
      <c r="H62" s="26">
        <f>(($L$62-$G$62)*(H$1-$G$1)/($L$1-$G$1))+$G$62</f>
        <v>1.5579400000000001</v>
      </c>
      <c r="I62" s="26">
        <f t="shared" ref="I62:K62" si="13">(($L$62-$G$62)*(I$1-$G$1)/($L$1-$G$1))+$G$62</f>
        <v>1.5741800000000001</v>
      </c>
      <c r="J62" s="26">
        <f t="shared" si="13"/>
        <v>1.5904199999999999</v>
      </c>
      <c r="K62" s="26">
        <f t="shared" si="13"/>
        <v>1.60666</v>
      </c>
      <c r="L62" s="26">
        <v>1.6229</v>
      </c>
      <c r="M62" s="26"/>
      <c r="N62" s="26"/>
      <c r="O62" s="26"/>
      <c r="P62" s="26"/>
      <c r="Q62" s="26">
        <v>1.7082999999999999</v>
      </c>
      <c r="R62" s="26"/>
      <c r="S62" s="26"/>
      <c r="T62" s="26"/>
      <c r="U62" s="26"/>
      <c r="V62" s="26">
        <v>1.7982</v>
      </c>
      <c r="W62" s="26"/>
      <c r="X62" s="26"/>
      <c r="Y62" s="26"/>
      <c r="Z62" s="26"/>
      <c r="AA62" s="26">
        <v>1.8928</v>
      </c>
      <c r="AB62" s="26"/>
      <c r="AC62" s="26"/>
      <c r="AD62" s="26"/>
      <c r="AE62" s="26"/>
      <c r="AF62" s="26">
        <v>1.9923999999999999</v>
      </c>
      <c r="AG62" s="26"/>
      <c r="AH62" s="26"/>
      <c r="AI62" s="26"/>
      <c r="AJ62" s="26"/>
      <c r="AK62" s="26">
        <v>2.0973000000000002</v>
      </c>
      <c r="AL62" s="14"/>
      <c r="AM62" s="14"/>
      <c r="AO62" s="2"/>
    </row>
    <row r="63" spans="1:41" x14ac:dyDescent="0.25">
      <c r="A63" s="103"/>
      <c r="B63" s="14" t="s">
        <v>213</v>
      </c>
      <c r="C63" s="14" t="s">
        <v>219</v>
      </c>
      <c r="D63" s="14" t="s">
        <v>143</v>
      </c>
      <c r="E63" s="14" t="s">
        <v>167</v>
      </c>
      <c r="F63" s="14" t="s">
        <v>265</v>
      </c>
      <c r="G63" s="26">
        <f>G62*'Conversion Factors'!$H$33</f>
        <v>2.4811194780000001</v>
      </c>
      <c r="H63" s="26">
        <f>H62*'Conversion Factors'!$H$33</f>
        <v>2.5072551596000001</v>
      </c>
      <c r="I63" s="26">
        <f>I62*'Conversion Factors'!$H$33</f>
        <v>2.5333908412000001</v>
      </c>
      <c r="J63" s="26">
        <f>J62*'Conversion Factors'!$H$33</f>
        <v>2.5595265227999997</v>
      </c>
      <c r="K63" s="26">
        <f>K62*'Conversion Factors'!$H$33</f>
        <v>2.5856622044000002</v>
      </c>
      <c r="L63" s="26">
        <f>L62*'Conversion Factors'!$H$33</f>
        <v>2.6117978860000002</v>
      </c>
      <c r="M63" s="26"/>
      <c r="N63" s="26"/>
      <c r="O63" s="26"/>
      <c r="P63" s="26"/>
      <c r="Q63" s="26">
        <f>Q62*'Conversion Factors'!$H$33</f>
        <v>2.7492355219999998</v>
      </c>
      <c r="R63" s="26"/>
      <c r="S63" s="26"/>
      <c r="T63" s="26"/>
      <c r="U63" s="26"/>
      <c r="V63" s="26">
        <f>V62*'Conversion Factors'!$H$33</f>
        <v>2.8939151879999998</v>
      </c>
      <c r="W63" s="26"/>
      <c r="X63" s="26"/>
      <c r="Y63" s="26"/>
      <c r="Z63" s="26"/>
      <c r="AA63" s="26">
        <f>AA62*'Conversion Factors'!$H$33</f>
        <v>3.0461587520000002</v>
      </c>
      <c r="AB63" s="26"/>
      <c r="AC63" s="26"/>
      <c r="AD63" s="26"/>
      <c r="AE63" s="26"/>
      <c r="AF63" s="26">
        <f>AF62*'Conversion Factors'!$H$33</f>
        <v>3.2064490160000001</v>
      </c>
      <c r="AG63" s="26"/>
      <c r="AH63" s="26"/>
      <c r="AI63" s="26"/>
      <c r="AJ63" s="26"/>
      <c r="AK63" s="26">
        <f>AK62*'Conversion Factors'!$H$33</f>
        <v>3.3752687820000005</v>
      </c>
      <c r="AL63" s="14"/>
      <c r="AM63" s="14"/>
      <c r="AO63" s="2"/>
    </row>
    <row r="64" spans="1:41" x14ac:dyDescent="0.25">
      <c r="A64" s="104"/>
      <c r="B64" s="14" t="s">
        <v>213</v>
      </c>
      <c r="C64" s="14" t="s">
        <v>219</v>
      </c>
      <c r="D64" s="14" t="s">
        <v>143</v>
      </c>
      <c r="E64" s="14" t="s">
        <v>167</v>
      </c>
      <c r="F64" s="14" t="s">
        <v>414</v>
      </c>
      <c r="G64" s="26">
        <f>G63*1000</f>
        <v>2481.1194780000001</v>
      </c>
      <c r="H64" s="26">
        <f t="shared" ref="H64:AK64" si="14">H63*1000</f>
        <v>2507.2551596000003</v>
      </c>
      <c r="I64" s="26">
        <f t="shared" si="14"/>
        <v>2533.3908412000001</v>
      </c>
      <c r="J64" s="26">
        <f t="shared" si="14"/>
        <v>2559.5265227999998</v>
      </c>
      <c r="K64" s="26">
        <f t="shared" si="14"/>
        <v>2585.6622044000001</v>
      </c>
      <c r="L64" s="26">
        <f t="shared" si="14"/>
        <v>2611.7978860000003</v>
      </c>
      <c r="M64" s="26"/>
      <c r="N64" s="26"/>
      <c r="O64" s="26"/>
      <c r="P64" s="26"/>
      <c r="Q64" s="26">
        <f t="shared" si="14"/>
        <v>2749.2355219999999</v>
      </c>
      <c r="R64" s="26"/>
      <c r="S64" s="26"/>
      <c r="T64" s="26"/>
      <c r="U64" s="26"/>
      <c r="V64" s="26">
        <f t="shared" si="14"/>
        <v>2893.9151879999999</v>
      </c>
      <c r="W64" s="26"/>
      <c r="X64" s="26"/>
      <c r="Y64" s="26"/>
      <c r="Z64" s="26"/>
      <c r="AA64" s="26">
        <f t="shared" si="14"/>
        <v>3046.1587520000003</v>
      </c>
      <c r="AB64" s="26"/>
      <c r="AC64" s="26"/>
      <c r="AD64" s="26"/>
      <c r="AE64" s="26"/>
      <c r="AF64" s="26">
        <f t="shared" si="14"/>
        <v>3206.449016</v>
      </c>
      <c r="AG64" s="26"/>
      <c r="AH64" s="26"/>
      <c r="AI64" s="26"/>
      <c r="AJ64" s="26"/>
      <c r="AK64" s="26">
        <f t="shared" si="14"/>
        <v>3375.2687820000006</v>
      </c>
      <c r="AL64" s="14"/>
      <c r="AM64" s="14">
        <v>1</v>
      </c>
      <c r="AO64" s="2"/>
    </row>
    <row r="65" spans="1:39" ht="12.75" customHeight="1" x14ac:dyDescent="0.25">
      <c r="A65" s="102" t="s">
        <v>62</v>
      </c>
      <c r="B65" s="14" t="s">
        <v>213</v>
      </c>
      <c r="C65" s="14" t="s">
        <v>219</v>
      </c>
      <c r="D65" s="14" t="s">
        <v>141</v>
      </c>
      <c r="E65" s="14" t="s">
        <v>167</v>
      </c>
      <c r="F65" s="14" t="s">
        <v>264</v>
      </c>
      <c r="G65" s="26">
        <v>1.5448999999999999</v>
      </c>
      <c r="H65" s="26">
        <f>(($L$65-$G$65)*(H$1-$G$1)/($L$1-$G$1))+$G$65</f>
        <v>1.5611599999999999</v>
      </c>
      <c r="I65" s="26">
        <f t="shared" ref="I65:K65" si="15">(($L$65-$G$65)*(I$1-$G$1)/($L$1-$G$1))+$G$65</f>
        <v>1.57742</v>
      </c>
      <c r="J65" s="26">
        <f t="shared" si="15"/>
        <v>1.59368</v>
      </c>
      <c r="K65" s="26">
        <f t="shared" si="15"/>
        <v>1.6099400000000001</v>
      </c>
      <c r="L65" s="26">
        <v>1.6262000000000001</v>
      </c>
      <c r="M65" s="26"/>
      <c r="N65" s="26"/>
      <c r="O65" s="26"/>
      <c r="P65" s="26"/>
      <c r="Q65" s="26">
        <v>1.7118</v>
      </c>
      <c r="R65" s="26"/>
      <c r="S65" s="26"/>
      <c r="T65" s="26"/>
      <c r="U65" s="26"/>
      <c r="V65" s="26">
        <v>1.8019000000000001</v>
      </c>
      <c r="W65" s="26"/>
      <c r="X65" s="26"/>
      <c r="Y65" s="26"/>
      <c r="Z65" s="26"/>
      <c r="AA65" s="26">
        <v>1.8967000000000001</v>
      </c>
      <c r="AB65" s="26"/>
      <c r="AC65" s="26"/>
      <c r="AD65" s="26"/>
      <c r="AE65" s="26"/>
      <c r="AF65" s="26">
        <v>1.9965999999999999</v>
      </c>
      <c r="AG65" s="26"/>
      <c r="AH65" s="26"/>
      <c r="AI65" s="26"/>
      <c r="AJ65" s="26"/>
      <c r="AK65" s="26">
        <v>2.1017000000000001</v>
      </c>
      <c r="AL65" s="14"/>
      <c r="AM65" s="14"/>
    </row>
    <row r="66" spans="1:39" ht="12.75" customHeight="1" x14ac:dyDescent="0.25">
      <c r="A66" s="103"/>
      <c r="B66" s="14" t="s">
        <v>213</v>
      </c>
      <c r="C66" s="14" t="s">
        <v>219</v>
      </c>
      <c r="D66" s="14" t="s">
        <v>141</v>
      </c>
      <c r="E66" s="14" t="s">
        <v>167</v>
      </c>
      <c r="F66" s="14" t="s">
        <v>265</v>
      </c>
      <c r="G66" s="26">
        <f>G65*'Conversion Factors'!$H$33</f>
        <v>2.4862693659999997</v>
      </c>
      <c r="H66" s="26">
        <f>H65*'Conversion Factors'!$H$33</f>
        <v>2.5124372343999997</v>
      </c>
      <c r="I66" s="26">
        <f>I65*'Conversion Factors'!$H$33</f>
        <v>2.5386051028000001</v>
      </c>
      <c r="J66" s="26">
        <f>J65*'Conversion Factors'!$H$33</f>
        <v>2.5647729712</v>
      </c>
      <c r="K66" s="26">
        <f>K65*'Conversion Factors'!$H$33</f>
        <v>2.5909408396000004</v>
      </c>
      <c r="L66" s="26">
        <f>L65*'Conversion Factors'!$H$33</f>
        <v>2.617108708</v>
      </c>
      <c r="M66" s="26"/>
      <c r="N66" s="26"/>
      <c r="O66" s="26"/>
      <c r="P66" s="26"/>
      <c r="Q66" s="26">
        <f>Q65*'Conversion Factors'!$H$33</f>
        <v>2.7548682119999999</v>
      </c>
      <c r="R66" s="26"/>
      <c r="S66" s="26"/>
      <c r="T66" s="26"/>
      <c r="U66" s="26"/>
      <c r="V66" s="26">
        <f>V65*'Conversion Factors'!$H$33</f>
        <v>2.8998697460000002</v>
      </c>
      <c r="W66" s="26"/>
      <c r="X66" s="26"/>
      <c r="Y66" s="26"/>
      <c r="Z66" s="26"/>
      <c r="AA66" s="26">
        <f>AA65*'Conversion Factors'!$H$33</f>
        <v>3.0524351780000001</v>
      </c>
      <c r="AB66" s="26"/>
      <c r="AC66" s="26"/>
      <c r="AD66" s="26"/>
      <c r="AE66" s="26"/>
      <c r="AF66" s="26">
        <f>AF65*'Conversion Factors'!$H$33</f>
        <v>3.213208244</v>
      </c>
      <c r="AG66" s="26"/>
      <c r="AH66" s="26"/>
      <c r="AI66" s="26"/>
      <c r="AJ66" s="26"/>
      <c r="AK66" s="26">
        <f>AK65*'Conversion Factors'!$H$33</f>
        <v>3.3823498780000003</v>
      </c>
      <c r="AL66" s="14"/>
    </row>
    <row r="67" spans="1:39" ht="12.75" customHeight="1" x14ac:dyDescent="0.25">
      <c r="A67" s="104"/>
      <c r="B67" s="14" t="s">
        <v>213</v>
      </c>
      <c r="C67" s="14" t="s">
        <v>219</v>
      </c>
      <c r="D67" s="14" t="s">
        <v>141</v>
      </c>
      <c r="E67" s="14" t="s">
        <v>167</v>
      </c>
      <c r="F67" s="14" t="s">
        <v>414</v>
      </c>
      <c r="G67" s="26">
        <f>G66*1000</f>
        <v>2486.2693659999995</v>
      </c>
      <c r="H67" s="26">
        <f t="shared" ref="H67:AK67" si="16">H66*1000</f>
        <v>2512.4372343999999</v>
      </c>
      <c r="I67" s="26">
        <f t="shared" si="16"/>
        <v>2538.6051028000002</v>
      </c>
      <c r="J67" s="26">
        <f t="shared" si="16"/>
        <v>2564.7729712</v>
      </c>
      <c r="K67" s="26">
        <f t="shared" si="16"/>
        <v>2590.9408396000003</v>
      </c>
      <c r="L67" s="26">
        <f t="shared" si="16"/>
        <v>2617.1087079999998</v>
      </c>
      <c r="M67" s="26"/>
      <c r="N67" s="26"/>
      <c r="O67" s="26"/>
      <c r="P67" s="26"/>
      <c r="Q67" s="26">
        <f t="shared" si="16"/>
        <v>2754.8682119999999</v>
      </c>
      <c r="R67" s="26"/>
      <c r="S67" s="26"/>
      <c r="T67" s="26"/>
      <c r="U67" s="26"/>
      <c r="V67" s="26">
        <f t="shared" si="16"/>
        <v>2899.8697460000003</v>
      </c>
      <c r="W67" s="26">
        <f t="shared" si="16"/>
        <v>0</v>
      </c>
      <c r="X67" s="26">
        <f t="shared" si="16"/>
        <v>0</v>
      </c>
      <c r="Y67" s="26">
        <f t="shared" si="16"/>
        <v>0</v>
      </c>
      <c r="Z67" s="26">
        <f t="shared" si="16"/>
        <v>0</v>
      </c>
      <c r="AA67" s="26">
        <f t="shared" si="16"/>
        <v>3052.4351780000002</v>
      </c>
      <c r="AB67" s="26">
        <f t="shared" si="16"/>
        <v>0</v>
      </c>
      <c r="AC67" s="26">
        <f t="shared" si="16"/>
        <v>0</v>
      </c>
      <c r="AD67" s="26">
        <f t="shared" si="16"/>
        <v>0</v>
      </c>
      <c r="AE67" s="26">
        <f t="shared" si="16"/>
        <v>0</v>
      </c>
      <c r="AF67" s="26">
        <f t="shared" si="16"/>
        <v>3213.2082439999999</v>
      </c>
      <c r="AG67" s="26">
        <f t="shared" si="16"/>
        <v>0</v>
      </c>
      <c r="AH67" s="26">
        <f t="shared" si="16"/>
        <v>0</v>
      </c>
      <c r="AI67" s="26">
        <f t="shared" si="16"/>
        <v>0</v>
      </c>
      <c r="AJ67" s="26">
        <f t="shared" si="16"/>
        <v>0</v>
      </c>
      <c r="AK67" s="26">
        <f t="shared" si="16"/>
        <v>3382.3498780000004</v>
      </c>
      <c r="AL67" s="14"/>
      <c r="AM67" s="14">
        <v>1</v>
      </c>
    </row>
    <row r="68" spans="1:39" ht="12.75" customHeight="1" x14ac:dyDescent="0.25">
      <c r="A68" s="102" t="s">
        <v>67</v>
      </c>
      <c r="B68" s="14" t="s">
        <v>213</v>
      </c>
      <c r="C68" s="14" t="s">
        <v>219</v>
      </c>
      <c r="D68" s="14" t="s">
        <v>129</v>
      </c>
      <c r="E68" s="14" t="s">
        <v>167</v>
      </c>
      <c r="F68" s="14" t="s">
        <v>264</v>
      </c>
      <c r="G68" s="26" t="s">
        <v>218</v>
      </c>
      <c r="H68" s="26" t="s">
        <v>218</v>
      </c>
      <c r="I68" s="26" t="s">
        <v>218</v>
      </c>
      <c r="J68" s="26" t="s">
        <v>218</v>
      </c>
      <c r="K68" s="26" t="s">
        <v>218</v>
      </c>
      <c r="L68" s="26" t="s">
        <v>218</v>
      </c>
      <c r="M68" s="26" t="s">
        <v>218</v>
      </c>
      <c r="N68" s="26" t="s">
        <v>218</v>
      </c>
      <c r="O68" s="26" t="s">
        <v>218</v>
      </c>
      <c r="P68" s="26" t="s">
        <v>218</v>
      </c>
      <c r="Q68" s="26">
        <v>1.7650999999999999</v>
      </c>
      <c r="R68" s="26"/>
      <c r="S68" s="26"/>
      <c r="T68" s="26"/>
      <c r="U68" s="26"/>
      <c r="V68" s="26">
        <v>1.7650999999999999</v>
      </c>
      <c r="W68" s="26"/>
      <c r="X68" s="26"/>
      <c r="Y68" s="26"/>
      <c r="Z68" s="26"/>
      <c r="AA68" s="26">
        <v>1.7650999999999999</v>
      </c>
      <c r="AB68" s="26"/>
      <c r="AC68" s="26"/>
      <c r="AD68" s="26"/>
      <c r="AE68" s="26"/>
      <c r="AF68" s="26">
        <v>1.7650999999999999</v>
      </c>
      <c r="AG68" s="26"/>
      <c r="AH68" s="26"/>
      <c r="AI68" s="26"/>
      <c r="AJ68" s="26"/>
      <c r="AK68" s="26">
        <v>1.7650999999999999</v>
      </c>
      <c r="AL68" s="21"/>
      <c r="AM68" s="14"/>
    </row>
    <row r="69" spans="1:39" ht="12.75" customHeight="1" x14ac:dyDescent="0.25">
      <c r="A69" s="103"/>
      <c r="B69" s="14" t="s">
        <v>213</v>
      </c>
      <c r="C69" s="14" t="s">
        <v>219</v>
      </c>
      <c r="D69" s="14" t="s">
        <v>129</v>
      </c>
      <c r="E69" s="14" t="s">
        <v>167</v>
      </c>
      <c r="F69" s="14" t="s">
        <v>265</v>
      </c>
      <c r="G69" s="26" t="s">
        <v>218</v>
      </c>
      <c r="H69" s="26" t="s">
        <v>218</v>
      </c>
      <c r="I69" s="26" t="s">
        <v>218</v>
      </c>
      <c r="J69" s="26" t="s">
        <v>218</v>
      </c>
      <c r="K69" s="26" t="s">
        <v>218</v>
      </c>
      <c r="L69" s="26" t="s">
        <v>218</v>
      </c>
      <c r="M69" s="26" t="s">
        <v>218</v>
      </c>
      <c r="N69" s="26" t="s">
        <v>218</v>
      </c>
      <c r="O69" s="26" t="s">
        <v>218</v>
      </c>
      <c r="P69" s="26" t="s">
        <v>218</v>
      </c>
      <c r="Q69" s="26">
        <f>Q68*'Conversion Factors'!$H$33</f>
        <v>2.8406460339999997</v>
      </c>
      <c r="R69" s="26"/>
      <c r="S69" s="26"/>
      <c r="T69" s="26"/>
      <c r="U69" s="26"/>
      <c r="V69" s="26">
        <f>V68*'Conversion Factors'!$H$33</f>
        <v>2.8406460339999997</v>
      </c>
      <c r="W69" s="26"/>
      <c r="X69" s="26"/>
      <c r="Y69" s="26"/>
      <c r="Z69" s="26"/>
      <c r="AA69" s="26">
        <f>AA68*'Conversion Factors'!$H$33</f>
        <v>2.8406460339999997</v>
      </c>
      <c r="AB69" s="26"/>
      <c r="AC69" s="26"/>
      <c r="AD69" s="26"/>
      <c r="AE69" s="26"/>
      <c r="AF69" s="26">
        <f>AF68*'Conversion Factors'!$H$33</f>
        <v>2.8406460339999997</v>
      </c>
      <c r="AG69" s="26"/>
      <c r="AH69" s="26"/>
      <c r="AI69" s="26"/>
      <c r="AJ69" s="26"/>
      <c r="AK69" s="26">
        <f>AK68*'Conversion Factors'!$H$33</f>
        <v>2.8406460339999997</v>
      </c>
      <c r="AL69" s="14"/>
      <c r="AM69" s="14"/>
    </row>
    <row r="70" spans="1:39" ht="12.75" customHeight="1" x14ac:dyDescent="0.25">
      <c r="A70" s="104"/>
      <c r="B70" s="14" t="s">
        <v>213</v>
      </c>
      <c r="C70" s="14" t="s">
        <v>219</v>
      </c>
      <c r="D70" s="14" t="s">
        <v>129</v>
      </c>
      <c r="E70" s="14" t="s">
        <v>167</v>
      </c>
      <c r="F70" s="14" t="s">
        <v>416</v>
      </c>
      <c r="G70" s="26" t="s">
        <v>218</v>
      </c>
      <c r="H70" s="26" t="s">
        <v>218</v>
      </c>
      <c r="I70" s="26" t="s">
        <v>218</v>
      </c>
      <c r="J70" s="26" t="s">
        <v>218</v>
      </c>
      <c r="K70" s="26" t="s">
        <v>218</v>
      </c>
      <c r="L70" s="26" t="s">
        <v>218</v>
      </c>
      <c r="M70" s="26" t="s">
        <v>218</v>
      </c>
      <c r="N70" s="26" t="s">
        <v>218</v>
      </c>
      <c r="O70" s="26" t="s">
        <v>218</v>
      </c>
      <c r="P70" s="26" t="s">
        <v>218</v>
      </c>
      <c r="Q70" s="26">
        <f>1000*Q69</f>
        <v>2840.6460339999999</v>
      </c>
      <c r="R70" s="26"/>
      <c r="S70" s="26"/>
      <c r="T70" s="26"/>
      <c r="U70" s="26"/>
      <c r="V70" s="26">
        <f t="shared" ref="V70:AK70" si="17">1000*V69</f>
        <v>2840.6460339999999</v>
      </c>
      <c r="W70" s="26"/>
      <c r="X70" s="26"/>
      <c r="Y70" s="26"/>
      <c r="Z70" s="26"/>
      <c r="AA70" s="26">
        <f t="shared" si="17"/>
        <v>2840.6460339999999</v>
      </c>
      <c r="AB70" s="26"/>
      <c r="AC70" s="26"/>
      <c r="AD70" s="26"/>
      <c r="AE70" s="26"/>
      <c r="AF70" s="26">
        <f t="shared" si="17"/>
        <v>2840.6460339999999</v>
      </c>
      <c r="AG70" s="26"/>
      <c r="AH70" s="26"/>
      <c r="AI70" s="26"/>
      <c r="AJ70" s="26"/>
      <c r="AK70" s="26">
        <f t="shared" si="17"/>
        <v>2840.6460339999999</v>
      </c>
      <c r="AL70" s="14"/>
      <c r="AM70" s="14">
        <v>1</v>
      </c>
    </row>
    <row r="71" spans="1:39" ht="13.15" customHeight="1" x14ac:dyDescent="0.25">
      <c r="A71" s="100" t="s">
        <v>69</v>
      </c>
      <c r="B71" s="14" t="s">
        <v>213</v>
      </c>
      <c r="C71" s="14" t="s">
        <v>266</v>
      </c>
      <c r="D71" s="14" t="s">
        <v>147</v>
      </c>
      <c r="E71" s="14" t="s">
        <v>169</v>
      </c>
      <c r="F71" s="14" t="s">
        <v>267</v>
      </c>
      <c r="G71" s="26">
        <v>0.47299999999999998</v>
      </c>
      <c r="H71" s="26">
        <v>0.47299999999999998</v>
      </c>
      <c r="I71" s="26">
        <v>0.47299999999999998</v>
      </c>
      <c r="J71" s="26">
        <v>0.47299999999999998</v>
      </c>
      <c r="K71" s="26">
        <v>0.47299999999999998</v>
      </c>
      <c r="L71" s="26">
        <v>0.47299999999999998</v>
      </c>
      <c r="M71" s="26">
        <v>0.47299999999999998</v>
      </c>
      <c r="N71" s="26">
        <v>0.47299999999999998</v>
      </c>
      <c r="O71" s="26">
        <v>0.47299999999999998</v>
      </c>
      <c r="P71" s="26">
        <v>0.47299999999999998</v>
      </c>
      <c r="Q71" s="26">
        <v>0.47299999999999998</v>
      </c>
      <c r="R71" s="26">
        <v>0.47299999999999998</v>
      </c>
      <c r="S71" s="26">
        <v>0.47299999999999998</v>
      </c>
      <c r="T71" s="26">
        <v>0.47299999999999998</v>
      </c>
      <c r="U71" s="26">
        <v>0.47299999999999998</v>
      </c>
      <c r="V71" s="26">
        <v>0.47299999999999998</v>
      </c>
      <c r="W71" s="26">
        <v>0.47299999999999998</v>
      </c>
      <c r="X71" s="26">
        <v>0.47299999999999998</v>
      </c>
      <c r="Y71" s="26">
        <v>0.47299999999999998</v>
      </c>
      <c r="Z71" s="26">
        <v>0.47299999999999998</v>
      </c>
      <c r="AA71" s="26">
        <v>0.47299999999999998</v>
      </c>
      <c r="AB71" s="26">
        <v>0.47299999999999998</v>
      </c>
      <c r="AC71" s="26">
        <v>0.47299999999999998</v>
      </c>
      <c r="AD71" s="26">
        <v>0.47299999999999998</v>
      </c>
      <c r="AE71" s="26">
        <v>0.47299999999999998</v>
      </c>
      <c r="AF71" s="26">
        <v>0.47299999999999998</v>
      </c>
      <c r="AG71" s="26">
        <v>0.47299999999999998</v>
      </c>
      <c r="AH71" s="26">
        <v>0.47299999999999998</v>
      </c>
      <c r="AI71" s="26">
        <v>0.47299999999999998</v>
      </c>
      <c r="AJ71" s="26">
        <v>0.47299999999999998</v>
      </c>
      <c r="AK71" s="26">
        <v>0.47299999999999998</v>
      </c>
      <c r="AL71" s="14"/>
      <c r="AM71" s="14"/>
    </row>
    <row r="72" spans="1:39" ht="12.75" customHeight="1" x14ac:dyDescent="0.25">
      <c r="A72" s="100"/>
      <c r="B72" s="14" t="s">
        <v>213</v>
      </c>
      <c r="C72" s="14" t="s">
        <v>266</v>
      </c>
      <c r="D72" s="14" t="s">
        <v>147</v>
      </c>
      <c r="E72" s="14" t="s">
        <v>169</v>
      </c>
      <c r="F72" s="14" t="s">
        <v>415</v>
      </c>
      <c r="G72" s="26">
        <f>G71*'Conversion Factors'!$H$33*1000</f>
        <v>761.21781999999996</v>
      </c>
      <c r="H72" s="26">
        <f>H71*'Conversion Factors'!$H$33*1000</f>
        <v>761.21781999999996</v>
      </c>
      <c r="I72" s="26">
        <f>I71*'Conversion Factors'!$H$33*1000</f>
        <v>761.21781999999996</v>
      </c>
      <c r="J72" s="26">
        <f>J71*'Conversion Factors'!$H$33*1000</f>
        <v>761.21781999999996</v>
      </c>
      <c r="K72" s="26">
        <f>K71*'Conversion Factors'!$H$33*1000</f>
        <v>761.21781999999996</v>
      </c>
      <c r="L72" s="26">
        <f>L71*'Conversion Factors'!$H$33*1000</f>
        <v>761.21781999999996</v>
      </c>
      <c r="M72" s="26">
        <f>M71*'Conversion Factors'!$H$33*1000</f>
        <v>761.21781999999996</v>
      </c>
      <c r="N72" s="26">
        <f>N71*'Conversion Factors'!$H$33*1000</f>
        <v>761.21781999999996</v>
      </c>
      <c r="O72" s="26">
        <f>O71*'Conversion Factors'!$H$33*1000</f>
        <v>761.21781999999996</v>
      </c>
      <c r="P72" s="26">
        <f>P71*'Conversion Factors'!$H$33*1000</f>
        <v>761.21781999999996</v>
      </c>
      <c r="Q72" s="26">
        <f>Q71*'Conversion Factors'!$H$33*1000</f>
        <v>761.21781999999996</v>
      </c>
      <c r="R72" s="26">
        <f>R71*'Conversion Factors'!$H$33*1000</f>
        <v>761.21781999999996</v>
      </c>
      <c r="S72" s="26">
        <f>S71*'Conversion Factors'!$H$33*1000</f>
        <v>761.21781999999996</v>
      </c>
      <c r="T72" s="26">
        <f>T71*'Conversion Factors'!$H$33*1000</f>
        <v>761.21781999999996</v>
      </c>
      <c r="U72" s="26">
        <f>U71*'Conversion Factors'!$H$33*1000</f>
        <v>761.21781999999996</v>
      </c>
      <c r="V72" s="26">
        <f>V71*'Conversion Factors'!$H$33*1000</f>
        <v>761.21781999999996</v>
      </c>
      <c r="W72" s="26">
        <f>W71*'Conversion Factors'!$H$33*1000</f>
        <v>761.21781999999996</v>
      </c>
      <c r="X72" s="26">
        <f>X71*'Conversion Factors'!$H$33*1000</f>
        <v>761.21781999999996</v>
      </c>
      <c r="Y72" s="26">
        <f>Y71*'Conversion Factors'!$H$33*1000</f>
        <v>761.21781999999996</v>
      </c>
      <c r="Z72" s="26">
        <f>Z71*'Conversion Factors'!$H$33*1000</f>
        <v>761.21781999999996</v>
      </c>
      <c r="AA72" s="26">
        <f>AA71*'Conversion Factors'!$H$33*1000</f>
        <v>761.21781999999996</v>
      </c>
      <c r="AB72" s="26">
        <f>AB71*'Conversion Factors'!$H$33*1000</f>
        <v>761.21781999999996</v>
      </c>
      <c r="AC72" s="26">
        <f>AC71*'Conversion Factors'!$H$33*1000</f>
        <v>761.21781999999996</v>
      </c>
      <c r="AD72" s="26">
        <f>AD71*'Conversion Factors'!$H$33*1000</f>
        <v>761.21781999999996</v>
      </c>
      <c r="AE72" s="26">
        <f>AE71*'Conversion Factors'!$H$33*1000</f>
        <v>761.21781999999996</v>
      </c>
      <c r="AF72" s="26">
        <f>AF71*'Conversion Factors'!$H$33*1000</f>
        <v>761.21781999999996</v>
      </c>
      <c r="AG72" s="26">
        <f>AG71*'Conversion Factors'!$H$33*1000</f>
        <v>761.21781999999996</v>
      </c>
      <c r="AH72" s="26">
        <f>AH71*'Conversion Factors'!$H$33*1000</f>
        <v>761.21781999999996</v>
      </c>
      <c r="AI72" s="26">
        <f>AI71*'Conversion Factors'!$H$33*1000</f>
        <v>761.21781999999996</v>
      </c>
      <c r="AJ72" s="26">
        <f>AJ71*'Conversion Factors'!$H$33*1000</f>
        <v>761.21781999999996</v>
      </c>
      <c r="AK72" s="26">
        <f>AK71*'Conversion Factors'!$H$33*1000</f>
        <v>761.21781999999996</v>
      </c>
      <c r="AL72" s="14"/>
      <c r="AM72" s="14">
        <v>1</v>
      </c>
    </row>
    <row r="73" spans="1:39" ht="12.75" customHeight="1" x14ac:dyDescent="0.25">
      <c r="A73" s="102" t="s">
        <v>72</v>
      </c>
      <c r="B73" s="14" t="s">
        <v>268</v>
      </c>
      <c r="C73" s="14" t="s">
        <v>269</v>
      </c>
      <c r="D73" s="14" t="s">
        <v>131</v>
      </c>
      <c r="E73" s="14" t="s">
        <v>171</v>
      </c>
      <c r="F73" s="14" t="s">
        <v>264</v>
      </c>
      <c r="G73" s="26">
        <v>3.1949999999999998</v>
      </c>
      <c r="H73" s="26">
        <v>3.19306</v>
      </c>
      <c r="I73" s="26">
        <v>3.1911200000000002</v>
      </c>
      <c r="J73" s="26">
        <v>3.1891799999999999</v>
      </c>
      <c r="K73" s="26">
        <v>3.1872400000000001</v>
      </c>
      <c r="L73" s="26">
        <v>3.1852999999999998</v>
      </c>
      <c r="M73" s="26">
        <v>3.18336</v>
      </c>
      <c r="N73" s="26">
        <v>3.1814200000000001</v>
      </c>
      <c r="O73" s="26">
        <v>3.1794799999999999</v>
      </c>
      <c r="P73" s="26">
        <v>3.17754</v>
      </c>
      <c r="Q73" s="26">
        <v>3.1756000000000002</v>
      </c>
      <c r="R73" s="26">
        <v>3.1736599999999999</v>
      </c>
      <c r="S73" s="26">
        <v>3.1717200000000001</v>
      </c>
      <c r="T73" s="26">
        <v>3.1697799999999998</v>
      </c>
      <c r="U73" s="26">
        <v>3.16784</v>
      </c>
      <c r="V73" s="26">
        <v>3.1659999999999999</v>
      </c>
      <c r="W73" s="26">
        <v>3.1639599999999999</v>
      </c>
      <c r="X73" s="26">
        <v>3.1620200000000001</v>
      </c>
      <c r="Y73" s="26">
        <v>3.1600799999999998</v>
      </c>
      <c r="Z73" s="26">
        <v>3.1581399999999999</v>
      </c>
      <c r="AA73" s="26">
        <v>3.157</v>
      </c>
      <c r="AB73" s="26">
        <v>3.157</v>
      </c>
      <c r="AC73" s="26">
        <v>3.157</v>
      </c>
      <c r="AD73" s="26">
        <v>3.157</v>
      </c>
      <c r="AE73" s="26">
        <v>3.157</v>
      </c>
      <c r="AF73" s="26">
        <v>3.157</v>
      </c>
      <c r="AG73" s="26">
        <v>3.157</v>
      </c>
      <c r="AH73" s="26">
        <v>3.157</v>
      </c>
      <c r="AI73" s="26">
        <v>3.157</v>
      </c>
      <c r="AJ73" s="26">
        <v>3.157</v>
      </c>
      <c r="AK73" s="26">
        <v>3.157</v>
      </c>
      <c r="AL73" s="23"/>
      <c r="AM73" s="14"/>
    </row>
    <row r="74" spans="1:39" ht="12.75" customHeight="1" x14ac:dyDescent="0.25">
      <c r="A74" s="103"/>
      <c r="B74" s="14" t="s">
        <v>268</v>
      </c>
      <c r="C74" s="14" t="s">
        <v>269</v>
      </c>
      <c r="D74" s="14" t="s">
        <v>131</v>
      </c>
      <c r="E74" s="14" t="s">
        <v>171</v>
      </c>
      <c r="F74" s="14" t="s">
        <v>265</v>
      </c>
      <c r="G74" s="26">
        <f>G73*'Conversion Factors'!$H$33</f>
        <v>5.1418412999999994</v>
      </c>
      <c r="H74" s="26">
        <f>H73*'Conversion Factors'!$H$33</f>
        <v>5.1387191803999999</v>
      </c>
      <c r="I74" s="26">
        <f>I73*'Conversion Factors'!$H$33</f>
        <v>5.1355970608000003</v>
      </c>
      <c r="J74" s="26">
        <f>J73*'Conversion Factors'!$H$33</f>
        <v>5.1324749411999999</v>
      </c>
      <c r="K74" s="26">
        <f>K73*'Conversion Factors'!$H$33</f>
        <v>5.1293528216000004</v>
      </c>
      <c r="L74" s="26">
        <f>L73*'Conversion Factors'!$H$33</f>
        <v>5.126230702</v>
      </c>
      <c r="M74" s="26">
        <f>M73*'Conversion Factors'!$H$33</f>
        <v>5.1231085823999996</v>
      </c>
      <c r="N74" s="26">
        <f>N73*'Conversion Factors'!$H$33</f>
        <v>5.1199864628</v>
      </c>
      <c r="O74" s="26">
        <f>O73*'Conversion Factors'!$H$33</f>
        <v>5.1168643431999996</v>
      </c>
      <c r="P74" s="26">
        <f>P73*'Conversion Factors'!$H$33</f>
        <v>5.1137422236000001</v>
      </c>
      <c r="Q74" s="26">
        <f>Q73*'Conversion Factors'!$H$33</f>
        <v>5.1106201040000006</v>
      </c>
      <c r="R74" s="26">
        <f>R73*'Conversion Factors'!$H$33</f>
        <v>5.1074979844000001</v>
      </c>
      <c r="S74" s="26">
        <f>S73*'Conversion Factors'!$H$33</f>
        <v>5.1043758647999997</v>
      </c>
      <c r="T74" s="26">
        <f>T73*'Conversion Factors'!$H$33</f>
        <v>5.1012537451999993</v>
      </c>
      <c r="U74" s="26">
        <f>U73*'Conversion Factors'!$H$33</f>
        <v>5.0981316255999998</v>
      </c>
      <c r="V74" s="26">
        <f>V73*'Conversion Factors'!$H$33</f>
        <v>5.0951704399999995</v>
      </c>
      <c r="W74" s="26">
        <f>W73*'Conversion Factors'!$H$33</f>
        <v>5.0918873863999998</v>
      </c>
      <c r="X74" s="26">
        <f>X73*'Conversion Factors'!$H$33</f>
        <v>5.0887652668000003</v>
      </c>
      <c r="Y74" s="26">
        <f>Y73*'Conversion Factors'!$H$33</f>
        <v>5.0856431471999999</v>
      </c>
      <c r="Z74" s="26">
        <f>Z73*'Conversion Factors'!$H$33</f>
        <v>5.0825210275999995</v>
      </c>
      <c r="AA74" s="26">
        <f>AA73*'Conversion Factors'!$H$33</f>
        <v>5.0806863800000004</v>
      </c>
      <c r="AB74" s="26">
        <f>AB73*'Conversion Factors'!$H$33</f>
        <v>5.0806863800000004</v>
      </c>
      <c r="AC74" s="26">
        <f>AC73*'Conversion Factors'!$H$33</f>
        <v>5.0806863800000004</v>
      </c>
      <c r="AD74" s="26">
        <f>AD73*'Conversion Factors'!$H$33</f>
        <v>5.0806863800000004</v>
      </c>
      <c r="AE74" s="26">
        <f>AE73*'Conversion Factors'!$H$33</f>
        <v>5.0806863800000004</v>
      </c>
      <c r="AF74" s="26">
        <f>AF73*'Conversion Factors'!$H$33</f>
        <v>5.0806863800000004</v>
      </c>
      <c r="AG74" s="26">
        <f>AG73*'Conversion Factors'!$H$33</f>
        <v>5.0806863800000004</v>
      </c>
      <c r="AH74" s="26">
        <f>AH73*'Conversion Factors'!$H$33</f>
        <v>5.0806863800000004</v>
      </c>
      <c r="AI74" s="26">
        <f>AI73*'Conversion Factors'!$H$33</f>
        <v>5.0806863800000004</v>
      </c>
      <c r="AJ74" s="26">
        <f>AJ73*'Conversion Factors'!$H$33</f>
        <v>5.0806863800000004</v>
      </c>
      <c r="AK74" s="26">
        <f>AK73*'Conversion Factors'!$H$33</f>
        <v>5.0806863800000004</v>
      </c>
      <c r="AL74" s="14"/>
      <c r="AM74" s="14">
        <v>1</v>
      </c>
    </row>
    <row r="75" spans="1:39" ht="12.75" customHeight="1" x14ac:dyDescent="0.25">
      <c r="A75" s="104"/>
      <c r="B75" s="14" t="s">
        <v>268</v>
      </c>
      <c r="C75" s="14" t="s">
        <v>269</v>
      </c>
      <c r="D75" s="14" t="s">
        <v>131</v>
      </c>
      <c r="E75" s="14" t="s">
        <v>171</v>
      </c>
      <c r="F75" s="14" t="s">
        <v>416</v>
      </c>
      <c r="G75" s="26">
        <f>G74*1000</f>
        <v>5141.8412999999991</v>
      </c>
      <c r="H75" s="26">
        <f t="shared" ref="H75:AK75" si="18">H74*1000</f>
        <v>5138.7191803999995</v>
      </c>
      <c r="I75" s="26">
        <f t="shared" si="18"/>
        <v>5135.5970608000007</v>
      </c>
      <c r="J75" s="26">
        <f t="shared" si="18"/>
        <v>5132.4749412000001</v>
      </c>
      <c r="K75" s="26">
        <f t="shared" si="18"/>
        <v>5129.3528216000004</v>
      </c>
      <c r="L75" s="26">
        <f t="shared" si="18"/>
        <v>5126.2307019999998</v>
      </c>
      <c r="M75" s="26">
        <f t="shared" si="18"/>
        <v>5123.1085823999992</v>
      </c>
      <c r="N75" s="26">
        <f t="shared" si="18"/>
        <v>5119.9864627999996</v>
      </c>
      <c r="O75" s="26">
        <f t="shared" si="18"/>
        <v>5116.8643431999999</v>
      </c>
      <c r="P75" s="26">
        <f t="shared" si="18"/>
        <v>5113.7422236000002</v>
      </c>
      <c r="Q75" s="26">
        <f t="shared" si="18"/>
        <v>5110.6201040000005</v>
      </c>
      <c r="R75" s="26">
        <f t="shared" si="18"/>
        <v>5107.4979844</v>
      </c>
      <c r="S75" s="26">
        <f t="shared" si="18"/>
        <v>5104.3758647999994</v>
      </c>
      <c r="T75" s="26">
        <f t="shared" si="18"/>
        <v>5101.2537451999997</v>
      </c>
      <c r="U75" s="26">
        <f t="shared" si="18"/>
        <v>5098.1316256</v>
      </c>
      <c r="V75" s="26">
        <f t="shared" si="18"/>
        <v>5095.1704399999999</v>
      </c>
      <c r="W75" s="26">
        <f t="shared" si="18"/>
        <v>5091.8873863999997</v>
      </c>
      <c r="X75" s="26">
        <f t="shared" si="18"/>
        <v>5088.7652668000001</v>
      </c>
      <c r="Y75" s="26">
        <f t="shared" si="18"/>
        <v>5085.6431471999995</v>
      </c>
      <c r="Z75" s="26">
        <f t="shared" si="18"/>
        <v>5082.5210275999998</v>
      </c>
      <c r="AA75" s="26">
        <f t="shared" si="18"/>
        <v>5080.6863800000001</v>
      </c>
      <c r="AB75" s="26">
        <f t="shared" si="18"/>
        <v>5080.6863800000001</v>
      </c>
      <c r="AC75" s="26">
        <f t="shared" si="18"/>
        <v>5080.6863800000001</v>
      </c>
      <c r="AD75" s="26">
        <f t="shared" si="18"/>
        <v>5080.6863800000001</v>
      </c>
      <c r="AE75" s="26">
        <f t="shared" si="18"/>
        <v>5080.6863800000001</v>
      </c>
      <c r="AF75" s="26">
        <f t="shared" si="18"/>
        <v>5080.6863800000001</v>
      </c>
      <c r="AG75" s="26">
        <f t="shared" si="18"/>
        <v>5080.6863800000001</v>
      </c>
      <c r="AH75" s="26">
        <f t="shared" si="18"/>
        <v>5080.6863800000001</v>
      </c>
      <c r="AI75" s="26">
        <f t="shared" si="18"/>
        <v>5080.6863800000001</v>
      </c>
      <c r="AJ75" s="26">
        <f t="shared" si="18"/>
        <v>5080.6863800000001</v>
      </c>
      <c r="AK75" s="26">
        <f t="shared" si="18"/>
        <v>5080.6863800000001</v>
      </c>
      <c r="AL75" s="14"/>
      <c r="AM75" s="14"/>
    </row>
    <row r="76" spans="1:39" ht="12.75" customHeight="1" x14ac:dyDescent="0.25">
      <c r="A76" s="102" t="s">
        <v>75</v>
      </c>
      <c r="B76" s="14" t="s">
        <v>268</v>
      </c>
      <c r="C76" s="14" t="s">
        <v>269</v>
      </c>
      <c r="D76" s="14" t="s">
        <v>151</v>
      </c>
      <c r="E76" s="14" t="s">
        <v>171</v>
      </c>
      <c r="F76" s="14" t="s">
        <v>264</v>
      </c>
      <c r="G76" s="26">
        <v>3.1949999999999998</v>
      </c>
      <c r="H76" s="26">
        <v>3.19306</v>
      </c>
      <c r="I76" s="26">
        <v>3.1911200000000002</v>
      </c>
      <c r="J76" s="26">
        <v>3.1891799999999999</v>
      </c>
      <c r="K76" s="26">
        <v>3.1872400000000001</v>
      </c>
      <c r="L76" s="26">
        <v>3.1852999999999998</v>
      </c>
      <c r="M76" s="26">
        <v>3.18336</v>
      </c>
      <c r="N76" s="26">
        <v>3.1814200000000001</v>
      </c>
      <c r="O76" s="26">
        <v>3.1794799999999999</v>
      </c>
      <c r="P76" s="26">
        <v>3.17754</v>
      </c>
      <c r="Q76" s="26">
        <v>3.1756000000000002</v>
      </c>
      <c r="R76" s="26">
        <v>3.1736599999999999</v>
      </c>
      <c r="S76" s="26">
        <v>3.1717200000000001</v>
      </c>
      <c r="T76" s="26">
        <v>3.1697799999999998</v>
      </c>
      <c r="U76" s="26">
        <v>3.16784</v>
      </c>
      <c r="V76" s="26">
        <v>3.1659999999999999</v>
      </c>
      <c r="W76" s="26">
        <v>3.1639599999999999</v>
      </c>
      <c r="X76" s="26">
        <v>3.1620200000000001</v>
      </c>
      <c r="Y76" s="26">
        <v>3.1600799999999998</v>
      </c>
      <c r="Z76" s="26">
        <v>3.1581399999999999</v>
      </c>
      <c r="AA76" s="26">
        <v>3.157</v>
      </c>
      <c r="AB76" s="26">
        <v>3.157</v>
      </c>
      <c r="AC76" s="26">
        <v>3.157</v>
      </c>
      <c r="AD76" s="26">
        <v>3.157</v>
      </c>
      <c r="AE76" s="26">
        <v>3.157</v>
      </c>
      <c r="AF76" s="26">
        <v>3.157</v>
      </c>
      <c r="AG76" s="26">
        <v>3.157</v>
      </c>
      <c r="AH76" s="26">
        <v>3.157</v>
      </c>
      <c r="AI76" s="26">
        <v>3.157</v>
      </c>
      <c r="AJ76" s="26">
        <v>3.157</v>
      </c>
      <c r="AK76" s="26">
        <v>3.157</v>
      </c>
      <c r="AL76" s="23"/>
      <c r="AM76" s="14"/>
    </row>
    <row r="77" spans="1:39" ht="12.75" customHeight="1" x14ac:dyDescent="0.25">
      <c r="A77" s="103"/>
      <c r="B77" s="14" t="s">
        <v>268</v>
      </c>
      <c r="C77" s="14" t="s">
        <v>269</v>
      </c>
      <c r="D77" s="14" t="s">
        <v>151</v>
      </c>
      <c r="E77" s="14" t="s">
        <v>171</v>
      </c>
      <c r="F77" s="14" t="s">
        <v>265</v>
      </c>
      <c r="G77" s="26">
        <f>G76*'Conversion Factors'!$H$33</f>
        <v>5.1418412999999994</v>
      </c>
      <c r="H77" s="26">
        <f>H76*'Conversion Factors'!$H$33</f>
        <v>5.1387191803999999</v>
      </c>
      <c r="I77" s="26">
        <f>I76*'Conversion Factors'!$H$33</f>
        <v>5.1355970608000003</v>
      </c>
      <c r="J77" s="26">
        <f>J76*'Conversion Factors'!$H$33</f>
        <v>5.1324749411999999</v>
      </c>
      <c r="K77" s="26">
        <f>K76*'Conversion Factors'!$H$33</f>
        <v>5.1293528216000004</v>
      </c>
      <c r="L77" s="26">
        <f>L76*'Conversion Factors'!$H$33</f>
        <v>5.126230702</v>
      </c>
      <c r="M77" s="26">
        <f>M76*'Conversion Factors'!$H$33</f>
        <v>5.1231085823999996</v>
      </c>
      <c r="N77" s="26">
        <f>N76*'Conversion Factors'!$H$33</f>
        <v>5.1199864628</v>
      </c>
      <c r="O77" s="26">
        <f>O76*'Conversion Factors'!$H$33</f>
        <v>5.1168643431999996</v>
      </c>
      <c r="P77" s="26">
        <f>P76*'Conversion Factors'!$H$33</f>
        <v>5.1137422236000001</v>
      </c>
      <c r="Q77" s="26">
        <f>Q76*'Conversion Factors'!$H$33</f>
        <v>5.1106201040000006</v>
      </c>
      <c r="R77" s="26">
        <f>R76*'Conversion Factors'!$H$33</f>
        <v>5.1074979844000001</v>
      </c>
      <c r="S77" s="26">
        <f>S76*'Conversion Factors'!$H$33</f>
        <v>5.1043758647999997</v>
      </c>
      <c r="T77" s="26">
        <f>T76*'Conversion Factors'!$H$33</f>
        <v>5.1012537451999993</v>
      </c>
      <c r="U77" s="26">
        <f>U76*'Conversion Factors'!$H$33</f>
        <v>5.0981316255999998</v>
      </c>
      <c r="V77" s="26">
        <f>V76*'Conversion Factors'!$H$33</f>
        <v>5.0951704399999995</v>
      </c>
      <c r="W77" s="26">
        <f>W76*'Conversion Factors'!$H$33</f>
        <v>5.0918873863999998</v>
      </c>
      <c r="X77" s="26">
        <f>X76*'Conversion Factors'!$H$33</f>
        <v>5.0887652668000003</v>
      </c>
      <c r="Y77" s="26">
        <f>Y76*'Conversion Factors'!$H$33</f>
        <v>5.0856431471999999</v>
      </c>
      <c r="Z77" s="26">
        <f>Z76*'Conversion Factors'!$H$33</f>
        <v>5.0825210275999995</v>
      </c>
      <c r="AA77" s="26">
        <f>AA76*'Conversion Factors'!$H$33</f>
        <v>5.0806863800000004</v>
      </c>
      <c r="AB77" s="26">
        <f>AB76*'Conversion Factors'!$H$33</f>
        <v>5.0806863800000004</v>
      </c>
      <c r="AC77" s="26">
        <f>AC76*'Conversion Factors'!$H$33</f>
        <v>5.0806863800000004</v>
      </c>
      <c r="AD77" s="26">
        <f>AD76*'Conversion Factors'!$H$33</f>
        <v>5.0806863800000004</v>
      </c>
      <c r="AE77" s="26">
        <f>AE76*'Conversion Factors'!$H$33</f>
        <v>5.0806863800000004</v>
      </c>
      <c r="AF77" s="26">
        <f>AF76*'Conversion Factors'!$H$33</f>
        <v>5.0806863800000004</v>
      </c>
      <c r="AG77" s="26">
        <f>AG76*'Conversion Factors'!$H$33</f>
        <v>5.0806863800000004</v>
      </c>
      <c r="AH77" s="26">
        <f>AH76*'Conversion Factors'!$H$33</f>
        <v>5.0806863800000004</v>
      </c>
      <c r="AI77" s="26">
        <f>AI76*'Conversion Factors'!$H$33</f>
        <v>5.0806863800000004</v>
      </c>
      <c r="AJ77" s="26">
        <f>AJ76*'Conversion Factors'!$H$33</f>
        <v>5.0806863800000004</v>
      </c>
      <c r="AK77" s="26">
        <f>AK76*'Conversion Factors'!$H$33</f>
        <v>5.0806863800000004</v>
      </c>
      <c r="AL77" s="14"/>
      <c r="AM77" s="14">
        <v>1</v>
      </c>
    </row>
    <row r="78" spans="1:39" ht="12.75" customHeight="1" x14ac:dyDescent="0.25">
      <c r="A78" s="104"/>
      <c r="B78" s="14" t="s">
        <v>268</v>
      </c>
      <c r="C78" s="14" t="s">
        <v>269</v>
      </c>
      <c r="D78" s="14" t="s">
        <v>151</v>
      </c>
      <c r="E78" s="14" t="s">
        <v>171</v>
      </c>
      <c r="F78" s="14" t="s">
        <v>416</v>
      </c>
      <c r="G78" s="26">
        <f>G77*1000</f>
        <v>5141.8412999999991</v>
      </c>
      <c r="H78" s="26">
        <f t="shared" ref="H78:AK78" si="19">H77*1000</f>
        <v>5138.7191803999995</v>
      </c>
      <c r="I78" s="26">
        <f t="shared" si="19"/>
        <v>5135.5970608000007</v>
      </c>
      <c r="J78" s="26">
        <f t="shared" si="19"/>
        <v>5132.4749412000001</v>
      </c>
      <c r="K78" s="26">
        <f t="shared" si="19"/>
        <v>5129.3528216000004</v>
      </c>
      <c r="L78" s="26">
        <f t="shared" si="19"/>
        <v>5126.2307019999998</v>
      </c>
      <c r="M78" s="26">
        <f t="shared" si="19"/>
        <v>5123.1085823999992</v>
      </c>
      <c r="N78" s="26">
        <f t="shared" si="19"/>
        <v>5119.9864627999996</v>
      </c>
      <c r="O78" s="26">
        <f t="shared" si="19"/>
        <v>5116.8643431999999</v>
      </c>
      <c r="P78" s="26">
        <f t="shared" si="19"/>
        <v>5113.7422236000002</v>
      </c>
      <c r="Q78" s="26">
        <f t="shared" si="19"/>
        <v>5110.6201040000005</v>
      </c>
      <c r="R78" s="26">
        <f t="shared" si="19"/>
        <v>5107.4979844</v>
      </c>
      <c r="S78" s="26">
        <f t="shared" si="19"/>
        <v>5104.3758647999994</v>
      </c>
      <c r="T78" s="26">
        <f t="shared" si="19"/>
        <v>5101.2537451999997</v>
      </c>
      <c r="U78" s="26">
        <f t="shared" si="19"/>
        <v>5098.1316256</v>
      </c>
      <c r="V78" s="26">
        <f t="shared" si="19"/>
        <v>5095.1704399999999</v>
      </c>
      <c r="W78" s="26">
        <f t="shared" si="19"/>
        <v>5091.8873863999997</v>
      </c>
      <c r="X78" s="26">
        <f t="shared" si="19"/>
        <v>5088.7652668000001</v>
      </c>
      <c r="Y78" s="26">
        <f t="shared" si="19"/>
        <v>5085.6431471999995</v>
      </c>
      <c r="Z78" s="26">
        <f t="shared" si="19"/>
        <v>5082.5210275999998</v>
      </c>
      <c r="AA78" s="26">
        <f t="shared" si="19"/>
        <v>5080.6863800000001</v>
      </c>
      <c r="AB78" s="26">
        <f t="shared" si="19"/>
        <v>5080.6863800000001</v>
      </c>
      <c r="AC78" s="26">
        <f t="shared" si="19"/>
        <v>5080.6863800000001</v>
      </c>
      <c r="AD78" s="26">
        <f t="shared" si="19"/>
        <v>5080.6863800000001</v>
      </c>
      <c r="AE78" s="26">
        <f t="shared" si="19"/>
        <v>5080.6863800000001</v>
      </c>
      <c r="AF78" s="26">
        <f t="shared" si="19"/>
        <v>5080.6863800000001</v>
      </c>
      <c r="AG78" s="26">
        <f t="shared" si="19"/>
        <v>5080.6863800000001</v>
      </c>
      <c r="AH78" s="26">
        <f t="shared" si="19"/>
        <v>5080.6863800000001</v>
      </c>
      <c r="AI78" s="26">
        <f t="shared" si="19"/>
        <v>5080.6863800000001</v>
      </c>
      <c r="AJ78" s="26">
        <f t="shared" si="19"/>
        <v>5080.6863800000001</v>
      </c>
      <c r="AK78" s="26">
        <f t="shared" si="19"/>
        <v>5080.6863800000001</v>
      </c>
      <c r="AL78" s="14"/>
      <c r="AM78" s="14"/>
    </row>
    <row r="79" spans="1:39" ht="12.75" customHeight="1" x14ac:dyDescent="0.25">
      <c r="A79" s="102" t="s">
        <v>77</v>
      </c>
      <c r="B79" s="14" t="s">
        <v>268</v>
      </c>
      <c r="C79" s="14" t="s">
        <v>269</v>
      </c>
      <c r="D79" s="14" t="s">
        <v>145</v>
      </c>
      <c r="E79" s="14" t="s">
        <v>171</v>
      </c>
      <c r="F79" s="14" t="s">
        <v>264</v>
      </c>
      <c r="G79" s="26" t="s">
        <v>218</v>
      </c>
      <c r="H79" s="26" t="s">
        <v>218</v>
      </c>
      <c r="I79" s="26" t="s">
        <v>218</v>
      </c>
      <c r="J79" s="26" t="s">
        <v>218</v>
      </c>
      <c r="K79" s="26" t="s">
        <v>218</v>
      </c>
      <c r="L79" s="26">
        <v>2.94</v>
      </c>
      <c r="M79" s="26">
        <v>2.94</v>
      </c>
      <c r="N79" s="26">
        <v>2.94</v>
      </c>
      <c r="O79" s="26">
        <v>2.94</v>
      </c>
      <c r="P79" s="26">
        <v>2.94</v>
      </c>
      <c r="Q79" s="26">
        <v>2.94</v>
      </c>
      <c r="R79" s="26">
        <v>2.94</v>
      </c>
      <c r="S79" s="26">
        <v>2.94</v>
      </c>
      <c r="T79" s="26">
        <v>2.94</v>
      </c>
      <c r="U79" s="26">
        <v>2.94</v>
      </c>
      <c r="V79" s="26">
        <v>2.94</v>
      </c>
      <c r="W79" s="26">
        <v>2.94</v>
      </c>
      <c r="X79" s="26">
        <v>2.94</v>
      </c>
      <c r="Y79" s="26">
        <v>2.94</v>
      </c>
      <c r="Z79" s="26">
        <v>2.94</v>
      </c>
      <c r="AA79" s="26">
        <v>2.94</v>
      </c>
      <c r="AB79" s="26">
        <v>2.94</v>
      </c>
      <c r="AC79" s="26">
        <v>2.94</v>
      </c>
      <c r="AD79" s="26">
        <v>2.94</v>
      </c>
      <c r="AE79" s="26">
        <v>2.94</v>
      </c>
      <c r="AF79" s="26">
        <v>2.94</v>
      </c>
      <c r="AG79" s="26">
        <v>2.94</v>
      </c>
      <c r="AH79" s="26">
        <v>2.94</v>
      </c>
      <c r="AI79" s="26">
        <v>2.94</v>
      </c>
      <c r="AJ79" s="26">
        <v>2.94</v>
      </c>
      <c r="AK79" s="26">
        <v>2.94</v>
      </c>
      <c r="AL79" s="23"/>
      <c r="AM79" s="14"/>
    </row>
    <row r="80" spans="1:39" ht="12.75" customHeight="1" x14ac:dyDescent="0.25">
      <c r="A80" s="103"/>
      <c r="B80" s="14" t="s">
        <v>268</v>
      </c>
      <c r="C80" s="14" t="s">
        <v>269</v>
      </c>
      <c r="D80" s="14" t="s">
        <v>145</v>
      </c>
      <c r="E80" s="14" t="s">
        <v>171</v>
      </c>
      <c r="F80" s="14" t="s">
        <v>265</v>
      </c>
      <c r="G80" s="26" t="s">
        <v>218</v>
      </c>
      <c r="H80" s="26" t="s">
        <v>218</v>
      </c>
      <c r="I80" s="26" t="s">
        <v>218</v>
      </c>
      <c r="J80" s="26" t="s">
        <v>218</v>
      </c>
      <c r="K80" s="26" t="s">
        <v>218</v>
      </c>
      <c r="L80" s="26">
        <f>L79*'Conversion Factors'!$H$33</f>
        <v>4.7314596</v>
      </c>
      <c r="M80" s="26">
        <f>M79*'Conversion Factors'!$H$33</f>
        <v>4.7314596</v>
      </c>
      <c r="N80" s="26">
        <f>N79*'Conversion Factors'!$H$33</f>
        <v>4.7314596</v>
      </c>
      <c r="O80" s="26">
        <f>O79*'Conversion Factors'!$H$33</f>
        <v>4.7314596</v>
      </c>
      <c r="P80" s="26">
        <f>P79*'Conversion Factors'!$H$33</f>
        <v>4.7314596</v>
      </c>
      <c r="Q80" s="26">
        <f>Q79*'Conversion Factors'!$H$33</f>
        <v>4.7314596</v>
      </c>
      <c r="R80" s="26">
        <f>R79*'Conversion Factors'!$H$33</f>
        <v>4.7314596</v>
      </c>
      <c r="S80" s="26">
        <f>S79*'Conversion Factors'!$H$33</f>
        <v>4.7314596</v>
      </c>
      <c r="T80" s="26">
        <f>T79*'Conversion Factors'!$H$33</f>
        <v>4.7314596</v>
      </c>
      <c r="U80" s="26">
        <f>U79*'Conversion Factors'!$H$33</f>
        <v>4.7314596</v>
      </c>
      <c r="V80" s="26">
        <f>V79*'Conversion Factors'!$H$33</f>
        <v>4.7314596</v>
      </c>
      <c r="W80" s="26">
        <f>W79*'Conversion Factors'!$H$33</f>
        <v>4.7314596</v>
      </c>
      <c r="X80" s="26">
        <f>X79*'Conversion Factors'!$H$33</f>
        <v>4.7314596</v>
      </c>
      <c r="Y80" s="26">
        <f>Y79*'Conversion Factors'!$H$33</f>
        <v>4.7314596</v>
      </c>
      <c r="Z80" s="26">
        <f>Z79*'Conversion Factors'!$H$33</f>
        <v>4.7314596</v>
      </c>
      <c r="AA80" s="26">
        <f>AA79*'Conversion Factors'!$H$33</f>
        <v>4.7314596</v>
      </c>
      <c r="AB80" s="26">
        <f>AB79*'Conversion Factors'!$H$33</f>
        <v>4.7314596</v>
      </c>
      <c r="AC80" s="26">
        <f>AC79*'Conversion Factors'!$H$33</f>
        <v>4.7314596</v>
      </c>
      <c r="AD80" s="26">
        <f>AD79*'Conversion Factors'!$H$33</f>
        <v>4.7314596</v>
      </c>
      <c r="AE80" s="26">
        <f>AE79*'Conversion Factors'!$H$33</f>
        <v>4.7314596</v>
      </c>
      <c r="AF80" s="26">
        <f>AF79*'Conversion Factors'!$H$33</f>
        <v>4.7314596</v>
      </c>
      <c r="AG80" s="26">
        <f>AG79*'Conversion Factors'!$H$33</f>
        <v>4.7314596</v>
      </c>
      <c r="AH80" s="26">
        <f>AH79*'Conversion Factors'!$H$33</f>
        <v>4.7314596</v>
      </c>
      <c r="AI80" s="26">
        <f>AI79*'Conversion Factors'!$H$33</f>
        <v>4.7314596</v>
      </c>
      <c r="AJ80" s="26">
        <f>AJ79*'Conversion Factors'!$H$33</f>
        <v>4.7314596</v>
      </c>
      <c r="AK80" s="26">
        <f>AK79*'Conversion Factors'!$H$33</f>
        <v>4.7314596</v>
      </c>
      <c r="AL80" s="14"/>
      <c r="AM80" s="14">
        <v>1</v>
      </c>
    </row>
    <row r="81" spans="1:39" ht="12.75" customHeight="1" x14ac:dyDescent="0.25">
      <c r="A81" s="104"/>
      <c r="B81" s="14" t="s">
        <v>268</v>
      </c>
      <c r="C81" s="14" t="s">
        <v>269</v>
      </c>
      <c r="D81" s="14" t="s">
        <v>145</v>
      </c>
      <c r="E81" s="14" t="s">
        <v>171</v>
      </c>
      <c r="F81" s="14" t="s">
        <v>416</v>
      </c>
      <c r="G81" s="26" t="s">
        <v>218</v>
      </c>
      <c r="H81" s="26" t="s">
        <v>218</v>
      </c>
      <c r="I81" s="26" t="s">
        <v>218</v>
      </c>
      <c r="J81" s="26" t="s">
        <v>218</v>
      </c>
      <c r="K81" s="26" t="s">
        <v>218</v>
      </c>
      <c r="L81" s="26">
        <f>1000*L80</f>
        <v>4731.4596000000001</v>
      </c>
      <c r="M81" s="26">
        <f t="shared" ref="M81:AK81" si="20">1000*M80</f>
        <v>4731.4596000000001</v>
      </c>
      <c r="N81" s="26">
        <f t="shared" si="20"/>
        <v>4731.4596000000001</v>
      </c>
      <c r="O81" s="26">
        <f t="shared" si="20"/>
        <v>4731.4596000000001</v>
      </c>
      <c r="P81" s="26">
        <f t="shared" si="20"/>
        <v>4731.4596000000001</v>
      </c>
      <c r="Q81" s="26">
        <f t="shared" si="20"/>
        <v>4731.4596000000001</v>
      </c>
      <c r="R81" s="26">
        <f t="shared" si="20"/>
        <v>4731.4596000000001</v>
      </c>
      <c r="S81" s="26">
        <f t="shared" si="20"/>
        <v>4731.4596000000001</v>
      </c>
      <c r="T81" s="26">
        <f t="shared" si="20"/>
        <v>4731.4596000000001</v>
      </c>
      <c r="U81" s="26">
        <f t="shared" si="20"/>
        <v>4731.4596000000001</v>
      </c>
      <c r="V81" s="26">
        <f t="shared" si="20"/>
        <v>4731.4596000000001</v>
      </c>
      <c r="W81" s="26">
        <f t="shared" si="20"/>
        <v>4731.4596000000001</v>
      </c>
      <c r="X81" s="26">
        <f t="shared" si="20"/>
        <v>4731.4596000000001</v>
      </c>
      <c r="Y81" s="26">
        <f t="shared" si="20"/>
        <v>4731.4596000000001</v>
      </c>
      <c r="Z81" s="26">
        <f t="shared" si="20"/>
        <v>4731.4596000000001</v>
      </c>
      <c r="AA81" s="26">
        <f t="shared" si="20"/>
        <v>4731.4596000000001</v>
      </c>
      <c r="AB81" s="26">
        <f t="shared" si="20"/>
        <v>4731.4596000000001</v>
      </c>
      <c r="AC81" s="26">
        <f t="shared" si="20"/>
        <v>4731.4596000000001</v>
      </c>
      <c r="AD81" s="26">
        <f t="shared" si="20"/>
        <v>4731.4596000000001</v>
      </c>
      <c r="AE81" s="26">
        <f t="shared" si="20"/>
        <v>4731.4596000000001</v>
      </c>
      <c r="AF81" s="26">
        <f t="shared" si="20"/>
        <v>4731.4596000000001</v>
      </c>
      <c r="AG81" s="26">
        <f t="shared" si="20"/>
        <v>4731.4596000000001</v>
      </c>
      <c r="AH81" s="26">
        <f t="shared" si="20"/>
        <v>4731.4596000000001</v>
      </c>
      <c r="AI81" s="26">
        <f t="shared" si="20"/>
        <v>4731.4596000000001</v>
      </c>
      <c r="AJ81" s="26">
        <f t="shared" si="20"/>
        <v>4731.4596000000001</v>
      </c>
      <c r="AK81" s="26">
        <f t="shared" si="20"/>
        <v>4731.4596000000001</v>
      </c>
      <c r="AL81" s="14"/>
      <c r="AM81" s="14"/>
    </row>
    <row r="82" spans="1:39" ht="12.75" customHeight="1" x14ac:dyDescent="0.25">
      <c r="A82" s="100" t="s">
        <v>82</v>
      </c>
      <c r="B82" s="14" t="s">
        <v>213</v>
      </c>
      <c r="C82" s="14" t="s">
        <v>211</v>
      </c>
      <c r="D82" s="14" t="s">
        <v>121</v>
      </c>
      <c r="E82" s="14" t="s">
        <v>123</v>
      </c>
      <c r="F82" s="14" t="s">
        <v>270</v>
      </c>
      <c r="G82" s="14">
        <v>1</v>
      </c>
      <c r="H82" s="14">
        <v>1</v>
      </c>
      <c r="I82" s="14">
        <v>1</v>
      </c>
      <c r="J82" s="14">
        <v>1</v>
      </c>
      <c r="K82" s="14">
        <v>1</v>
      </c>
      <c r="L82" s="14">
        <v>1</v>
      </c>
      <c r="M82" s="14">
        <v>1</v>
      </c>
      <c r="N82" s="14">
        <v>1</v>
      </c>
      <c r="O82" s="14">
        <v>1</v>
      </c>
      <c r="P82" s="14">
        <v>1</v>
      </c>
      <c r="Q82" s="14">
        <v>1</v>
      </c>
      <c r="R82" s="14">
        <v>1</v>
      </c>
      <c r="S82" s="14">
        <v>1</v>
      </c>
      <c r="T82" s="14">
        <v>1</v>
      </c>
      <c r="U82" s="14">
        <v>1</v>
      </c>
      <c r="V82" s="14">
        <v>1</v>
      </c>
      <c r="W82" s="14">
        <v>1</v>
      </c>
      <c r="X82" s="14">
        <v>1</v>
      </c>
      <c r="Y82" s="14">
        <v>1</v>
      </c>
      <c r="Z82" s="14">
        <v>1</v>
      </c>
      <c r="AA82" s="14">
        <v>1</v>
      </c>
      <c r="AB82" s="14">
        <v>1</v>
      </c>
      <c r="AC82" s="14">
        <v>1</v>
      </c>
      <c r="AD82" s="14">
        <v>1</v>
      </c>
      <c r="AE82" s="14">
        <v>1</v>
      </c>
      <c r="AF82" s="14">
        <v>1</v>
      </c>
      <c r="AG82" s="14">
        <v>1</v>
      </c>
      <c r="AH82" s="14">
        <v>1</v>
      </c>
      <c r="AI82" s="14">
        <v>1</v>
      </c>
      <c r="AJ82" s="14">
        <v>1</v>
      </c>
      <c r="AK82" s="14">
        <v>1</v>
      </c>
      <c r="AL82" s="14" t="s">
        <v>211</v>
      </c>
      <c r="AM82" s="14">
        <v>1</v>
      </c>
    </row>
    <row r="83" spans="1:39" ht="12.75" customHeight="1" x14ac:dyDescent="0.25">
      <c r="A83" s="100"/>
      <c r="B83" s="14" t="s">
        <v>213</v>
      </c>
      <c r="C83" s="14"/>
      <c r="D83" s="14" t="s">
        <v>271</v>
      </c>
      <c r="E83" s="14" t="s">
        <v>123</v>
      </c>
      <c r="F83" s="14" t="s">
        <v>270</v>
      </c>
      <c r="G83" s="24">
        <v>1E-3</v>
      </c>
      <c r="H83" s="24">
        <v>1E-3</v>
      </c>
      <c r="I83" s="24">
        <v>1E-3</v>
      </c>
      <c r="J83" s="24">
        <v>1E-3</v>
      </c>
      <c r="K83" s="24">
        <v>1E-3</v>
      </c>
      <c r="L83" s="24">
        <v>1E-3</v>
      </c>
      <c r="M83" s="24">
        <v>1E-3</v>
      </c>
      <c r="N83" s="24">
        <v>1E-3</v>
      </c>
      <c r="O83" s="24">
        <v>1E-3</v>
      </c>
      <c r="P83" s="24">
        <v>1E-3</v>
      </c>
      <c r="Q83" s="24">
        <v>1E-3</v>
      </c>
      <c r="R83" s="24">
        <v>1E-3</v>
      </c>
      <c r="S83" s="24">
        <v>1E-3</v>
      </c>
      <c r="T83" s="24">
        <v>1E-3</v>
      </c>
      <c r="U83" s="24">
        <v>1E-3</v>
      </c>
      <c r="V83" s="24">
        <v>1E-3</v>
      </c>
      <c r="W83" s="24">
        <v>1E-3</v>
      </c>
      <c r="X83" s="24">
        <v>1E-3</v>
      </c>
      <c r="Y83" s="24">
        <v>1E-3</v>
      </c>
      <c r="Z83" s="24">
        <v>1E-3</v>
      </c>
      <c r="AA83" s="24">
        <v>1E-3</v>
      </c>
      <c r="AB83" s="24">
        <v>1E-3</v>
      </c>
      <c r="AC83" s="24">
        <v>1E-3</v>
      </c>
      <c r="AD83" s="24">
        <v>1E-3</v>
      </c>
      <c r="AE83" s="24">
        <v>1E-3</v>
      </c>
      <c r="AF83" s="24">
        <v>1E-3</v>
      </c>
      <c r="AG83" s="24">
        <v>1E-3</v>
      </c>
      <c r="AH83" s="24">
        <v>1E-3</v>
      </c>
      <c r="AI83" s="24">
        <v>1E-3</v>
      </c>
      <c r="AJ83" s="24">
        <v>1E-3</v>
      </c>
      <c r="AK83" s="24">
        <v>1E-3</v>
      </c>
      <c r="AL83" s="14" t="s">
        <v>272</v>
      </c>
      <c r="AM83" s="14">
        <v>1</v>
      </c>
    </row>
    <row r="84" spans="1:39" ht="12.75" customHeight="1" x14ac:dyDescent="0.25">
      <c r="A84" s="100" t="s">
        <v>84</v>
      </c>
      <c r="B84" s="14" t="s">
        <v>213</v>
      </c>
      <c r="C84" s="14"/>
      <c r="D84" s="14" t="s">
        <v>123</v>
      </c>
      <c r="E84" s="14" t="s">
        <v>129</v>
      </c>
      <c r="F84" s="14" t="s">
        <v>270</v>
      </c>
      <c r="G84" s="14">
        <v>1</v>
      </c>
      <c r="H84" s="14">
        <v>1</v>
      </c>
      <c r="I84" s="14">
        <v>1</v>
      </c>
      <c r="J84" s="14">
        <v>1</v>
      </c>
      <c r="K84" s="14">
        <v>1</v>
      </c>
      <c r="L84" s="14">
        <v>1</v>
      </c>
      <c r="M84" s="14">
        <v>1</v>
      </c>
      <c r="N84" s="14">
        <v>1</v>
      </c>
      <c r="O84" s="14">
        <v>1</v>
      </c>
      <c r="P84" s="14">
        <v>1</v>
      </c>
      <c r="Q84" s="14">
        <v>1</v>
      </c>
      <c r="R84" s="14">
        <v>1</v>
      </c>
      <c r="S84" s="14">
        <v>1</v>
      </c>
      <c r="T84" s="14">
        <v>1</v>
      </c>
      <c r="U84" s="14">
        <v>1</v>
      </c>
      <c r="V84" s="14">
        <v>1</v>
      </c>
      <c r="W84" s="14">
        <v>1</v>
      </c>
      <c r="X84" s="14">
        <v>1</v>
      </c>
      <c r="Y84" s="14">
        <v>1</v>
      </c>
      <c r="Z84" s="14">
        <v>1</v>
      </c>
      <c r="AA84" s="14">
        <v>1</v>
      </c>
      <c r="AB84" s="14">
        <v>1</v>
      </c>
      <c r="AC84" s="14">
        <v>1</v>
      </c>
      <c r="AD84" s="14">
        <v>1</v>
      </c>
      <c r="AE84" s="14">
        <v>1</v>
      </c>
      <c r="AF84" s="14">
        <v>1</v>
      </c>
      <c r="AG84" s="14">
        <v>1</v>
      </c>
      <c r="AH84" s="14">
        <v>1</v>
      </c>
      <c r="AI84" s="14">
        <v>1</v>
      </c>
      <c r="AJ84" s="14">
        <v>1</v>
      </c>
      <c r="AK84" s="14">
        <v>1</v>
      </c>
      <c r="AL84" s="14" t="s">
        <v>211</v>
      </c>
      <c r="AM84" s="14">
        <v>1</v>
      </c>
    </row>
    <row r="85" spans="1:39" ht="12.75" customHeight="1" x14ac:dyDescent="0.25">
      <c r="A85" s="100"/>
      <c r="B85" s="14" t="s">
        <v>213</v>
      </c>
      <c r="C85" s="14"/>
      <c r="D85" s="14" t="s">
        <v>271</v>
      </c>
      <c r="E85" s="14" t="s">
        <v>129</v>
      </c>
      <c r="F85" s="14" t="s">
        <v>270</v>
      </c>
      <c r="G85" s="24">
        <v>1E-3</v>
      </c>
      <c r="H85" s="24">
        <v>1E-3</v>
      </c>
      <c r="I85" s="24">
        <v>1E-3</v>
      </c>
      <c r="J85" s="24">
        <v>1E-3</v>
      </c>
      <c r="K85" s="24">
        <v>1E-3</v>
      </c>
      <c r="L85" s="24">
        <v>1E-3</v>
      </c>
      <c r="M85" s="24">
        <v>1E-3</v>
      </c>
      <c r="N85" s="24">
        <v>1E-3</v>
      </c>
      <c r="O85" s="24">
        <v>1E-3</v>
      </c>
      <c r="P85" s="24">
        <v>1E-3</v>
      </c>
      <c r="Q85" s="24">
        <v>1E-3</v>
      </c>
      <c r="R85" s="24">
        <v>1E-3</v>
      </c>
      <c r="S85" s="24">
        <v>1E-3</v>
      </c>
      <c r="T85" s="24">
        <v>1E-3</v>
      </c>
      <c r="U85" s="24">
        <v>1E-3</v>
      </c>
      <c r="V85" s="24">
        <v>1E-3</v>
      </c>
      <c r="W85" s="24">
        <v>1E-3</v>
      </c>
      <c r="X85" s="24">
        <v>1E-3</v>
      </c>
      <c r="Y85" s="24">
        <v>1E-3</v>
      </c>
      <c r="Z85" s="24">
        <v>1E-3</v>
      </c>
      <c r="AA85" s="24">
        <v>1E-3</v>
      </c>
      <c r="AB85" s="24">
        <v>1E-3</v>
      </c>
      <c r="AC85" s="24">
        <v>1E-3</v>
      </c>
      <c r="AD85" s="24">
        <v>1E-3</v>
      </c>
      <c r="AE85" s="24">
        <v>1E-3</v>
      </c>
      <c r="AF85" s="24">
        <v>1E-3</v>
      </c>
      <c r="AG85" s="24">
        <v>1E-3</v>
      </c>
      <c r="AH85" s="24">
        <v>1E-3</v>
      </c>
      <c r="AI85" s="24">
        <v>1E-3</v>
      </c>
      <c r="AJ85" s="24">
        <v>1E-3</v>
      </c>
      <c r="AK85" s="24">
        <v>1E-3</v>
      </c>
      <c r="AL85" s="14" t="s">
        <v>272</v>
      </c>
      <c r="AM85" s="14">
        <v>1</v>
      </c>
    </row>
    <row r="86" spans="1:39" ht="12.75" customHeight="1" x14ac:dyDescent="0.25">
      <c r="A86" s="15" t="s">
        <v>104</v>
      </c>
      <c r="B86" s="14" t="s">
        <v>213</v>
      </c>
      <c r="C86" s="14"/>
      <c r="D86" s="14" t="s">
        <v>123</v>
      </c>
      <c r="E86" s="14" t="s">
        <v>125</v>
      </c>
      <c r="F86" s="14" t="s">
        <v>270</v>
      </c>
      <c r="G86" s="14">
        <v>1</v>
      </c>
      <c r="H86" s="14">
        <v>1</v>
      </c>
      <c r="I86" s="14">
        <v>1</v>
      </c>
      <c r="J86" s="14">
        <v>1</v>
      </c>
      <c r="K86" s="14">
        <v>1</v>
      </c>
      <c r="L86" s="14">
        <v>1</v>
      </c>
      <c r="M86" s="14">
        <v>1</v>
      </c>
      <c r="N86" s="14">
        <v>1</v>
      </c>
      <c r="O86" s="14">
        <v>1</v>
      </c>
      <c r="P86" s="14">
        <v>1</v>
      </c>
      <c r="Q86" s="14">
        <v>1</v>
      </c>
      <c r="R86" s="14">
        <v>1</v>
      </c>
      <c r="S86" s="14">
        <v>1</v>
      </c>
      <c r="T86" s="14">
        <v>1</v>
      </c>
      <c r="U86" s="14">
        <v>1</v>
      </c>
      <c r="V86" s="14">
        <v>1</v>
      </c>
      <c r="W86" s="14">
        <v>1</v>
      </c>
      <c r="X86" s="14">
        <v>1</v>
      </c>
      <c r="Y86" s="14">
        <v>1</v>
      </c>
      <c r="Z86" s="14">
        <v>1</v>
      </c>
      <c r="AA86" s="14">
        <v>1</v>
      </c>
      <c r="AB86" s="14">
        <v>1</v>
      </c>
      <c r="AC86" s="14">
        <v>1</v>
      </c>
      <c r="AD86" s="14">
        <v>1</v>
      </c>
      <c r="AE86" s="14">
        <v>1</v>
      </c>
      <c r="AF86" s="14">
        <v>1</v>
      </c>
      <c r="AG86" s="14">
        <v>1</v>
      </c>
      <c r="AH86" s="14">
        <v>1</v>
      </c>
      <c r="AI86" s="14">
        <v>1</v>
      </c>
      <c r="AJ86" s="14">
        <v>1</v>
      </c>
      <c r="AK86" s="14">
        <v>1</v>
      </c>
      <c r="AL86" s="14" t="s">
        <v>211</v>
      </c>
      <c r="AM86" s="14">
        <v>1</v>
      </c>
    </row>
    <row r="87" spans="1:39" ht="12.75" customHeight="1" x14ac:dyDescent="0.25">
      <c r="A87" s="15" t="s">
        <v>106</v>
      </c>
      <c r="B87" s="14" t="s">
        <v>213</v>
      </c>
      <c r="C87" s="14"/>
      <c r="D87" s="14" t="s">
        <v>123</v>
      </c>
      <c r="E87" s="14" t="s">
        <v>127</v>
      </c>
      <c r="F87" s="14" t="s">
        <v>270</v>
      </c>
      <c r="G87" s="14">
        <v>1</v>
      </c>
      <c r="H87" s="14">
        <v>1</v>
      </c>
      <c r="I87" s="14">
        <v>1</v>
      </c>
      <c r="J87" s="14">
        <v>1</v>
      </c>
      <c r="K87" s="14">
        <v>1</v>
      </c>
      <c r="L87" s="14">
        <v>1</v>
      </c>
      <c r="M87" s="14">
        <v>1</v>
      </c>
      <c r="N87" s="14">
        <v>1</v>
      </c>
      <c r="O87" s="14">
        <v>1</v>
      </c>
      <c r="P87" s="14">
        <v>1</v>
      </c>
      <c r="Q87" s="14">
        <v>1</v>
      </c>
      <c r="R87" s="14">
        <v>1</v>
      </c>
      <c r="S87" s="14">
        <v>1</v>
      </c>
      <c r="T87" s="14">
        <v>1</v>
      </c>
      <c r="U87" s="14">
        <v>1</v>
      </c>
      <c r="V87" s="14">
        <v>1</v>
      </c>
      <c r="W87" s="14">
        <v>1</v>
      </c>
      <c r="X87" s="14">
        <v>1</v>
      </c>
      <c r="Y87" s="14">
        <v>1</v>
      </c>
      <c r="Z87" s="14">
        <v>1</v>
      </c>
      <c r="AA87" s="14">
        <v>1</v>
      </c>
      <c r="AB87" s="14">
        <v>1</v>
      </c>
      <c r="AC87" s="14">
        <v>1</v>
      </c>
      <c r="AD87" s="14">
        <v>1</v>
      </c>
      <c r="AE87" s="14">
        <v>1</v>
      </c>
      <c r="AF87" s="14">
        <v>1</v>
      </c>
      <c r="AG87" s="14">
        <v>1</v>
      </c>
      <c r="AH87" s="14">
        <v>1</v>
      </c>
      <c r="AI87" s="14">
        <v>1</v>
      </c>
      <c r="AJ87" s="14">
        <v>1</v>
      </c>
      <c r="AK87" s="14">
        <v>1</v>
      </c>
      <c r="AL87" s="14" t="s">
        <v>211</v>
      </c>
      <c r="AM87" s="14">
        <v>1</v>
      </c>
    </row>
    <row r="88" spans="1:39" ht="12.75" customHeight="1" x14ac:dyDescent="0.25">
      <c r="A88" s="15" t="s">
        <v>100</v>
      </c>
      <c r="B88" s="14" t="s">
        <v>205</v>
      </c>
      <c r="C88" s="14" t="s">
        <v>273</v>
      </c>
      <c r="D88" s="14" t="s">
        <v>115</v>
      </c>
      <c r="E88" s="14" t="s">
        <v>117</v>
      </c>
      <c r="F88" s="14" t="s">
        <v>270</v>
      </c>
      <c r="G88" s="14">
        <v>0.9</v>
      </c>
      <c r="H88" s="14">
        <v>0.9</v>
      </c>
      <c r="I88" s="14">
        <v>0.9</v>
      </c>
      <c r="J88" s="14">
        <v>0.9</v>
      </c>
      <c r="K88" s="14">
        <v>0.9</v>
      </c>
      <c r="L88" s="14">
        <v>0.9</v>
      </c>
      <c r="M88" s="14">
        <v>0.9</v>
      </c>
      <c r="N88" s="14">
        <v>0.9</v>
      </c>
      <c r="O88" s="14">
        <v>0.9</v>
      </c>
      <c r="P88" s="14">
        <v>0.9</v>
      </c>
      <c r="Q88" s="14">
        <v>0.9</v>
      </c>
      <c r="R88" s="14">
        <v>0.9</v>
      </c>
      <c r="S88" s="14">
        <v>0.9</v>
      </c>
      <c r="T88" s="14">
        <v>0.9</v>
      </c>
      <c r="U88" s="14">
        <v>0.9</v>
      </c>
      <c r="V88" s="14">
        <v>0.9</v>
      </c>
      <c r="W88" s="14">
        <v>0.9</v>
      </c>
      <c r="X88" s="14">
        <v>0.9</v>
      </c>
      <c r="Y88" s="14">
        <v>0.9</v>
      </c>
      <c r="Z88" s="14">
        <v>0.9</v>
      </c>
      <c r="AA88" s="14">
        <v>0.9</v>
      </c>
      <c r="AB88" s="14">
        <v>0.9</v>
      </c>
      <c r="AC88" s="14">
        <v>0.9</v>
      </c>
      <c r="AD88" s="14">
        <v>0.9</v>
      </c>
      <c r="AE88" s="14">
        <v>0.9</v>
      </c>
      <c r="AF88" s="14">
        <v>0.9</v>
      </c>
      <c r="AG88" s="14">
        <v>0.9</v>
      </c>
      <c r="AH88" s="14">
        <v>0.9</v>
      </c>
      <c r="AI88" s="14">
        <v>0.9</v>
      </c>
      <c r="AJ88" s="14">
        <v>0.9</v>
      </c>
      <c r="AK88" s="14">
        <v>0.9</v>
      </c>
      <c r="AL88" s="14"/>
      <c r="AM88" s="14">
        <v>1</v>
      </c>
    </row>
    <row r="89" spans="1:39" ht="12.75" customHeight="1" x14ac:dyDescent="0.25">
      <c r="A89" s="15" t="s">
        <v>102</v>
      </c>
      <c r="B89" s="14" t="s">
        <v>205</v>
      </c>
      <c r="C89" s="14" t="s">
        <v>273</v>
      </c>
      <c r="D89" s="14" t="s">
        <v>115</v>
      </c>
      <c r="E89" s="14" t="s">
        <v>119</v>
      </c>
      <c r="F89" s="14" t="s">
        <v>270</v>
      </c>
      <c r="G89" s="14">
        <v>0.9</v>
      </c>
      <c r="H89" s="14">
        <v>0.9</v>
      </c>
      <c r="I89" s="14">
        <v>0.9</v>
      </c>
      <c r="J89" s="14">
        <v>0.9</v>
      </c>
      <c r="K89" s="14">
        <v>0.9</v>
      </c>
      <c r="L89" s="14">
        <v>0.9</v>
      </c>
      <c r="M89" s="14">
        <v>0.9</v>
      </c>
      <c r="N89" s="14">
        <v>0.9</v>
      </c>
      <c r="O89" s="14">
        <v>0.9</v>
      </c>
      <c r="P89" s="14">
        <v>0.9</v>
      </c>
      <c r="Q89" s="14">
        <v>0.9</v>
      </c>
      <c r="R89" s="14">
        <v>0.9</v>
      </c>
      <c r="S89" s="14">
        <v>0.9</v>
      </c>
      <c r="T89" s="14">
        <v>0.9</v>
      </c>
      <c r="U89" s="14">
        <v>0.9</v>
      </c>
      <c r="V89" s="14">
        <v>0.9</v>
      </c>
      <c r="W89" s="14">
        <v>0.9</v>
      </c>
      <c r="X89" s="14">
        <v>0.9</v>
      </c>
      <c r="Y89" s="14">
        <v>0.9</v>
      </c>
      <c r="Z89" s="14">
        <v>0.9</v>
      </c>
      <c r="AA89" s="14">
        <v>0.9</v>
      </c>
      <c r="AB89" s="14">
        <v>0.9</v>
      </c>
      <c r="AC89" s="14">
        <v>0.9</v>
      </c>
      <c r="AD89" s="14">
        <v>0.9</v>
      </c>
      <c r="AE89" s="14">
        <v>0.9</v>
      </c>
      <c r="AF89" s="14">
        <v>0.9</v>
      </c>
      <c r="AG89" s="14">
        <v>0.9</v>
      </c>
      <c r="AH89" s="14">
        <v>0.9</v>
      </c>
      <c r="AI89" s="14">
        <v>0.9</v>
      </c>
      <c r="AJ89" s="14">
        <v>0.9</v>
      </c>
      <c r="AK89" s="14">
        <v>0.9</v>
      </c>
      <c r="AL89" s="14"/>
      <c r="AM89" s="14">
        <v>1</v>
      </c>
    </row>
    <row r="90" spans="1:39" ht="14.65" customHeight="1" x14ac:dyDescent="0.25">
      <c r="A90" s="15" t="s">
        <v>86</v>
      </c>
      <c r="B90" s="14" t="s">
        <v>205</v>
      </c>
      <c r="C90" s="14" t="s">
        <v>211</v>
      </c>
      <c r="D90" s="14" t="s">
        <v>113</v>
      </c>
      <c r="E90" s="14" t="s">
        <v>131</v>
      </c>
      <c r="F90" s="14" t="s">
        <v>270</v>
      </c>
      <c r="G90" s="14">
        <v>1</v>
      </c>
      <c r="H90" s="14">
        <v>1</v>
      </c>
      <c r="I90" s="14">
        <v>1</v>
      </c>
      <c r="J90" s="14">
        <v>1</v>
      </c>
      <c r="K90" s="14">
        <v>1</v>
      </c>
      <c r="L90" s="14">
        <v>1</v>
      </c>
      <c r="M90" s="14">
        <v>1</v>
      </c>
      <c r="N90" s="14">
        <v>1</v>
      </c>
      <c r="O90" s="14">
        <v>1</v>
      </c>
      <c r="P90" s="14">
        <v>1</v>
      </c>
      <c r="Q90" s="14">
        <v>1</v>
      </c>
      <c r="R90" s="14">
        <v>1</v>
      </c>
      <c r="S90" s="14">
        <v>1</v>
      </c>
      <c r="T90" s="14">
        <v>1</v>
      </c>
      <c r="U90" s="14">
        <v>1</v>
      </c>
      <c r="V90" s="14">
        <v>1</v>
      </c>
      <c r="W90" s="14">
        <v>1</v>
      </c>
      <c r="X90" s="14">
        <v>1</v>
      </c>
      <c r="Y90" s="14">
        <v>1</v>
      </c>
      <c r="Z90" s="14">
        <v>1</v>
      </c>
      <c r="AA90" s="14">
        <v>1</v>
      </c>
      <c r="AB90" s="14">
        <v>1</v>
      </c>
      <c r="AC90" s="14">
        <v>1</v>
      </c>
      <c r="AD90" s="14">
        <v>1</v>
      </c>
      <c r="AE90" s="14">
        <v>1</v>
      </c>
      <c r="AF90" s="14">
        <v>1</v>
      </c>
      <c r="AG90" s="14">
        <v>1</v>
      </c>
      <c r="AH90" s="14">
        <v>1</v>
      </c>
      <c r="AI90" s="14">
        <v>1</v>
      </c>
      <c r="AJ90" s="14">
        <v>1</v>
      </c>
      <c r="AK90" s="14">
        <v>1</v>
      </c>
      <c r="AL90" s="14" t="s">
        <v>211</v>
      </c>
      <c r="AM90" s="14">
        <v>1</v>
      </c>
    </row>
    <row r="91" spans="1:39" ht="14.65" customHeight="1" x14ac:dyDescent="0.25">
      <c r="A91" s="15" t="s">
        <v>88</v>
      </c>
      <c r="B91" s="14" t="s">
        <v>205</v>
      </c>
      <c r="C91" s="14"/>
      <c r="D91" s="14" t="s">
        <v>113</v>
      </c>
      <c r="E91" s="14" t="s">
        <v>133</v>
      </c>
      <c r="F91" s="14" t="s">
        <v>270</v>
      </c>
      <c r="G91" s="14">
        <v>1</v>
      </c>
      <c r="H91" s="14">
        <v>1</v>
      </c>
      <c r="I91" s="14">
        <v>1</v>
      </c>
      <c r="J91" s="14">
        <v>1</v>
      </c>
      <c r="K91" s="14">
        <v>1</v>
      </c>
      <c r="L91" s="14">
        <v>1</v>
      </c>
      <c r="M91" s="14">
        <v>1</v>
      </c>
      <c r="N91" s="14">
        <v>1</v>
      </c>
      <c r="O91" s="14">
        <v>1</v>
      </c>
      <c r="P91" s="14">
        <v>1</v>
      </c>
      <c r="Q91" s="14">
        <v>1</v>
      </c>
      <c r="R91" s="14">
        <v>1</v>
      </c>
      <c r="S91" s="14">
        <v>1</v>
      </c>
      <c r="T91" s="14">
        <v>1</v>
      </c>
      <c r="U91" s="14">
        <v>1</v>
      </c>
      <c r="V91" s="14">
        <v>1</v>
      </c>
      <c r="W91" s="14">
        <v>1</v>
      </c>
      <c r="X91" s="14">
        <v>1</v>
      </c>
      <c r="Y91" s="14">
        <v>1</v>
      </c>
      <c r="Z91" s="14">
        <v>1</v>
      </c>
      <c r="AA91" s="14">
        <v>1</v>
      </c>
      <c r="AB91" s="14">
        <v>1</v>
      </c>
      <c r="AC91" s="14">
        <v>1</v>
      </c>
      <c r="AD91" s="14">
        <v>1</v>
      </c>
      <c r="AE91" s="14">
        <v>1</v>
      </c>
      <c r="AF91" s="14">
        <v>1</v>
      </c>
      <c r="AG91" s="14">
        <v>1</v>
      </c>
      <c r="AH91" s="14">
        <v>1</v>
      </c>
      <c r="AI91" s="14">
        <v>1</v>
      </c>
      <c r="AJ91" s="14">
        <v>1</v>
      </c>
      <c r="AK91" s="14">
        <v>1</v>
      </c>
      <c r="AL91" s="14"/>
      <c r="AM91" s="14">
        <v>1</v>
      </c>
    </row>
    <row r="92" spans="1:39" ht="14.65" customHeight="1" x14ac:dyDescent="0.25">
      <c r="A92" s="15" t="s">
        <v>90</v>
      </c>
      <c r="B92" s="14" t="s">
        <v>213</v>
      </c>
      <c r="C92" s="14"/>
      <c r="D92" s="14" t="s">
        <v>113</v>
      </c>
      <c r="E92" s="14" t="s">
        <v>139</v>
      </c>
      <c r="F92" s="14" t="s">
        <v>270</v>
      </c>
      <c r="G92" s="14">
        <v>1</v>
      </c>
      <c r="H92" s="14">
        <v>1</v>
      </c>
      <c r="I92" s="14">
        <v>1</v>
      </c>
      <c r="J92" s="14">
        <v>1</v>
      </c>
      <c r="K92" s="14">
        <v>1</v>
      </c>
      <c r="L92" s="14">
        <v>1</v>
      </c>
      <c r="M92" s="14">
        <v>1</v>
      </c>
      <c r="N92" s="14">
        <v>1</v>
      </c>
      <c r="O92" s="14">
        <v>1</v>
      </c>
      <c r="P92" s="14">
        <v>1</v>
      </c>
      <c r="Q92" s="14">
        <v>1</v>
      </c>
      <c r="R92" s="14">
        <v>1</v>
      </c>
      <c r="S92" s="14">
        <v>1</v>
      </c>
      <c r="T92" s="14">
        <v>1</v>
      </c>
      <c r="U92" s="14">
        <v>1</v>
      </c>
      <c r="V92" s="14">
        <v>1</v>
      </c>
      <c r="W92" s="14">
        <v>1</v>
      </c>
      <c r="X92" s="14">
        <v>1</v>
      </c>
      <c r="Y92" s="14">
        <v>1</v>
      </c>
      <c r="Z92" s="14">
        <v>1</v>
      </c>
      <c r="AA92" s="14">
        <v>1</v>
      </c>
      <c r="AB92" s="14">
        <v>1</v>
      </c>
      <c r="AC92" s="14">
        <v>1</v>
      </c>
      <c r="AD92" s="14">
        <v>1</v>
      </c>
      <c r="AE92" s="14">
        <v>1</v>
      </c>
      <c r="AF92" s="14">
        <v>1</v>
      </c>
      <c r="AG92" s="14">
        <v>1</v>
      </c>
      <c r="AH92" s="14">
        <v>1</v>
      </c>
      <c r="AI92" s="14">
        <v>1</v>
      </c>
      <c r="AJ92" s="14">
        <v>1</v>
      </c>
      <c r="AK92" s="14">
        <v>1</v>
      </c>
      <c r="AL92" s="14"/>
      <c r="AM92" s="14">
        <v>1</v>
      </c>
    </row>
    <row r="93" spans="1:39" ht="14.65" customHeight="1" x14ac:dyDescent="0.25">
      <c r="A93" s="15" t="s">
        <v>92</v>
      </c>
      <c r="B93" s="14" t="s">
        <v>223</v>
      </c>
      <c r="C93" s="14"/>
      <c r="D93" s="14" t="s">
        <v>113</v>
      </c>
      <c r="E93" s="14" t="s">
        <v>145</v>
      </c>
      <c r="F93" s="14" t="s">
        <v>270</v>
      </c>
      <c r="G93" s="14">
        <v>1</v>
      </c>
      <c r="H93" s="14">
        <v>1</v>
      </c>
      <c r="I93" s="14">
        <v>1</v>
      </c>
      <c r="J93" s="14">
        <v>1</v>
      </c>
      <c r="K93" s="14">
        <v>1</v>
      </c>
      <c r="L93" s="14">
        <v>1</v>
      </c>
      <c r="M93" s="14">
        <v>1</v>
      </c>
      <c r="N93" s="14">
        <v>1</v>
      </c>
      <c r="O93" s="14">
        <v>1</v>
      </c>
      <c r="P93" s="14">
        <v>1</v>
      </c>
      <c r="Q93" s="14">
        <v>1</v>
      </c>
      <c r="R93" s="14">
        <v>1</v>
      </c>
      <c r="S93" s="14">
        <v>1</v>
      </c>
      <c r="T93" s="14">
        <v>1</v>
      </c>
      <c r="U93" s="14">
        <v>1</v>
      </c>
      <c r="V93" s="14">
        <v>1</v>
      </c>
      <c r="W93" s="14">
        <v>1</v>
      </c>
      <c r="X93" s="14">
        <v>1</v>
      </c>
      <c r="Y93" s="14">
        <v>1</v>
      </c>
      <c r="Z93" s="14">
        <v>1</v>
      </c>
      <c r="AA93" s="14">
        <v>1</v>
      </c>
      <c r="AB93" s="14">
        <v>1</v>
      </c>
      <c r="AC93" s="14">
        <v>1</v>
      </c>
      <c r="AD93" s="14">
        <v>1</v>
      </c>
      <c r="AE93" s="14">
        <v>1</v>
      </c>
      <c r="AF93" s="14">
        <v>1</v>
      </c>
      <c r="AG93" s="14">
        <v>1</v>
      </c>
      <c r="AH93" s="14">
        <v>1</v>
      </c>
      <c r="AI93" s="14">
        <v>1</v>
      </c>
      <c r="AJ93" s="14">
        <v>1</v>
      </c>
      <c r="AK93" s="14">
        <v>1</v>
      </c>
      <c r="AL93" s="14"/>
      <c r="AM93" s="14">
        <v>1</v>
      </c>
    </row>
    <row r="94" spans="1:39" ht="14.65" customHeight="1" x14ac:dyDescent="0.25">
      <c r="A94" s="15" t="s">
        <v>94</v>
      </c>
      <c r="B94" s="14" t="s">
        <v>213</v>
      </c>
      <c r="C94" s="14"/>
      <c r="D94" s="14" t="s">
        <v>113</v>
      </c>
      <c r="E94" s="14" t="s">
        <v>143</v>
      </c>
      <c r="F94" s="14" t="s">
        <v>270</v>
      </c>
      <c r="G94" s="14">
        <v>1</v>
      </c>
      <c r="H94" s="14">
        <v>1</v>
      </c>
      <c r="I94" s="14">
        <v>1</v>
      </c>
      <c r="J94" s="14">
        <v>1</v>
      </c>
      <c r="K94" s="14">
        <v>1</v>
      </c>
      <c r="L94" s="14">
        <v>1</v>
      </c>
      <c r="M94" s="14">
        <v>1</v>
      </c>
      <c r="N94" s="14">
        <v>1</v>
      </c>
      <c r="O94" s="14">
        <v>1</v>
      </c>
      <c r="P94" s="14">
        <v>1</v>
      </c>
      <c r="Q94" s="14">
        <v>1</v>
      </c>
      <c r="R94" s="14">
        <v>1</v>
      </c>
      <c r="S94" s="14">
        <v>1</v>
      </c>
      <c r="T94" s="14">
        <v>1</v>
      </c>
      <c r="U94" s="14">
        <v>1</v>
      </c>
      <c r="V94" s="14">
        <v>1</v>
      </c>
      <c r="W94" s="14">
        <v>1</v>
      </c>
      <c r="X94" s="14">
        <v>1</v>
      </c>
      <c r="Y94" s="14">
        <v>1</v>
      </c>
      <c r="Z94" s="14">
        <v>1</v>
      </c>
      <c r="AA94" s="14">
        <v>1</v>
      </c>
      <c r="AB94" s="14">
        <v>1</v>
      </c>
      <c r="AC94" s="14">
        <v>1</v>
      </c>
      <c r="AD94" s="14">
        <v>1</v>
      </c>
      <c r="AE94" s="14">
        <v>1</v>
      </c>
      <c r="AF94" s="14">
        <v>1</v>
      </c>
      <c r="AG94" s="14">
        <v>1</v>
      </c>
      <c r="AH94" s="14">
        <v>1</v>
      </c>
      <c r="AI94" s="14">
        <v>1</v>
      </c>
      <c r="AJ94" s="14">
        <v>1</v>
      </c>
      <c r="AK94" s="14">
        <v>1</v>
      </c>
      <c r="AL94" s="14"/>
      <c r="AM94" s="14">
        <v>1</v>
      </c>
    </row>
    <row r="95" spans="1:39" ht="14.65" customHeight="1" x14ac:dyDescent="0.25">
      <c r="A95" s="15" t="s">
        <v>96</v>
      </c>
      <c r="B95" s="14" t="s">
        <v>213</v>
      </c>
      <c r="C95" s="14"/>
      <c r="D95" s="14" t="s">
        <v>113</v>
      </c>
      <c r="E95" s="14" t="s">
        <v>141</v>
      </c>
      <c r="F95" s="14" t="s">
        <v>270</v>
      </c>
      <c r="G95" s="14">
        <v>1</v>
      </c>
      <c r="H95" s="14">
        <v>1</v>
      </c>
      <c r="I95" s="14">
        <v>1</v>
      </c>
      <c r="J95" s="14">
        <v>1</v>
      </c>
      <c r="K95" s="14">
        <v>1</v>
      </c>
      <c r="L95" s="14">
        <v>1</v>
      </c>
      <c r="M95" s="14">
        <v>1</v>
      </c>
      <c r="N95" s="14">
        <v>1</v>
      </c>
      <c r="O95" s="14">
        <v>1</v>
      </c>
      <c r="P95" s="14">
        <v>1</v>
      </c>
      <c r="Q95" s="14">
        <v>1</v>
      </c>
      <c r="R95" s="14">
        <v>1</v>
      </c>
      <c r="S95" s="14">
        <v>1</v>
      </c>
      <c r="T95" s="14">
        <v>1</v>
      </c>
      <c r="U95" s="14">
        <v>1</v>
      </c>
      <c r="V95" s="14">
        <v>1</v>
      </c>
      <c r="W95" s="14">
        <v>1</v>
      </c>
      <c r="X95" s="14">
        <v>1</v>
      </c>
      <c r="Y95" s="14">
        <v>1</v>
      </c>
      <c r="Z95" s="14">
        <v>1</v>
      </c>
      <c r="AA95" s="14">
        <v>1</v>
      </c>
      <c r="AB95" s="14">
        <v>1</v>
      </c>
      <c r="AC95" s="14">
        <v>1</v>
      </c>
      <c r="AD95" s="14">
        <v>1</v>
      </c>
      <c r="AE95" s="14">
        <v>1</v>
      </c>
      <c r="AF95" s="14">
        <v>1</v>
      </c>
      <c r="AG95" s="14">
        <v>1</v>
      </c>
      <c r="AH95" s="14">
        <v>1</v>
      </c>
      <c r="AI95" s="14">
        <v>1</v>
      </c>
      <c r="AJ95" s="14">
        <v>1</v>
      </c>
      <c r="AK95" s="14">
        <v>1</v>
      </c>
      <c r="AL95" s="14"/>
      <c r="AM95" s="14">
        <v>1</v>
      </c>
    </row>
    <row r="96" spans="1:39" ht="14.65" customHeight="1" x14ac:dyDescent="0.25">
      <c r="A96" s="15" t="s">
        <v>98</v>
      </c>
      <c r="B96" s="14" t="s">
        <v>213</v>
      </c>
      <c r="C96" s="14"/>
      <c r="D96" s="14" t="s">
        <v>113</v>
      </c>
      <c r="E96" s="14" t="s">
        <v>147</v>
      </c>
      <c r="F96" s="14" t="s">
        <v>270</v>
      </c>
      <c r="G96" s="14">
        <v>1</v>
      </c>
      <c r="H96" s="14">
        <v>1</v>
      </c>
      <c r="I96" s="14">
        <v>1</v>
      </c>
      <c r="J96" s="14">
        <v>1</v>
      </c>
      <c r="K96" s="14">
        <v>1</v>
      </c>
      <c r="L96" s="14">
        <v>1</v>
      </c>
      <c r="M96" s="14">
        <v>1</v>
      </c>
      <c r="N96" s="14">
        <v>1</v>
      </c>
      <c r="O96" s="14">
        <v>1</v>
      </c>
      <c r="P96" s="14">
        <v>1</v>
      </c>
      <c r="Q96" s="14">
        <v>1</v>
      </c>
      <c r="R96" s="14">
        <v>1</v>
      </c>
      <c r="S96" s="14">
        <v>1</v>
      </c>
      <c r="T96" s="14">
        <v>1</v>
      </c>
      <c r="U96" s="14">
        <v>1</v>
      </c>
      <c r="V96" s="14">
        <v>1</v>
      </c>
      <c r="W96" s="14">
        <v>1</v>
      </c>
      <c r="X96" s="14">
        <v>1</v>
      </c>
      <c r="Y96" s="14">
        <v>1</v>
      </c>
      <c r="Z96" s="14">
        <v>1</v>
      </c>
      <c r="AA96" s="14">
        <v>1</v>
      </c>
      <c r="AB96" s="14">
        <v>1</v>
      </c>
      <c r="AC96" s="14">
        <v>1</v>
      </c>
      <c r="AD96" s="14">
        <v>1</v>
      </c>
      <c r="AE96" s="14">
        <v>1</v>
      </c>
      <c r="AF96" s="14">
        <v>1</v>
      </c>
      <c r="AG96" s="14">
        <v>1</v>
      </c>
      <c r="AH96" s="14">
        <v>1</v>
      </c>
      <c r="AI96" s="14">
        <v>1</v>
      </c>
      <c r="AJ96" s="14">
        <v>1</v>
      </c>
      <c r="AK96" s="14">
        <v>1</v>
      </c>
      <c r="AL96" s="14"/>
      <c r="AM96" s="14">
        <v>1</v>
      </c>
    </row>
    <row r="97" spans="1:39" ht="14.65" customHeight="1" x14ac:dyDescent="0.25">
      <c r="A97" s="100" t="s">
        <v>110</v>
      </c>
      <c r="B97" s="14" t="s">
        <v>205</v>
      </c>
      <c r="C97" s="14"/>
      <c r="D97" s="14" t="s">
        <v>133</v>
      </c>
      <c r="E97" s="14" t="s">
        <v>135</v>
      </c>
      <c r="F97" s="14" t="s">
        <v>270</v>
      </c>
      <c r="G97" s="14">
        <v>1</v>
      </c>
      <c r="H97" s="14">
        <v>1</v>
      </c>
      <c r="I97" s="14">
        <v>1</v>
      </c>
      <c r="J97" s="14">
        <v>1</v>
      </c>
      <c r="K97" s="14">
        <v>1</v>
      </c>
      <c r="L97" s="14">
        <v>1</v>
      </c>
      <c r="M97" s="14">
        <v>1</v>
      </c>
      <c r="N97" s="14">
        <v>1</v>
      </c>
      <c r="O97" s="14">
        <v>1</v>
      </c>
      <c r="P97" s="14">
        <v>1</v>
      </c>
      <c r="Q97" s="14">
        <v>1</v>
      </c>
      <c r="R97" s="14">
        <v>1</v>
      </c>
      <c r="S97" s="14">
        <v>1</v>
      </c>
      <c r="T97" s="14">
        <v>1</v>
      </c>
      <c r="U97" s="14">
        <v>1</v>
      </c>
      <c r="V97" s="14">
        <v>1</v>
      </c>
      <c r="W97" s="14">
        <v>1</v>
      </c>
      <c r="X97" s="14">
        <v>1</v>
      </c>
      <c r="Y97" s="14">
        <v>1</v>
      </c>
      <c r="Z97" s="14">
        <v>1</v>
      </c>
      <c r="AA97" s="14">
        <v>1</v>
      </c>
      <c r="AB97" s="14">
        <v>1</v>
      </c>
      <c r="AC97" s="14">
        <v>1</v>
      </c>
      <c r="AD97" s="14">
        <v>1</v>
      </c>
      <c r="AE97" s="14">
        <v>1</v>
      </c>
      <c r="AF97" s="14">
        <v>1</v>
      </c>
      <c r="AG97" s="14">
        <v>1</v>
      </c>
      <c r="AH97" s="14">
        <v>1</v>
      </c>
      <c r="AI97" s="14">
        <v>1</v>
      </c>
      <c r="AJ97" s="14">
        <v>1</v>
      </c>
      <c r="AK97" s="14">
        <v>1</v>
      </c>
      <c r="AL97" s="14"/>
      <c r="AM97" s="14">
        <v>1</v>
      </c>
    </row>
    <row r="98" spans="1:39" ht="14.65" customHeight="1" x14ac:dyDescent="0.25">
      <c r="A98" s="100"/>
      <c r="B98" s="14" t="s">
        <v>205</v>
      </c>
      <c r="C98" s="14"/>
      <c r="D98" s="14" t="s">
        <v>115</v>
      </c>
      <c r="E98" s="14" t="s">
        <v>135</v>
      </c>
      <c r="F98" s="14" t="s">
        <v>270</v>
      </c>
      <c r="G98" s="14">
        <v>1</v>
      </c>
      <c r="H98" s="14">
        <v>1</v>
      </c>
      <c r="I98" s="14">
        <v>1</v>
      </c>
      <c r="J98" s="14">
        <v>1</v>
      </c>
      <c r="K98" s="14">
        <v>1</v>
      </c>
      <c r="L98" s="14">
        <v>1</v>
      </c>
      <c r="M98" s="14">
        <v>1</v>
      </c>
      <c r="N98" s="14">
        <v>1</v>
      </c>
      <c r="O98" s="14">
        <v>1</v>
      </c>
      <c r="P98" s="14">
        <v>1</v>
      </c>
      <c r="Q98" s="14">
        <v>1</v>
      </c>
      <c r="R98" s="14">
        <v>1</v>
      </c>
      <c r="S98" s="14">
        <v>1</v>
      </c>
      <c r="T98" s="14">
        <v>1</v>
      </c>
      <c r="U98" s="14">
        <v>1</v>
      </c>
      <c r="V98" s="14">
        <v>1</v>
      </c>
      <c r="W98" s="14">
        <v>1</v>
      </c>
      <c r="X98" s="14">
        <v>1</v>
      </c>
      <c r="Y98" s="14">
        <v>1</v>
      </c>
      <c r="Z98" s="14">
        <v>1</v>
      </c>
      <c r="AA98" s="14">
        <v>1</v>
      </c>
      <c r="AB98" s="14">
        <v>1</v>
      </c>
      <c r="AC98" s="14">
        <v>1</v>
      </c>
      <c r="AD98" s="14">
        <v>1</v>
      </c>
      <c r="AE98" s="14">
        <v>1</v>
      </c>
      <c r="AF98" s="14">
        <v>1</v>
      </c>
      <c r="AG98" s="14">
        <v>1</v>
      </c>
      <c r="AH98" s="14">
        <v>1</v>
      </c>
      <c r="AI98" s="14">
        <v>1</v>
      </c>
      <c r="AJ98" s="14">
        <v>1</v>
      </c>
      <c r="AK98" s="14">
        <v>1</v>
      </c>
      <c r="AL98" s="14"/>
      <c r="AM98" s="14">
        <v>1</v>
      </c>
    </row>
    <row r="99" spans="1:39" ht="14.65" customHeight="1" x14ac:dyDescent="0.25">
      <c r="A99" s="100" t="s">
        <v>108</v>
      </c>
      <c r="B99" s="14" t="s">
        <v>205</v>
      </c>
      <c r="C99" s="14"/>
      <c r="D99" s="14" t="s">
        <v>131</v>
      </c>
      <c r="E99" s="14" t="s">
        <v>137</v>
      </c>
      <c r="F99" s="14" t="s">
        <v>270</v>
      </c>
      <c r="G99" s="14">
        <v>1</v>
      </c>
      <c r="H99" s="14">
        <v>1</v>
      </c>
      <c r="I99" s="14">
        <v>1</v>
      </c>
      <c r="J99" s="14">
        <v>1</v>
      </c>
      <c r="K99" s="14">
        <v>1</v>
      </c>
      <c r="L99" s="14">
        <v>1</v>
      </c>
      <c r="M99" s="14">
        <v>1</v>
      </c>
      <c r="N99" s="14">
        <v>1</v>
      </c>
      <c r="O99" s="14">
        <v>1</v>
      </c>
      <c r="P99" s="14">
        <v>1</v>
      </c>
      <c r="Q99" s="14">
        <v>1</v>
      </c>
      <c r="R99" s="14">
        <v>1</v>
      </c>
      <c r="S99" s="14">
        <v>1</v>
      </c>
      <c r="T99" s="14">
        <v>1</v>
      </c>
      <c r="U99" s="14">
        <v>1</v>
      </c>
      <c r="V99" s="14">
        <v>1</v>
      </c>
      <c r="W99" s="14">
        <v>1</v>
      </c>
      <c r="X99" s="14">
        <v>1</v>
      </c>
      <c r="Y99" s="14">
        <v>1</v>
      </c>
      <c r="Z99" s="14">
        <v>1</v>
      </c>
      <c r="AA99" s="14">
        <v>1</v>
      </c>
      <c r="AB99" s="14">
        <v>1</v>
      </c>
      <c r="AC99" s="14">
        <v>1</v>
      </c>
      <c r="AD99" s="14">
        <v>1</v>
      </c>
      <c r="AE99" s="14">
        <v>1</v>
      </c>
      <c r="AF99" s="14">
        <v>1</v>
      </c>
      <c r="AG99" s="14">
        <v>1</v>
      </c>
      <c r="AH99" s="14">
        <v>1</v>
      </c>
      <c r="AI99" s="14">
        <v>1</v>
      </c>
      <c r="AJ99" s="14">
        <v>1</v>
      </c>
      <c r="AK99" s="14">
        <v>1</v>
      </c>
      <c r="AL99" s="14"/>
      <c r="AM99" s="14">
        <v>1</v>
      </c>
    </row>
    <row r="100" spans="1:39" ht="14.65" customHeight="1" x14ac:dyDescent="0.25">
      <c r="A100" s="100"/>
      <c r="B100" s="14" t="s">
        <v>205</v>
      </c>
      <c r="C100" s="14"/>
      <c r="D100" s="14" t="s">
        <v>115</v>
      </c>
      <c r="E100" s="14" t="s">
        <v>137</v>
      </c>
      <c r="F100" s="14" t="s">
        <v>270</v>
      </c>
      <c r="G100" s="14">
        <v>1</v>
      </c>
      <c r="H100" s="14">
        <v>1</v>
      </c>
      <c r="I100" s="14">
        <v>1</v>
      </c>
      <c r="J100" s="14">
        <v>1</v>
      </c>
      <c r="K100" s="14">
        <v>1</v>
      </c>
      <c r="L100" s="14">
        <v>1</v>
      </c>
      <c r="M100" s="14">
        <v>1</v>
      </c>
      <c r="N100" s="14">
        <v>1</v>
      </c>
      <c r="O100" s="14">
        <v>1</v>
      </c>
      <c r="P100" s="14">
        <v>1</v>
      </c>
      <c r="Q100" s="14">
        <v>1</v>
      </c>
      <c r="R100" s="14">
        <v>1</v>
      </c>
      <c r="S100" s="14">
        <v>1</v>
      </c>
      <c r="T100" s="14">
        <v>1</v>
      </c>
      <c r="U100" s="14">
        <v>1</v>
      </c>
      <c r="V100" s="14">
        <v>1</v>
      </c>
      <c r="W100" s="14">
        <v>1</v>
      </c>
      <c r="X100" s="14">
        <v>1</v>
      </c>
      <c r="Y100" s="14">
        <v>1</v>
      </c>
      <c r="Z100" s="14">
        <v>1</v>
      </c>
      <c r="AA100" s="14">
        <v>1</v>
      </c>
      <c r="AB100" s="14">
        <v>1</v>
      </c>
      <c r="AC100" s="14">
        <v>1</v>
      </c>
      <c r="AD100" s="14">
        <v>1</v>
      </c>
      <c r="AE100" s="14">
        <v>1</v>
      </c>
      <c r="AF100" s="14">
        <v>1</v>
      </c>
      <c r="AG100" s="14">
        <v>1</v>
      </c>
      <c r="AH100" s="14">
        <v>1</v>
      </c>
      <c r="AI100" s="14">
        <v>1</v>
      </c>
      <c r="AJ100" s="14">
        <v>1</v>
      </c>
      <c r="AK100" s="14">
        <v>1</v>
      </c>
      <c r="AL100" s="14"/>
      <c r="AM100" s="14">
        <v>1</v>
      </c>
    </row>
    <row r="101" spans="1:39" ht="12.75" customHeight="1" x14ac:dyDescent="0.25">
      <c r="A101" s="100" t="s">
        <v>79</v>
      </c>
      <c r="B101" s="14" t="s">
        <v>205</v>
      </c>
      <c r="C101" s="14"/>
      <c r="D101" s="14" t="s">
        <v>131</v>
      </c>
      <c r="E101" s="14" t="s">
        <v>173</v>
      </c>
      <c r="F101" s="14" t="s">
        <v>270</v>
      </c>
      <c r="G101" s="14">
        <v>1</v>
      </c>
      <c r="H101" s="14">
        <v>1</v>
      </c>
      <c r="I101" s="14">
        <v>1</v>
      </c>
      <c r="J101" s="14">
        <v>1</v>
      </c>
      <c r="K101" s="14">
        <v>1</v>
      </c>
      <c r="L101" s="14">
        <v>1</v>
      </c>
      <c r="M101" s="14">
        <v>1</v>
      </c>
      <c r="N101" s="14">
        <v>1</v>
      </c>
      <c r="O101" s="14">
        <v>1</v>
      </c>
      <c r="P101" s="14">
        <v>1</v>
      </c>
      <c r="Q101" s="14">
        <v>1</v>
      </c>
      <c r="R101" s="14">
        <v>1</v>
      </c>
      <c r="S101" s="14">
        <v>1</v>
      </c>
      <c r="T101" s="14">
        <v>1</v>
      </c>
      <c r="U101" s="14">
        <v>1</v>
      </c>
      <c r="V101" s="14">
        <v>1</v>
      </c>
      <c r="W101" s="14">
        <v>1</v>
      </c>
      <c r="X101" s="14">
        <v>1</v>
      </c>
      <c r="Y101" s="14">
        <v>1</v>
      </c>
      <c r="Z101" s="14">
        <v>1</v>
      </c>
      <c r="AA101" s="14">
        <v>1</v>
      </c>
      <c r="AB101" s="14">
        <v>1</v>
      </c>
      <c r="AC101" s="14">
        <v>1</v>
      </c>
      <c r="AD101" s="14">
        <v>1</v>
      </c>
      <c r="AE101" s="14">
        <v>1</v>
      </c>
      <c r="AF101" s="14">
        <v>1</v>
      </c>
      <c r="AG101" s="14">
        <v>1</v>
      </c>
      <c r="AH101" s="14">
        <v>1</v>
      </c>
      <c r="AI101" s="14">
        <v>1</v>
      </c>
      <c r="AJ101" s="14">
        <v>1</v>
      </c>
      <c r="AK101" s="14">
        <v>1</v>
      </c>
      <c r="AL101" s="14"/>
      <c r="AM101" s="14">
        <v>1</v>
      </c>
    </row>
    <row r="102" spans="1:39" ht="12.75" customHeight="1" x14ac:dyDescent="0.25">
      <c r="A102" s="100"/>
      <c r="B102" s="14" t="s">
        <v>205</v>
      </c>
      <c r="C102" s="14"/>
      <c r="D102" s="14" t="s">
        <v>133</v>
      </c>
      <c r="E102" s="14" t="s">
        <v>173</v>
      </c>
      <c r="F102" s="14" t="s">
        <v>270</v>
      </c>
      <c r="G102" s="14">
        <v>1</v>
      </c>
      <c r="H102" s="14">
        <v>1</v>
      </c>
      <c r="I102" s="14">
        <v>1</v>
      </c>
      <c r="J102" s="14">
        <v>1</v>
      </c>
      <c r="K102" s="14">
        <v>1</v>
      </c>
      <c r="L102" s="14">
        <v>1</v>
      </c>
      <c r="M102" s="14">
        <v>1</v>
      </c>
      <c r="N102" s="14">
        <v>1</v>
      </c>
      <c r="O102" s="14">
        <v>1</v>
      </c>
      <c r="P102" s="14">
        <v>1</v>
      </c>
      <c r="Q102" s="14">
        <v>1</v>
      </c>
      <c r="R102" s="14">
        <v>1</v>
      </c>
      <c r="S102" s="14">
        <v>1</v>
      </c>
      <c r="T102" s="14">
        <v>1</v>
      </c>
      <c r="U102" s="14">
        <v>1</v>
      </c>
      <c r="V102" s="14">
        <v>1</v>
      </c>
      <c r="W102" s="14">
        <v>1</v>
      </c>
      <c r="X102" s="14">
        <v>1</v>
      </c>
      <c r="Y102" s="14">
        <v>1</v>
      </c>
      <c r="Z102" s="14">
        <v>1</v>
      </c>
      <c r="AA102" s="14">
        <v>1</v>
      </c>
      <c r="AB102" s="14">
        <v>1</v>
      </c>
      <c r="AC102" s="14">
        <v>1</v>
      </c>
      <c r="AD102" s="14">
        <v>1</v>
      </c>
      <c r="AE102" s="14">
        <v>1</v>
      </c>
      <c r="AF102" s="14">
        <v>1</v>
      </c>
      <c r="AG102" s="14">
        <v>1</v>
      </c>
      <c r="AH102" s="14">
        <v>1</v>
      </c>
      <c r="AI102" s="14">
        <v>1</v>
      </c>
      <c r="AJ102" s="14">
        <v>1</v>
      </c>
      <c r="AK102" s="14">
        <v>1</v>
      </c>
      <c r="AL102" s="14"/>
      <c r="AM102" s="14">
        <v>1</v>
      </c>
    </row>
    <row r="103" spans="1:39" ht="14.65" customHeight="1" x14ac:dyDescent="0.25">
      <c r="A103" s="108" t="s">
        <v>431</v>
      </c>
      <c r="B103" s="14" t="s">
        <v>213</v>
      </c>
      <c r="C103" s="14"/>
      <c r="D103" s="14" t="s">
        <v>149</v>
      </c>
      <c r="E103" s="14" t="s">
        <v>147</v>
      </c>
      <c r="F103" s="14" t="s">
        <v>270</v>
      </c>
      <c r="G103" s="14">
        <v>1</v>
      </c>
      <c r="H103" s="14">
        <v>1</v>
      </c>
      <c r="I103" s="14">
        <v>1</v>
      </c>
      <c r="J103" s="14">
        <v>1</v>
      </c>
      <c r="K103" s="14">
        <v>1</v>
      </c>
      <c r="L103" s="14">
        <v>1</v>
      </c>
      <c r="M103" s="14">
        <v>1</v>
      </c>
      <c r="N103" s="14">
        <v>1</v>
      </c>
      <c r="O103" s="14">
        <v>1</v>
      </c>
      <c r="P103" s="14">
        <v>1</v>
      </c>
      <c r="Q103" s="14">
        <v>1</v>
      </c>
      <c r="R103" s="14">
        <v>1</v>
      </c>
      <c r="S103" s="14">
        <v>1</v>
      </c>
      <c r="T103" s="14">
        <v>1</v>
      </c>
      <c r="U103" s="14">
        <v>1</v>
      </c>
      <c r="V103" s="14">
        <v>1</v>
      </c>
      <c r="W103" s="14">
        <v>1</v>
      </c>
      <c r="X103" s="14">
        <v>1</v>
      </c>
      <c r="Y103" s="14">
        <v>1</v>
      </c>
      <c r="Z103" s="14">
        <v>1</v>
      </c>
      <c r="AA103" s="14">
        <v>1</v>
      </c>
      <c r="AB103" s="14">
        <v>1</v>
      </c>
      <c r="AC103" s="14">
        <v>1</v>
      </c>
      <c r="AD103" s="14">
        <v>1</v>
      </c>
      <c r="AE103" s="14">
        <v>1</v>
      </c>
      <c r="AF103" s="14">
        <v>1</v>
      </c>
      <c r="AG103" s="14">
        <v>1</v>
      </c>
      <c r="AH103" s="14">
        <v>1</v>
      </c>
      <c r="AI103" s="14">
        <v>1</v>
      </c>
      <c r="AJ103" s="14">
        <v>1</v>
      </c>
      <c r="AK103" s="14">
        <v>1</v>
      </c>
      <c r="AL103" s="14"/>
      <c r="AM103" s="14">
        <v>1</v>
      </c>
    </row>
    <row r="104" spans="1:39" ht="14.65" customHeight="1" x14ac:dyDescent="0.25">
      <c r="A104" s="108"/>
      <c r="B104" s="14" t="s">
        <v>213</v>
      </c>
      <c r="C104" s="14"/>
      <c r="D104" s="14" t="s">
        <v>153</v>
      </c>
      <c r="E104" s="14" t="s">
        <v>147</v>
      </c>
      <c r="F104" s="14" t="s">
        <v>270</v>
      </c>
      <c r="G104" s="14">
        <v>1</v>
      </c>
      <c r="H104" s="14">
        <v>1</v>
      </c>
      <c r="I104" s="14">
        <v>1</v>
      </c>
      <c r="J104" s="14">
        <v>1</v>
      </c>
      <c r="K104" s="14">
        <v>1</v>
      </c>
      <c r="L104" s="14">
        <v>1</v>
      </c>
      <c r="M104" s="14">
        <v>1</v>
      </c>
      <c r="N104" s="14">
        <v>1</v>
      </c>
      <c r="O104" s="14">
        <v>1</v>
      </c>
      <c r="P104" s="14">
        <v>1</v>
      </c>
      <c r="Q104" s="14">
        <v>1</v>
      </c>
      <c r="R104" s="14">
        <v>1</v>
      </c>
      <c r="S104" s="14">
        <v>1</v>
      </c>
      <c r="T104" s="14">
        <v>1</v>
      </c>
      <c r="U104" s="14">
        <v>1</v>
      </c>
      <c r="V104" s="14">
        <v>1</v>
      </c>
      <c r="W104" s="14">
        <v>1</v>
      </c>
      <c r="X104" s="14">
        <v>1</v>
      </c>
      <c r="Y104" s="14">
        <v>1</v>
      </c>
      <c r="Z104" s="14">
        <v>1</v>
      </c>
      <c r="AA104" s="14">
        <v>1</v>
      </c>
      <c r="AB104" s="14">
        <v>1</v>
      </c>
      <c r="AC104" s="14">
        <v>1</v>
      </c>
      <c r="AD104" s="14">
        <v>1</v>
      </c>
      <c r="AE104" s="14">
        <v>1</v>
      </c>
      <c r="AF104" s="14">
        <v>1</v>
      </c>
      <c r="AG104" s="14">
        <v>1</v>
      </c>
      <c r="AH104" s="14">
        <v>1</v>
      </c>
      <c r="AI104" s="14">
        <v>1</v>
      </c>
      <c r="AJ104" s="14">
        <v>1</v>
      </c>
      <c r="AK104" s="14">
        <v>1</v>
      </c>
      <c r="AL104" s="14"/>
      <c r="AM104" s="14">
        <v>1</v>
      </c>
    </row>
  </sheetData>
  <customSheetViews>
    <customSheetView guid="{E7FDC7CB-8AD1-4BC6-A75D-C3D97AA675B2}" showGridLines="0" topLeftCell="A73">
      <selection activeCell="A87" sqref="A87"/>
      <pageMargins left="0.78749999999999998" right="0.78749999999999998" top="0.78749999999999998" bottom="0.78749999999999998" header="0.511811023622047" footer="0.511811023622047"/>
      <pageSetup orientation="portrait" horizontalDpi="300" verticalDpi="300"/>
    </customSheetView>
  </customSheetViews>
  <mergeCells count="24">
    <mergeCell ref="A103:A104"/>
    <mergeCell ref="A65:A67"/>
    <mergeCell ref="A62:A64"/>
    <mergeCell ref="A54:A57"/>
    <mergeCell ref="A46:A50"/>
    <mergeCell ref="A101:A102"/>
    <mergeCell ref="A99:A100"/>
    <mergeCell ref="A97:A98"/>
    <mergeCell ref="A71:A72"/>
    <mergeCell ref="A84:A85"/>
    <mergeCell ref="A82:A83"/>
    <mergeCell ref="A73:A75"/>
    <mergeCell ref="A76:A78"/>
    <mergeCell ref="A79:A81"/>
    <mergeCell ref="A68:A70"/>
    <mergeCell ref="A37:A41"/>
    <mergeCell ref="A58:A61"/>
    <mergeCell ref="A43:A45"/>
    <mergeCell ref="A30:A34"/>
    <mergeCell ref="A4:A8"/>
    <mergeCell ref="A9:A13"/>
    <mergeCell ref="A14:A15"/>
    <mergeCell ref="A18:A22"/>
    <mergeCell ref="A23:A27"/>
  </mergeCells>
  <pageMargins left="0.78749999999999998" right="0.78749999999999998" top="0.78749999999999998" bottom="0.78749999999999998"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C60B-FDD5-4561-9FAF-43DC62275EDB}">
  <dimension ref="A1:AO6664"/>
  <sheetViews>
    <sheetView showGridLines="0" zoomScale="71" zoomScaleNormal="50" workbookViewId="0">
      <selection activeCell="J295" sqref="J295"/>
    </sheetView>
  </sheetViews>
  <sheetFormatPr defaultColWidth="11.54296875" defaultRowHeight="12.5" x14ac:dyDescent="0.25"/>
  <cols>
    <col min="1" max="1" width="18.81640625" style="75" customWidth="1"/>
    <col min="2" max="2" width="15" style="75" bestFit="1" customWidth="1"/>
    <col min="3" max="3" width="14.81640625" style="75" bestFit="1" customWidth="1"/>
    <col min="4" max="4" width="14" style="75" bestFit="1" customWidth="1"/>
    <col min="5" max="5" width="17.453125" style="75" bestFit="1" customWidth="1"/>
    <col min="6" max="6" width="11.453125" style="75" bestFit="1" customWidth="1"/>
    <col min="7" max="7" width="10.54296875" style="75" bestFit="1" customWidth="1"/>
    <col min="8" max="16384" width="11.54296875" style="75"/>
  </cols>
  <sheetData>
    <row r="1" spans="1:39" ht="39.65" customHeight="1" x14ac:dyDescent="0.35">
      <c r="A1" s="16" t="s">
        <v>1</v>
      </c>
      <c r="B1" s="16" t="s">
        <v>189</v>
      </c>
      <c r="C1" s="16" t="s">
        <v>190</v>
      </c>
      <c r="D1" s="22" t="s">
        <v>241</v>
      </c>
      <c r="E1" s="22" t="s">
        <v>242</v>
      </c>
      <c r="F1" s="22" t="s">
        <v>463</v>
      </c>
      <c r="G1" s="22" t="s">
        <v>439</v>
      </c>
      <c r="H1" s="22" t="s">
        <v>440</v>
      </c>
      <c r="I1" s="22" t="s">
        <v>441</v>
      </c>
      <c r="J1" s="22" t="s">
        <v>442</v>
      </c>
      <c r="K1" s="22" t="s">
        <v>443</v>
      </c>
      <c r="L1" s="22" t="s">
        <v>444</v>
      </c>
      <c r="M1" s="22" t="s">
        <v>445</v>
      </c>
      <c r="N1" s="22" t="s">
        <v>446</v>
      </c>
      <c r="O1" s="22" t="s">
        <v>447</v>
      </c>
      <c r="P1" s="22" t="s">
        <v>448</v>
      </c>
      <c r="Q1" s="22" t="s">
        <v>449</v>
      </c>
      <c r="R1" s="22" t="s">
        <v>450</v>
      </c>
      <c r="S1" s="22" t="s">
        <v>451</v>
      </c>
      <c r="T1" s="22" t="s">
        <v>452</v>
      </c>
      <c r="U1" s="22" t="s">
        <v>453</v>
      </c>
      <c r="V1" s="22" t="s">
        <v>454</v>
      </c>
      <c r="W1" s="22" t="s">
        <v>455</v>
      </c>
      <c r="X1" s="22" t="s">
        <v>456</v>
      </c>
      <c r="Y1" s="22" t="s">
        <v>457</v>
      </c>
      <c r="Z1" s="22" t="s">
        <v>458</v>
      </c>
      <c r="AA1" s="22" t="s">
        <v>459</v>
      </c>
      <c r="AB1" s="22" t="s">
        <v>460</v>
      </c>
      <c r="AC1" s="22" t="s">
        <v>461</v>
      </c>
      <c r="AD1" s="22" t="s">
        <v>462</v>
      </c>
      <c r="AE1" s="22" t="s">
        <v>464</v>
      </c>
      <c r="AF1" s="87"/>
      <c r="AG1" s="76"/>
      <c r="AH1" s="76"/>
      <c r="AI1" s="76"/>
      <c r="AJ1" s="76"/>
      <c r="AK1" s="76"/>
      <c r="AL1" s="76"/>
      <c r="AM1" s="76"/>
    </row>
    <row r="2" spans="1:39" ht="12.75" customHeight="1" x14ac:dyDescent="0.25">
      <c r="A2" s="109" t="s">
        <v>9</v>
      </c>
      <c r="B2" s="111" t="s">
        <v>195</v>
      </c>
      <c r="C2" s="70"/>
      <c r="D2" s="63" t="s">
        <v>117</v>
      </c>
      <c r="E2" s="63" t="s">
        <v>155</v>
      </c>
      <c r="F2" s="71">
        <v>44928</v>
      </c>
      <c r="G2" s="68">
        <v>0.58313000000000004</v>
      </c>
      <c r="H2" s="68">
        <v>0.58313000000000004</v>
      </c>
      <c r="I2" s="68">
        <v>0.58313000000000004</v>
      </c>
      <c r="J2" s="68">
        <v>0.58313000000000004</v>
      </c>
      <c r="K2" s="68">
        <v>0.57730000000000004</v>
      </c>
      <c r="L2" s="68">
        <v>0.57730000000000004</v>
      </c>
      <c r="M2" s="68">
        <v>0.58313000000000004</v>
      </c>
      <c r="N2" s="68">
        <v>0.58313000000000004</v>
      </c>
      <c r="O2" s="68">
        <v>0.58313000000000004</v>
      </c>
      <c r="P2" s="68">
        <v>0.59187999999999996</v>
      </c>
      <c r="Q2" s="68">
        <v>0.60062000000000004</v>
      </c>
      <c r="R2" s="68">
        <v>0.61229</v>
      </c>
      <c r="S2" s="68">
        <v>0.61812</v>
      </c>
      <c r="T2" s="68">
        <v>0.62978000000000001</v>
      </c>
      <c r="U2" s="68">
        <v>0.62978000000000001</v>
      </c>
      <c r="V2" s="68">
        <v>0.64727000000000001</v>
      </c>
      <c r="W2" s="68">
        <v>0.65310999999999997</v>
      </c>
      <c r="X2" s="68">
        <v>0.64727000000000001</v>
      </c>
      <c r="Y2" s="68">
        <v>0.61812</v>
      </c>
      <c r="Z2" s="68">
        <v>0.61812</v>
      </c>
      <c r="AA2" s="68">
        <v>0.61229</v>
      </c>
      <c r="AB2" s="68">
        <v>0.61229</v>
      </c>
      <c r="AC2" s="68">
        <v>0.60062000000000004</v>
      </c>
      <c r="AD2" s="68">
        <v>0.60062000000000004</v>
      </c>
      <c r="AE2" s="109" t="s">
        <v>465</v>
      </c>
      <c r="AF2" s="88"/>
      <c r="AG2" s="77"/>
      <c r="AH2" s="77"/>
      <c r="AI2" s="77"/>
      <c r="AJ2" s="77"/>
      <c r="AK2" s="77"/>
      <c r="AL2" s="78"/>
    </row>
    <row r="3" spans="1:39" ht="13.15" customHeight="1" x14ac:dyDescent="0.25">
      <c r="A3" s="110"/>
      <c r="B3" s="100"/>
      <c r="C3" s="70"/>
      <c r="D3" s="63" t="s">
        <v>117</v>
      </c>
      <c r="E3" s="63" t="s">
        <v>155</v>
      </c>
      <c r="F3" s="71">
        <v>44936</v>
      </c>
      <c r="G3" s="68">
        <v>0.70559000000000005</v>
      </c>
      <c r="H3" s="68">
        <v>0.69101000000000001</v>
      </c>
      <c r="I3" s="68">
        <v>0.67352000000000001</v>
      </c>
      <c r="J3" s="68">
        <v>0.66768000000000005</v>
      </c>
      <c r="K3" s="68">
        <v>0.66768000000000005</v>
      </c>
      <c r="L3" s="68">
        <v>0.66768000000000005</v>
      </c>
      <c r="M3" s="68">
        <v>0.65310999999999997</v>
      </c>
      <c r="N3" s="68">
        <v>0.65310999999999997</v>
      </c>
      <c r="O3" s="68">
        <v>0.65310999999999997</v>
      </c>
      <c r="P3" s="68">
        <v>0.66768000000000005</v>
      </c>
      <c r="Q3" s="68">
        <v>0.67352000000000001</v>
      </c>
      <c r="R3" s="68">
        <v>0.70559000000000005</v>
      </c>
      <c r="S3" s="68">
        <v>0.71142000000000005</v>
      </c>
      <c r="T3" s="68">
        <v>0.72599999999999998</v>
      </c>
      <c r="U3" s="68">
        <v>0.74348999999999998</v>
      </c>
      <c r="V3" s="68">
        <v>0.76099000000000006</v>
      </c>
      <c r="W3" s="68">
        <v>0.76099000000000006</v>
      </c>
      <c r="X3" s="68">
        <v>0.74348999999999998</v>
      </c>
      <c r="Y3" s="68">
        <v>0.72599999999999998</v>
      </c>
      <c r="Z3" s="68">
        <v>0.70559000000000005</v>
      </c>
      <c r="AA3" s="68">
        <v>0.70559000000000005</v>
      </c>
      <c r="AB3" s="68">
        <v>0.70559000000000005</v>
      </c>
      <c r="AC3" s="68">
        <v>0.69101000000000001</v>
      </c>
      <c r="AD3" s="68">
        <v>0.71142000000000005</v>
      </c>
      <c r="AE3" s="110"/>
      <c r="AF3" s="88"/>
      <c r="AG3" s="77"/>
      <c r="AH3" s="77"/>
      <c r="AI3" s="77"/>
      <c r="AJ3" s="77"/>
      <c r="AK3" s="77"/>
      <c r="AL3" s="78"/>
    </row>
    <row r="4" spans="1:39" ht="12.75" customHeight="1" x14ac:dyDescent="0.25">
      <c r="A4" s="110"/>
      <c r="B4" s="100"/>
      <c r="C4" s="70"/>
      <c r="D4" s="63" t="s">
        <v>117</v>
      </c>
      <c r="E4" s="63" t="s">
        <v>155</v>
      </c>
      <c r="F4" s="71">
        <v>45006</v>
      </c>
      <c r="G4" s="68">
        <v>0.72599999999999998</v>
      </c>
      <c r="H4" s="68">
        <v>0.71142000000000005</v>
      </c>
      <c r="I4" s="68">
        <v>0.71142000000000005</v>
      </c>
      <c r="J4" s="68">
        <v>0.70559000000000005</v>
      </c>
      <c r="K4" s="68">
        <v>0.70559000000000005</v>
      </c>
      <c r="L4" s="68">
        <v>0.69101000000000001</v>
      </c>
      <c r="M4" s="68">
        <v>0.67352000000000001</v>
      </c>
      <c r="N4" s="68">
        <v>0.67352000000000001</v>
      </c>
      <c r="O4" s="68">
        <v>0.69101000000000001</v>
      </c>
      <c r="P4" s="68">
        <v>0.76973000000000003</v>
      </c>
      <c r="Q4" s="68">
        <v>0.80764000000000002</v>
      </c>
      <c r="R4" s="68">
        <v>0.82221</v>
      </c>
      <c r="S4" s="68">
        <v>0.83970999999999996</v>
      </c>
      <c r="T4" s="68">
        <v>0.82221</v>
      </c>
      <c r="U4" s="68">
        <v>0.82221</v>
      </c>
      <c r="V4" s="68">
        <v>0.82221</v>
      </c>
      <c r="W4" s="68">
        <v>0.80764000000000002</v>
      </c>
      <c r="X4" s="68">
        <v>0.79596999999999996</v>
      </c>
      <c r="Y4" s="68">
        <v>0.78722999999999999</v>
      </c>
      <c r="Z4" s="68">
        <v>0.78722999999999999</v>
      </c>
      <c r="AA4" s="68">
        <v>0.76973000000000003</v>
      </c>
      <c r="AB4" s="68">
        <v>0.76973000000000003</v>
      </c>
      <c r="AC4" s="68">
        <v>0.76973000000000003</v>
      </c>
      <c r="AD4" s="68">
        <v>0.76973000000000003</v>
      </c>
      <c r="AE4" s="110"/>
      <c r="AF4" s="89"/>
      <c r="AG4" s="79"/>
      <c r="AH4" s="79"/>
      <c r="AI4" s="79"/>
      <c r="AJ4" s="79"/>
      <c r="AK4" s="79"/>
    </row>
    <row r="5" spans="1:39" ht="12.75" customHeight="1" x14ac:dyDescent="0.25">
      <c r="A5" s="110"/>
      <c r="B5" s="100"/>
      <c r="C5" s="70"/>
      <c r="D5" s="63" t="s">
        <v>117</v>
      </c>
      <c r="E5" s="63" t="s">
        <v>155</v>
      </c>
      <c r="F5" s="71">
        <v>45030</v>
      </c>
      <c r="G5" s="68">
        <v>0.83970999999999996</v>
      </c>
      <c r="H5" s="68">
        <v>0.86012</v>
      </c>
      <c r="I5" s="68">
        <v>0.86012</v>
      </c>
      <c r="J5" s="68">
        <v>0.86012</v>
      </c>
      <c r="K5" s="68">
        <v>0.87470000000000003</v>
      </c>
      <c r="L5" s="68">
        <v>0.87470000000000003</v>
      </c>
      <c r="M5" s="68">
        <v>0.87470000000000003</v>
      </c>
      <c r="N5" s="68">
        <v>0.87470000000000003</v>
      </c>
      <c r="O5" s="68">
        <v>0.87470000000000003</v>
      </c>
      <c r="P5" s="68">
        <v>0.87470000000000003</v>
      </c>
      <c r="Q5" s="68">
        <v>0.87470000000000003</v>
      </c>
      <c r="R5" s="68">
        <v>0.88344</v>
      </c>
      <c r="S5" s="68">
        <v>0.87470000000000003</v>
      </c>
      <c r="T5" s="68">
        <v>0.87470000000000003</v>
      </c>
      <c r="U5" s="68">
        <v>0.87470000000000003</v>
      </c>
      <c r="V5" s="68">
        <v>0.83970999999999996</v>
      </c>
      <c r="W5" s="68">
        <v>0.82221</v>
      </c>
      <c r="X5" s="68">
        <v>0.82221</v>
      </c>
      <c r="Y5" s="68">
        <v>0.80764000000000002</v>
      </c>
      <c r="Z5" s="68">
        <v>0.78722999999999999</v>
      </c>
      <c r="AA5" s="68">
        <v>0.78722999999999999</v>
      </c>
      <c r="AB5" s="68">
        <v>0.76973000000000003</v>
      </c>
      <c r="AC5" s="68">
        <v>0.76099000000000006</v>
      </c>
      <c r="AD5" s="68">
        <v>0.74348999999999998</v>
      </c>
      <c r="AE5" s="110"/>
      <c r="AF5" s="89"/>
      <c r="AG5" s="79"/>
      <c r="AH5" s="79"/>
      <c r="AI5" s="79"/>
      <c r="AJ5" s="79"/>
      <c r="AK5" s="79"/>
    </row>
    <row r="6" spans="1:39" ht="12.75" customHeight="1" x14ac:dyDescent="0.25">
      <c r="A6" s="110"/>
      <c r="B6" s="100"/>
      <c r="C6" s="70"/>
      <c r="D6" s="63" t="s">
        <v>117</v>
      </c>
      <c r="E6" s="63" t="s">
        <v>155</v>
      </c>
      <c r="F6" s="71">
        <v>45055</v>
      </c>
      <c r="G6" s="68">
        <v>0.95342000000000005</v>
      </c>
      <c r="H6" s="68">
        <v>0.93884000000000001</v>
      </c>
      <c r="I6" s="68">
        <v>0.93884000000000001</v>
      </c>
      <c r="J6" s="68">
        <v>0.92135</v>
      </c>
      <c r="K6" s="68">
        <v>0.91259999999999997</v>
      </c>
      <c r="L6" s="68">
        <v>0.89802000000000004</v>
      </c>
      <c r="M6" s="68">
        <v>0.91259999999999997</v>
      </c>
      <c r="N6" s="68">
        <v>0.93884000000000001</v>
      </c>
      <c r="O6" s="68">
        <v>0.97674000000000005</v>
      </c>
      <c r="P6" s="68">
        <v>0.99424000000000001</v>
      </c>
      <c r="Q6" s="68">
        <v>0.98841000000000001</v>
      </c>
      <c r="R6" s="68">
        <v>0.99424000000000001</v>
      </c>
      <c r="S6" s="68">
        <v>0.99424000000000001</v>
      </c>
      <c r="T6" s="68">
        <v>0.99424000000000001</v>
      </c>
      <c r="U6" s="68">
        <v>0.99424000000000001</v>
      </c>
      <c r="V6" s="68">
        <v>1.0059</v>
      </c>
      <c r="W6" s="68">
        <v>1.0059</v>
      </c>
      <c r="X6" s="68">
        <v>0.99424000000000001</v>
      </c>
      <c r="Y6" s="68">
        <v>0.98841000000000001</v>
      </c>
      <c r="Z6" s="68">
        <v>0.96216000000000002</v>
      </c>
      <c r="AA6" s="68">
        <v>0.92135</v>
      </c>
      <c r="AB6" s="68">
        <v>0.91259999999999997</v>
      </c>
      <c r="AC6" s="68">
        <v>0.89802000000000004</v>
      </c>
      <c r="AD6" s="68">
        <v>0.89802000000000004</v>
      </c>
      <c r="AE6" s="110"/>
      <c r="AF6" s="89"/>
      <c r="AG6" s="79"/>
      <c r="AH6" s="79"/>
      <c r="AI6" s="79"/>
      <c r="AJ6" s="79"/>
      <c r="AK6" s="79"/>
    </row>
    <row r="7" spans="1:39" ht="12.75" customHeight="1" x14ac:dyDescent="0.25">
      <c r="A7" s="110"/>
      <c r="B7" s="100"/>
      <c r="C7" s="70"/>
      <c r="D7" s="63" t="s">
        <v>117</v>
      </c>
      <c r="E7" s="63" t="s">
        <v>155</v>
      </c>
      <c r="F7" s="71">
        <v>45100</v>
      </c>
      <c r="G7" s="68">
        <v>0.98841000000000001</v>
      </c>
      <c r="H7" s="68">
        <v>0.96216000000000002</v>
      </c>
      <c r="I7" s="68">
        <v>0.96216000000000002</v>
      </c>
      <c r="J7" s="68">
        <v>0.95342000000000005</v>
      </c>
      <c r="K7" s="68">
        <v>0.95342000000000005</v>
      </c>
      <c r="L7" s="68">
        <v>0.95342000000000005</v>
      </c>
      <c r="M7" s="68">
        <v>0.97674000000000005</v>
      </c>
      <c r="N7" s="68">
        <v>1.0059</v>
      </c>
      <c r="O7" s="68">
        <v>1.02339</v>
      </c>
      <c r="P7" s="68">
        <v>1.02922</v>
      </c>
      <c r="Q7" s="68">
        <v>1.0321400000000001</v>
      </c>
      <c r="R7" s="68">
        <v>1.02922</v>
      </c>
      <c r="S7" s="68">
        <v>1.02339</v>
      </c>
      <c r="T7" s="68">
        <v>1.02339</v>
      </c>
      <c r="U7" s="68">
        <v>1.02339</v>
      </c>
      <c r="V7" s="68">
        <v>1.02922</v>
      </c>
      <c r="W7" s="68">
        <v>1.0321400000000001</v>
      </c>
      <c r="X7" s="68">
        <v>1.0321400000000001</v>
      </c>
      <c r="Y7" s="68">
        <v>1.02922</v>
      </c>
      <c r="Z7" s="68">
        <v>1.02922</v>
      </c>
      <c r="AA7" s="68">
        <v>1.02339</v>
      </c>
      <c r="AB7" s="68">
        <v>1.01756</v>
      </c>
      <c r="AC7" s="68">
        <v>1.0088200000000001</v>
      </c>
      <c r="AD7" s="68">
        <v>1.0088200000000001</v>
      </c>
      <c r="AE7" s="110"/>
      <c r="AF7" s="89"/>
      <c r="AG7" s="79"/>
      <c r="AH7" s="79"/>
      <c r="AI7" s="79"/>
      <c r="AJ7" s="79"/>
      <c r="AK7" s="79"/>
    </row>
    <row r="8" spans="1:39" ht="12.75" customHeight="1" x14ac:dyDescent="0.25">
      <c r="A8" s="110"/>
      <c r="B8" s="100"/>
      <c r="C8" s="70"/>
      <c r="D8" s="63" t="s">
        <v>117</v>
      </c>
      <c r="E8" s="63" t="s">
        <v>155</v>
      </c>
      <c r="F8" s="71">
        <v>45123</v>
      </c>
      <c r="G8" s="68">
        <v>1.0088200000000001</v>
      </c>
      <c r="H8" s="68">
        <v>1.0059</v>
      </c>
      <c r="I8" s="68">
        <v>1.0059</v>
      </c>
      <c r="J8" s="68">
        <v>0.99424000000000001</v>
      </c>
      <c r="K8" s="68">
        <v>0.99424000000000001</v>
      </c>
      <c r="L8" s="68">
        <v>0.99424000000000001</v>
      </c>
      <c r="M8" s="68">
        <v>1.0059</v>
      </c>
      <c r="N8" s="68">
        <v>1.02339</v>
      </c>
      <c r="O8" s="68">
        <v>1.02922</v>
      </c>
      <c r="P8" s="68">
        <v>1.0321400000000001</v>
      </c>
      <c r="Q8" s="68">
        <v>1.02339</v>
      </c>
      <c r="R8" s="68">
        <v>1.01756</v>
      </c>
      <c r="S8" s="68">
        <v>1.00007</v>
      </c>
      <c r="T8" s="68">
        <v>0.99424000000000001</v>
      </c>
      <c r="U8" s="68">
        <v>1.00007</v>
      </c>
      <c r="V8" s="68">
        <v>0.99424000000000001</v>
      </c>
      <c r="W8" s="68">
        <v>0.97965999999999998</v>
      </c>
      <c r="X8" s="68">
        <v>0.99424000000000001</v>
      </c>
      <c r="Y8" s="68">
        <v>1.00007</v>
      </c>
      <c r="Z8" s="68">
        <v>1.01756</v>
      </c>
      <c r="AA8" s="68">
        <v>1.02339</v>
      </c>
      <c r="AB8" s="68">
        <v>1.0321400000000001</v>
      </c>
      <c r="AC8" s="68">
        <v>1.02922</v>
      </c>
      <c r="AD8" s="68">
        <v>1.02339</v>
      </c>
      <c r="AE8" s="110"/>
      <c r="AF8" s="89"/>
      <c r="AG8" s="79"/>
      <c r="AH8" s="79"/>
      <c r="AI8" s="79"/>
      <c r="AJ8" s="79"/>
      <c r="AK8" s="79"/>
    </row>
    <row r="9" spans="1:39" ht="12.75" customHeight="1" x14ac:dyDescent="0.25">
      <c r="A9" s="110"/>
      <c r="B9" s="111" t="s">
        <v>199</v>
      </c>
      <c r="C9" s="70"/>
      <c r="D9" s="63" t="s">
        <v>117</v>
      </c>
      <c r="E9" s="63" t="s">
        <v>155</v>
      </c>
      <c r="F9" s="71">
        <v>44928</v>
      </c>
      <c r="G9" s="68">
        <v>0.67352000000000001</v>
      </c>
      <c r="H9" s="68">
        <v>0.67352000000000001</v>
      </c>
      <c r="I9" s="68">
        <v>0.66768000000000005</v>
      </c>
      <c r="J9" s="68">
        <v>0.66768000000000005</v>
      </c>
      <c r="K9" s="68">
        <v>0.65310999999999997</v>
      </c>
      <c r="L9" s="68">
        <v>0.65310999999999997</v>
      </c>
      <c r="M9" s="68">
        <v>0.65310999999999997</v>
      </c>
      <c r="N9" s="68">
        <v>0.65310999999999997</v>
      </c>
      <c r="O9" s="68">
        <v>0.64727000000000001</v>
      </c>
      <c r="P9" s="68">
        <v>0.65310999999999997</v>
      </c>
      <c r="Q9" s="68">
        <v>0.65310999999999997</v>
      </c>
      <c r="R9" s="68">
        <v>0.66768000000000005</v>
      </c>
      <c r="S9" s="68">
        <v>0.66768000000000005</v>
      </c>
      <c r="T9" s="68">
        <v>0.66768000000000005</v>
      </c>
      <c r="U9" s="68">
        <v>0.66768000000000005</v>
      </c>
      <c r="V9" s="68">
        <v>0.67352000000000001</v>
      </c>
      <c r="W9" s="68">
        <v>0.67352000000000001</v>
      </c>
      <c r="X9" s="68">
        <v>0.66768000000000005</v>
      </c>
      <c r="Y9" s="68">
        <v>0.66768000000000005</v>
      </c>
      <c r="Z9" s="68">
        <v>0.66768000000000005</v>
      </c>
      <c r="AA9" s="68">
        <v>0.67352000000000001</v>
      </c>
      <c r="AB9" s="68">
        <v>0.67352000000000001</v>
      </c>
      <c r="AC9" s="68">
        <v>0.67352000000000001</v>
      </c>
      <c r="AD9" s="68">
        <v>0.67352000000000001</v>
      </c>
      <c r="AE9" s="110"/>
      <c r="AF9" s="89"/>
      <c r="AG9" s="79"/>
      <c r="AH9" s="79"/>
      <c r="AI9" s="79"/>
      <c r="AJ9" s="79"/>
      <c r="AK9" s="79"/>
    </row>
    <row r="10" spans="1:39" ht="12.75" customHeight="1" x14ac:dyDescent="0.25">
      <c r="A10" s="110"/>
      <c r="B10" s="100" t="s">
        <v>199</v>
      </c>
      <c r="C10" s="70"/>
      <c r="D10" s="63" t="s">
        <v>117</v>
      </c>
      <c r="E10" s="63" t="s">
        <v>155</v>
      </c>
      <c r="F10" s="71">
        <v>44936</v>
      </c>
      <c r="G10" s="68">
        <v>0.76099000000000006</v>
      </c>
      <c r="H10" s="68">
        <v>0.74348999999999998</v>
      </c>
      <c r="I10" s="68">
        <v>0.74348999999999998</v>
      </c>
      <c r="J10" s="68">
        <v>0.74348999999999998</v>
      </c>
      <c r="K10" s="68">
        <v>0.74348999999999998</v>
      </c>
      <c r="L10" s="68">
        <v>0.72599999999999998</v>
      </c>
      <c r="M10" s="68">
        <v>0.72599999999999998</v>
      </c>
      <c r="N10" s="68">
        <v>0.71142000000000005</v>
      </c>
      <c r="O10" s="68">
        <v>0.72599999999999998</v>
      </c>
      <c r="P10" s="68">
        <v>0.72599999999999998</v>
      </c>
      <c r="Q10" s="68">
        <v>0.76099000000000006</v>
      </c>
      <c r="R10" s="68">
        <v>0.76973000000000003</v>
      </c>
      <c r="S10" s="68">
        <v>0.78722999999999999</v>
      </c>
      <c r="T10" s="68">
        <v>0.79596999999999996</v>
      </c>
      <c r="U10" s="68">
        <v>0.79596999999999996</v>
      </c>
      <c r="V10" s="68">
        <v>0.80764000000000002</v>
      </c>
      <c r="W10" s="68">
        <v>0.80764000000000002</v>
      </c>
      <c r="X10" s="68">
        <v>0.79596999999999996</v>
      </c>
      <c r="Y10" s="68">
        <v>0.78722999999999999</v>
      </c>
      <c r="Z10" s="68">
        <v>0.78722999999999999</v>
      </c>
      <c r="AA10" s="68">
        <v>0.78722999999999999</v>
      </c>
      <c r="AB10" s="68">
        <v>0.76973000000000003</v>
      </c>
      <c r="AC10" s="68">
        <v>0.76973000000000003</v>
      </c>
      <c r="AD10" s="68">
        <v>0.76973000000000003</v>
      </c>
      <c r="AE10" s="110"/>
      <c r="AF10" s="89"/>
      <c r="AG10" s="79"/>
      <c r="AH10" s="79"/>
      <c r="AI10" s="79"/>
      <c r="AJ10" s="79"/>
      <c r="AK10" s="79"/>
    </row>
    <row r="11" spans="1:39" ht="12.75" customHeight="1" x14ac:dyDescent="0.25">
      <c r="A11" s="110"/>
      <c r="B11" s="100" t="s">
        <v>199</v>
      </c>
      <c r="C11" s="70"/>
      <c r="D11" s="63" t="s">
        <v>117</v>
      </c>
      <c r="E11" s="63" t="s">
        <v>155</v>
      </c>
      <c r="F11" s="71">
        <v>45006</v>
      </c>
      <c r="G11" s="68">
        <v>0.76099000000000006</v>
      </c>
      <c r="H11" s="68">
        <v>0.76099000000000006</v>
      </c>
      <c r="I11" s="68">
        <v>0.76099000000000006</v>
      </c>
      <c r="J11" s="68">
        <v>0.76099000000000006</v>
      </c>
      <c r="K11" s="68">
        <v>0.76099000000000006</v>
      </c>
      <c r="L11" s="68">
        <v>0.76099000000000006</v>
      </c>
      <c r="M11" s="68">
        <v>0.76099000000000006</v>
      </c>
      <c r="N11" s="68">
        <v>0.76099000000000006</v>
      </c>
      <c r="O11" s="68">
        <v>0.76973000000000003</v>
      </c>
      <c r="P11" s="68">
        <v>0.79596999999999996</v>
      </c>
      <c r="Q11" s="68">
        <v>0.82221</v>
      </c>
      <c r="R11" s="68">
        <v>0.83970999999999996</v>
      </c>
      <c r="S11" s="68">
        <v>0.86012</v>
      </c>
      <c r="T11" s="68">
        <v>0.87470000000000003</v>
      </c>
      <c r="U11" s="68">
        <v>0.87470000000000003</v>
      </c>
      <c r="V11" s="68">
        <v>0.86012</v>
      </c>
      <c r="W11" s="68">
        <v>0.86012</v>
      </c>
      <c r="X11" s="68">
        <v>0.86012</v>
      </c>
      <c r="Y11" s="68">
        <v>0.86012</v>
      </c>
      <c r="Z11" s="68">
        <v>0.83970999999999996</v>
      </c>
      <c r="AA11" s="68">
        <v>0.82221</v>
      </c>
      <c r="AB11" s="68">
        <v>0.80764000000000002</v>
      </c>
      <c r="AC11" s="68">
        <v>0.80764000000000002</v>
      </c>
      <c r="AD11" s="68">
        <v>0.80764000000000002</v>
      </c>
      <c r="AE11" s="110"/>
      <c r="AF11" s="89"/>
      <c r="AG11" s="79"/>
      <c r="AH11" s="79"/>
      <c r="AI11" s="79"/>
      <c r="AJ11" s="79"/>
      <c r="AK11" s="79"/>
    </row>
    <row r="12" spans="1:39" ht="12.75" customHeight="1" x14ac:dyDescent="0.25">
      <c r="A12" s="110"/>
      <c r="B12" s="100" t="s">
        <v>199</v>
      </c>
      <c r="C12" s="70"/>
      <c r="D12" s="63" t="s">
        <v>117</v>
      </c>
      <c r="E12" s="63" t="s">
        <v>155</v>
      </c>
      <c r="F12" s="71">
        <v>45030</v>
      </c>
      <c r="G12" s="68">
        <v>0.88344</v>
      </c>
      <c r="H12" s="68">
        <v>0.88344</v>
      </c>
      <c r="I12" s="68">
        <v>0.88344</v>
      </c>
      <c r="J12" s="68">
        <v>0.89802000000000004</v>
      </c>
      <c r="K12" s="68">
        <v>0.88344</v>
      </c>
      <c r="L12" s="68">
        <v>0.88344</v>
      </c>
      <c r="M12" s="68">
        <v>0.88344</v>
      </c>
      <c r="N12" s="68">
        <v>0.89802000000000004</v>
      </c>
      <c r="O12" s="68">
        <v>0.91259999999999997</v>
      </c>
      <c r="P12" s="68">
        <v>0.89802000000000004</v>
      </c>
      <c r="Q12" s="68">
        <v>0.88344</v>
      </c>
      <c r="R12" s="68">
        <v>0.89802000000000004</v>
      </c>
      <c r="S12" s="68">
        <v>0.89802000000000004</v>
      </c>
      <c r="T12" s="68">
        <v>0.91259999999999997</v>
      </c>
      <c r="U12" s="68">
        <v>0.91259999999999997</v>
      </c>
      <c r="V12" s="68">
        <v>0.91259999999999997</v>
      </c>
      <c r="W12" s="68">
        <v>0.89802000000000004</v>
      </c>
      <c r="X12" s="68">
        <v>0.87470000000000003</v>
      </c>
      <c r="Y12" s="68">
        <v>0.86012</v>
      </c>
      <c r="Z12" s="68">
        <v>0.82221</v>
      </c>
      <c r="AA12" s="68">
        <v>0.82221</v>
      </c>
      <c r="AB12" s="68">
        <v>0.82221</v>
      </c>
      <c r="AC12" s="68">
        <v>0.80764000000000002</v>
      </c>
      <c r="AD12" s="68">
        <v>0.79596999999999996</v>
      </c>
      <c r="AE12" s="110"/>
      <c r="AF12" s="89"/>
      <c r="AG12" s="79"/>
      <c r="AH12" s="79"/>
      <c r="AI12" s="79"/>
      <c r="AJ12" s="79"/>
      <c r="AK12" s="79"/>
    </row>
    <row r="13" spans="1:39" ht="12.75" customHeight="1" x14ac:dyDescent="0.25">
      <c r="A13" s="110"/>
      <c r="B13" s="100" t="s">
        <v>199</v>
      </c>
      <c r="C13" s="70"/>
      <c r="D13" s="63" t="s">
        <v>117</v>
      </c>
      <c r="E13" s="63" t="s">
        <v>155</v>
      </c>
      <c r="F13" s="71">
        <v>45055</v>
      </c>
      <c r="G13" s="68">
        <v>0.91259999999999997</v>
      </c>
      <c r="H13" s="68">
        <v>0.89802000000000004</v>
      </c>
      <c r="I13" s="68">
        <v>0.89802000000000004</v>
      </c>
      <c r="J13" s="68">
        <v>0.88344</v>
      </c>
      <c r="K13" s="68">
        <v>0.88344</v>
      </c>
      <c r="L13" s="68">
        <v>0.88344</v>
      </c>
      <c r="M13" s="68">
        <v>0.91259999999999997</v>
      </c>
      <c r="N13" s="68">
        <v>0.92135</v>
      </c>
      <c r="O13" s="68">
        <v>0.96216000000000002</v>
      </c>
      <c r="P13" s="68">
        <v>0.97674000000000005</v>
      </c>
      <c r="Q13" s="68">
        <v>0.98841000000000001</v>
      </c>
      <c r="R13" s="68">
        <v>0.99424000000000001</v>
      </c>
      <c r="S13" s="68">
        <v>0.98841000000000001</v>
      </c>
      <c r="T13" s="68">
        <v>0.99424000000000001</v>
      </c>
      <c r="U13" s="68">
        <v>0.99424000000000001</v>
      </c>
      <c r="V13" s="68">
        <v>1.0059</v>
      </c>
      <c r="W13" s="68">
        <v>1.0059</v>
      </c>
      <c r="X13" s="68">
        <v>1.0059</v>
      </c>
      <c r="Y13" s="68">
        <v>0.99424000000000001</v>
      </c>
      <c r="Z13" s="68">
        <v>0.98841000000000001</v>
      </c>
      <c r="AA13" s="68">
        <v>0.96216000000000002</v>
      </c>
      <c r="AB13" s="68">
        <v>0.95342000000000005</v>
      </c>
      <c r="AC13" s="68">
        <v>0.92135</v>
      </c>
      <c r="AD13" s="68">
        <v>0.91259999999999997</v>
      </c>
      <c r="AE13" s="110"/>
      <c r="AF13" s="89"/>
      <c r="AG13" s="79"/>
      <c r="AH13" s="79"/>
      <c r="AI13" s="79"/>
      <c r="AJ13" s="79"/>
      <c r="AK13" s="79"/>
    </row>
    <row r="14" spans="1:39" ht="14.9" customHeight="1" x14ac:dyDescent="0.25">
      <c r="A14" s="110"/>
      <c r="B14" s="100" t="s">
        <v>199</v>
      </c>
      <c r="C14" s="70"/>
      <c r="D14" s="63" t="s">
        <v>117</v>
      </c>
      <c r="E14" s="63" t="s">
        <v>155</v>
      </c>
      <c r="F14" s="71">
        <v>45100</v>
      </c>
      <c r="G14" s="68">
        <v>0.96216000000000002</v>
      </c>
      <c r="H14" s="68">
        <v>0.96216000000000002</v>
      </c>
      <c r="I14" s="68">
        <v>0.96216000000000002</v>
      </c>
      <c r="J14" s="68">
        <v>0.95342000000000005</v>
      </c>
      <c r="K14" s="68">
        <v>0.93884000000000001</v>
      </c>
      <c r="L14" s="68">
        <v>0.93884000000000001</v>
      </c>
      <c r="M14" s="68">
        <v>0.97674000000000005</v>
      </c>
      <c r="N14" s="68">
        <v>0.98841000000000001</v>
      </c>
      <c r="O14" s="68">
        <v>1.0088200000000001</v>
      </c>
      <c r="P14" s="68">
        <v>1.01756</v>
      </c>
      <c r="Q14" s="68">
        <v>1.01756</v>
      </c>
      <c r="R14" s="68">
        <v>1.01756</v>
      </c>
      <c r="S14" s="68">
        <v>1.02339</v>
      </c>
      <c r="T14" s="68">
        <v>1.02339</v>
      </c>
      <c r="U14" s="68">
        <v>1.0088200000000001</v>
      </c>
      <c r="V14" s="68">
        <v>1.0088200000000001</v>
      </c>
      <c r="W14" s="68">
        <v>1.0059</v>
      </c>
      <c r="X14" s="68">
        <v>1.0059</v>
      </c>
      <c r="Y14" s="68">
        <v>1.0059</v>
      </c>
      <c r="Z14" s="68">
        <v>1.0059</v>
      </c>
      <c r="AA14" s="68">
        <v>0.99424000000000001</v>
      </c>
      <c r="AB14" s="68">
        <v>0.99424000000000001</v>
      </c>
      <c r="AC14" s="68">
        <v>0.99424000000000001</v>
      </c>
      <c r="AD14" s="68">
        <v>0.99424000000000001</v>
      </c>
      <c r="AE14" s="110"/>
      <c r="AF14" s="90"/>
      <c r="AG14" s="80"/>
      <c r="AH14" s="80"/>
      <c r="AI14" s="80"/>
      <c r="AJ14" s="80"/>
      <c r="AK14" s="80"/>
    </row>
    <row r="15" spans="1:39" ht="12.75" customHeight="1" x14ac:dyDescent="0.25">
      <c r="A15" s="110"/>
      <c r="B15" s="100" t="s">
        <v>199</v>
      </c>
      <c r="C15" s="70"/>
      <c r="D15" s="63" t="s">
        <v>117</v>
      </c>
      <c r="E15" s="63" t="s">
        <v>155</v>
      </c>
      <c r="F15" s="71">
        <v>45123</v>
      </c>
      <c r="G15" s="68">
        <v>0.99424000000000001</v>
      </c>
      <c r="H15" s="68">
        <v>0.99424000000000001</v>
      </c>
      <c r="I15" s="68">
        <v>0.99424000000000001</v>
      </c>
      <c r="J15" s="68">
        <v>0.99424000000000001</v>
      </c>
      <c r="K15" s="68">
        <v>0.99424000000000001</v>
      </c>
      <c r="L15" s="68">
        <v>1.0059</v>
      </c>
      <c r="M15" s="68">
        <v>1.01756</v>
      </c>
      <c r="N15" s="68">
        <v>1.02922</v>
      </c>
      <c r="O15" s="68">
        <v>1.0321400000000001</v>
      </c>
      <c r="P15" s="68">
        <v>1.02922</v>
      </c>
      <c r="Q15" s="68">
        <v>1.02922</v>
      </c>
      <c r="R15" s="68">
        <v>1.02339</v>
      </c>
      <c r="S15" s="68">
        <v>1.01756</v>
      </c>
      <c r="T15" s="68">
        <v>1.00007</v>
      </c>
      <c r="U15" s="68">
        <v>0.99424000000000001</v>
      </c>
      <c r="V15" s="68">
        <v>0.99424000000000001</v>
      </c>
      <c r="W15" s="68">
        <v>1.00007</v>
      </c>
      <c r="X15" s="68">
        <v>1.01756</v>
      </c>
      <c r="Y15" s="68">
        <v>1.02339</v>
      </c>
      <c r="Z15" s="68">
        <v>1.02922</v>
      </c>
      <c r="AA15" s="68">
        <v>1.0321400000000001</v>
      </c>
      <c r="AB15" s="68">
        <v>1.0321400000000001</v>
      </c>
      <c r="AC15" s="68">
        <v>1.02922</v>
      </c>
      <c r="AD15" s="68">
        <v>1.02922</v>
      </c>
      <c r="AE15" s="110"/>
      <c r="AF15" s="89"/>
      <c r="AG15" s="79"/>
      <c r="AH15" s="79"/>
      <c r="AI15" s="79"/>
      <c r="AJ15" s="79"/>
      <c r="AK15" s="79"/>
    </row>
    <row r="16" spans="1:39" ht="13.15" customHeight="1" x14ac:dyDescent="0.25">
      <c r="A16" s="110"/>
      <c r="B16" s="111" t="s">
        <v>200</v>
      </c>
      <c r="C16" s="70"/>
      <c r="D16" s="63" t="s">
        <v>117</v>
      </c>
      <c r="E16" s="63" t="s">
        <v>155</v>
      </c>
      <c r="F16" s="71">
        <v>44928</v>
      </c>
      <c r="G16" s="68">
        <v>0.62978000000000001</v>
      </c>
      <c r="H16" s="68">
        <v>0.61812</v>
      </c>
      <c r="I16" s="68">
        <v>0.61229</v>
      </c>
      <c r="J16" s="68">
        <v>0.61229</v>
      </c>
      <c r="K16" s="68">
        <v>0.61229</v>
      </c>
      <c r="L16" s="68">
        <v>0.61229</v>
      </c>
      <c r="M16" s="68">
        <v>0.61229</v>
      </c>
      <c r="N16" s="68">
        <v>0.61229</v>
      </c>
      <c r="O16" s="68">
        <v>0.61229</v>
      </c>
      <c r="P16" s="68">
        <v>0.61229</v>
      </c>
      <c r="Q16" s="68">
        <v>0.61812</v>
      </c>
      <c r="R16" s="68">
        <v>0.62978000000000001</v>
      </c>
      <c r="S16" s="68">
        <v>0.62978000000000001</v>
      </c>
      <c r="T16" s="68">
        <v>0.62978000000000001</v>
      </c>
      <c r="U16" s="68">
        <v>0.64727000000000001</v>
      </c>
      <c r="V16" s="68">
        <v>0.64727000000000001</v>
      </c>
      <c r="W16" s="68">
        <v>0.64727000000000001</v>
      </c>
      <c r="X16" s="68">
        <v>0.64727000000000001</v>
      </c>
      <c r="Y16" s="68">
        <v>0.64727000000000001</v>
      </c>
      <c r="Z16" s="68">
        <v>0.64727000000000001</v>
      </c>
      <c r="AA16" s="68">
        <v>0.64727000000000001</v>
      </c>
      <c r="AB16" s="68">
        <v>0.62978000000000001</v>
      </c>
      <c r="AC16" s="68">
        <v>0.62978000000000001</v>
      </c>
      <c r="AD16" s="68">
        <v>0.61812</v>
      </c>
      <c r="AE16" s="110"/>
      <c r="AF16" s="89"/>
      <c r="AG16" s="79"/>
      <c r="AH16" s="79"/>
      <c r="AI16" s="79"/>
      <c r="AJ16" s="79"/>
      <c r="AK16" s="79"/>
    </row>
    <row r="17" spans="1:37" ht="13.15" customHeight="1" x14ac:dyDescent="0.25">
      <c r="A17" s="110"/>
      <c r="B17" s="100" t="s">
        <v>200</v>
      </c>
      <c r="C17" s="70"/>
      <c r="D17" s="63" t="s">
        <v>117</v>
      </c>
      <c r="E17" s="63" t="s">
        <v>155</v>
      </c>
      <c r="F17" s="71">
        <v>44936</v>
      </c>
      <c r="G17" s="68">
        <v>0.71142000000000005</v>
      </c>
      <c r="H17" s="68">
        <v>0.71142000000000005</v>
      </c>
      <c r="I17" s="68">
        <v>0.70559000000000005</v>
      </c>
      <c r="J17" s="68">
        <v>0.70559000000000005</v>
      </c>
      <c r="K17" s="68">
        <v>0.69101000000000001</v>
      </c>
      <c r="L17" s="68">
        <v>0.69101000000000001</v>
      </c>
      <c r="M17" s="68">
        <v>0.67352000000000001</v>
      </c>
      <c r="N17" s="68">
        <v>0.67352000000000001</v>
      </c>
      <c r="O17" s="68">
        <v>0.67352000000000001</v>
      </c>
      <c r="P17" s="68">
        <v>0.67352000000000001</v>
      </c>
      <c r="Q17" s="68">
        <v>0.69101000000000001</v>
      </c>
      <c r="R17" s="68">
        <v>0.70559000000000005</v>
      </c>
      <c r="S17" s="68">
        <v>0.70559000000000005</v>
      </c>
      <c r="T17" s="68">
        <v>0.70559000000000005</v>
      </c>
      <c r="U17" s="68">
        <v>0.70559000000000005</v>
      </c>
      <c r="V17" s="68">
        <v>0.71142000000000005</v>
      </c>
      <c r="W17" s="68">
        <v>0.71142000000000005</v>
      </c>
      <c r="X17" s="68">
        <v>0.69101000000000001</v>
      </c>
      <c r="Y17" s="68">
        <v>0.67352000000000001</v>
      </c>
      <c r="Z17" s="68">
        <v>0.66768000000000005</v>
      </c>
      <c r="AA17" s="68">
        <v>0.67352000000000001</v>
      </c>
      <c r="AB17" s="68">
        <v>0.65310999999999997</v>
      </c>
      <c r="AC17" s="68">
        <v>0.66768000000000005</v>
      </c>
      <c r="AD17" s="68">
        <v>0.69101000000000001</v>
      </c>
      <c r="AE17" s="110"/>
      <c r="AF17" s="89"/>
      <c r="AG17" s="79"/>
      <c r="AH17" s="79"/>
      <c r="AI17" s="79"/>
      <c r="AJ17" s="79"/>
      <c r="AK17" s="79"/>
    </row>
    <row r="18" spans="1:37" ht="13.15" customHeight="1" x14ac:dyDescent="0.25">
      <c r="A18" s="110"/>
      <c r="B18" s="100" t="s">
        <v>200</v>
      </c>
      <c r="C18" s="70"/>
      <c r="D18" s="63" t="s">
        <v>117</v>
      </c>
      <c r="E18" s="63" t="s">
        <v>155</v>
      </c>
      <c r="F18" s="71">
        <v>45006</v>
      </c>
      <c r="G18" s="68">
        <v>0.76973000000000003</v>
      </c>
      <c r="H18" s="68">
        <v>0.76099000000000006</v>
      </c>
      <c r="I18" s="68">
        <v>0.76099000000000006</v>
      </c>
      <c r="J18" s="68">
        <v>0.74348999999999998</v>
      </c>
      <c r="K18" s="68">
        <v>0.72599999999999998</v>
      </c>
      <c r="L18" s="68">
        <v>0.70559000000000005</v>
      </c>
      <c r="M18" s="68">
        <v>0.70559000000000005</v>
      </c>
      <c r="N18" s="68">
        <v>0.72599999999999998</v>
      </c>
      <c r="O18" s="68">
        <v>0.76973000000000003</v>
      </c>
      <c r="P18" s="68">
        <v>0.80764000000000002</v>
      </c>
      <c r="Q18" s="68">
        <v>0.83970999999999996</v>
      </c>
      <c r="R18" s="68">
        <v>0.86012</v>
      </c>
      <c r="S18" s="68">
        <v>0.86012</v>
      </c>
      <c r="T18" s="68">
        <v>0.83970999999999996</v>
      </c>
      <c r="U18" s="68">
        <v>0.82221</v>
      </c>
      <c r="V18" s="68">
        <v>0.80764000000000002</v>
      </c>
      <c r="W18" s="68">
        <v>0.79596999999999996</v>
      </c>
      <c r="X18" s="68">
        <v>0.78722999999999999</v>
      </c>
      <c r="Y18" s="68">
        <v>0.78722999999999999</v>
      </c>
      <c r="Z18" s="68">
        <v>0.78722999999999999</v>
      </c>
      <c r="AA18" s="68">
        <v>0.76973000000000003</v>
      </c>
      <c r="AB18" s="68">
        <v>0.76973000000000003</v>
      </c>
      <c r="AC18" s="68">
        <v>0.76973000000000003</v>
      </c>
      <c r="AD18" s="68">
        <v>0.76973000000000003</v>
      </c>
      <c r="AE18" s="110"/>
      <c r="AF18" s="89"/>
      <c r="AG18" s="79"/>
      <c r="AH18" s="79"/>
      <c r="AI18" s="79"/>
      <c r="AJ18" s="79"/>
      <c r="AK18" s="79"/>
    </row>
    <row r="19" spans="1:37" ht="12.75" customHeight="1" x14ac:dyDescent="0.25">
      <c r="A19" s="110"/>
      <c r="B19" s="100" t="s">
        <v>200</v>
      </c>
      <c r="C19" s="70"/>
      <c r="D19" s="63" t="s">
        <v>117</v>
      </c>
      <c r="E19" s="63" t="s">
        <v>155</v>
      </c>
      <c r="F19" s="71">
        <v>45030</v>
      </c>
      <c r="G19" s="68">
        <v>0.86012</v>
      </c>
      <c r="H19" s="68">
        <v>0.86012</v>
      </c>
      <c r="I19" s="68">
        <v>0.86012</v>
      </c>
      <c r="J19" s="68">
        <v>0.87470000000000003</v>
      </c>
      <c r="K19" s="68">
        <v>0.87470000000000003</v>
      </c>
      <c r="L19" s="68">
        <v>0.87470000000000003</v>
      </c>
      <c r="M19" s="68">
        <v>0.87470000000000003</v>
      </c>
      <c r="N19" s="68">
        <v>0.87470000000000003</v>
      </c>
      <c r="O19" s="68">
        <v>0.86012</v>
      </c>
      <c r="P19" s="68">
        <v>0.82221</v>
      </c>
      <c r="Q19" s="68">
        <v>0.80764000000000002</v>
      </c>
      <c r="R19" s="68">
        <v>0.79596999999999996</v>
      </c>
      <c r="S19" s="68">
        <v>0.79596999999999996</v>
      </c>
      <c r="T19" s="68">
        <v>0.79596999999999996</v>
      </c>
      <c r="U19" s="68">
        <v>0.79596999999999996</v>
      </c>
      <c r="V19" s="68">
        <v>0.79596999999999996</v>
      </c>
      <c r="W19" s="68">
        <v>0.79596999999999996</v>
      </c>
      <c r="X19" s="68">
        <v>0.78722999999999999</v>
      </c>
      <c r="Y19" s="68">
        <v>0.76973000000000003</v>
      </c>
      <c r="Z19" s="68">
        <v>0.76973000000000003</v>
      </c>
      <c r="AA19" s="68">
        <v>0.76099000000000006</v>
      </c>
      <c r="AB19" s="68">
        <v>0.76099000000000006</v>
      </c>
      <c r="AC19" s="68">
        <v>0.76099000000000006</v>
      </c>
      <c r="AD19" s="68">
        <v>0.76099000000000006</v>
      </c>
      <c r="AE19" s="110"/>
      <c r="AF19" s="89"/>
      <c r="AG19" s="79"/>
      <c r="AH19" s="79"/>
      <c r="AI19" s="79"/>
      <c r="AJ19" s="79"/>
      <c r="AK19" s="79"/>
    </row>
    <row r="20" spans="1:37" ht="12.75" customHeight="1" x14ac:dyDescent="0.25">
      <c r="A20" s="110"/>
      <c r="B20" s="100" t="s">
        <v>200</v>
      </c>
      <c r="C20" s="70"/>
      <c r="D20" s="63" t="s">
        <v>117</v>
      </c>
      <c r="E20" s="63" t="s">
        <v>155</v>
      </c>
      <c r="F20" s="71">
        <v>45055</v>
      </c>
      <c r="G20" s="68">
        <v>0.93884000000000001</v>
      </c>
      <c r="H20" s="68">
        <v>0.92135</v>
      </c>
      <c r="I20" s="68">
        <v>0.92135</v>
      </c>
      <c r="J20" s="68">
        <v>0.91259999999999997</v>
      </c>
      <c r="K20" s="68">
        <v>0.91259999999999997</v>
      </c>
      <c r="L20" s="68">
        <v>0.91259999999999997</v>
      </c>
      <c r="M20" s="68">
        <v>0.91259999999999997</v>
      </c>
      <c r="N20" s="68">
        <v>0.95342000000000005</v>
      </c>
      <c r="O20" s="68">
        <v>0.95342000000000005</v>
      </c>
      <c r="P20" s="68">
        <v>0.95342000000000005</v>
      </c>
      <c r="Q20" s="68">
        <v>0.93884000000000001</v>
      </c>
      <c r="R20" s="68">
        <v>0.93884000000000001</v>
      </c>
      <c r="S20" s="68">
        <v>0.93884000000000001</v>
      </c>
      <c r="T20" s="68">
        <v>0.95342000000000005</v>
      </c>
      <c r="U20" s="68">
        <v>0.95342000000000005</v>
      </c>
      <c r="V20" s="68">
        <v>0.95342000000000005</v>
      </c>
      <c r="W20" s="68">
        <v>0.95342000000000005</v>
      </c>
      <c r="X20" s="68">
        <v>0.93884000000000001</v>
      </c>
      <c r="Y20" s="68">
        <v>0.92135</v>
      </c>
      <c r="Z20" s="68">
        <v>0.91259999999999997</v>
      </c>
      <c r="AA20" s="68">
        <v>0.88344</v>
      </c>
      <c r="AB20" s="68">
        <v>0.87470000000000003</v>
      </c>
      <c r="AC20" s="68">
        <v>0.87470000000000003</v>
      </c>
      <c r="AD20" s="68">
        <v>0.87470000000000003</v>
      </c>
      <c r="AE20" s="110"/>
      <c r="AF20" s="89"/>
      <c r="AG20" s="79"/>
      <c r="AH20" s="79"/>
      <c r="AI20" s="79"/>
      <c r="AJ20" s="79"/>
      <c r="AK20" s="79"/>
    </row>
    <row r="21" spans="1:37" ht="12.75" customHeight="1" x14ac:dyDescent="0.25">
      <c r="A21" s="110"/>
      <c r="B21" s="100" t="s">
        <v>200</v>
      </c>
      <c r="C21" s="70"/>
      <c r="D21" s="63" t="s">
        <v>117</v>
      </c>
      <c r="E21" s="63" t="s">
        <v>155</v>
      </c>
      <c r="F21" s="71">
        <v>45100</v>
      </c>
      <c r="G21" s="68">
        <v>0.99424000000000001</v>
      </c>
      <c r="H21" s="68">
        <v>0.98841000000000001</v>
      </c>
      <c r="I21" s="68">
        <v>0.98841000000000001</v>
      </c>
      <c r="J21" s="68">
        <v>0.98841000000000001</v>
      </c>
      <c r="K21" s="68">
        <v>0.98841000000000001</v>
      </c>
      <c r="L21" s="68">
        <v>0.98841000000000001</v>
      </c>
      <c r="M21" s="68">
        <v>0.99424000000000001</v>
      </c>
      <c r="N21" s="68">
        <v>1.0059</v>
      </c>
      <c r="O21" s="68">
        <v>1.0088200000000001</v>
      </c>
      <c r="P21" s="68">
        <v>1.02339</v>
      </c>
      <c r="Q21" s="68">
        <v>1.02922</v>
      </c>
      <c r="R21" s="68">
        <v>1.02922</v>
      </c>
      <c r="S21" s="68">
        <v>1.0321400000000001</v>
      </c>
      <c r="T21" s="68">
        <v>1.0321400000000001</v>
      </c>
      <c r="U21" s="68">
        <v>1.0321400000000001</v>
      </c>
      <c r="V21" s="68">
        <v>1.0321400000000001</v>
      </c>
      <c r="W21" s="68">
        <v>1.0321400000000001</v>
      </c>
      <c r="X21" s="68">
        <v>1.02922</v>
      </c>
      <c r="Y21" s="68">
        <v>1.02922</v>
      </c>
      <c r="Z21" s="68">
        <v>1.02339</v>
      </c>
      <c r="AA21" s="68">
        <v>1.02339</v>
      </c>
      <c r="AB21" s="68">
        <v>1.0088200000000001</v>
      </c>
      <c r="AC21" s="68">
        <v>1.0088200000000001</v>
      </c>
      <c r="AD21" s="68">
        <v>1.0059</v>
      </c>
      <c r="AE21" s="110"/>
      <c r="AF21" s="89"/>
      <c r="AG21" s="79"/>
      <c r="AH21" s="79"/>
      <c r="AI21" s="79"/>
      <c r="AJ21" s="79"/>
      <c r="AK21" s="79"/>
    </row>
    <row r="22" spans="1:37" ht="12.75" customHeight="1" x14ac:dyDescent="0.25">
      <c r="A22" s="110"/>
      <c r="B22" s="100" t="s">
        <v>200</v>
      </c>
      <c r="C22" s="70"/>
      <c r="D22" s="63" t="s">
        <v>117</v>
      </c>
      <c r="E22" s="63" t="s">
        <v>155</v>
      </c>
      <c r="F22" s="71">
        <v>45123</v>
      </c>
      <c r="G22" s="68">
        <v>1.0088200000000001</v>
      </c>
      <c r="H22" s="68">
        <v>1.01756</v>
      </c>
      <c r="I22" s="68">
        <v>1.01756</v>
      </c>
      <c r="J22" s="68">
        <v>1.01756</v>
      </c>
      <c r="K22" s="68">
        <v>1.02339</v>
      </c>
      <c r="L22" s="68">
        <v>1.01756</v>
      </c>
      <c r="M22" s="68">
        <v>1.02922</v>
      </c>
      <c r="N22" s="68">
        <v>1.02922</v>
      </c>
      <c r="O22" s="68">
        <v>1.0321400000000001</v>
      </c>
      <c r="P22" s="68">
        <v>1.02922</v>
      </c>
      <c r="Q22" s="68">
        <v>1.02339</v>
      </c>
      <c r="R22" s="68">
        <v>1.02339</v>
      </c>
      <c r="S22" s="68">
        <v>1.02339</v>
      </c>
      <c r="T22" s="68">
        <v>1.01756</v>
      </c>
      <c r="U22" s="68">
        <v>1.01756</v>
      </c>
      <c r="V22" s="68">
        <v>1.01756</v>
      </c>
      <c r="W22" s="68">
        <v>1.01756</v>
      </c>
      <c r="X22" s="68">
        <v>1.01756</v>
      </c>
      <c r="Y22" s="68">
        <v>1.02922</v>
      </c>
      <c r="Z22" s="68">
        <v>1.0321400000000001</v>
      </c>
      <c r="AA22" s="68">
        <v>1.0321400000000001</v>
      </c>
      <c r="AB22" s="68">
        <v>1.02922</v>
      </c>
      <c r="AC22" s="68">
        <v>1.02922</v>
      </c>
      <c r="AD22" s="68">
        <v>1.02922</v>
      </c>
      <c r="AE22" s="110"/>
      <c r="AF22" s="89"/>
      <c r="AG22" s="79"/>
      <c r="AH22" s="79"/>
      <c r="AI22" s="79"/>
      <c r="AJ22" s="79"/>
      <c r="AK22" s="79"/>
    </row>
    <row r="23" spans="1:37" ht="12.75" customHeight="1" x14ac:dyDescent="0.25">
      <c r="A23" s="110"/>
      <c r="B23" s="111" t="s">
        <v>201</v>
      </c>
      <c r="C23" s="70"/>
      <c r="D23" s="63" t="s">
        <v>117</v>
      </c>
      <c r="E23" s="63" t="s">
        <v>155</v>
      </c>
      <c r="F23" s="71">
        <v>44928</v>
      </c>
      <c r="G23" s="68">
        <v>0.76973000000000003</v>
      </c>
      <c r="H23" s="68">
        <v>0.76099000000000006</v>
      </c>
      <c r="I23" s="68">
        <v>0.76099000000000006</v>
      </c>
      <c r="J23" s="68">
        <v>0.76099000000000006</v>
      </c>
      <c r="K23" s="68">
        <v>0.76099000000000006</v>
      </c>
      <c r="L23" s="68">
        <v>0.76099000000000006</v>
      </c>
      <c r="M23" s="68">
        <v>0.76099000000000006</v>
      </c>
      <c r="N23" s="68">
        <v>0.74348999999999998</v>
      </c>
      <c r="O23" s="68">
        <v>0.76099000000000006</v>
      </c>
      <c r="P23" s="68">
        <v>0.76099000000000006</v>
      </c>
      <c r="Q23" s="68">
        <v>0.76973000000000003</v>
      </c>
      <c r="R23" s="68">
        <v>0.78722999999999999</v>
      </c>
      <c r="S23" s="68">
        <v>0.78722999999999999</v>
      </c>
      <c r="T23" s="68">
        <v>0.78722999999999999</v>
      </c>
      <c r="U23" s="68">
        <v>0.79596999999999996</v>
      </c>
      <c r="V23" s="68">
        <v>0.76973000000000003</v>
      </c>
      <c r="W23" s="68">
        <v>0.76099000000000006</v>
      </c>
      <c r="X23" s="68">
        <v>0.76099000000000006</v>
      </c>
      <c r="Y23" s="68">
        <v>0.76099000000000006</v>
      </c>
      <c r="Z23" s="68">
        <v>0.74348999999999998</v>
      </c>
      <c r="AA23" s="68">
        <v>0.74348999999999998</v>
      </c>
      <c r="AB23" s="68">
        <v>0.74348999999999998</v>
      </c>
      <c r="AC23" s="68">
        <v>0.71142000000000005</v>
      </c>
      <c r="AD23" s="68">
        <v>0.71142000000000005</v>
      </c>
      <c r="AE23" s="110"/>
      <c r="AF23" s="89"/>
      <c r="AG23" s="79"/>
      <c r="AH23" s="79"/>
      <c r="AI23" s="79"/>
      <c r="AJ23" s="79"/>
      <c r="AK23" s="79"/>
    </row>
    <row r="24" spans="1:37" ht="12.75" customHeight="1" x14ac:dyDescent="0.25">
      <c r="A24" s="110"/>
      <c r="B24" s="100" t="s">
        <v>201</v>
      </c>
      <c r="C24" s="70"/>
      <c r="D24" s="63" t="s">
        <v>117</v>
      </c>
      <c r="E24" s="63" t="s">
        <v>155</v>
      </c>
      <c r="F24" s="71">
        <v>44936</v>
      </c>
      <c r="G24" s="68">
        <v>0.78722999999999999</v>
      </c>
      <c r="H24" s="68">
        <v>0.78722999999999999</v>
      </c>
      <c r="I24" s="68">
        <v>0.78722999999999999</v>
      </c>
      <c r="J24" s="68">
        <v>0.78722999999999999</v>
      </c>
      <c r="K24" s="68">
        <v>0.76973000000000003</v>
      </c>
      <c r="L24" s="68">
        <v>0.76099000000000006</v>
      </c>
      <c r="M24" s="68">
        <v>0.76099000000000006</v>
      </c>
      <c r="N24" s="68">
        <v>0.74348999999999998</v>
      </c>
      <c r="O24" s="68">
        <v>0.72599999999999998</v>
      </c>
      <c r="P24" s="68">
        <v>0.74348999999999998</v>
      </c>
      <c r="Q24" s="68">
        <v>0.74348999999999998</v>
      </c>
      <c r="R24" s="68">
        <v>0.72599999999999998</v>
      </c>
      <c r="S24" s="68">
        <v>0.72599999999999998</v>
      </c>
      <c r="T24" s="68">
        <v>0.71142000000000005</v>
      </c>
      <c r="U24" s="68">
        <v>0.71142000000000005</v>
      </c>
      <c r="V24" s="68">
        <v>0.70559000000000005</v>
      </c>
      <c r="W24" s="68">
        <v>0.70559000000000005</v>
      </c>
      <c r="X24" s="68">
        <v>0.70559000000000005</v>
      </c>
      <c r="Y24" s="68">
        <v>0.69101000000000001</v>
      </c>
      <c r="Z24" s="68">
        <v>0.69101000000000001</v>
      </c>
      <c r="AA24" s="68">
        <v>0.70559000000000005</v>
      </c>
      <c r="AB24" s="68">
        <v>0.70559000000000005</v>
      </c>
      <c r="AC24" s="68">
        <v>0.70559000000000005</v>
      </c>
      <c r="AD24" s="68">
        <v>0.70559000000000005</v>
      </c>
      <c r="AE24" s="110"/>
      <c r="AF24" s="89"/>
      <c r="AG24" s="79"/>
      <c r="AH24" s="79"/>
      <c r="AI24" s="79"/>
      <c r="AJ24" s="79"/>
      <c r="AK24" s="79"/>
    </row>
    <row r="25" spans="1:37" ht="12.75" customHeight="1" x14ac:dyDescent="0.25">
      <c r="A25" s="110"/>
      <c r="B25" s="100" t="s">
        <v>201</v>
      </c>
      <c r="C25" s="70"/>
      <c r="D25" s="63" t="s">
        <v>117</v>
      </c>
      <c r="E25" s="63" t="s">
        <v>155</v>
      </c>
      <c r="F25" s="71">
        <v>45006</v>
      </c>
      <c r="G25" s="68">
        <v>0.76973000000000003</v>
      </c>
      <c r="H25" s="68">
        <v>0.78722999999999999</v>
      </c>
      <c r="I25" s="68">
        <v>0.78722999999999999</v>
      </c>
      <c r="J25" s="68">
        <v>0.78722999999999999</v>
      </c>
      <c r="K25" s="68">
        <v>0.78722999999999999</v>
      </c>
      <c r="L25" s="68">
        <v>0.78722999999999999</v>
      </c>
      <c r="M25" s="68">
        <v>0.78722999999999999</v>
      </c>
      <c r="N25" s="68">
        <v>0.79596999999999996</v>
      </c>
      <c r="O25" s="68">
        <v>0.79596999999999996</v>
      </c>
      <c r="P25" s="68">
        <v>0.80764000000000002</v>
      </c>
      <c r="Q25" s="68">
        <v>0.82221</v>
      </c>
      <c r="R25" s="68">
        <v>0.82221</v>
      </c>
      <c r="S25" s="68">
        <v>0.82221</v>
      </c>
      <c r="T25" s="68">
        <v>0.82221</v>
      </c>
      <c r="U25" s="68">
        <v>0.82221</v>
      </c>
      <c r="V25" s="68">
        <v>0.82221</v>
      </c>
      <c r="W25" s="68">
        <v>0.82221</v>
      </c>
      <c r="X25" s="68">
        <v>0.82221</v>
      </c>
      <c r="Y25" s="68">
        <v>0.82221</v>
      </c>
      <c r="Z25" s="68">
        <v>0.80764000000000002</v>
      </c>
      <c r="AA25" s="68">
        <v>0.80764000000000002</v>
      </c>
      <c r="AB25" s="68">
        <v>0.79596999999999996</v>
      </c>
      <c r="AC25" s="68">
        <v>0.79596999999999996</v>
      </c>
      <c r="AD25" s="68">
        <v>0.79596999999999996</v>
      </c>
      <c r="AE25" s="110"/>
      <c r="AF25" s="89"/>
      <c r="AG25" s="79"/>
      <c r="AH25" s="79"/>
      <c r="AI25" s="79"/>
      <c r="AJ25" s="79"/>
      <c r="AK25" s="79"/>
    </row>
    <row r="26" spans="1:37" ht="12.75" customHeight="1" x14ac:dyDescent="0.25">
      <c r="A26" s="110"/>
      <c r="B26" s="100" t="s">
        <v>201</v>
      </c>
      <c r="C26" s="14"/>
      <c r="D26" s="63" t="s">
        <v>117</v>
      </c>
      <c r="E26" s="63" t="s">
        <v>155</v>
      </c>
      <c r="F26" s="71">
        <v>45030</v>
      </c>
      <c r="G26" s="68">
        <v>0.79596999999999996</v>
      </c>
      <c r="H26" s="68">
        <v>0.79596999999999996</v>
      </c>
      <c r="I26" s="68">
        <v>0.79596999999999996</v>
      </c>
      <c r="J26" s="68">
        <v>0.80764000000000002</v>
      </c>
      <c r="K26" s="68">
        <v>0.82221</v>
      </c>
      <c r="L26" s="68">
        <v>0.82221</v>
      </c>
      <c r="M26" s="68">
        <v>0.82221</v>
      </c>
      <c r="N26" s="68">
        <v>0.82221</v>
      </c>
      <c r="O26" s="68">
        <v>0.82221</v>
      </c>
      <c r="P26" s="68">
        <v>0.83970999999999996</v>
      </c>
      <c r="Q26" s="68">
        <v>0.83970999999999996</v>
      </c>
      <c r="R26" s="68">
        <v>0.87470000000000003</v>
      </c>
      <c r="S26" s="68">
        <v>0.87470000000000003</v>
      </c>
      <c r="T26" s="68">
        <v>0.88344</v>
      </c>
      <c r="U26" s="68">
        <v>0.88344</v>
      </c>
      <c r="V26" s="68">
        <v>0.86012</v>
      </c>
      <c r="W26" s="68">
        <v>0.86012</v>
      </c>
      <c r="X26" s="68">
        <v>0.80764000000000002</v>
      </c>
      <c r="Y26" s="68">
        <v>0.78722999999999999</v>
      </c>
      <c r="Z26" s="68">
        <v>0.76973000000000003</v>
      </c>
      <c r="AA26" s="68">
        <v>0.76099000000000006</v>
      </c>
      <c r="AB26" s="68">
        <v>0.74348999999999998</v>
      </c>
      <c r="AC26" s="68">
        <v>0.74348999999999998</v>
      </c>
      <c r="AD26" s="68">
        <v>0.76099000000000006</v>
      </c>
      <c r="AE26" s="110"/>
      <c r="AF26" s="89"/>
      <c r="AG26" s="79"/>
      <c r="AH26" s="79"/>
      <c r="AI26" s="79"/>
      <c r="AJ26" s="79"/>
      <c r="AK26" s="79"/>
    </row>
    <row r="27" spans="1:37" ht="13.15" customHeight="1" x14ac:dyDescent="0.25">
      <c r="A27" s="110"/>
      <c r="B27" s="100" t="s">
        <v>201</v>
      </c>
      <c r="C27" s="14"/>
      <c r="D27" s="63" t="s">
        <v>117</v>
      </c>
      <c r="E27" s="63" t="s">
        <v>155</v>
      </c>
      <c r="F27" s="71">
        <v>45055</v>
      </c>
      <c r="G27" s="68">
        <v>0.83970999999999996</v>
      </c>
      <c r="H27" s="68">
        <v>0.86012</v>
      </c>
      <c r="I27" s="68">
        <v>0.87470000000000003</v>
      </c>
      <c r="J27" s="68">
        <v>0.87470000000000003</v>
      </c>
      <c r="K27" s="68">
        <v>0.87470000000000003</v>
      </c>
      <c r="L27" s="68">
        <v>0.88344</v>
      </c>
      <c r="M27" s="68">
        <v>0.88344</v>
      </c>
      <c r="N27" s="68">
        <v>0.91259999999999997</v>
      </c>
      <c r="O27" s="68">
        <v>0.92135</v>
      </c>
      <c r="P27" s="68">
        <v>0.95342000000000005</v>
      </c>
      <c r="Q27" s="68">
        <v>0.97674000000000005</v>
      </c>
      <c r="R27" s="68">
        <v>0.98841000000000001</v>
      </c>
      <c r="S27" s="68">
        <v>1.0059</v>
      </c>
      <c r="T27" s="68">
        <v>1.0088200000000001</v>
      </c>
      <c r="U27" s="68">
        <v>1.0059</v>
      </c>
      <c r="V27" s="68">
        <v>1.0059</v>
      </c>
      <c r="W27" s="68">
        <v>0.88344</v>
      </c>
      <c r="X27" s="68">
        <v>0.87470000000000003</v>
      </c>
      <c r="Y27" s="68">
        <v>0.83970999999999996</v>
      </c>
      <c r="Z27" s="68">
        <v>0.82221</v>
      </c>
      <c r="AA27" s="68">
        <v>0.80764000000000002</v>
      </c>
      <c r="AB27" s="68">
        <v>0.80764000000000002</v>
      </c>
      <c r="AC27" s="68">
        <v>0.80764000000000002</v>
      </c>
      <c r="AD27" s="68">
        <v>0.79596999999999996</v>
      </c>
      <c r="AE27" s="110"/>
      <c r="AF27" s="89"/>
      <c r="AG27" s="79"/>
      <c r="AH27" s="79"/>
      <c r="AI27" s="79"/>
      <c r="AJ27" s="79"/>
      <c r="AK27" s="79"/>
    </row>
    <row r="28" spans="1:37" ht="12.75" customHeight="1" x14ac:dyDescent="0.25">
      <c r="A28" s="110"/>
      <c r="B28" s="100" t="s">
        <v>201</v>
      </c>
      <c r="C28" s="70"/>
      <c r="D28" s="63" t="s">
        <v>117</v>
      </c>
      <c r="E28" s="63" t="s">
        <v>155</v>
      </c>
      <c r="F28" s="71">
        <v>45100</v>
      </c>
      <c r="G28" s="68">
        <v>0.91259999999999997</v>
      </c>
      <c r="H28" s="68">
        <v>0.91259999999999997</v>
      </c>
      <c r="I28" s="68">
        <v>0.92135</v>
      </c>
      <c r="J28" s="68">
        <v>0.91259999999999997</v>
      </c>
      <c r="K28" s="68">
        <v>0.91259999999999997</v>
      </c>
      <c r="L28" s="68">
        <v>0.93884000000000001</v>
      </c>
      <c r="M28" s="68">
        <v>0.96216000000000002</v>
      </c>
      <c r="N28" s="68">
        <v>0.98841000000000001</v>
      </c>
      <c r="O28" s="68">
        <v>1.0059</v>
      </c>
      <c r="P28" s="68">
        <v>1.01756</v>
      </c>
      <c r="Q28" s="68">
        <v>1.02922</v>
      </c>
      <c r="R28" s="68">
        <v>1.02922</v>
      </c>
      <c r="S28" s="68">
        <v>1.0321400000000001</v>
      </c>
      <c r="T28" s="68">
        <v>1.0321400000000001</v>
      </c>
      <c r="U28" s="68">
        <v>1.0321400000000001</v>
      </c>
      <c r="V28" s="68">
        <v>1.0321400000000001</v>
      </c>
      <c r="W28" s="68">
        <v>1.02922</v>
      </c>
      <c r="X28" s="68">
        <v>1.02922</v>
      </c>
      <c r="Y28" s="68">
        <v>1.0088200000000001</v>
      </c>
      <c r="Z28" s="68">
        <v>1.0059</v>
      </c>
      <c r="AA28" s="68">
        <v>0.99424000000000001</v>
      </c>
      <c r="AB28" s="68">
        <v>0.98841000000000001</v>
      </c>
      <c r="AC28" s="68">
        <v>0.97674000000000005</v>
      </c>
      <c r="AD28" s="68">
        <v>0.97674000000000005</v>
      </c>
      <c r="AE28" s="110"/>
      <c r="AF28" s="89"/>
      <c r="AG28" s="79"/>
      <c r="AH28" s="79"/>
      <c r="AI28" s="79"/>
      <c r="AJ28" s="79"/>
      <c r="AK28" s="79"/>
    </row>
    <row r="29" spans="1:37" ht="12.75" customHeight="1" x14ac:dyDescent="0.25">
      <c r="A29" s="110"/>
      <c r="B29" s="100" t="s">
        <v>201</v>
      </c>
      <c r="C29" s="70"/>
      <c r="D29" s="63" t="s">
        <v>117</v>
      </c>
      <c r="E29" s="63" t="s">
        <v>155</v>
      </c>
      <c r="F29" s="71">
        <v>45123</v>
      </c>
      <c r="G29" s="68">
        <v>1.02339</v>
      </c>
      <c r="H29" s="68">
        <v>1.02339</v>
      </c>
      <c r="I29" s="68">
        <v>1.02339</v>
      </c>
      <c r="J29" s="68">
        <v>1.02339</v>
      </c>
      <c r="K29" s="68">
        <v>1.02339</v>
      </c>
      <c r="L29" s="68">
        <v>1.02922</v>
      </c>
      <c r="M29" s="68">
        <v>1.02922</v>
      </c>
      <c r="N29" s="68">
        <v>1.02922</v>
      </c>
      <c r="O29" s="68">
        <v>1.02922</v>
      </c>
      <c r="P29" s="68">
        <v>1.0321400000000001</v>
      </c>
      <c r="Q29" s="68">
        <v>1.02922</v>
      </c>
      <c r="R29" s="68">
        <v>1.02339</v>
      </c>
      <c r="S29" s="68">
        <v>1.0321400000000001</v>
      </c>
      <c r="T29" s="68">
        <v>1.02339</v>
      </c>
      <c r="U29" s="68">
        <v>1.0321400000000001</v>
      </c>
      <c r="V29" s="68">
        <v>1.02922</v>
      </c>
      <c r="W29" s="68">
        <v>1.02922</v>
      </c>
      <c r="X29" s="68">
        <v>1.02922</v>
      </c>
      <c r="Y29" s="68">
        <v>1.0321400000000001</v>
      </c>
      <c r="Z29" s="68">
        <v>1.0321400000000001</v>
      </c>
      <c r="AA29" s="68">
        <v>1.02922</v>
      </c>
      <c r="AB29" s="68">
        <v>1.02922</v>
      </c>
      <c r="AC29" s="68">
        <v>1.02339</v>
      </c>
      <c r="AD29" s="68">
        <v>1.02339</v>
      </c>
      <c r="AE29" s="110"/>
      <c r="AF29" s="89"/>
      <c r="AG29" s="79"/>
      <c r="AH29" s="79"/>
      <c r="AI29" s="79"/>
      <c r="AJ29" s="79"/>
      <c r="AK29" s="79"/>
    </row>
    <row r="30" spans="1:37" ht="12.75" customHeight="1" x14ac:dyDescent="0.25">
      <c r="A30" s="110"/>
      <c r="B30" s="111" t="s">
        <v>202</v>
      </c>
      <c r="C30" s="70"/>
      <c r="D30" s="63" t="s">
        <v>117</v>
      </c>
      <c r="E30" s="63" t="s">
        <v>155</v>
      </c>
      <c r="F30" s="71">
        <v>44928</v>
      </c>
      <c r="G30" s="68">
        <v>0.59187999999999996</v>
      </c>
      <c r="H30" s="68">
        <v>0.59187999999999996</v>
      </c>
      <c r="I30" s="68">
        <v>0.58313000000000004</v>
      </c>
      <c r="J30" s="68">
        <v>0.57730000000000004</v>
      </c>
      <c r="K30" s="68">
        <v>0.57730000000000004</v>
      </c>
      <c r="L30" s="68">
        <v>0.57730000000000004</v>
      </c>
      <c r="M30" s="68">
        <v>0.56679999999999997</v>
      </c>
      <c r="N30" s="68">
        <v>0.56679999999999997</v>
      </c>
      <c r="O30" s="68">
        <v>0.56679999999999997</v>
      </c>
      <c r="P30" s="68">
        <v>0.56679999999999997</v>
      </c>
      <c r="Q30" s="68">
        <v>0.56679999999999997</v>
      </c>
      <c r="R30" s="68">
        <v>0.56679999999999997</v>
      </c>
      <c r="S30" s="68">
        <v>0.56679999999999997</v>
      </c>
      <c r="T30" s="68">
        <v>0.57730000000000004</v>
      </c>
      <c r="U30" s="68">
        <v>0.58313000000000004</v>
      </c>
      <c r="V30" s="68">
        <v>0.58313000000000004</v>
      </c>
      <c r="W30" s="68">
        <v>0.58313000000000004</v>
      </c>
      <c r="X30" s="68">
        <v>0.58313000000000004</v>
      </c>
      <c r="Y30" s="68">
        <v>0.58313000000000004</v>
      </c>
      <c r="Z30" s="68">
        <v>0.58313000000000004</v>
      </c>
      <c r="AA30" s="68">
        <v>0.58313000000000004</v>
      </c>
      <c r="AB30" s="68">
        <v>0.58313000000000004</v>
      </c>
      <c r="AC30" s="68">
        <v>0.58313000000000004</v>
      </c>
      <c r="AD30" s="68">
        <v>0.58313000000000004</v>
      </c>
      <c r="AE30" s="110"/>
      <c r="AF30" s="89"/>
      <c r="AG30" s="79"/>
      <c r="AH30" s="79"/>
      <c r="AI30" s="79"/>
      <c r="AJ30" s="79"/>
      <c r="AK30" s="79"/>
    </row>
    <row r="31" spans="1:37" ht="12.75" customHeight="1" x14ac:dyDescent="0.25">
      <c r="A31" s="110"/>
      <c r="B31" s="100" t="s">
        <v>202</v>
      </c>
      <c r="C31" s="70"/>
      <c r="D31" s="63" t="s">
        <v>117</v>
      </c>
      <c r="E31" s="63" t="s">
        <v>155</v>
      </c>
      <c r="F31" s="71">
        <v>44936</v>
      </c>
      <c r="G31" s="68">
        <v>0.59187999999999996</v>
      </c>
      <c r="H31" s="68">
        <v>0.58313000000000004</v>
      </c>
      <c r="I31" s="68">
        <v>0.58313000000000004</v>
      </c>
      <c r="J31" s="68">
        <v>0.57730000000000004</v>
      </c>
      <c r="K31" s="68">
        <v>0.56679999999999997</v>
      </c>
      <c r="L31" s="68">
        <v>0.56679999999999997</v>
      </c>
      <c r="M31" s="68">
        <v>0.57730000000000004</v>
      </c>
      <c r="N31" s="68">
        <v>0.57730000000000004</v>
      </c>
      <c r="O31" s="68">
        <v>0.57730000000000004</v>
      </c>
      <c r="P31" s="68">
        <v>0.56679999999999997</v>
      </c>
      <c r="Q31" s="68">
        <v>0.56679999999999997</v>
      </c>
      <c r="R31" s="68">
        <v>0.57730000000000004</v>
      </c>
      <c r="S31" s="68">
        <v>0.57730000000000004</v>
      </c>
      <c r="T31" s="68">
        <v>0.58313000000000004</v>
      </c>
      <c r="U31" s="68">
        <v>0.59187999999999996</v>
      </c>
      <c r="V31" s="68">
        <v>0.59187999999999996</v>
      </c>
      <c r="W31" s="68">
        <v>0.59187999999999996</v>
      </c>
      <c r="X31" s="68">
        <v>0.59187999999999996</v>
      </c>
      <c r="Y31" s="68">
        <v>0.57730000000000004</v>
      </c>
      <c r="Z31" s="68">
        <v>0.55928</v>
      </c>
      <c r="AA31" s="68">
        <v>0.56679999999999997</v>
      </c>
      <c r="AB31" s="68">
        <v>0.58313000000000004</v>
      </c>
      <c r="AC31" s="68">
        <v>0.58313000000000004</v>
      </c>
      <c r="AD31" s="68">
        <v>0.60062000000000004</v>
      </c>
      <c r="AE31" s="110"/>
      <c r="AF31" s="89"/>
      <c r="AG31" s="79"/>
      <c r="AH31" s="79"/>
      <c r="AI31" s="79"/>
      <c r="AJ31" s="79"/>
      <c r="AK31" s="79"/>
    </row>
    <row r="32" spans="1:37" ht="12.75" customHeight="1" x14ac:dyDescent="0.25">
      <c r="A32" s="110"/>
      <c r="B32" s="100" t="s">
        <v>202</v>
      </c>
      <c r="C32" s="70"/>
      <c r="D32" s="63" t="s">
        <v>117</v>
      </c>
      <c r="E32" s="63" t="s">
        <v>155</v>
      </c>
      <c r="F32" s="71">
        <v>45006</v>
      </c>
      <c r="G32" s="68">
        <v>0.70559000000000005</v>
      </c>
      <c r="H32" s="68">
        <v>0.69101000000000001</v>
      </c>
      <c r="I32" s="68">
        <v>0.69101000000000001</v>
      </c>
      <c r="J32" s="68">
        <v>0.69101000000000001</v>
      </c>
      <c r="K32" s="68">
        <v>0.69101000000000001</v>
      </c>
      <c r="L32" s="68">
        <v>0.69101000000000001</v>
      </c>
      <c r="M32" s="68">
        <v>0.67352000000000001</v>
      </c>
      <c r="N32" s="68">
        <v>0.67352000000000001</v>
      </c>
      <c r="O32" s="68">
        <v>0.66768000000000005</v>
      </c>
      <c r="P32" s="68">
        <v>0.67352000000000001</v>
      </c>
      <c r="Q32" s="68">
        <v>0.69101000000000001</v>
      </c>
      <c r="R32" s="68">
        <v>0.70559000000000005</v>
      </c>
      <c r="S32" s="68">
        <v>0.72599999999999998</v>
      </c>
      <c r="T32" s="68">
        <v>0.74348999999999998</v>
      </c>
      <c r="U32" s="68">
        <v>0.74348999999999998</v>
      </c>
      <c r="V32" s="68">
        <v>0.76099000000000006</v>
      </c>
      <c r="W32" s="68">
        <v>0.74348999999999998</v>
      </c>
      <c r="X32" s="68">
        <v>0.74348999999999998</v>
      </c>
      <c r="Y32" s="68">
        <v>0.72599999999999998</v>
      </c>
      <c r="Z32" s="68">
        <v>0.70559000000000005</v>
      </c>
      <c r="AA32" s="68">
        <v>0.66768000000000005</v>
      </c>
      <c r="AB32" s="68">
        <v>0.62978000000000001</v>
      </c>
      <c r="AC32" s="68">
        <v>0.62978000000000001</v>
      </c>
      <c r="AD32" s="68">
        <v>0.60062000000000004</v>
      </c>
      <c r="AE32" s="110"/>
      <c r="AF32" s="89"/>
      <c r="AG32" s="79"/>
      <c r="AH32" s="79"/>
      <c r="AI32" s="79"/>
      <c r="AJ32" s="79"/>
      <c r="AK32" s="79"/>
    </row>
    <row r="33" spans="1:37" ht="12.75" customHeight="1" x14ac:dyDescent="0.25">
      <c r="A33" s="110"/>
      <c r="B33" s="100" t="s">
        <v>202</v>
      </c>
      <c r="C33" s="70"/>
      <c r="D33" s="63" t="s">
        <v>117</v>
      </c>
      <c r="E33" s="63" t="s">
        <v>155</v>
      </c>
      <c r="F33" s="71">
        <v>45030</v>
      </c>
      <c r="G33" s="68">
        <v>0.66768000000000005</v>
      </c>
      <c r="H33" s="68">
        <v>0.65310999999999997</v>
      </c>
      <c r="I33" s="68">
        <v>0.64727000000000001</v>
      </c>
      <c r="J33" s="68">
        <v>0.62978000000000001</v>
      </c>
      <c r="K33" s="68">
        <v>0.61812</v>
      </c>
      <c r="L33" s="68">
        <v>0.61229</v>
      </c>
      <c r="M33" s="68">
        <v>0.61229</v>
      </c>
      <c r="N33" s="68">
        <v>0.61229</v>
      </c>
      <c r="O33" s="68">
        <v>0.61812</v>
      </c>
      <c r="P33" s="68">
        <v>0.62978000000000001</v>
      </c>
      <c r="Q33" s="68">
        <v>0.62978000000000001</v>
      </c>
      <c r="R33" s="68">
        <v>0.64727000000000001</v>
      </c>
      <c r="S33" s="68">
        <v>0.64727000000000001</v>
      </c>
      <c r="T33" s="68">
        <v>0.64727000000000001</v>
      </c>
      <c r="U33" s="68">
        <v>0.64727000000000001</v>
      </c>
      <c r="V33" s="68">
        <v>0.64727000000000001</v>
      </c>
      <c r="W33" s="68">
        <v>0.64727000000000001</v>
      </c>
      <c r="X33" s="68">
        <v>0.62978000000000001</v>
      </c>
      <c r="Y33" s="68">
        <v>0.61812</v>
      </c>
      <c r="Z33" s="68">
        <v>0.61229</v>
      </c>
      <c r="AA33" s="68">
        <v>0.60062000000000004</v>
      </c>
      <c r="AB33" s="68">
        <v>0.59187999999999996</v>
      </c>
      <c r="AC33" s="68">
        <v>0.58313000000000004</v>
      </c>
      <c r="AD33" s="68">
        <v>0.58313000000000004</v>
      </c>
      <c r="AE33" s="110"/>
      <c r="AF33" s="89"/>
      <c r="AG33" s="79"/>
      <c r="AH33" s="79"/>
      <c r="AI33" s="79"/>
      <c r="AJ33" s="79"/>
      <c r="AK33" s="79"/>
    </row>
    <row r="34" spans="1:37" ht="12.75" customHeight="1" x14ac:dyDescent="0.25">
      <c r="A34" s="110"/>
      <c r="B34" s="100" t="s">
        <v>202</v>
      </c>
      <c r="C34" s="70"/>
      <c r="D34" s="63" t="s">
        <v>117</v>
      </c>
      <c r="E34" s="63" t="s">
        <v>155</v>
      </c>
      <c r="F34" s="71">
        <v>45055</v>
      </c>
      <c r="G34" s="68">
        <v>0.74348999999999998</v>
      </c>
      <c r="H34" s="68">
        <v>0.74348999999999998</v>
      </c>
      <c r="I34" s="68">
        <v>0.72599999999999998</v>
      </c>
      <c r="J34" s="68">
        <v>0.72599999999999998</v>
      </c>
      <c r="K34" s="68">
        <v>0.72599999999999998</v>
      </c>
      <c r="L34" s="68">
        <v>0.72599999999999998</v>
      </c>
      <c r="M34" s="68">
        <v>0.72599999999999998</v>
      </c>
      <c r="N34" s="68">
        <v>0.72599999999999998</v>
      </c>
      <c r="O34" s="68">
        <v>0.74348999999999998</v>
      </c>
      <c r="P34" s="68">
        <v>0.74348999999999998</v>
      </c>
      <c r="Q34" s="68">
        <v>0.76099000000000006</v>
      </c>
      <c r="R34" s="68">
        <v>0.76973000000000003</v>
      </c>
      <c r="S34" s="68">
        <v>0.78722999999999999</v>
      </c>
      <c r="T34" s="68">
        <v>0.79596999999999996</v>
      </c>
      <c r="U34" s="68">
        <v>0.80764000000000002</v>
      </c>
      <c r="V34" s="68">
        <v>0.83970999999999996</v>
      </c>
      <c r="W34" s="68">
        <v>0.83970999999999996</v>
      </c>
      <c r="X34" s="68">
        <v>0.87470000000000003</v>
      </c>
      <c r="Y34" s="68">
        <v>0.87470000000000003</v>
      </c>
      <c r="Z34" s="68">
        <v>0.86012</v>
      </c>
      <c r="AA34" s="68">
        <v>0.82221</v>
      </c>
      <c r="AB34" s="68">
        <v>0.79596999999999996</v>
      </c>
      <c r="AC34" s="68">
        <v>0.79596999999999996</v>
      </c>
      <c r="AD34" s="68">
        <v>0.82221</v>
      </c>
      <c r="AE34" s="110"/>
      <c r="AF34" s="89"/>
      <c r="AG34" s="79"/>
      <c r="AH34" s="79"/>
      <c r="AI34" s="79"/>
      <c r="AJ34" s="79"/>
      <c r="AK34" s="79"/>
    </row>
    <row r="35" spans="1:37" ht="13.15" customHeight="1" x14ac:dyDescent="0.25">
      <c r="A35" s="110"/>
      <c r="B35" s="100" t="s">
        <v>202</v>
      </c>
      <c r="C35" s="70"/>
      <c r="D35" s="63" t="s">
        <v>117</v>
      </c>
      <c r="E35" s="63" t="s">
        <v>155</v>
      </c>
      <c r="F35" s="71">
        <v>45100</v>
      </c>
      <c r="G35" s="68">
        <v>0.91259999999999997</v>
      </c>
      <c r="H35" s="68">
        <v>0.88344</v>
      </c>
      <c r="I35" s="68">
        <v>0.87470000000000003</v>
      </c>
      <c r="J35" s="68">
        <v>0.83970999999999996</v>
      </c>
      <c r="K35" s="68">
        <v>0.86012</v>
      </c>
      <c r="L35" s="68">
        <v>0.87470000000000003</v>
      </c>
      <c r="M35" s="68">
        <v>0.87470000000000003</v>
      </c>
      <c r="N35" s="68">
        <v>0.88344</v>
      </c>
      <c r="O35" s="68">
        <v>0.91259999999999997</v>
      </c>
      <c r="P35" s="68">
        <v>0.92135</v>
      </c>
      <c r="Q35" s="68">
        <v>0.93884000000000001</v>
      </c>
      <c r="R35" s="68">
        <v>0.96216000000000002</v>
      </c>
      <c r="S35" s="68">
        <v>0.97674000000000005</v>
      </c>
      <c r="T35" s="68">
        <v>0.97674000000000005</v>
      </c>
      <c r="U35" s="68">
        <v>0.98841000000000001</v>
      </c>
      <c r="V35" s="68">
        <v>0.99424000000000001</v>
      </c>
      <c r="W35" s="68">
        <v>0.99424000000000001</v>
      </c>
      <c r="X35" s="68">
        <v>0.99424000000000001</v>
      </c>
      <c r="Y35" s="68">
        <v>0.98841000000000001</v>
      </c>
      <c r="Z35" s="68">
        <v>0.97674000000000005</v>
      </c>
      <c r="AA35" s="68">
        <v>0.96216000000000002</v>
      </c>
      <c r="AB35" s="68">
        <v>0.93884000000000001</v>
      </c>
      <c r="AC35" s="68">
        <v>0.91259999999999997</v>
      </c>
      <c r="AD35" s="68">
        <v>0.89802000000000004</v>
      </c>
      <c r="AE35" s="110"/>
      <c r="AF35" s="90"/>
      <c r="AG35" s="80"/>
      <c r="AH35" s="80"/>
      <c r="AI35" s="80"/>
      <c r="AJ35" s="80"/>
      <c r="AK35" s="80"/>
    </row>
    <row r="36" spans="1:37" ht="12.75" customHeight="1" x14ac:dyDescent="0.25">
      <c r="A36" s="110"/>
      <c r="B36" s="100" t="s">
        <v>202</v>
      </c>
      <c r="C36" s="70"/>
      <c r="D36" s="63" t="s">
        <v>117</v>
      </c>
      <c r="E36" s="63" t="s">
        <v>155</v>
      </c>
      <c r="F36" s="71">
        <v>45123</v>
      </c>
      <c r="G36" s="68">
        <v>1.02922</v>
      </c>
      <c r="H36" s="68">
        <v>1.02922</v>
      </c>
      <c r="I36" s="68">
        <v>1.02922</v>
      </c>
      <c r="J36" s="68">
        <v>1.02922</v>
      </c>
      <c r="K36" s="68">
        <v>1.02922</v>
      </c>
      <c r="L36" s="68">
        <v>1.02922</v>
      </c>
      <c r="M36" s="68">
        <v>1.02339</v>
      </c>
      <c r="N36" s="68">
        <v>1.02922</v>
      </c>
      <c r="O36" s="68">
        <v>1.02922</v>
      </c>
      <c r="P36" s="68">
        <v>1.0321400000000001</v>
      </c>
      <c r="Q36" s="68">
        <v>1.02339</v>
      </c>
      <c r="R36" s="68">
        <v>1.01756</v>
      </c>
      <c r="S36" s="68">
        <v>0.99424000000000001</v>
      </c>
      <c r="T36" s="68">
        <v>0.97965999999999998</v>
      </c>
      <c r="U36" s="68">
        <v>0.97965999999999998</v>
      </c>
      <c r="V36" s="68">
        <v>0.97965999999999998</v>
      </c>
      <c r="W36" s="68">
        <v>0.97965999999999998</v>
      </c>
      <c r="X36" s="68">
        <v>0.99424000000000001</v>
      </c>
      <c r="Y36" s="68">
        <v>1.0321400000000001</v>
      </c>
      <c r="Z36" s="68">
        <v>1.02922</v>
      </c>
      <c r="AA36" s="68">
        <v>1.02339</v>
      </c>
      <c r="AB36" s="68">
        <v>1.01756</v>
      </c>
      <c r="AC36" s="68">
        <v>1.01756</v>
      </c>
      <c r="AD36" s="68">
        <v>1.01756</v>
      </c>
      <c r="AE36" s="110"/>
      <c r="AF36" s="90"/>
      <c r="AG36" s="80"/>
      <c r="AH36" s="80"/>
      <c r="AI36" s="80"/>
      <c r="AJ36" s="80"/>
      <c r="AK36" s="80"/>
    </row>
    <row r="37" spans="1:37" ht="12.75" customHeight="1" x14ac:dyDescent="0.25">
      <c r="A37" s="109" t="s">
        <v>11</v>
      </c>
      <c r="B37" s="111" t="s">
        <v>195</v>
      </c>
      <c r="C37" s="70"/>
      <c r="D37" s="63" t="s">
        <v>135</v>
      </c>
      <c r="E37" s="63" t="s">
        <v>155</v>
      </c>
      <c r="F37" s="71">
        <v>44928</v>
      </c>
      <c r="G37" s="68">
        <v>0.58313000000000004</v>
      </c>
      <c r="H37" s="68">
        <v>0.58313000000000004</v>
      </c>
      <c r="I37" s="68">
        <v>0.58313000000000004</v>
      </c>
      <c r="J37" s="68">
        <v>0.58313000000000004</v>
      </c>
      <c r="K37" s="68">
        <v>0.57730000000000004</v>
      </c>
      <c r="L37" s="68">
        <v>0.57730000000000004</v>
      </c>
      <c r="M37" s="68">
        <v>0.58313000000000004</v>
      </c>
      <c r="N37" s="68">
        <v>0.58313000000000004</v>
      </c>
      <c r="O37" s="68">
        <v>0.58313000000000004</v>
      </c>
      <c r="P37" s="68">
        <v>0.59187999999999996</v>
      </c>
      <c r="Q37" s="68">
        <v>0.60062000000000004</v>
      </c>
      <c r="R37" s="68">
        <v>0.61229</v>
      </c>
      <c r="S37" s="68">
        <v>0.61812</v>
      </c>
      <c r="T37" s="68">
        <v>0.62978000000000001</v>
      </c>
      <c r="U37" s="68">
        <v>0.62978000000000001</v>
      </c>
      <c r="V37" s="68">
        <v>0.64727000000000001</v>
      </c>
      <c r="W37" s="68">
        <v>0.65310999999999997</v>
      </c>
      <c r="X37" s="68">
        <v>0.64727000000000001</v>
      </c>
      <c r="Y37" s="68">
        <v>0.61812</v>
      </c>
      <c r="Z37" s="68">
        <v>0.61812</v>
      </c>
      <c r="AA37" s="68">
        <v>0.61229</v>
      </c>
      <c r="AB37" s="68">
        <v>0.61229</v>
      </c>
      <c r="AC37" s="68">
        <v>0.60062000000000004</v>
      </c>
      <c r="AD37" s="68">
        <v>0.60062000000000004</v>
      </c>
      <c r="AE37" s="109" t="s">
        <v>465</v>
      </c>
      <c r="AF37" s="89"/>
      <c r="AG37" s="79"/>
      <c r="AH37" s="79"/>
      <c r="AI37" s="79"/>
      <c r="AJ37" s="79"/>
      <c r="AK37" s="79"/>
    </row>
    <row r="38" spans="1:37" ht="12.75" customHeight="1" x14ac:dyDescent="0.25">
      <c r="A38" s="110"/>
      <c r="B38" s="100"/>
      <c r="C38" s="70"/>
      <c r="D38" s="63" t="s">
        <v>135</v>
      </c>
      <c r="E38" s="63" t="s">
        <v>155</v>
      </c>
      <c r="F38" s="71">
        <v>44936</v>
      </c>
      <c r="G38" s="68">
        <v>0.70559000000000005</v>
      </c>
      <c r="H38" s="68">
        <v>0.69101000000000001</v>
      </c>
      <c r="I38" s="68">
        <v>0.67352000000000001</v>
      </c>
      <c r="J38" s="68">
        <v>0.66768000000000005</v>
      </c>
      <c r="K38" s="68">
        <v>0.66768000000000005</v>
      </c>
      <c r="L38" s="68">
        <v>0.66768000000000005</v>
      </c>
      <c r="M38" s="68">
        <v>0.65310999999999997</v>
      </c>
      <c r="N38" s="68">
        <v>0.65310999999999997</v>
      </c>
      <c r="O38" s="68">
        <v>0.65310999999999997</v>
      </c>
      <c r="P38" s="68">
        <v>0.66768000000000005</v>
      </c>
      <c r="Q38" s="68">
        <v>0.67352000000000001</v>
      </c>
      <c r="R38" s="68">
        <v>0.70559000000000005</v>
      </c>
      <c r="S38" s="68">
        <v>0.71142000000000005</v>
      </c>
      <c r="T38" s="68">
        <v>0.72599999999999998</v>
      </c>
      <c r="U38" s="68">
        <v>0.74348999999999998</v>
      </c>
      <c r="V38" s="68">
        <v>0.76099000000000006</v>
      </c>
      <c r="W38" s="68">
        <v>0.76099000000000006</v>
      </c>
      <c r="X38" s="68">
        <v>0.74348999999999998</v>
      </c>
      <c r="Y38" s="68">
        <v>0.72599999999999998</v>
      </c>
      <c r="Z38" s="68">
        <v>0.70559000000000005</v>
      </c>
      <c r="AA38" s="68">
        <v>0.70559000000000005</v>
      </c>
      <c r="AB38" s="68">
        <v>0.70559000000000005</v>
      </c>
      <c r="AC38" s="68">
        <v>0.69101000000000001</v>
      </c>
      <c r="AD38" s="68">
        <v>0.71142000000000005</v>
      </c>
      <c r="AE38" s="110"/>
      <c r="AF38" s="89"/>
      <c r="AG38" s="79"/>
      <c r="AH38" s="79"/>
      <c r="AI38" s="79"/>
      <c r="AJ38" s="79"/>
      <c r="AK38" s="79"/>
    </row>
    <row r="39" spans="1:37" ht="12.75" customHeight="1" x14ac:dyDescent="0.25">
      <c r="A39" s="110"/>
      <c r="B39" s="100"/>
      <c r="C39" s="70"/>
      <c r="D39" s="63" t="s">
        <v>135</v>
      </c>
      <c r="E39" s="63" t="s">
        <v>155</v>
      </c>
      <c r="F39" s="71">
        <v>45006</v>
      </c>
      <c r="G39" s="68">
        <v>0.72599999999999998</v>
      </c>
      <c r="H39" s="68">
        <v>0.71142000000000005</v>
      </c>
      <c r="I39" s="68">
        <v>0.71142000000000005</v>
      </c>
      <c r="J39" s="68">
        <v>0.70559000000000005</v>
      </c>
      <c r="K39" s="68">
        <v>0.70559000000000005</v>
      </c>
      <c r="L39" s="68">
        <v>0.69101000000000001</v>
      </c>
      <c r="M39" s="68">
        <v>0.67352000000000001</v>
      </c>
      <c r="N39" s="68">
        <v>0.67352000000000001</v>
      </c>
      <c r="O39" s="68">
        <v>0.69101000000000001</v>
      </c>
      <c r="P39" s="68">
        <v>0.76973000000000003</v>
      </c>
      <c r="Q39" s="68">
        <v>0.80764000000000002</v>
      </c>
      <c r="R39" s="68">
        <v>0.82221</v>
      </c>
      <c r="S39" s="68">
        <v>0.83970999999999996</v>
      </c>
      <c r="T39" s="68">
        <v>0.82221</v>
      </c>
      <c r="U39" s="68">
        <v>0.82221</v>
      </c>
      <c r="V39" s="68">
        <v>0.82221</v>
      </c>
      <c r="W39" s="68">
        <v>0.80764000000000002</v>
      </c>
      <c r="X39" s="68">
        <v>0.79596999999999996</v>
      </c>
      <c r="Y39" s="68">
        <v>0.78722999999999999</v>
      </c>
      <c r="Z39" s="68">
        <v>0.78722999999999999</v>
      </c>
      <c r="AA39" s="68">
        <v>0.76973000000000003</v>
      </c>
      <c r="AB39" s="68">
        <v>0.76973000000000003</v>
      </c>
      <c r="AC39" s="68">
        <v>0.76973000000000003</v>
      </c>
      <c r="AD39" s="68">
        <v>0.76973000000000003</v>
      </c>
      <c r="AE39" s="110"/>
      <c r="AF39" s="89"/>
      <c r="AG39" s="79"/>
      <c r="AH39" s="79"/>
      <c r="AI39" s="79"/>
      <c r="AJ39" s="79"/>
      <c r="AK39" s="79"/>
    </row>
    <row r="40" spans="1:37" ht="12.75" customHeight="1" x14ac:dyDescent="0.25">
      <c r="A40" s="110"/>
      <c r="B40" s="100"/>
      <c r="C40" s="70"/>
      <c r="D40" s="63" t="s">
        <v>135</v>
      </c>
      <c r="E40" s="63" t="s">
        <v>155</v>
      </c>
      <c r="F40" s="71">
        <v>45030</v>
      </c>
      <c r="G40" s="68">
        <v>0.83970999999999996</v>
      </c>
      <c r="H40" s="68">
        <v>0.86012</v>
      </c>
      <c r="I40" s="68">
        <v>0.86012</v>
      </c>
      <c r="J40" s="68">
        <v>0.86012</v>
      </c>
      <c r="K40" s="68">
        <v>0.87470000000000003</v>
      </c>
      <c r="L40" s="68">
        <v>0.87470000000000003</v>
      </c>
      <c r="M40" s="68">
        <v>0.87470000000000003</v>
      </c>
      <c r="N40" s="68">
        <v>0.87470000000000003</v>
      </c>
      <c r="O40" s="68">
        <v>0.87470000000000003</v>
      </c>
      <c r="P40" s="68">
        <v>0.87470000000000003</v>
      </c>
      <c r="Q40" s="68">
        <v>0.87470000000000003</v>
      </c>
      <c r="R40" s="68">
        <v>0.88344</v>
      </c>
      <c r="S40" s="68">
        <v>0.87470000000000003</v>
      </c>
      <c r="T40" s="68">
        <v>0.87470000000000003</v>
      </c>
      <c r="U40" s="68">
        <v>0.87470000000000003</v>
      </c>
      <c r="V40" s="68">
        <v>0.83970999999999996</v>
      </c>
      <c r="W40" s="68">
        <v>0.82221</v>
      </c>
      <c r="X40" s="68">
        <v>0.82221</v>
      </c>
      <c r="Y40" s="68">
        <v>0.80764000000000002</v>
      </c>
      <c r="Z40" s="68">
        <v>0.78722999999999999</v>
      </c>
      <c r="AA40" s="68">
        <v>0.78722999999999999</v>
      </c>
      <c r="AB40" s="68">
        <v>0.76973000000000003</v>
      </c>
      <c r="AC40" s="68">
        <v>0.76099000000000006</v>
      </c>
      <c r="AD40" s="68">
        <v>0.74348999999999998</v>
      </c>
      <c r="AE40" s="110"/>
      <c r="AF40" s="89"/>
      <c r="AG40" s="79"/>
      <c r="AH40" s="79"/>
      <c r="AI40" s="79"/>
      <c r="AJ40" s="79"/>
      <c r="AK40" s="79"/>
    </row>
    <row r="41" spans="1:37" ht="12.75" customHeight="1" x14ac:dyDescent="0.25">
      <c r="A41" s="110"/>
      <c r="B41" s="100"/>
      <c r="C41" s="70"/>
      <c r="D41" s="63" t="s">
        <v>135</v>
      </c>
      <c r="E41" s="63" t="s">
        <v>155</v>
      </c>
      <c r="F41" s="71">
        <v>45055</v>
      </c>
      <c r="G41" s="68">
        <v>0.95342000000000005</v>
      </c>
      <c r="H41" s="68">
        <v>0.93884000000000001</v>
      </c>
      <c r="I41" s="68">
        <v>0.93884000000000001</v>
      </c>
      <c r="J41" s="68">
        <v>0.92135</v>
      </c>
      <c r="K41" s="68">
        <v>0.91259999999999997</v>
      </c>
      <c r="L41" s="68">
        <v>0.89802000000000004</v>
      </c>
      <c r="M41" s="68">
        <v>0.91259999999999997</v>
      </c>
      <c r="N41" s="68">
        <v>0.93884000000000001</v>
      </c>
      <c r="O41" s="68">
        <v>0.97674000000000005</v>
      </c>
      <c r="P41" s="68">
        <v>0.99424000000000001</v>
      </c>
      <c r="Q41" s="68">
        <v>0.98841000000000001</v>
      </c>
      <c r="R41" s="68">
        <v>0.99424000000000001</v>
      </c>
      <c r="S41" s="68">
        <v>0.99424000000000001</v>
      </c>
      <c r="T41" s="68">
        <v>0.99424000000000001</v>
      </c>
      <c r="U41" s="68">
        <v>0.99424000000000001</v>
      </c>
      <c r="V41" s="68">
        <v>1.0059</v>
      </c>
      <c r="W41" s="68">
        <v>1.0059</v>
      </c>
      <c r="X41" s="68">
        <v>0.99424000000000001</v>
      </c>
      <c r="Y41" s="68">
        <v>0.98841000000000001</v>
      </c>
      <c r="Z41" s="68">
        <v>0.96216000000000002</v>
      </c>
      <c r="AA41" s="68">
        <v>0.92135</v>
      </c>
      <c r="AB41" s="68">
        <v>0.91259999999999997</v>
      </c>
      <c r="AC41" s="68">
        <v>0.89802000000000004</v>
      </c>
      <c r="AD41" s="68">
        <v>0.89802000000000004</v>
      </c>
      <c r="AE41" s="110"/>
      <c r="AF41" s="89"/>
      <c r="AG41" s="79"/>
      <c r="AH41" s="79"/>
      <c r="AI41" s="79"/>
      <c r="AJ41" s="79"/>
      <c r="AK41" s="79"/>
    </row>
    <row r="42" spans="1:37" ht="12.75" customHeight="1" x14ac:dyDescent="0.25">
      <c r="A42" s="110"/>
      <c r="B42" s="100"/>
      <c r="C42" s="70"/>
      <c r="D42" s="63" t="s">
        <v>135</v>
      </c>
      <c r="E42" s="63" t="s">
        <v>155</v>
      </c>
      <c r="F42" s="71">
        <v>45100</v>
      </c>
      <c r="G42" s="68">
        <v>0.98841000000000001</v>
      </c>
      <c r="H42" s="68">
        <v>0.96216000000000002</v>
      </c>
      <c r="I42" s="68">
        <v>0.96216000000000002</v>
      </c>
      <c r="J42" s="68">
        <v>0.95342000000000005</v>
      </c>
      <c r="K42" s="68">
        <v>0.95342000000000005</v>
      </c>
      <c r="L42" s="68">
        <v>0.95342000000000005</v>
      </c>
      <c r="M42" s="68">
        <v>0.97674000000000005</v>
      </c>
      <c r="N42" s="68">
        <v>1.0059</v>
      </c>
      <c r="O42" s="68">
        <v>1.02339</v>
      </c>
      <c r="P42" s="68">
        <v>1.02922</v>
      </c>
      <c r="Q42" s="68">
        <v>1.0321400000000001</v>
      </c>
      <c r="R42" s="68">
        <v>1.02922</v>
      </c>
      <c r="S42" s="68">
        <v>1.02339</v>
      </c>
      <c r="T42" s="68">
        <v>1.02339</v>
      </c>
      <c r="U42" s="68">
        <v>1.02339</v>
      </c>
      <c r="V42" s="68">
        <v>1.02922</v>
      </c>
      <c r="W42" s="68">
        <v>1.0321400000000001</v>
      </c>
      <c r="X42" s="68">
        <v>1.0321400000000001</v>
      </c>
      <c r="Y42" s="68">
        <v>1.02922</v>
      </c>
      <c r="Z42" s="68">
        <v>1.02922</v>
      </c>
      <c r="AA42" s="68">
        <v>1.02339</v>
      </c>
      <c r="AB42" s="68">
        <v>1.01756</v>
      </c>
      <c r="AC42" s="68">
        <v>1.0088200000000001</v>
      </c>
      <c r="AD42" s="68">
        <v>1.0088200000000001</v>
      </c>
      <c r="AE42" s="110"/>
      <c r="AF42" s="90"/>
      <c r="AG42" s="80"/>
      <c r="AH42" s="80"/>
      <c r="AI42" s="80"/>
      <c r="AJ42" s="80"/>
      <c r="AK42" s="80"/>
    </row>
    <row r="43" spans="1:37" ht="12.75" customHeight="1" x14ac:dyDescent="0.25">
      <c r="A43" s="110"/>
      <c r="B43" s="100"/>
      <c r="C43" s="70"/>
      <c r="D43" s="63" t="s">
        <v>135</v>
      </c>
      <c r="E43" s="63" t="s">
        <v>155</v>
      </c>
      <c r="F43" s="71">
        <v>45123</v>
      </c>
      <c r="G43" s="68">
        <v>1.0088200000000001</v>
      </c>
      <c r="H43" s="68">
        <v>1.0059</v>
      </c>
      <c r="I43" s="68">
        <v>1.0059</v>
      </c>
      <c r="J43" s="68">
        <v>0.99424000000000001</v>
      </c>
      <c r="K43" s="68">
        <v>0.99424000000000001</v>
      </c>
      <c r="L43" s="68">
        <v>0.99424000000000001</v>
      </c>
      <c r="M43" s="68">
        <v>1.0059</v>
      </c>
      <c r="N43" s="68">
        <v>1.02339</v>
      </c>
      <c r="O43" s="68">
        <v>1.02922</v>
      </c>
      <c r="P43" s="68">
        <v>1.0321400000000001</v>
      </c>
      <c r="Q43" s="68">
        <v>1.02339</v>
      </c>
      <c r="R43" s="68">
        <v>1.01756</v>
      </c>
      <c r="S43" s="68">
        <v>1.00007</v>
      </c>
      <c r="T43" s="68">
        <v>0.99424000000000001</v>
      </c>
      <c r="U43" s="68">
        <v>1.00007</v>
      </c>
      <c r="V43" s="68">
        <v>0.99424000000000001</v>
      </c>
      <c r="W43" s="68">
        <v>0.97965999999999998</v>
      </c>
      <c r="X43" s="68">
        <v>0.99424000000000001</v>
      </c>
      <c r="Y43" s="68">
        <v>1.00007</v>
      </c>
      <c r="Z43" s="68">
        <v>1.01756</v>
      </c>
      <c r="AA43" s="68">
        <v>1.02339</v>
      </c>
      <c r="AB43" s="68">
        <v>1.0321400000000001</v>
      </c>
      <c r="AC43" s="68">
        <v>1.02922</v>
      </c>
      <c r="AD43" s="68">
        <v>1.02339</v>
      </c>
      <c r="AE43" s="110"/>
      <c r="AF43" s="91"/>
    </row>
    <row r="44" spans="1:37" ht="12.75" customHeight="1" x14ac:dyDescent="0.25">
      <c r="A44" s="110"/>
      <c r="B44" s="111" t="s">
        <v>199</v>
      </c>
      <c r="C44" s="70"/>
      <c r="D44" s="63" t="s">
        <v>135</v>
      </c>
      <c r="E44" s="63" t="s">
        <v>155</v>
      </c>
      <c r="F44" s="71">
        <v>44928</v>
      </c>
      <c r="G44" s="68">
        <v>0.67352000000000001</v>
      </c>
      <c r="H44" s="68">
        <v>0.67352000000000001</v>
      </c>
      <c r="I44" s="68">
        <v>0.66768000000000005</v>
      </c>
      <c r="J44" s="68">
        <v>0.66768000000000005</v>
      </c>
      <c r="K44" s="68">
        <v>0.65310999999999997</v>
      </c>
      <c r="L44" s="68">
        <v>0.65310999999999997</v>
      </c>
      <c r="M44" s="68">
        <v>0.65310999999999997</v>
      </c>
      <c r="N44" s="68">
        <v>0.65310999999999997</v>
      </c>
      <c r="O44" s="68">
        <v>0.64727000000000001</v>
      </c>
      <c r="P44" s="68">
        <v>0.65310999999999997</v>
      </c>
      <c r="Q44" s="68">
        <v>0.65310999999999997</v>
      </c>
      <c r="R44" s="68">
        <v>0.66768000000000005</v>
      </c>
      <c r="S44" s="68">
        <v>0.66768000000000005</v>
      </c>
      <c r="T44" s="68">
        <v>0.66768000000000005</v>
      </c>
      <c r="U44" s="68">
        <v>0.66768000000000005</v>
      </c>
      <c r="V44" s="68">
        <v>0.67352000000000001</v>
      </c>
      <c r="W44" s="68">
        <v>0.67352000000000001</v>
      </c>
      <c r="X44" s="68">
        <v>0.66768000000000005</v>
      </c>
      <c r="Y44" s="68">
        <v>0.66768000000000005</v>
      </c>
      <c r="Z44" s="68">
        <v>0.66768000000000005</v>
      </c>
      <c r="AA44" s="68">
        <v>0.67352000000000001</v>
      </c>
      <c r="AB44" s="68">
        <v>0.67352000000000001</v>
      </c>
      <c r="AC44" s="68">
        <v>0.67352000000000001</v>
      </c>
      <c r="AD44" s="68">
        <v>0.67352000000000001</v>
      </c>
      <c r="AE44" s="110"/>
      <c r="AF44" s="90"/>
      <c r="AG44" s="80"/>
      <c r="AH44" s="80"/>
      <c r="AI44" s="80"/>
      <c r="AJ44" s="80"/>
      <c r="AK44" s="80"/>
    </row>
    <row r="45" spans="1:37" ht="12.75" customHeight="1" x14ac:dyDescent="0.25">
      <c r="A45" s="110"/>
      <c r="B45" s="100" t="s">
        <v>199</v>
      </c>
      <c r="C45" s="70"/>
      <c r="D45" s="63" t="s">
        <v>135</v>
      </c>
      <c r="E45" s="63" t="s">
        <v>155</v>
      </c>
      <c r="F45" s="71">
        <v>44936</v>
      </c>
      <c r="G45" s="68">
        <v>0.76099000000000006</v>
      </c>
      <c r="H45" s="68">
        <v>0.74348999999999998</v>
      </c>
      <c r="I45" s="68">
        <v>0.74348999999999998</v>
      </c>
      <c r="J45" s="68">
        <v>0.74348999999999998</v>
      </c>
      <c r="K45" s="68">
        <v>0.74348999999999998</v>
      </c>
      <c r="L45" s="68">
        <v>0.72599999999999998</v>
      </c>
      <c r="M45" s="68">
        <v>0.72599999999999998</v>
      </c>
      <c r="N45" s="68">
        <v>0.71142000000000005</v>
      </c>
      <c r="O45" s="68">
        <v>0.72599999999999998</v>
      </c>
      <c r="P45" s="68">
        <v>0.72599999999999998</v>
      </c>
      <c r="Q45" s="68">
        <v>0.76099000000000006</v>
      </c>
      <c r="R45" s="68">
        <v>0.76973000000000003</v>
      </c>
      <c r="S45" s="68">
        <v>0.78722999999999999</v>
      </c>
      <c r="T45" s="68">
        <v>0.79596999999999996</v>
      </c>
      <c r="U45" s="68">
        <v>0.79596999999999996</v>
      </c>
      <c r="V45" s="68">
        <v>0.80764000000000002</v>
      </c>
      <c r="W45" s="68">
        <v>0.80764000000000002</v>
      </c>
      <c r="X45" s="68">
        <v>0.79596999999999996</v>
      </c>
      <c r="Y45" s="68">
        <v>0.78722999999999999</v>
      </c>
      <c r="Z45" s="68">
        <v>0.78722999999999999</v>
      </c>
      <c r="AA45" s="68">
        <v>0.78722999999999999</v>
      </c>
      <c r="AB45" s="68">
        <v>0.76973000000000003</v>
      </c>
      <c r="AC45" s="68">
        <v>0.76973000000000003</v>
      </c>
      <c r="AD45" s="68">
        <v>0.76973000000000003</v>
      </c>
      <c r="AE45" s="110"/>
      <c r="AF45" s="91"/>
      <c r="AH45" s="80"/>
      <c r="AI45" s="80"/>
      <c r="AJ45" s="80"/>
      <c r="AK45" s="80"/>
    </row>
    <row r="46" spans="1:37" ht="12.75" customHeight="1" x14ac:dyDescent="0.25">
      <c r="A46" s="110"/>
      <c r="B46" s="100" t="s">
        <v>199</v>
      </c>
      <c r="C46" s="70"/>
      <c r="D46" s="63" t="s">
        <v>135</v>
      </c>
      <c r="E46" s="63" t="s">
        <v>155</v>
      </c>
      <c r="F46" s="71">
        <v>45006</v>
      </c>
      <c r="G46" s="68">
        <v>0.76099000000000006</v>
      </c>
      <c r="H46" s="68">
        <v>0.76099000000000006</v>
      </c>
      <c r="I46" s="68">
        <v>0.76099000000000006</v>
      </c>
      <c r="J46" s="68">
        <v>0.76099000000000006</v>
      </c>
      <c r="K46" s="68">
        <v>0.76099000000000006</v>
      </c>
      <c r="L46" s="68">
        <v>0.76099000000000006</v>
      </c>
      <c r="M46" s="68">
        <v>0.76099000000000006</v>
      </c>
      <c r="N46" s="68">
        <v>0.76099000000000006</v>
      </c>
      <c r="O46" s="68">
        <v>0.76973000000000003</v>
      </c>
      <c r="P46" s="68">
        <v>0.79596999999999996</v>
      </c>
      <c r="Q46" s="68">
        <v>0.82221</v>
      </c>
      <c r="R46" s="68">
        <v>0.83970999999999996</v>
      </c>
      <c r="S46" s="68">
        <v>0.86012</v>
      </c>
      <c r="T46" s="68">
        <v>0.87470000000000003</v>
      </c>
      <c r="U46" s="68">
        <v>0.87470000000000003</v>
      </c>
      <c r="V46" s="68">
        <v>0.86012</v>
      </c>
      <c r="W46" s="68">
        <v>0.86012</v>
      </c>
      <c r="X46" s="68">
        <v>0.86012</v>
      </c>
      <c r="Y46" s="68">
        <v>0.86012</v>
      </c>
      <c r="Z46" s="68">
        <v>0.83970999999999996</v>
      </c>
      <c r="AA46" s="68">
        <v>0.82221</v>
      </c>
      <c r="AB46" s="68">
        <v>0.80764000000000002</v>
      </c>
      <c r="AC46" s="68">
        <v>0.80764000000000002</v>
      </c>
      <c r="AD46" s="68">
        <v>0.80764000000000002</v>
      </c>
      <c r="AE46" s="110"/>
      <c r="AF46" s="91"/>
      <c r="AH46" s="79"/>
      <c r="AI46" s="79"/>
      <c r="AJ46" s="79"/>
      <c r="AK46" s="79"/>
    </row>
    <row r="47" spans="1:37" ht="12.75" customHeight="1" x14ac:dyDescent="0.25">
      <c r="A47" s="110"/>
      <c r="B47" s="100" t="s">
        <v>199</v>
      </c>
      <c r="C47" s="70"/>
      <c r="D47" s="63" t="s">
        <v>135</v>
      </c>
      <c r="E47" s="63" t="s">
        <v>155</v>
      </c>
      <c r="F47" s="71">
        <v>45030</v>
      </c>
      <c r="G47" s="68">
        <v>0.88344</v>
      </c>
      <c r="H47" s="68">
        <v>0.88344</v>
      </c>
      <c r="I47" s="68">
        <v>0.88344</v>
      </c>
      <c r="J47" s="68">
        <v>0.89802000000000004</v>
      </c>
      <c r="K47" s="68">
        <v>0.88344</v>
      </c>
      <c r="L47" s="68">
        <v>0.88344</v>
      </c>
      <c r="M47" s="68">
        <v>0.88344</v>
      </c>
      <c r="N47" s="68">
        <v>0.89802000000000004</v>
      </c>
      <c r="O47" s="68">
        <v>0.91259999999999997</v>
      </c>
      <c r="P47" s="68">
        <v>0.89802000000000004</v>
      </c>
      <c r="Q47" s="68">
        <v>0.88344</v>
      </c>
      <c r="R47" s="68">
        <v>0.89802000000000004</v>
      </c>
      <c r="S47" s="68">
        <v>0.89802000000000004</v>
      </c>
      <c r="T47" s="68">
        <v>0.91259999999999997</v>
      </c>
      <c r="U47" s="68">
        <v>0.91259999999999997</v>
      </c>
      <c r="V47" s="68">
        <v>0.91259999999999997</v>
      </c>
      <c r="W47" s="68">
        <v>0.89802000000000004</v>
      </c>
      <c r="X47" s="68">
        <v>0.87470000000000003</v>
      </c>
      <c r="Y47" s="68">
        <v>0.86012</v>
      </c>
      <c r="Z47" s="68">
        <v>0.82221</v>
      </c>
      <c r="AA47" s="68">
        <v>0.82221</v>
      </c>
      <c r="AB47" s="68">
        <v>0.82221</v>
      </c>
      <c r="AC47" s="68">
        <v>0.80764000000000002</v>
      </c>
      <c r="AD47" s="68">
        <v>0.79596999999999996</v>
      </c>
      <c r="AE47" s="110"/>
      <c r="AF47" s="91"/>
      <c r="AH47" s="79"/>
      <c r="AI47" s="79"/>
      <c r="AJ47" s="79"/>
      <c r="AK47" s="79"/>
    </row>
    <row r="48" spans="1:37" ht="12.75" customHeight="1" x14ac:dyDescent="0.25">
      <c r="A48" s="110"/>
      <c r="B48" s="100" t="s">
        <v>199</v>
      </c>
      <c r="C48" s="70"/>
      <c r="D48" s="63" t="s">
        <v>135</v>
      </c>
      <c r="E48" s="63" t="s">
        <v>155</v>
      </c>
      <c r="F48" s="71">
        <v>45055</v>
      </c>
      <c r="G48" s="68">
        <v>0.91259999999999997</v>
      </c>
      <c r="H48" s="68">
        <v>0.89802000000000004</v>
      </c>
      <c r="I48" s="68">
        <v>0.89802000000000004</v>
      </c>
      <c r="J48" s="68">
        <v>0.88344</v>
      </c>
      <c r="K48" s="68">
        <v>0.88344</v>
      </c>
      <c r="L48" s="68">
        <v>0.88344</v>
      </c>
      <c r="M48" s="68">
        <v>0.91259999999999997</v>
      </c>
      <c r="N48" s="68">
        <v>0.92135</v>
      </c>
      <c r="O48" s="68">
        <v>0.96216000000000002</v>
      </c>
      <c r="P48" s="68">
        <v>0.97674000000000005</v>
      </c>
      <c r="Q48" s="68">
        <v>0.98841000000000001</v>
      </c>
      <c r="R48" s="68">
        <v>0.99424000000000001</v>
      </c>
      <c r="S48" s="68">
        <v>0.98841000000000001</v>
      </c>
      <c r="T48" s="68">
        <v>0.99424000000000001</v>
      </c>
      <c r="U48" s="68">
        <v>0.99424000000000001</v>
      </c>
      <c r="V48" s="68">
        <v>1.0059</v>
      </c>
      <c r="W48" s="68">
        <v>1.0059</v>
      </c>
      <c r="X48" s="68">
        <v>1.0059</v>
      </c>
      <c r="Y48" s="68">
        <v>0.99424000000000001</v>
      </c>
      <c r="Z48" s="68">
        <v>0.98841000000000001</v>
      </c>
      <c r="AA48" s="68">
        <v>0.96216000000000002</v>
      </c>
      <c r="AB48" s="68">
        <v>0.95342000000000005</v>
      </c>
      <c r="AC48" s="68">
        <v>0.92135</v>
      </c>
      <c r="AD48" s="68">
        <v>0.91259999999999997</v>
      </c>
      <c r="AE48" s="110"/>
      <c r="AF48" s="91"/>
      <c r="AH48" s="79"/>
      <c r="AI48" s="79"/>
      <c r="AJ48" s="79"/>
      <c r="AK48" s="79"/>
    </row>
    <row r="49" spans="1:41" ht="12.75" customHeight="1" x14ac:dyDescent="0.25">
      <c r="A49" s="110"/>
      <c r="B49" s="100" t="s">
        <v>199</v>
      </c>
      <c r="C49" s="70"/>
      <c r="D49" s="63" t="s">
        <v>135</v>
      </c>
      <c r="E49" s="63" t="s">
        <v>155</v>
      </c>
      <c r="F49" s="71">
        <v>45100</v>
      </c>
      <c r="G49" s="68">
        <v>0.96216000000000002</v>
      </c>
      <c r="H49" s="68">
        <v>0.96216000000000002</v>
      </c>
      <c r="I49" s="68">
        <v>0.96216000000000002</v>
      </c>
      <c r="J49" s="68">
        <v>0.95342000000000005</v>
      </c>
      <c r="K49" s="68">
        <v>0.93884000000000001</v>
      </c>
      <c r="L49" s="68">
        <v>0.93884000000000001</v>
      </c>
      <c r="M49" s="68">
        <v>0.97674000000000005</v>
      </c>
      <c r="N49" s="68">
        <v>0.98841000000000001</v>
      </c>
      <c r="O49" s="68">
        <v>1.0088200000000001</v>
      </c>
      <c r="P49" s="68">
        <v>1.01756</v>
      </c>
      <c r="Q49" s="68">
        <v>1.01756</v>
      </c>
      <c r="R49" s="68">
        <v>1.01756</v>
      </c>
      <c r="S49" s="68">
        <v>1.02339</v>
      </c>
      <c r="T49" s="68">
        <v>1.02339</v>
      </c>
      <c r="U49" s="68">
        <v>1.0088200000000001</v>
      </c>
      <c r="V49" s="68">
        <v>1.0088200000000001</v>
      </c>
      <c r="W49" s="68">
        <v>1.0059</v>
      </c>
      <c r="X49" s="68">
        <v>1.0059</v>
      </c>
      <c r="Y49" s="68">
        <v>1.0059</v>
      </c>
      <c r="Z49" s="68">
        <v>1.0059</v>
      </c>
      <c r="AA49" s="68">
        <v>0.99424000000000001</v>
      </c>
      <c r="AB49" s="68">
        <v>0.99424000000000001</v>
      </c>
      <c r="AC49" s="68">
        <v>0.99424000000000001</v>
      </c>
      <c r="AD49" s="68">
        <v>0.99424000000000001</v>
      </c>
      <c r="AE49" s="110"/>
      <c r="AF49" s="91"/>
      <c r="AH49" s="79"/>
      <c r="AI49" s="79"/>
      <c r="AJ49" s="79"/>
      <c r="AK49" s="79"/>
    </row>
    <row r="50" spans="1:41" ht="12.75" customHeight="1" x14ac:dyDescent="0.25">
      <c r="A50" s="110"/>
      <c r="B50" s="100" t="s">
        <v>199</v>
      </c>
      <c r="C50" s="70"/>
      <c r="D50" s="63" t="s">
        <v>135</v>
      </c>
      <c r="E50" s="63" t="s">
        <v>155</v>
      </c>
      <c r="F50" s="71">
        <v>45123</v>
      </c>
      <c r="G50" s="68">
        <v>0.99424000000000001</v>
      </c>
      <c r="H50" s="68">
        <v>0.99424000000000001</v>
      </c>
      <c r="I50" s="68">
        <v>0.99424000000000001</v>
      </c>
      <c r="J50" s="68">
        <v>0.99424000000000001</v>
      </c>
      <c r="K50" s="68">
        <v>0.99424000000000001</v>
      </c>
      <c r="L50" s="68">
        <v>1.0059</v>
      </c>
      <c r="M50" s="68">
        <v>1.01756</v>
      </c>
      <c r="N50" s="68">
        <v>1.02922</v>
      </c>
      <c r="O50" s="68">
        <v>1.0321400000000001</v>
      </c>
      <c r="P50" s="68">
        <v>1.02922</v>
      </c>
      <c r="Q50" s="68">
        <v>1.02922</v>
      </c>
      <c r="R50" s="68">
        <v>1.02339</v>
      </c>
      <c r="S50" s="68">
        <v>1.01756</v>
      </c>
      <c r="T50" s="68">
        <v>1.00007</v>
      </c>
      <c r="U50" s="68">
        <v>0.99424000000000001</v>
      </c>
      <c r="V50" s="68">
        <v>0.99424000000000001</v>
      </c>
      <c r="W50" s="68">
        <v>1.00007</v>
      </c>
      <c r="X50" s="68">
        <v>1.01756</v>
      </c>
      <c r="Y50" s="68">
        <v>1.02339</v>
      </c>
      <c r="Z50" s="68">
        <v>1.02922</v>
      </c>
      <c r="AA50" s="68">
        <v>1.0321400000000001</v>
      </c>
      <c r="AB50" s="68">
        <v>1.0321400000000001</v>
      </c>
      <c r="AC50" s="68">
        <v>1.02922</v>
      </c>
      <c r="AD50" s="68">
        <v>1.02922</v>
      </c>
      <c r="AE50" s="110"/>
      <c r="AF50" s="91"/>
      <c r="AH50" s="79"/>
      <c r="AI50" s="79"/>
      <c r="AJ50" s="79"/>
      <c r="AK50" s="79"/>
    </row>
    <row r="51" spans="1:41" ht="12.75" customHeight="1" x14ac:dyDescent="0.25">
      <c r="A51" s="110"/>
      <c r="B51" s="111" t="s">
        <v>200</v>
      </c>
      <c r="C51" s="70"/>
      <c r="D51" s="63" t="s">
        <v>135</v>
      </c>
      <c r="E51" s="63" t="s">
        <v>155</v>
      </c>
      <c r="F51" s="71">
        <v>44928</v>
      </c>
      <c r="G51" s="68">
        <v>0.62978000000000001</v>
      </c>
      <c r="H51" s="68">
        <v>0.61812</v>
      </c>
      <c r="I51" s="68">
        <v>0.61229</v>
      </c>
      <c r="J51" s="68">
        <v>0.61229</v>
      </c>
      <c r="K51" s="68">
        <v>0.61229</v>
      </c>
      <c r="L51" s="68">
        <v>0.61229</v>
      </c>
      <c r="M51" s="68">
        <v>0.61229</v>
      </c>
      <c r="N51" s="68">
        <v>0.61229</v>
      </c>
      <c r="O51" s="68">
        <v>0.61229</v>
      </c>
      <c r="P51" s="68">
        <v>0.61229</v>
      </c>
      <c r="Q51" s="68">
        <v>0.61812</v>
      </c>
      <c r="R51" s="68">
        <v>0.62978000000000001</v>
      </c>
      <c r="S51" s="68">
        <v>0.62978000000000001</v>
      </c>
      <c r="T51" s="68">
        <v>0.62978000000000001</v>
      </c>
      <c r="U51" s="68">
        <v>0.64727000000000001</v>
      </c>
      <c r="V51" s="68">
        <v>0.64727000000000001</v>
      </c>
      <c r="W51" s="68">
        <v>0.64727000000000001</v>
      </c>
      <c r="X51" s="68">
        <v>0.64727000000000001</v>
      </c>
      <c r="Y51" s="68">
        <v>0.64727000000000001</v>
      </c>
      <c r="Z51" s="68">
        <v>0.64727000000000001</v>
      </c>
      <c r="AA51" s="68">
        <v>0.64727000000000001</v>
      </c>
      <c r="AB51" s="68">
        <v>0.62978000000000001</v>
      </c>
      <c r="AC51" s="68">
        <v>0.62978000000000001</v>
      </c>
      <c r="AD51" s="68">
        <v>0.61812</v>
      </c>
      <c r="AE51" s="110"/>
      <c r="AF51" s="91"/>
      <c r="AH51" s="80"/>
      <c r="AI51" s="80"/>
      <c r="AJ51" s="80"/>
      <c r="AK51" s="80"/>
    </row>
    <row r="52" spans="1:41" ht="12.75" customHeight="1" x14ac:dyDescent="0.25">
      <c r="A52" s="110"/>
      <c r="B52" s="100" t="s">
        <v>200</v>
      </c>
      <c r="C52" s="70"/>
      <c r="D52" s="63" t="s">
        <v>135</v>
      </c>
      <c r="E52" s="63" t="s">
        <v>155</v>
      </c>
      <c r="F52" s="71">
        <v>44936</v>
      </c>
      <c r="G52" s="68">
        <v>0.71142000000000005</v>
      </c>
      <c r="H52" s="68">
        <v>0.71142000000000005</v>
      </c>
      <c r="I52" s="68">
        <v>0.70559000000000005</v>
      </c>
      <c r="J52" s="68">
        <v>0.70559000000000005</v>
      </c>
      <c r="K52" s="68">
        <v>0.69101000000000001</v>
      </c>
      <c r="L52" s="68">
        <v>0.69101000000000001</v>
      </c>
      <c r="M52" s="68">
        <v>0.67352000000000001</v>
      </c>
      <c r="N52" s="68">
        <v>0.67352000000000001</v>
      </c>
      <c r="O52" s="68">
        <v>0.67352000000000001</v>
      </c>
      <c r="P52" s="68">
        <v>0.67352000000000001</v>
      </c>
      <c r="Q52" s="68">
        <v>0.69101000000000001</v>
      </c>
      <c r="R52" s="68">
        <v>0.70559000000000005</v>
      </c>
      <c r="S52" s="68">
        <v>0.70559000000000005</v>
      </c>
      <c r="T52" s="68">
        <v>0.70559000000000005</v>
      </c>
      <c r="U52" s="68">
        <v>0.70559000000000005</v>
      </c>
      <c r="V52" s="68">
        <v>0.71142000000000005</v>
      </c>
      <c r="W52" s="68">
        <v>0.71142000000000005</v>
      </c>
      <c r="X52" s="68">
        <v>0.69101000000000001</v>
      </c>
      <c r="Y52" s="68">
        <v>0.67352000000000001</v>
      </c>
      <c r="Z52" s="68">
        <v>0.66768000000000005</v>
      </c>
      <c r="AA52" s="68">
        <v>0.67352000000000001</v>
      </c>
      <c r="AB52" s="68">
        <v>0.65310999999999997</v>
      </c>
      <c r="AC52" s="68">
        <v>0.66768000000000005</v>
      </c>
      <c r="AD52" s="68">
        <v>0.69101000000000001</v>
      </c>
      <c r="AE52" s="110"/>
      <c r="AF52" s="89"/>
      <c r="AG52" s="79"/>
      <c r="AH52" s="79"/>
      <c r="AI52" s="79"/>
      <c r="AJ52" s="79"/>
      <c r="AK52" s="79"/>
    </row>
    <row r="53" spans="1:41" ht="12.75" customHeight="1" x14ac:dyDescent="0.25">
      <c r="A53" s="110"/>
      <c r="B53" s="100" t="s">
        <v>200</v>
      </c>
      <c r="C53" s="70"/>
      <c r="D53" s="63" t="s">
        <v>135</v>
      </c>
      <c r="E53" s="63" t="s">
        <v>155</v>
      </c>
      <c r="F53" s="71">
        <v>45006</v>
      </c>
      <c r="G53" s="68">
        <v>0.76973000000000003</v>
      </c>
      <c r="H53" s="68">
        <v>0.76099000000000006</v>
      </c>
      <c r="I53" s="68">
        <v>0.76099000000000006</v>
      </c>
      <c r="J53" s="68">
        <v>0.74348999999999998</v>
      </c>
      <c r="K53" s="68">
        <v>0.72599999999999998</v>
      </c>
      <c r="L53" s="68">
        <v>0.70559000000000005</v>
      </c>
      <c r="M53" s="68">
        <v>0.70559000000000005</v>
      </c>
      <c r="N53" s="68">
        <v>0.72599999999999998</v>
      </c>
      <c r="O53" s="68">
        <v>0.76973000000000003</v>
      </c>
      <c r="P53" s="68">
        <v>0.80764000000000002</v>
      </c>
      <c r="Q53" s="68">
        <v>0.83970999999999996</v>
      </c>
      <c r="R53" s="68">
        <v>0.86012</v>
      </c>
      <c r="S53" s="68">
        <v>0.86012</v>
      </c>
      <c r="T53" s="68">
        <v>0.83970999999999996</v>
      </c>
      <c r="U53" s="68">
        <v>0.82221</v>
      </c>
      <c r="V53" s="68">
        <v>0.80764000000000002</v>
      </c>
      <c r="W53" s="68">
        <v>0.79596999999999996</v>
      </c>
      <c r="X53" s="68">
        <v>0.78722999999999999</v>
      </c>
      <c r="Y53" s="68">
        <v>0.78722999999999999</v>
      </c>
      <c r="Z53" s="68">
        <v>0.78722999999999999</v>
      </c>
      <c r="AA53" s="68">
        <v>0.76973000000000003</v>
      </c>
      <c r="AB53" s="68">
        <v>0.76973000000000003</v>
      </c>
      <c r="AC53" s="68">
        <v>0.76973000000000003</v>
      </c>
      <c r="AD53" s="68">
        <v>0.76973000000000003</v>
      </c>
      <c r="AE53" s="110"/>
      <c r="AF53" s="89"/>
      <c r="AG53" s="79"/>
      <c r="AH53" s="79"/>
      <c r="AI53" s="79"/>
      <c r="AJ53" s="79"/>
      <c r="AK53" s="79"/>
    </row>
    <row r="54" spans="1:41" ht="12.75" customHeight="1" x14ac:dyDescent="0.25">
      <c r="A54" s="110"/>
      <c r="B54" s="100" t="s">
        <v>200</v>
      </c>
      <c r="C54" s="70"/>
      <c r="D54" s="63" t="s">
        <v>135</v>
      </c>
      <c r="E54" s="63" t="s">
        <v>155</v>
      </c>
      <c r="F54" s="71">
        <v>45030</v>
      </c>
      <c r="G54" s="68">
        <v>0.86012</v>
      </c>
      <c r="H54" s="68">
        <v>0.86012</v>
      </c>
      <c r="I54" s="68">
        <v>0.86012</v>
      </c>
      <c r="J54" s="68">
        <v>0.87470000000000003</v>
      </c>
      <c r="K54" s="68">
        <v>0.87470000000000003</v>
      </c>
      <c r="L54" s="68">
        <v>0.87470000000000003</v>
      </c>
      <c r="M54" s="68">
        <v>0.87470000000000003</v>
      </c>
      <c r="N54" s="68">
        <v>0.87470000000000003</v>
      </c>
      <c r="O54" s="68">
        <v>0.86012</v>
      </c>
      <c r="P54" s="68">
        <v>0.82221</v>
      </c>
      <c r="Q54" s="68">
        <v>0.80764000000000002</v>
      </c>
      <c r="R54" s="68">
        <v>0.79596999999999996</v>
      </c>
      <c r="S54" s="68">
        <v>0.79596999999999996</v>
      </c>
      <c r="T54" s="68">
        <v>0.79596999999999996</v>
      </c>
      <c r="U54" s="68">
        <v>0.79596999999999996</v>
      </c>
      <c r="V54" s="68">
        <v>0.79596999999999996</v>
      </c>
      <c r="W54" s="68">
        <v>0.79596999999999996</v>
      </c>
      <c r="X54" s="68">
        <v>0.78722999999999999</v>
      </c>
      <c r="Y54" s="68">
        <v>0.76973000000000003</v>
      </c>
      <c r="Z54" s="68">
        <v>0.76973000000000003</v>
      </c>
      <c r="AA54" s="68">
        <v>0.76099000000000006</v>
      </c>
      <c r="AB54" s="68">
        <v>0.76099000000000006</v>
      </c>
      <c r="AC54" s="68">
        <v>0.76099000000000006</v>
      </c>
      <c r="AD54" s="68">
        <v>0.76099000000000006</v>
      </c>
      <c r="AE54" s="110"/>
      <c r="AF54" s="89"/>
      <c r="AG54" s="79"/>
      <c r="AH54" s="79"/>
      <c r="AI54" s="79"/>
      <c r="AJ54" s="79"/>
      <c r="AK54" s="79"/>
    </row>
    <row r="55" spans="1:41" ht="12.75" customHeight="1" x14ac:dyDescent="0.25">
      <c r="A55" s="110"/>
      <c r="B55" s="100" t="s">
        <v>200</v>
      </c>
      <c r="C55" s="70"/>
      <c r="D55" s="63" t="s">
        <v>135</v>
      </c>
      <c r="E55" s="63" t="s">
        <v>155</v>
      </c>
      <c r="F55" s="71">
        <v>45055</v>
      </c>
      <c r="G55" s="68">
        <v>0.93884000000000001</v>
      </c>
      <c r="H55" s="68">
        <v>0.92135</v>
      </c>
      <c r="I55" s="68">
        <v>0.92135</v>
      </c>
      <c r="J55" s="68">
        <v>0.91259999999999997</v>
      </c>
      <c r="K55" s="68">
        <v>0.91259999999999997</v>
      </c>
      <c r="L55" s="68">
        <v>0.91259999999999997</v>
      </c>
      <c r="M55" s="68">
        <v>0.91259999999999997</v>
      </c>
      <c r="N55" s="68">
        <v>0.95342000000000005</v>
      </c>
      <c r="O55" s="68">
        <v>0.95342000000000005</v>
      </c>
      <c r="P55" s="68">
        <v>0.95342000000000005</v>
      </c>
      <c r="Q55" s="68">
        <v>0.93884000000000001</v>
      </c>
      <c r="R55" s="68">
        <v>0.93884000000000001</v>
      </c>
      <c r="S55" s="68">
        <v>0.93884000000000001</v>
      </c>
      <c r="T55" s="68">
        <v>0.95342000000000005</v>
      </c>
      <c r="U55" s="68">
        <v>0.95342000000000005</v>
      </c>
      <c r="V55" s="68">
        <v>0.95342000000000005</v>
      </c>
      <c r="W55" s="68">
        <v>0.95342000000000005</v>
      </c>
      <c r="X55" s="68">
        <v>0.93884000000000001</v>
      </c>
      <c r="Y55" s="68">
        <v>0.92135</v>
      </c>
      <c r="Z55" s="68">
        <v>0.91259999999999997</v>
      </c>
      <c r="AA55" s="68">
        <v>0.88344</v>
      </c>
      <c r="AB55" s="68">
        <v>0.87470000000000003</v>
      </c>
      <c r="AC55" s="68">
        <v>0.87470000000000003</v>
      </c>
      <c r="AD55" s="68">
        <v>0.87470000000000003</v>
      </c>
      <c r="AE55" s="110"/>
      <c r="AF55" s="89"/>
      <c r="AG55" s="79"/>
      <c r="AH55" s="79"/>
      <c r="AI55" s="79"/>
      <c r="AJ55" s="79"/>
      <c r="AK55" s="79"/>
    </row>
    <row r="56" spans="1:41" ht="12.75" customHeight="1" x14ac:dyDescent="0.25">
      <c r="A56" s="110"/>
      <c r="B56" s="100" t="s">
        <v>200</v>
      </c>
      <c r="C56" s="70"/>
      <c r="D56" s="63" t="s">
        <v>135</v>
      </c>
      <c r="E56" s="63" t="s">
        <v>155</v>
      </c>
      <c r="F56" s="71">
        <v>45100</v>
      </c>
      <c r="G56" s="68">
        <v>0.99424000000000001</v>
      </c>
      <c r="H56" s="68">
        <v>0.98841000000000001</v>
      </c>
      <c r="I56" s="68">
        <v>0.98841000000000001</v>
      </c>
      <c r="J56" s="68">
        <v>0.98841000000000001</v>
      </c>
      <c r="K56" s="68">
        <v>0.98841000000000001</v>
      </c>
      <c r="L56" s="68">
        <v>0.98841000000000001</v>
      </c>
      <c r="M56" s="68">
        <v>0.99424000000000001</v>
      </c>
      <c r="N56" s="68">
        <v>1.0059</v>
      </c>
      <c r="O56" s="68">
        <v>1.0088200000000001</v>
      </c>
      <c r="P56" s="68">
        <v>1.02339</v>
      </c>
      <c r="Q56" s="68">
        <v>1.02922</v>
      </c>
      <c r="R56" s="68">
        <v>1.02922</v>
      </c>
      <c r="S56" s="68">
        <v>1.0321400000000001</v>
      </c>
      <c r="T56" s="68">
        <v>1.0321400000000001</v>
      </c>
      <c r="U56" s="68">
        <v>1.0321400000000001</v>
      </c>
      <c r="V56" s="68">
        <v>1.0321400000000001</v>
      </c>
      <c r="W56" s="68">
        <v>1.0321400000000001</v>
      </c>
      <c r="X56" s="68">
        <v>1.02922</v>
      </c>
      <c r="Y56" s="68">
        <v>1.02922</v>
      </c>
      <c r="Z56" s="68">
        <v>1.02339</v>
      </c>
      <c r="AA56" s="68">
        <v>1.02339</v>
      </c>
      <c r="AB56" s="68">
        <v>1.0088200000000001</v>
      </c>
      <c r="AC56" s="68">
        <v>1.0088200000000001</v>
      </c>
      <c r="AD56" s="68">
        <v>1.0059</v>
      </c>
      <c r="AE56" s="110"/>
      <c r="AF56" s="89"/>
      <c r="AG56" s="79"/>
      <c r="AH56" s="79"/>
      <c r="AI56" s="79"/>
      <c r="AJ56" s="79"/>
      <c r="AK56" s="79"/>
    </row>
    <row r="57" spans="1:41" ht="12.75" customHeight="1" x14ac:dyDescent="0.25">
      <c r="A57" s="110"/>
      <c r="B57" s="100" t="s">
        <v>200</v>
      </c>
      <c r="C57" s="70"/>
      <c r="D57" s="63" t="s">
        <v>135</v>
      </c>
      <c r="E57" s="63" t="s">
        <v>155</v>
      </c>
      <c r="F57" s="71">
        <v>45123</v>
      </c>
      <c r="G57" s="68">
        <v>1.0088200000000001</v>
      </c>
      <c r="H57" s="68">
        <v>1.01756</v>
      </c>
      <c r="I57" s="68">
        <v>1.01756</v>
      </c>
      <c r="J57" s="68">
        <v>1.01756</v>
      </c>
      <c r="K57" s="68">
        <v>1.02339</v>
      </c>
      <c r="L57" s="68">
        <v>1.01756</v>
      </c>
      <c r="M57" s="68">
        <v>1.02922</v>
      </c>
      <c r="N57" s="68">
        <v>1.02922</v>
      </c>
      <c r="O57" s="68">
        <v>1.0321400000000001</v>
      </c>
      <c r="P57" s="68">
        <v>1.02922</v>
      </c>
      <c r="Q57" s="68">
        <v>1.02339</v>
      </c>
      <c r="R57" s="68">
        <v>1.02339</v>
      </c>
      <c r="S57" s="68">
        <v>1.02339</v>
      </c>
      <c r="T57" s="68">
        <v>1.01756</v>
      </c>
      <c r="U57" s="68">
        <v>1.01756</v>
      </c>
      <c r="V57" s="68">
        <v>1.01756</v>
      </c>
      <c r="W57" s="68">
        <v>1.01756</v>
      </c>
      <c r="X57" s="68">
        <v>1.01756</v>
      </c>
      <c r="Y57" s="68">
        <v>1.02922</v>
      </c>
      <c r="Z57" s="68">
        <v>1.0321400000000001</v>
      </c>
      <c r="AA57" s="68">
        <v>1.0321400000000001</v>
      </c>
      <c r="AB57" s="68">
        <v>1.02922</v>
      </c>
      <c r="AC57" s="68">
        <v>1.02922</v>
      </c>
      <c r="AD57" s="68">
        <v>1.02922</v>
      </c>
      <c r="AE57" s="110"/>
      <c r="AF57" s="89"/>
      <c r="AG57" s="79"/>
      <c r="AH57" s="79"/>
      <c r="AI57" s="79"/>
      <c r="AJ57" s="79"/>
      <c r="AK57" s="79"/>
    </row>
    <row r="58" spans="1:41" ht="12.75" customHeight="1" x14ac:dyDescent="0.25">
      <c r="A58" s="110"/>
      <c r="B58" s="111" t="s">
        <v>201</v>
      </c>
      <c r="C58" s="70"/>
      <c r="D58" s="63" t="s">
        <v>135</v>
      </c>
      <c r="E58" s="63" t="s">
        <v>155</v>
      </c>
      <c r="F58" s="71">
        <v>44928</v>
      </c>
      <c r="G58" s="68">
        <v>0.76973000000000003</v>
      </c>
      <c r="H58" s="68">
        <v>0.76099000000000006</v>
      </c>
      <c r="I58" s="68">
        <v>0.76099000000000006</v>
      </c>
      <c r="J58" s="68">
        <v>0.76099000000000006</v>
      </c>
      <c r="K58" s="68">
        <v>0.76099000000000006</v>
      </c>
      <c r="L58" s="68">
        <v>0.76099000000000006</v>
      </c>
      <c r="M58" s="68">
        <v>0.76099000000000006</v>
      </c>
      <c r="N58" s="68">
        <v>0.74348999999999998</v>
      </c>
      <c r="O58" s="68">
        <v>0.76099000000000006</v>
      </c>
      <c r="P58" s="68">
        <v>0.76099000000000006</v>
      </c>
      <c r="Q58" s="68">
        <v>0.76973000000000003</v>
      </c>
      <c r="R58" s="68">
        <v>0.78722999999999999</v>
      </c>
      <c r="S58" s="68">
        <v>0.78722999999999999</v>
      </c>
      <c r="T58" s="68">
        <v>0.78722999999999999</v>
      </c>
      <c r="U58" s="68">
        <v>0.79596999999999996</v>
      </c>
      <c r="V58" s="68">
        <v>0.76973000000000003</v>
      </c>
      <c r="W58" s="68">
        <v>0.76099000000000006</v>
      </c>
      <c r="X58" s="68">
        <v>0.76099000000000006</v>
      </c>
      <c r="Y58" s="68">
        <v>0.76099000000000006</v>
      </c>
      <c r="Z58" s="68">
        <v>0.74348999999999998</v>
      </c>
      <c r="AA58" s="68">
        <v>0.74348999999999998</v>
      </c>
      <c r="AB58" s="68">
        <v>0.74348999999999998</v>
      </c>
      <c r="AC58" s="68">
        <v>0.71142000000000005</v>
      </c>
      <c r="AD58" s="68">
        <v>0.71142000000000005</v>
      </c>
      <c r="AE58" s="110"/>
      <c r="AF58" s="89"/>
      <c r="AG58" s="79"/>
      <c r="AH58" s="79"/>
      <c r="AI58" s="79"/>
      <c r="AJ58" s="79"/>
      <c r="AK58" s="79"/>
      <c r="AO58" s="81"/>
    </row>
    <row r="59" spans="1:41" ht="12.75" customHeight="1" x14ac:dyDescent="0.25">
      <c r="A59" s="110"/>
      <c r="B59" s="100" t="s">
        <v>201</v>
      </c>
      <c r="C59" s="70"/>
      <c r="D59" s="63" t="s">
        <v>135</v>
      </c>
      <c r="E59" s="63" t="s">
        <v>155</v>
      </c>
      <c r="F59" s="71">
        <v>44936</v>
      </c>
      <c r="G59" s="68">
        <v>0.78722999999999999</v>
      </c>
      <c r="H59" s="68">
        <v>0.78722999999999999</v>
      </c>
      <c r="I59" s="68">
        <v>0.78722999999999999</v>
      </c>
      <c r="J59" s="68">
        <v>0.78722999999999999</v>
      </c>
      <c r="K59" s="68">
        <v>0.76973000000000003</v>
      </c>
      <c r="L59" s="68">
        <v>0.76099000000000006</v>
      </c>
      <c r="M59" s="68">
        <v>0.76099000000000006</v>
      </c>
      <c r="N59" s="68">
        <v>0.74348999999999998</v>
      </c>
      <c r="O59" s="68">
        <v>0.72599999999999998</v>
      </c>
      <c r="P59" s="68">
        <v>0.74348999999999998</v>
      </c>
      <c r="Q59" s="68">
        <v>0.74348999999999998</v>
      </c>
      <c r="R59" s="68">
        <v>0.72599999999999998</v>
      </c>
      <c r="S59" s="68">
        <v>0.72599999999999998</v>
      </c>
      <c r="T59" s="68">
        <v>0.71142000000000005</v>
      </c>
      <c r="U59" s="68">
        <v>0.71142000000000005</v>
      </c>
      <c r="V59" s="68">
        <v>0.70559000000000005</v>
      </c>
      <c r="W59" s="68">
        <v>0.70559000000000005</v>
      </c>
      <c r="X59" s="68">
        <v>0.70559000000000005</v>
      </c>
      <c r="Y59" s="68">
        <v>0.69101000000000001</v>
      </c>
      <c r="Z59" s="68">
        <v>0.69101000000000001</v>
      </c>
      <c r="AA59" s="68">
        <v>0.70559000000000005</v>
      </c>
      <c r="AB59" s="68">
        <v>0.70559000000000005</v>
      </c>
      <c r="AC59" s="68">
        <v>0.70559000000000005</v>
      </c>
      <c r="AD59" s="68">
        <v>0.70559000000000005</v>
      </c>
      <c r="AE59" s="110"/>
      <c r="AF59" s="89"/>
      <c r="AG59" s="79"/>
      <c r="AH59" s="79"/>
      <c r="AI59" s="79"/>
      <c r="AJ59" s="79"/>
      <c r="AK59" s="79"/>
      <c r="AO59" s="81"/>
    </row>
    <row r="60" spans="1:41" ht="12.75" customHeight="1" x14ac:dyDescent="0.25">
      <c r="A60" s="110"/>
      <c r="B60" s="100" t="s">
        <v>201</v>
      </c>
      <c r="C60" s="70"/>
      <c r="D60" s="63" t="s">
        <v>135</v>
      </c>
      <c r="E60" s="63" t="s">
        <v>155</v>
      </c>
      <c r="F60" s="71">
        <v>45006</v>
      </c>
      <c r="G60" s="68">
        <v>0.76973000000000003</v>
      </c>
      <c r="H60" s="68">
        <v>0.78722999999999999</v>
      </c>
      <c r="I60" s="68">
        <v>0.78722999999999999</v>
      </c>
      <c r="J60" s="68">
        <v>0.78722999999999999</v>
      </c>
      <c r="K60" s="68">
        <v>0.78722999999999999</v>
      </c>
      <c r="L60" s="68">
        <v>0.78722999999999999</v>
      </c>
      <c r="M60" s="68">
        <v>0.78722999999999999</v>
      </c>
      <c r="N60" s="68">
        <v>0.79596999999999996</v>
      </c>
      <c r="O60" s="68">
        <v>0.79596999999999996</v>
      </c>
      <c r="P60" s="68">
        <v>0.80764000000000002</v>
      </c>
      <c r="Q60" s="68">
        <v>0.82221</v>
      </c>
      <c r="R60" s="68">
        <v>0.82221</v>
      </c>
      <c r="S60" s="68">
        <v>0.82221</v>
      </c>
      <c r="T60" s="68">
        <v>0.82221</v>
      </c>
      <c r="U60" s="68">
        <v>0.82221</v>
      </c>
      <c r="V60" s="68">
        <v>0.82221</v>
      </c>
      <c r="W60" s="68">
        <v>0.82221</v>
      </c>
      <c r="X60" s="68">
        <v>0.82221</v>
      </c>
      <c r="Y60" s="68">
        <v>0.82221</v>
      </c>
      <c r="Z60" s="68">
        <v>0.80764000000000002</v>
      </c>
      <c r="AA60" s="68">
        <v>0.80764000000000002</v>
      </c>
      <c r="AB60" s="68">
        <v>0.79596999999999996</v>
      </c>
      <c r="AC60" s="68">
        <v>0.79596999999999996</v>
      </c>
      <c r="AD60" s="68">
        <v>0.79596999999999996</v>
      </c>
      <c r="AE60" s="110"/>
      <c r="AF60" s="89"/>
      <c r="AG60" s="79"/>
      <c r="AH60" s="79"/>
      <c r="AI60" s="79"/>
      <c r="AJ60" s="79"/>
      <c r="AK60" s="79"/>
      <c r="AO60" s="81"/>
    </row>
    <row r="61" spans="1:41" ht="12.75" customHeight="1" x14ac:dyDescent="0.25">
      <c r="A61" s="110"/>
      <c r="B61" s="100" t="s">
        <v>201</v>
      </c>
      <c r="C61" s="14"/>
      <c r="D61" s="63" t="s">
        <v>135</v>
      </c>
      <c r="E61" s="63" t="s">
        <v>155</v>
      </c>
      <c r="F61" s="71">
        <v>45030</v>
      </c>
      <c r="G61" s="68">
        <v>0.79596999999999996</v>
      </c>
      <c r="H61" s="68">
        <v>0.79596999999999996</v>
      </c>
      <c r="I61" s="68">
        <v>0.79596999999999996</v>
      </c>
      <c r="J61" s="68">
        <v>0.80764000000000002</v>
      </c>
      <c r="K61" s="68">
        <v>0.82221</v>
      </c>
      <c r="L61" s="68">
        <v>0.82221</v>
      </c>
      <c r="M61" s="68">
        <v>0.82221</v>
      </c>
      <c r="N61" s="68">
        <v>0.82221</v>
      </c>
      <c r="O61" s="68">
        <v>0.82221</v>
      </c>
      <c r="P61" s="68">
        <v>0.83970999999999996</v>
      </c>
      <c r="Q61" s="68">
        <v>0.83970999999999996</v>
      </c>
      <c r="R61" s="68">
        <v>0.87470000000000003</v>
      </c>
      <c r="S61" s="68">
        <v>0.87470000000000003</v>
      </c>
      <c r="T61" s="68">
        <v>0.88344</v>
      </c>
      <c r="U61" s="68">
        <v>0.88344</v>
      </c>
      <c r="V61" s="68">
        <v>0.86012</v>
      </c>
      <c r="W61" s="68">
        <v>0.86012</v>
      </c>
      <c r="X61" s="68">
        <v>0.80764000000000002</v>
      </c>
      <c r="Y61" s="68">
        <v>0.78722999999999999</v>
      </c>
      <c r="Z61" s="68">
        <v>0.76973000000000003</v>
      </c>
      <c r="AA61" s="68">
        <v>0.76099000000000006</v>
      </c>
      <c r="AB61" s="68">
        <v>0.74348999999999998</v>
      </c>
      <c r="AC61" s="68">
        <v>0.74348999999999998</v>
      </c>
      <c r="AD61" s="68">
        <v>0.76099000000000006</v>
      </c>
      <c r="AE61" s="110"/>
      <c r="AF61" s="89"/>
      <c r="AG61" s="79"/>
      <c r="AH61" s="79"/>
      <c r="AI61" s="79"/>
      <c r="AJ61" s="79"/>
      <c r="AK61" s="79"/>
      <c r="AO61" s="81"/>
    </row>
    <row r="62" spans="1:41" ht="12.75" customHeight="1" x14ac:dyDescent="0.25">
      <c r="A62" s="110"/>
      <c r="B62" s="100" t="s">
        <v>201</v>
      </c>
      <c r="C62" s="14"/>
      <c r="D62" s="63" t="s">
        <v>135</v>
      </c>
      <c r="E62" s="63" t="s">
        <v>155</v>
      </c>
      <c r="F62" s="71">
        <v>45055</v>
      </c>
      <c r="G62" s="68">
        <v>0.83970999999999996</v>
      </c>
      <c r="H62" s="68">
        <v>0.86012</v>
      </c>
      <c r="I62" s="68">
        <v>0.87470000000000003</v>
      </c>
      <c r="J62" s="68">
        <v>0.87470000000000003</v>
      </c>
      <c r="K62" s="68">
        <v>0.87470000000000003</v>
      </c>
      <c r="L62" s="68">
        <v>0.88344</v>
      </c>
      <c r="M62" s="68">
        <v>0.88344</v>
      </c>
      <c r="N62" s="68">
        <v>0.91259999999999997</v>
      </c>
      <c r="O62" s="68">
        <v>0.92135</v>
      </c>
      <c r="P62" s="68">
        <v>0.95342000000000005</v>
      </c>
      <c r="Q62" s="68">
        <v>0.97674000000000005</v>
      </c>
      <c r="R62" s="68">
        <v>0.98841000000000001</v>
      </c>
      <c r="S62" s="68">
        <v>1.0059</v>
      </c>
      <c r="T62" s="68">
        <v>1.0088200000000001</v>
      </c>
      <c r="U62" s="68">
        <v>1.0059</v>
      </c>
      <c r="V62" s="68">
        <v>1.0059</v>
      </c>
      <c r="W62" s="68">
        <v>0.88344</v>
      </c>
      <c r="X62" s="68">
        <v>0.87470000000000003</v>
      </c>
      <c r="Y62" s="68">
        <v>0.83970999999999996</v>
      </c>
      <c r="Z62" s="68">
        <v>0.82221</v>
      </c>
      <c r="AA62" s="68">
        <v>0.80764000000000002</v>
      </c>
      <c r="AB62" s="68">
        <v>0.80764000000000002</v>
      </c>
      <c r="AC62" s="68">
        <v>0.80764000000000002</v>
      </c>
      <c r="AD62" s="68">
        <v>0.79596999999999996</v>
      </c>
      <c r="AE62" s="110"/>
      <c r="AF62" s="89"/>
      <c r="AG62" s="79"/>
      <c r="AH62" s="79"/>
      <c r="AI62" s="79"/>
      <c r="AJ62" s="79"/>
      <c r="AK62" s="79"/>
      <c r="AO62" s="81"/>
    </row>
    <row r="63" spans="1:41" x14ac:dyDescent="0.25">
      <c r="A63" s="110"/>
      <c r="B63" s="100" t="s">
        <v>201</v>
      </c>
      <c r="C63" s="70"/>
      <c r="D63" s="63" t="s">
        <v>135</v>
      </c>
      <c r="E63" s="63" t="s">
        <v>155</v>
      </c>
      <c r="F63" s="71">
        <v>45100</v>
      </c>
      <c r="G63" s="68">
        <v>0.91259999999999997</v>
      </c>
      <c r="H63" s="68">
        <v>0.91259999999999997</v>
      </c>
      <c r="I63" s="68">
        <v>0.92135</v>
      </c>
      <c r="J63" s="68">
        <v>0.91259999999999997</v>
      </c>
      <c r="K63" s="68">
        <v>0.91259999999999997</v>
      </c>
      <c r="L63" s="68">
        <v>0.93884000000000001</v>
      </c>
      <c r="M63" s="68">
        <v>0.96216000000000002</v>
      </c>
      <c r="N63" s="68">
        <v>0.98841000000000001</v>
      </c>
      <c r="O63" s="68">
        <v>1.0059</v>
      </c>
      <c r="P63" s="68">
        <v>1.01756</v>
      </c>
      <c r="Q63" s="68">
        <v>1.02922</v>
      </c>
      <c r="R63" s="68">
        <v>1.02922</v>
      </c>
      <c r="S63" s="68">
        <v>1.0321400000000001</v>
      </c>
      <c r="T63" s="68">
        <v>1.0321400000000001</v>
      </c>
      <c r="U63" s="68">
        <v>1.0321400000000001</v>
      </c>
      <c r="V63" s="68">
        <v>1.0321400000000001</v>
      </c>
      <c r="W63" s="68">
        <v>1.02922</v>
      </c>
      <c r="X63" s="68">
        <v>1.02922</v>
      </c>
      <c r="Y63" s="68">
        <v>1.0088200000000001</v>
      </c>
      <c r="Z63" s="68">
        <v>1.0059</v>
      </c>
      <c r="AA63" s="68">
        <v>0.99424000000000001</v>
      </c>
      <c r="AB63" s="68">
        <v>0.98841000000000001</v>
      </c>
      <c r="AC63" s="68">
        <v>0.97674000000000005</v>
      </c>
      <c r="AD63" s="68">
        <v>0.97674000000000005</v>
      </c>
      <c r="AE63" s="110"/>
      <c r="AF63" s="89"/>
      <c r="AG63" s="79"/>
      <c r="AH63" s="79"/>
      <c r="AI63" s="79"/>
      <c r="AJ63" s="79"/>
      <c r="AK63" s="79"/>
      <c r="AO63" s="81"/>
    </row>
    <row r="64" spans="1:41" x14ac:dyDescent="0.25">
      <c r="A64" s="110"/>
      <c r="B64" s="100" t="s">
        <v>201</v>
      </c>
      <c r="C64" s="70"/>
      <c r="D64" s="63" t="s">
        <v>135</v>
      </c>
      <c r="E64" s="63" t="s">
        <v>155</v>
      </c>
      <c r="F64" s="71">
        <v>45123</v>
      </c>
      <c r="G64" s="68">
        <v>1.02339</v>
      </c>
      <c r="H64" s="68">
        <v>1.02339</v>
      </c>
      <c r="I64" s="68">
        <v>1.02339</v>
      </c>
      <c r="J64" s="68">
        <v>1.02339</v>
      </c>
      <c r="K64" s="68">
        <v>1.02339</v>
      </c>
      <c r="L64" s="68">
        <v>1.02922</v>
      </c>
      <c r="M64" s="68">
        <v>1.02922</v>
      </c>
      <c r="N64" s="68">
        <v>1.02922</v>
      </c>
      <c r="O64" s="68">
        <v>1.02922</v>
      </c>
      <c r="P64" s="68">
        <v>1.0321400000000001</v>
      </c>
      <c r="Q64" s="68">
        <v>1.02922</v>
      </c>
      <c r="R64" s="68">
        <v>1.02339</v>
      </c>
      <c r="S64" s="68">
        <v>1.0321400000000001</v>
      </c>
      <c r="T64" s="68">
        <v>1.02339</v>
      </c>
      <c r="U64" s="68">
        <v>1.0321400000000001</v>
      </c>
      <c r="V64" s="68">
        <v>1.02922</v>
      </c>
      <c r="W64" s="68">
        <v>1.02922</v>
      </c>
      <c r="X64" s="68">
        <v>1.02922</v>
      </c>
      <c r="Y64" s="68">
        <v>1.0321400000000001</v>
      </c>
      <c r="Z64" s="68">
        <v>1.0321400000000001</v>
      </c>
      <c r="AA64" s="68">
        <v>1.02922</v>
      </c>
      <c r="AB64" s="68">
        <v>1.02922</v>
      </c>
      <c r="AC64" s="68">
        <v>1.02339</v>
      </c>
      <c r="AD64" s="68">
        <v>1.02339</v>
      </c>
      <c r="AE64" s="110"/>
      <c r="AF64" s="89"/>
      <c r="AG64" s="79"/>
      <c r="AH64" s="79"/>
      <c r="AI64" s="79"/>
      <c r="AJ64" s="79"/>
      <c r="AK64" s="79"/>
      <c r="AO64" s="81"/>
    </row>
    <row r="65" spans="1:38" ht="12.75" customHeight="1" x14ac:dyDescent="0.25">
      <c r="A65" s="110"/>
      <c r="B65" s="111" t="s">
        <v>202</v>
      </c>
      <c r="C65" s="70"/>
      <c r="D65" s="63" t="s">
        <v>135</v>
      </c>
      <c r="E65" s="63" t="s">
        <v>155</v>
      </c>
      <c r="F65" s="71">
        <v>44928</v>
      </c>
      <c r="G65" s="68">
        <v>0.59187999999999996</v>
      </c>
      <c r="H65" s="68">
        <v>0.59187999999999996</v>
      </c>
      <c r="I65" s="68">
        <v>0.58313000000000004</v>
      </c>
      <c r="J65" s="68">
        <v>0.57730000000000004</v>
      </c>
      <c r="K65" s="68">
        <v>0.57730000000000004</v>
      </c>
      <c r="L65" s="68">
        <v>0.57730000000000004</v>
      </c>
      <c r="M65" s="68">
        <v>0.56679999999999997</v>
      </c>
      <c r="N65" s="68">
        <v>0.56679999999999997</v>
      </c>
      <c r="O65" s="68">
        <v>0.56679999999999997</v>
      </c>
      <c r="P65" s="68">
        <v>0.56679999999999997</v>
      </c>
      <c r="Q65" s="68">
        <v>0.56679999999999997</v>
      </c>
      <c r="R65" s="68">
        <v>0.56679999999999997</v>
      </c>
      <c r="S65" s="68">
        <v>0.56679999999999997</v>
      </c>
      <c r="T65" s="68">
        <v>0.57730000000000004</v>
      </c>
      <c r="U65" s="68">
        <v>0.58313000000000004</v>
      </c>
      <c r="V65" s="68">
        <v>0.58313000000000004</v>
      </c>
      <c r="W65" s="68">
        <v>0.58313000000000004</v>
      </c>
      <c r="X65" s="68">
        <v>0.58313000000000004</v>
      </c>
      <c r="Y65" s="68">
        <v>0.58313000000000004</v>
      </c>
      <c r="Z65" s="68">
        <v>0.58313000000000004</v>
      </c>
      <c r="AA65" s="68">
        <v>0.58313000000000004</v>
      </c>
      <c r="AB65" s="68">
        <v>0.58313000000000004</v>
      </c>
      <c r="AC65" s="68">
        <v>0.58313000000000004</v>
      </c>
      <c r="AD65" s="68">
        <v>0.58313000000000004</v>
      </c>
      <c r="AE65" s="110"/>
      <c r="AF65" s="89"/>
      <c r="AG65" s="79"/>
      <c r="AH65" s="79"/>
      <c r="AI65" s="79"/>
      <c r="AJ65" s="79"/>
      <c r="AK65" s="79"/>
    </row>
    <row r="66" spans="1:38" ht="12.75" customHeight="1" x14ac:dyDescent="0.25">
      <c r="A66" s="110"/>
      <c r="B66" s="100" t="s">
        <v>202</v>
      </c>
      <c r="C66" s="70"/>
      <c r="D66" s="63" t="s">
        <v>135</v>
      </c>
      <c r="E66" s="63" t="s">
        <v>155</v>
      </c>
      <c r="F66" s="71">
        <v>44936</v>
      </c>
      <c r="G66" s="68">
        <v>0.59187999999999996</v>
      </c>
      <c r="H66" s="68">
        <v>0.58313000000000004</v>
      </c>
      <c r="I66" s="68">
        <v>0.58313000000000004</v>
      </c>
      <c r="J66" s="68">
        <v>0.57730000000000004</v>
      </c>
      <c r="K66" s="68">
        <v>0.56679999999999997</v>
      </c>
      <c r="L66" s="68">
        <v>0.56679999999999997</v>
      </c>
      <c r="M66" s="68">
        <v>0.57730000000000004</v>
      </c>
      <c r="N66" s="68">
        <v>0.57730000000000004</v>
      </c>
      <c r="O66" s="68">
        <v>0.57730000000000004</v>
      </c>
      <c r="P66" s="68">
        <v>0.56679999999999997</v>
      </c>
      <c r="Q66" s="68">
        <v>0.56679999999999997</v>
      </c>
      <c r="R66" s="68">
        <v>0.57730000000000004</v>
      </c>
      <c r="S66" s="68">
        <v>0.57730000000000004</v>
      </c>
      <c r="T66" s="68">
        <v>0.58313000000000004</v>
      </c>
      <c r="U66" s="68">
        <v>0.59187999999999996</v>
      </c>
      <c r="V66" s="68">
        <v>0.59187999999999996</v>
      </c>
      <c r="W66" s="68">
        <v>0.59187999999999996</v>
      </c>
      <c r="X66" s="68">
        <v>0.59187999999999996</v>
      </c>
      <c r="Y66" s="68">
        <v>0.57730000000000004</v>
      </c>
      <c r="Z66" s="68">
        <v>0.55928</v>
      </c>
      <c r="AA66" s="68">
        <v>0.56679999999999997</v>
      </c>
      <c r="AB66" s="68">
        <v>0.58313000000000004</v>
      </c>
      <c r="AC66" s="68">
        <v>0.58313000000000004</v>
      </c>
      <c r="AD66" s="68">
        <v>0.60062000000000004</v>
      </c>
      <c r="AE66" s="110"/>
      <c r="AF66" s="89"/>
      <c r="AG66" s="79"/>
      <c r="AH66" s="79"/>
      <c r="AI66" s="79"/>
      <c r="AJ66" s="79"/>
      <c r="AK66" s="79"/>
    </row>
    <row r="67" spans="1:38" ht="12.75" customHeight="1" x14ac:dyDescent="0.25">
      <c r="A67" s="110"/>
      <c r="B67" s="100" t="s">
        <v>202</v>
      </c>
      <c r="C67" s="70"/>
      <c r="D67" s="63" t="s">
        <v>135</v>
      </c>
      <c r="E67" s="63" t="s">
        <v>155</v>
      </c>
      <c r="F67" s="71">
        <v>45006</v>
      </c>
      <c r="G67" s="68">
        <v>0.70559000000000005</v>
      </c>
      <c r="H67" s="68">
        <v>0.69101000000000001</v>
      </c>
      <c r="I67" s="68">
        <v>0.69101000000000001</v>
      </c>
      <c r="J67" s="68">
        <v>0.69101000000000001</v>
      </c>
      <c r="K67" s="68">
        <v>0.69101000000000001</v>
      </c>
      <c r="L67" s="68">
        <v>0.69101000000000001</v>
      </c>
      <c r="M67" s="68">
        <v>0.67352000000000001</v>
      </c>
      <c r="N67" s="68">
        <v>0.67352000000000001</v>
      </c>
      <c r="O67" s="68">
        <v>0.66768000000000005</v>
      </c>
      <c r="P67" s="68">
        <v>0.67352000000000001</v>
      </c>
      <c r="Q67" s="68">
        <v>0.69101000000000001</v>
      </c>
      <c r="R67" s="68">
        <v>0.70559000000000005</v>
      </c>
      <c r="S67" s="68">
        <v>0.72599999999999998</v>
      </c>
      <c r="T67" s="68">
        <v>0.74348999999999998</v>
      </c>
      <c r="U67" s="68">
        <v>0.74348999999999998</v>
      </c>
      <c r="V67" s="68">
        <v>0.76099000000000006</v>
      </c>
      <c r="W67" s="68">
        <v>0.74348999999999998</v>
      </c>
      <c r="X67" s="68">
        <v>0.74348999999999998</v>
      </c>
      <c r="Y67" s="68">
        <v>0.72599999999999998</v>
      </c>
      <c r="Z67" s="68">
        <v>0.70559000000000005</v>
      </c>
      <c r="AA67" s="68">
        <v>0.66768000000000005</v>
      </c>
      <c r="AB67" s="68">
        <v>0.62978000000000001</v>
      </c>
      <c r="AC67" s="68">
        <v>0.62978000000000001</v>
      </c>
      <c r="AD67" s="68">
        <v>0.60062000000000004</v>
      </c>
      <c r="AE67" s="110"/>
      <c r="AF67" s="89"/>
      <c r="AG67" s="79"/>
      <c r="AH67" s="79"/>
      <c r="AI67" s="79"/>
      <c r="AJ67" s="79"/>
      <c r="AK67" s="79"/>
    </row>
    <row r="68" spans="1:38" ht="12.75" customHeight="1" x14ac:dyDescent="0.25">
      <c r="A68" s="110"/>
      <c r="B68" s="100" t="s">
        <v>202</v>
      </c>
      <c r="C68" s="70"/>
      <c r="D68" s="63" t="s">
        <v>135</v>
      </c>
      <c r="E68" s="63" t="s">
        <v>155</v>
      </c>
      <c r="F68" s="71">
        <v>45030</v>
      </c>
      <c r="G68" s="68">
        <v>0.66768000000000005</v>
      </c>
      <c r="H68" s="68">
        <v>0.65310999999999997</v>
      </c>
      <c r="I68" s="68">
        <v>0.64727000000000001</v>
      </c>
      <c r="J68" s="68">
        <v>0.62978000000000001</v>
      </c>
      <c r="K68" s="68">
        <v>0.61812</v>
      </c>
      <c r="L68" s="68">
        <v>0.61229</v>
      </c>
      <c r="M68" s="68">
        <v>0.61229</v>
      </c>
      <c r="N68" s="68">
        <v>0.61229</v>
      </c>
      <c r="O68" s="68">
        <v>0.61812</v>
      </c>
      <c r="P68" s="68">
        <v>0.62978000000000001</v>
      </c>
      <c r="Q68" s="68">
        <v>0.62978000000000001</v>
      </c>
      <c r="R68" s="68">
        <v>0.64727000000000001</v>
      </c>
      <c r="S68" s="68">
        <v>0.64727000000000001</v>
      </c>
      <c r="T68" s="68">
        <v>0.64727000000000001</v>
      </c>
      <c r="U68" s="68">
        <v>0.64727000000000001</v>
      </c>
      <c r="V68" s="68">
        <v>0.64727000000000001</v>
      </c>
      <c r="W68" s="68">
        <v>0.64727000000000001</v>
      </c>
      <c r="X68" s="68">
        <v>0.62978000000000001</v>
      </c>
      <c r="Y68" s="68">
        <v>0.61812</v>
      </c>
      <c r="Z68" s="68">
        <v>0.61229</v>
      </c>
      <c r="AA68" s="68">
        <v>0.60062000000000004</v>
      </c>
      <c r="AB68" s="68">
        <v>0.59187999999999996</v>
      </c>
      <c r="AC68" s="68">
        <v>0.58313000000000004</v>
      </c>
      <c r="AD68" s="68">
        <v>0.58313000000000004</v>
      </c>
      <c r="AE68" s="110"/>
      <c r="AF68" s="89"/>
      <c r="AG68" s="79"/>
      <c r="AH68" s="79"/>
      <c r="AI68" s="79"/>
      <c r="AJ68" s="79"/>
      <c r="AK68" s="79"/>
      <c r="AL68" s="82"/>
    </row>
    <row r="69" spans="1:38" ht="12.75" customHeight="1" x14ac:dyDescent="0.25">
      <c r="A69" s="110"/>
      <c r="B69" s="100" t="s">
        <v>202</v>
      </c>
      <c r="C69" s="70"/>
      <c r="D69" s="63" t="s">
        <v>135</v>
      </c>
      <c r="E69" s="63" t="s">
        <v>155</v>
      </c>
      <c r="F69" s="71">
        <v>45055</v>
      </c>
      <c r="G69" s="68">
        <v>0.74348999999999998</v>
      </c>
      <c r="H69" s="68">
        <v>0.74348999999999998</v>
      </c>
      <c r="I69" s="68">
        <v>0.72599999999999998</v>
      </c>
      <c r="J69" s="68">
        <v>0.72599999999999998</v>
      </c>
      <c r="K69" s="68">
        <v>0.72599999999999998</v>
      </c>
      <c r="L69" s="68">
        <v>0.72599999999999998</v>
      </c>
      <c r="M69" s="68">
        <v>0.72599999999999998</v>
      </c>
      <c r="N69" s="68">
        <v>0.72599999999999998</v>
      </c>
      <c r="O69" s="68">
        <v>0.74348999999999998</v>
      </c>
      <c r="P69" s="68">
        <v>0.74348999999999998</v>
      </c>
      <c r="Q69" s="68">
        <v>0.76099000000000006</v>
      </c>
      <c r="R69" s="68">
        <v>0.76973000000000003</v>
      </c>
      <c r="S69" s="68">
        <v>0.78722999999999999</v>
      </c>
      <c r="T69" s="68">
        <v>0.79596999999999996</v>
      </c>
      <c r="U69" s="68">
        <v>0.80764000000000002</v>
      </c>
      <c r="V69" s="68">
        <v>0.83970999999999996</v>
      </c>
      <c r="W69" s="68">
        <v>0.83970999999999996</v>
      </c>
      <c r="X69" s="68">
        <v>0.87470000000000003</v>
      </c>
      <c r="Y69" s="68">
        <v>0.87470000000000003</v>
      </c>
      <c r="Z69" s="68">
        <v>0.86012</v>
      </c>
      <c r="AA69" s="68">
        <v>0.82221</v>
      </c>
      <c r="AB69" s="68">
        <v>0.79596999999999996</v>
      </c>
      <c r="AC69" s="68">
        <v>0.79596999999999996</v>
      </c>
      <c r="AD69" s="68">
        <v>0.82221</v>
      </c>
      <c r="AE69" s="110"/>
      <c r="AF69" s="89"/>
      <c r="AG69" s="79"/>
      <c r="AH69" s="79"/>
      <c r="AI69" s="79"/>
      <c r="AJ69" s="79"/>
      <c r="AK69" s="79"/>
    </row>
    <row r="70" spans="1:38" ht="12.75" customHeight="1" x14ac:dyDescent="0.25">
      <c r="A70" s="110"/>
      <c r="B70" s="100" t="s">
        <v>202</v>
      </c>
      <c r="C70" s="70"/>
      <c r="D70" s="63" t="s">
        <v>135</v>
      </c>
      <c r="E70" s="63" t="s">
        <v>155</v>
      </c>
      <c r="F70" s="71">
        <v>45100</v>
      </c>
      <c r="G70" s="68">
        <v>0.91259999999999997</v>
      </c>
      <c r="H70" s="68">
        <v>0.88344</v>
      </c>
      <c r="I70" s="68">
        <v>0.87470000000000003</v>
      </c>
      <c r="J70" s="68">
        <v>0.83970999999999996</v>
      </c>
      <c r="K70" s="68">
        <v>0.86012</v>
      </c>
      <c r="L70" s="68">
        <v>0.87470000000000003</v>
      </c>
      <c r="M70" s="68">
        <v>0.87470000000000003</v>
      </c>
      <c r="N70" s="68">
        <v>0.88344</v>
      </c>
      <c r="O70" s="68">
        <v>0.91259999999999997</v>
      </c>
      <c r="P70" s="68">
        <v>0.92135</v>
      </c>
      <c r="Q70" s="68">
        <v>0.93884000000000001</v>
      </c>
      <c r="R70" s="68">
        <v>0.96216000000000002</v>
      </c>
      <c r="S70" s="68">
        <v>0.97674000000000005</v>
      </c>
      <c r="T70" s="68">
        <v>0.97674000000000005</v>
      </c>
      <c r="U70" s="68">
        <v>0.98841000000000001</v>
      </c>
      <c r="V70" s="68">
        <v>0.99424000000000001</v>
      </c>
      <c r="W70" s="68">
        <v>0.99424000000000001</v>
      </c>
      <c r="X70" s="68">
        <v>0.99424000000000001</v>
      </c>
      <c r="Y70" s="68">
        <v>0.98841000000000001</v>
      </c>
      <c r="Z70" s="68">
        <v>0.97674000000000005</v>
      </c>
      <c r="AA70" s="68">
        <v>0.96216000000000002</v>
      </c>
      <c r="AB70" s="68">
        <v>0.93884000000000001</v>
      </c>
      <c r="AC70" s="68">
        <v>0.91259999999999997</v>
      </c>
      <c r="AD70" s="68">
        <v>0.89802000000000004</v>
      </c>
      <c r="AE70" s="110"/>
      <c r="AF70" s="89"/>
      <c r="AG70" s="79"/>
      <c r="AH70" s="79"/>
      <c r="AI70" s="79"/>
      <c r="AJ70" s="79"/>
      <c r="AK70" s="79"/>
    </row>
    <row r="71" spans="1:38" ht="13.15" customHeight="1" x14ac:dyDescent="0.25">
      <c r="A71" s="110"/>
      <c r="B71" s="100" t="s">
        <v>202</v>
      </c>
      <c r="C71" s="70"/>
      <c r="D71" s="63" t="s">
        <v>135</v>
      </c>
      <c r="E71" s="63" t="s">
        <v>155</v>
      </c>
      <c r="F71" s="71">
        <v>45123</v>
      </c>
      <c r="G71" s="68">
        <v>1.02922</v>
      </c>
      <c r="H71" s="68">
        <v>1.02922</v>
      </c>
      <c r="I71" s="68">
        <v>1.02922</v>
      </c>
      <c r="J71" s="68">
        <v>1.02922</v>
      </c>
      <c r="K71" s="68">
        <v>1.02922</v>
      </c>
      <c r="L71" s="68">
        <v>1.02922</v>
      </c>
      <c r="M71" s="68">
        <v>1.02339</v>
      </c>
      <c r="N71" s="68">
        <v>1.02922</v>
      </c>
      <c r="O71" s="68">
        <v>1.02922</v>
      </c>
      <c r="P71" s="68">
        <v>1.0321400000000001</v>
      </c>
      <c r="Q71" s="68">
        <v>1.02339</v>
      </c>
      <c r="R71" s="68">
        <v>1.01756</v>
      </c>
      <c r="S71" s="68">
        <v>0.99424000000000001</v>
      </c>
      <c r="T71" s="68">
        <v>0.97965999999999998</v>
      </c>
      <c r="U71" s="68">
        <v>0.97965999999999998</v>
      </c>
      <c r="V71" s="68">
        <v>0.97965999999999998</v>
      </c>
      <c r="W71" s="68">
        <v>0.97965999999999998</v>
      </c>
      <c r="X71" s="68">
        <v>0.99424000000000001</v>
      </c>
      <c r="Y71" s="68">
        <v>1.0321400000000001</v>
      </c>
      <c r="Z71" s="68">
        <v>1.02922</v>
      </c>
      <c r="AA71" s="68">
        <v>1.02339</v>
      </c>
      <c r="AB71" s="68">
        <v>1.01756</v>
      </c>
      <c r="AC71" s="68">
        <v>1.01756</v>
      </c>
      <c r="AD71" s="68">
        <v>1.01756</v>
      </c>
      <c r="AE71" s="110"/>
      <c r="AF71" s="89"/>
      <c r="AG71" s="79"/>
      <c r="AH71" s="79"/>
      <c r="AI71" s="79"/>
      <c r="AJ71" s="79"/>
      <c r="AK71" s="79"/>
    </row>
    <row r="72" spans="1:38" ht="12.75" customHeight="1" x14ac:dyDescent="0.25">
      <c r="A72" s="109" t="s">
        <v>31</v>
      </c>
      <c r="B72" s="111" t="s">
        <v>195</v>
      </c>
      <c r="C72" s="70"/>
      <c r="D72" s="63" t="s">
        <v>117</v>
      </c>
      <c r="E72" s="63" t="s">
        <v>159</v>
      </c>
      <c r="F72" s="71">
        <v>44928</v>
      </c>
      <c r="G72" s="68">
        <v>0.58313000000000004</v>
      </c>
      <c r="H72" s="68">
        <v>0.58313000000000004</v>
      </c>
      <c r="I72" s="68">
        <v>0.58313000000000004</v>
      </c>
      <c r="J72" s="68">
        <v>0.58313000000000004</v>
      </c>
      <c r="K72" s="68">
        <v>0.57730000000000004</v>
      </c>
      <c r="L72" s="68">
        <v>0.57730000000000004</v>
      </c>
      <c r="M72" s="68">
        <v>0.58313000000000004</v>
      </c>
      <c r="N72" s="68">
        <v>0.58313000000000004</v>
      </c>
      <c r="O72" s="68">
        <v>0.58313000000000004</v>
      </c>
      <c r="P72" s="68">
        <v>0.59187999999999996</v>
      </c>
      <c r="Q72" s="68">
        <v>0.60062000000000004</v>
      </c>
      <c r="R72" s="68">
        <v>0.61229</v>
      </c>
      <c r="S72" s="68">
        <v>0.61812</v>
      </c>
      <c r="T72" s="68">
        <v>0.62978000000000001</v>
      </c>
      <c r="U72" s="68">
        <v>0.62978000000000001</v>
      </c>
      <c r="V72" s="68">
        <v>0.64727000000000001</v>
      </c>
      <c r="W72" s="68">
        <v>0.65310999999999997</v>
      </c>
      <c r="X72" s="68">
        <v>0.64727000000000001</v>
      </c>
      <c r="Y72" s="68">
        <v>0.61812</v>
      </c>
      <c r="Z72" s="68">
        <v>0.61812</v>
      </c>
      <c r="AA72" s="68">
        <v>0.61229</v>
      </c>
      <c r="AB72" s="68">
        <v>0.61229</v>
      </c>
      <c r="AC72" s="68">
        <v>0.60062000000000004</v>
      </c>
      <c r="AD72" s="68">
        <v>0.60062000000000004</v>
      </c>
      <c r="AE72" s="109" t="s">
        <v>465</v>
      </c>
      <c r="AF72" s="89"/>
      <c r="AG72" s="79"/>
      <c r="AH72" s="79"/>
      <c r="AI72" s="79"/>
      <c r="AJ72" s="79"/>
      <c r="AK72" s="79"/>
    </row>
    <row r="73" spans="1:38" ht="12.75" customHeight="1" x14ac:dyDescent="0.25">
      <c r="A73" s="110"/>
      <c r="B73" s="100"/>
      <c r="C73" s="70"/>
      <c r="D73" s="63" t="s">
        <v>117</v>
      </c>
      <c r="E73" s="63" t="s">
        <v>159</v>
      </c>
      <c r="F73" s="71">
        <v>44936</v>
      </c>
      <c r="G73" s="68">
        <v>0.70559000000000005</v>
      </c>
      <c r="H73" s="68">
        <v>0.69101000000000001</v>
      </c>
      <c r="I73" s="68">
        <v>0.67352000000000001</v>
      </c>
      <c r="J73" s="68">
        <v>0.66768000000000005</v>
      </c>
      <c r="K73" s="68">
        <v>0.66768000000000005</v>
      </c>
      <c r="L73" s="68">
        <v>0.66768000000000005</v>
      </c>
      <c r="M73" s="68">
        <v>0.65310999999999997</v>
      </c>
      <c r="N73" s="68">
        <v>0.65310999999999997</v>
      </c>
      <c r="O73" s="68">
        <v>0.65310999999999997</v>
      </c>
      <c r="P73" s="68">
        <v>0.66768000000000005</v>
      </c>
      <c r="Q73" s="68">
        <v>0.67352000000000001</v>
      </c>
      <c r="R73" s="68">
        <v>0.70559000000000005</v>
      </c>
      <c r="S73" s="68">
        <v>0.71142000000000005</v>
      </c>
      <c r="T73" s="68">
        <v>0.72599999999999998</v>
      </c>
      <c r="U73" s="68">
        <v>0.74348999999999998</v>
      </c>
      <c r="V73" s="68">
        <v>0.76099000000000006</v>
      </c>
      <c r="W73" s="68">
        <v>0.76099000000000006</v>
      </c>
      <c r="X73" s="68">
        <v>0.74348999999999998</v>
      </c>
      <c r="Y73" s="68">
        <v>0.72599999999999998</v>
      </c>
      <c r="Z73" s="68">
        <v>0.70559000000000005</v>
      </c>
      <c r="AA73" s="68">
        <v>0.70559000000000005</v>
      </c>
      <c r="AB73" s="68">
        <v>0.70559000000000005</v>
      </c>
      <c r="AC73" s="68">
        <v>0.69101000000000001</v>
      </c>
      <c r="AD73" s="68">
        <v>0.71142000000000005</v>
      </c>
      <c r="AE73" s="110"/>
      <c r="AF73" s="89"/>
      <c r="AG73" s="79"/>
      <c r="AH73" s="79"/>
      <c r="AI73" s="79"/>
      <c r="AJ73" s="79"/>
      <c r="AK73" s="79"/>
      <c r="AL73" s="83"/>
    </row>
    <row r="74" spans="1:38" ht="12.75" customHeight="1" x14ac:dyDescent="0.25">
      <c r="A74" s="110"/>
      <c r="B74" s="100"/>
      <c r="C74" s="70"/>
      <c r="D74" s="63" t="s">
        <v>117</v>
      </c>
      <c r="E74" s="63" t="s">
        <v>159</v>
      </c>
      <c r="F74" s="71">
        <v>45006</v>
      </c>
      <c r="G74" s="68">
        <v>0.72599999999999998</v>
      </c>
      <c r="H74" s="68">
        <v>0.71142000000000005</v>
      </c>
      <c r="I74" s="68">
        <v>0.71142000000000005</v>
      </c>
      <c r="J74" s="68">
        <v>0.70559000000000005</v>
      </c>
      <c r="K74" s="68">
        <v>0.70559000000000005</v>
      </c>
      <c r="L74" s="68">
        <v>0.69101000000000001</v>
      </c>
      <c r="M74" s="68">
        <v>0.67352000000000001</v>
      </c>
      <c r="N74" s="68">
        <v>0.67352000000000001</v>
      </c>
      <c r="O74" s="68">
        <v>0.69101000000000001</v>
      </c>
      <c r="P74" s="68">
        <v>0.76973000000000003</v>
      </c>
      <c r="Q74" s="68">
        <v>0.80764000000000002</v>
      </c>
      <c r="R74" s="68">
        <v>0.82221</v>
      </c>
      <c r="S74" s="68">
        <v>0.83970999999999996</v>
      </c>
      <c r="T74" s="68">
        <v>0.82221</v>
      </c>
      <c r="U74" s="68">
        <v>0.82221</v>
      </c>
      <c r="V74" s="68">
        <v>0.82221</v>
      </c>
      <c r="W74" s="68">
        <v>0.80764000000000002</v>
      </c>
      <c r="X74" s="68">
        <v>0.79596999999999996</v>
      </c>
      <c r="Y74" s="68">
        <v>0.78722999999999999</v>
      </c>
      <c r="Z74" s="68">
        <v>0.78722999999999999</v>
      </c>
      <c r="AA74" s="68">
        <v>0.76973000000000003</v>
      </c>
      <c r="AB74" s="68">
        <v>0.76973000000000003</v>
      </c>
      <c r="AC74" s="68">
        <v>0.76973000000000003</v>
      </c>
      <c r="AD74" s="68">
        <v>0.76973000000000003</v>
      </c>
      <c r="AE74" s="110"/>
      <c r="AF74" s="89"/>
      <c r="AG74" s="79"/>
      <c r="AH74" s="79"/>
      <c r="AI74" s="79"/>
      <c r="AJ74" s="79"/>
      <c r="AK74" s="79"/>
    </row>
    <row r="75" spans="1:38" ht="12.75" customHeight="1" x14ac:dyDescent="0.25">
      <c r="A75" s="110"/>
      <c r="B75" s="100"/>
      <c r="C75" s="70"/>
      <c r="D75" s="63" t="s">
        <v>117</v>
      </c>
      <c r="E75" s="63" t="s">
        <v>159</v>
      </c>
      <c r="F75" s="71">
        <v>45030</v>
      </c>
      <c r="G75" s="68">
        <v>0.83970999999999996</v>
      </c>
      <c r="H75" s="68">
        <v>0.86012</v>
      </c>
      <c r="I75" s="68">
        <v>0.86012</v>
      </c>
      <c r="J75" s="68">
        <v>0.86012</v>
      </c>
      <c r="K75" s="68">
        <v>0.87470000000000003</v>
      </c>
      <c r="L75" s="68">
        <v>0.87470000000000003</v>
      </c>
      <c r="M75" s="68">
        <v>0.87470000000000003</v>
      </c>
      <c r="N75" s="68">
        <v>0.87470000000000003</v>
      </c>
      <c r="O75" s="68">
        <v>0.87470000000000003</v>
      </c>
      <c r="P75" s="68">
        <v>0.87470000000000003</v>
      </c>
      <c r="Q75" s="68">
        <v>0.87470000000000003</v>
      </c>
      <c r="R75" s="68">
        <v>0.88344</v>
      </c>
      <c r="S75" s="68">
        <v>0.87470000000000003</v>
      </c>
      <c r="T75" s="68">
        <v>0.87470000000000003</v>
      </c>
      <c r="U75" s="68">
        <v>0.87470000000000003</v>
      </c>
      <c r="V75" s="68">
        <v>0.83970999999999996</v>
      </c>
      <c r="W75" s="68">
        <v>0.82221</v>
      </c>
      <c r="X75" s="68">
        <v>0.82221</v>
      </c>
      <c r="Y75" s="68">
        <v>0.80764000000000002</v>
      </c>
      <c r="Z75" s="68">
        <v>0.78722999999999999</v>
      </c>
      <c r="AA75" s="68">
        <v>0.78722999999999999</v>
      </c>
      <c r="AB75" s="68">
        <v>0.76973000000000003</v>
      </c>
      <c r="AC75" s="68">
        <v>0.76099000000000006</v>
      </c>
      <c r="AD75" s="68">
        <v>0.74348999999999998</v>
      </c>
      <c r="AE75" s="110"/>
      <c r="AF75" s="89"/>
      <c r="AG75" s="79"/>
      <c r="AH75" s="79"/>
      <c r="AI75" s="79"/>
      <c r="AJ75" s="79"/>
      <c r="AK75" s="79"/>
    </row>
    <row r="76" spans="1:38" ht="12.75" customHeight="1" x14ac:dyDescent="0.25">
      <c r="A76" s="110"/>
      <c r="B76" s="100"/>
      <c r="C76" s="70"/>
      <c r="D76" s="63" t="s">
        <v>117</v>
      </c>
      <c r="E76" s="63" t="s">
        <v>159</v>
      </c>
      <c r="F76" s="71">
        <v>45055</v>
      </c>
      <c r="G76" s="68">
        <v>0.95342000000000005</v>
      </c>
      <c r="H76" s="68">
        <v>0.93884000000000001</v>
      </c>
      <c r="I76" s="68">
        <v>0.93884000000000001</v>
      </c>
      <c r="J76" s="68">
        <v>0.92135</v>
      </c>
      <c r="K76" s="68">
        <v>0.91259999999999997</v>
      </c>
      <c r="L76" s="68">
        <v>0.89802000000000004</v>
      </c>
      <c r="M76" s="68">
        <v>0.91259999999999997</v>
      </c>
      <c r="N76" s="68">
        <v>0.93884000000000001</v>
      </c>
      <c r="O76" s="68">
        <v>0.97674000000000005</v>
      </c>
      <c r="P76" s="68">
        <v>0.99424000000000001</v>
      </c>
      <c r="Q76" s="68">
        <v>0.98841000000000001</v>
      </c>
      <c r="R76" s="68">
        <v>0.99424000000000001</v>
      </c>
      <c r="S76" s="68">
        <v>0.99424000000000001</v>
      </c>
      <c r="T76" s="68">
        <v>0.99424000000000001</v>
      </c>
      <c r="U76" s="68">
        <v>0.99424000000000001</v>
      </c>
      <c r="V76" s="68">
        <v>1.0059</v>
      </c>
      <c r="W76" s="68">
        <v>1.0059</v>
      </c>
      <c r="X76" s="68">
        <v>0.99424000000000001</v>
      </c>
      <c r="Y76" s="68">
        <v>0.98841000000000001</v>
      </c>
      <c r="Z76" s="68">
        <v>0.96216000000000002</v>
      </c>
      <c r="AA76" s="68">
        <v>0.92135</v>
      </c>
      <c r="AB76" s="68">
        <v>0.91259999999999997</v>
      </c>
      <c r="AC76" s="68">
        <v>0.89802000000000004</v>
      </c>
      <c r="AD76" s="68">
        <v>0.89802000000000004</v>
      </c>
      <c r="AE76" s="110"/>
      <c r="AF76" s="89"/>
      <c r="AG76" s="79"/>
      <c r="AH76" s="79"/>
      <c r="AI76" s="79"/>
      <c r="AJ76" s="79"/>
      <c r="AK76" s="79"/>
      <c r="AL76" s="83"/>
    </row>
    <row r="77" spans="1:38" ht="12.75" customHeight="1" x14ac:dyDescent="0.25">
      <c r="A77" s="110"/>
      <c r="B77" s="100"/>
      <c r="C77" s="70"/>
      <c r="D77" s="63" t="s">
        <v>117</v>
      </c>
      <c r="E77" s="63" t="s">
        <v>159</v>
      </c>
      <c r="F77" s="71">
        <v>45100</v>
      </c>
      <c r="G77" s="68">
        <v>0.98841000000000001</v>
      </c>
      <c r="H77" s="68">
        <v>0.96216000000000002</v>
      </c>
      <c r="I77" s="68">
        <v>0.96216000000000002</v>
      </c>
      <c r="J77" s="68">
        <v>0.95342000000000005</v>
      </c>
      <c r="K77" s="68">
        <v>0.95342000000000005</v>
      </c>
      <c r="L77" s="68">
        <v>0.95342000000000005</v>
      </c>
      <c r="M77" s="68">
        <v>0.97674000000000005</v>
      </c>
      <c r="N77" s="68">
        <v>1.0059</v>
      </c>
      <c r="O77" s="68">
        <v>1.02339</v>
      </c>
      <c r="P77" s="68">
        <v>1.02922</v>
      </c>
      <c r="Q77" s="68">
        <v>1.0321400000000001</v>
      </c>
      <c r="R77" s="68">
        <v>1.02922</v>
      </c>
      <c r="S77" s="68">
        <v>1.02339</v>
      </c>
      <c r="T77" s="68">
        <v>1.02339</v>
      </c>
      <c r="U77" s="68">
        <v>1.02339</v>
      </c>
      <c r="V77" s="68">
        <v>1.02922</v>
      </c>
      <c r="W77" s="68">
        <v>1.0321400000000001</v>
      </c>
      <c r="X77" s="68">
        <v>1.0321400000000001</v>
      </c>
      <c r="Y77" s="68">
        <v>1.02922</v>
      </c>
      <c r="Z77" s="68">
        <v>1.02922</v>
      </c>
      <c r="AA77" s="68">
        <v>1.02339</v>
      </c>
      <c r="AB77" s="68">
        <v>1.01756</v>
      </c>
      <c r="AC77" s="68">
        <v>1.0088200000000001</v>
      </c>
      <c r="AD77" s="68">
        <v>1.0088200000000001</v>
      </c>
      <c r="AE77" s="110"/>
      <c r="AF77" s="89"/>
      <c r="AG77" s="79"/>
      <c r="AH77" s="79"/>
      <c r="AI77" s="79"/>
      <c r="AJ77" s="79"/>
      <c r="AK77" s="79"/>
    </row>
    <row r="78" spans="1:38" ht="12.75" customHeight="1" x14ac:dyDescent="0.25">
      <c r="A78" s="110"/>
      <c r="B78" s="100"/>
      <c r="C78" s="70"/>
      <c r="D78" s="63" t="s">
        <v>117</v>
      </c>
      <c r="E78" s="63" t="s">
        <v>159</v>
      </c>
      <c r="F78" s="71">
        <v>45123</v>
      </c>
      <c r="G78" s="68">
        <v>1.0088200000000001</v>
      </c>
      <c r="H78" s="68">
        <v>1.0059</v>
      </c>
      <c r="I78" s="68">
        <v>1.0059</v>
      </c>
      <c r="J78" s="68">
        <v>0.99424000000000001</v>
      </c>
      <c r="K78" s="68">
        <v>0.99424000000000001</v>
      </c>
      <c r="L78" s="68">
        <v>0.99424000000000001</v>
      </c>
      <c r="M78" s="68">
        <v>1.0059</v>
      </c>
      <c r="N78" s="68">
        <v>1.02339</v>
      </c>
      <c r="O78" s="68">
        <v>1.02922</v>
      </c>
      <c r="P78" s="68">
        <v>1.0321400000000001</v>
      </c>
      <c r="Q78" s="68">
        <v>1.02339</v>
      </c>
      <c r="R78" s="68">
        <v>1.01756</v>
      </c>
      <c r="S78" s="68">
        <v>1.00007</v>
      </c>
      <c r="T78" s="68">
        <v>0.99424000000000001</v>
      </c>
      <c r="U78" s="68">
        <v>1.00007</v>
      </c>
      <c r="V78" s="68">
        <v>0.99424000000000001</v>
      </c>
      <c r="W78" s="68">
        <v>0.97965999999999998</v>
      </c>
      <c r="X78" s="68">
        <v>0.99424000000000001</v>
      </c>
      <c r="Y78" s="68">
        <v>1.00007</v>
      </c>
      <c r="Z78" s="68">
        <v>1.01756</v>
      </c>
      <c r="AA78" s="68">
        <v>1.02339</v>
      </c>
      <c r="AB78" s="68">
        <v>1.0321400000000001</v>
      </c>
      <c r="AC78" s="68">
        <v>1.02922</v>
      </c>
      <c r="AD78" s="68">
        <v>1.02339</v>
      </c>
      <c r="AE78" s="110"/>
      <c r="AF78" s="89"/>
      <c r="AG78" s="79"/>
      <c r="AH78" s="79"/>
      <c r="AI78" s="79"/>
      <c r="AJ78" s="79"/>
      <c r="AK78" s="79"/>
    </row>
    <row r="79" spans="1:38" ht="12.75" customHeight="1" x14ac:dyDescent="0.25">
      <c r="A79" s="110"/>
      <c r="B79" s="111" t="s">
        <v>199</v>
      </c>
      <c r="C79" s="70"/>
      <c r="D79" s="63" t="s">
        <v>117</v>
      </c>
      <c r="E79" s="63" t="s">
        <v>159</v>
      </c>
      <c r="F79" s="71">
        <v>44928</v>
      </c>
      <c r="G79" s="68">
        <v>0.67352000000000001</v>
      </c>
      <c r="H79" s="68">
        <v>0.67352000000000001</v>
      </c>
      <c r="I79" s="68">
        <v>0.66768000000000005</v>
      </c>
      <c r="J79" s="68">
        <v>0.66768000000000005</v>
      </c>
      <c r="K79" s="68">
        <v>0.65310999999999997</v>
      </c>
      <c r="L79" s="68">
        <v>0.65310999999999997</v>
      </c>
      <c r="M79" s="68">
        <v>0.65310999999999997</v>
      </c>
      <c r="N79" s="68">
        <v>0.65310999999999997</v>
      </c>
      <c r="O79" s="68">
        <v>0.64727000000000001</v>
      </c>
      <c r="P79" s="68">
        <v>0.65310999999999997</v>
      </c>
      <c r="Q79" s="68">
        <v>0.65310999999999997</v>
      </c>
      <c r="R79" s="68">
        <v>0.66768000000000005</v>
      </c>
      <c r="S79" s="68">
        <v>0.66768000000000005</v>
      </c>
      <c r="T79" s="68">
        <v>0.66768000000000005</v>
      </c>
      <c r="U79" s="68">
        <v>0.66768000000000005</v>
      </c>
      <c r="V79" s="68">
        <v>0.67352000000000001</v>
      </c>
      <c r="W79" s="68">
        <v>0.67352000000000001</v>
      </c>
      <c r="X79" s="68">
        <v>0.66768000000000005</v>
      </c>
      <c r="Y79" s="68">
        <v>0.66768000000000005</v>
      </c>
      <c r="Z79" s="68">
        <v>0.66768000000000005</v>
      </c>
      <c r="AA79" s="68">
        <v>0.67352000000000001</v>
      </c>
      <c r="AB79" s="68">
        <v>0.67352000000000001</v>
      </c>
      <c r="AC79" s="68">
        <v>0.67352000000000001</v>
      </c>
      <c r="AD79" s="68">
        <v>0.67352000000000001</v>
      </c>
      <c r="AE79" s="110"/>
      <c r="AF79" s="89"/>
      <c r="AG79" s="79"/>
      <c r="AH79" s="79"/>
      <c r="AI79" s="79"/>
      <c r="AJ79" s="79"/>
      <c r="AK79" s="79"/>
      <c r="AL79" s="83"/>
    </row>
    <row r="80" spans="1:38" ht="12.75" customHeight="1" x14ac:dyDescent="0.25">
      <c r="A80" s="110"/>
      <c r="B80" s="100" t="s">
        <v>199</v>
      </c>
      <c r="C80" s="70"/>
      <c r="D80" s="63" t="s">
        <v>117</v>
      </c>
      <c r="E80" s="63" t="s">
        <v>159</v>
      </c>
      <c r="F80" s="71">
        <v>44936</v>
      </c>
      <c r="G80" s="68">
        <v>0.76099000000000006</v>
      </c>
      <c r="H80" s="68">
        <v>0.74348999999999998</v>
      </c>
      <c r="I80" s="68">
        <v>0.74348999999999998</v>
      </c>
      <c r="J80" s="68">
        <v>0.74348999999999998</v>
      </c>
      <c r="K80" s="68">
        <v>0.74348999999999998</v>
      </c>
      <c r="L80" s="68">
        <v>0.72599999999999998</v>
      </c>
      <c r="M80" s="68">
        <v>0.72599999999999998</v>
      </c>
      <c r="N80" s="68">
        <v>0.71142000000000005</v>
      </c>
      <c r="O80" s="68">
        <v>0.72599999999999998</v>
      </c>
      <c r="P80" s="68">
        <v>0.72599999999999998</v>
      </c>
      <c r="Q80" s="68">
        <v>0.76099000000000006</v>
      </c>
      <c r="R80" s="68">
        <v>0.76973000000000003</v>
      </c>
      <c r="S80" s="68">
        <v>0.78722999999999999</v>
      </c>
      <c r="T80" s="68">
        <v>0.79596999999999996</v>
      </c>
      <c r="U80" s="68">
        <v>0.79596999999999996</v>
      </c>
      <c r="V80" s="68">
        <v>0.80764000000000002</v>
      </c>
      <c r="W80" s="68">
        <v>0.80764000000000002</v>
      </c>
      <c r="X80" s="68">
        <v>0.79596999999999996</v>
      </c>
      <c r="Y80" s="68">
        <v>0.78722999999999999</v>
      </c>
      <c r="Z80" s="68">
        <v>0.78722999999999999</v>
      </c>
      <c r="AA80" s="68">
        <v>0.78722999999999999</v>
      </c>
      <c r="AB80" s="68">
        <v>0.76973000000000003</v>
      </c>
      <c r="AC80" s="68">
        <v>0.76973000000000003</v>
      </c>
      <c r="AD80" s="68">
        <v>0.76973000000000003</v>
      </c>
      <c r="AE80" s="110"/>
      <c r="AF80" s="89"/>
      <c r="AG80" s="79"/>
      <c r="AH80" s="79"/>
      <c r="AI80" s="79"/>
      <c r="AJ80" s="79"/>
      <c r="AK80" s="79"/>
    </row>
    <row r="81" spans="1:37" ht="12.75" customHeight="1" x14ac:dyDescent="0.25">
      <c r="A81" s="110"/>
      <c r="B81" s="100" t="s">
        <v>199</v>
      </c>
      <c r="C81" s="70"/>
      <c r="D81" s="63" t="s">
        <v>117</v>
      </c>
      <c r="E81" s="63" t="s">
        <v>159</v>
      </c>
      <c r="F81" s="71">
        <v>45006</v>
      </c>
      <c r="G81" s="68">
        <v>0.76099000000000006</v>
      </c>
      <c r="H81" s="68">
        <v>0.76099000000000006</v>
      </c>
      <c r="I81" s="68">
        <v>0.76099000000000006</v>
      </c>
      <c r="J81" s="68">
        <v>0.76099000000000006</v>
      </c>
      <c r="K81" s="68">
        <v>0.76099000000000006</v>
      </c>
      <c r="L81" s="68">
        <v>0.76099000000000006</v>
      </c>
      <c r="M81" s="68">
        <v>0.76099000000000006</v>
      </c>
      <c r="N81" s="68">
        <v>0.76099000000000006</v>
      </c>
      <c r="O81" s="68">
        <v>0.76973000000000003</v>
      </c>
      <c r="P81" s="68">
        <v>0.79596999999999996</v>
      </c>
      <c r="Q81" s="68">
        <v>0.82221</v>
      </c>
      <c r="R81" s="68">
        <v>0.83970999999999996</v>
      </c>
      <c r="S81" s="68">
        <v>0.86012</v>
      </c>
      <c r="T81" s="68">
        <v>0.87470000000000003</v>
      </c>
      <c r="U81" s="68">
        <v>0.87470000000000003</v>
      </c>
      <c r="V81" s="68">
        <v>0.86012</v>
      </c>
      <c r="W81" s="68">
        <v>0.86012</v>
      </c>
      <c r="X81" s="68">
        <v>0.86012</v>
      </c>
      <c r="Y81" s="68">
        <v>0.86012</v>
      </c>
      <c r="Z81" s="68">
        <v>0.83970999999999996</v>
      </c>
      <c r="AA81" s="68">
        <v>0.82221</v>
      </c>
      <c r="AB81" s="68">
        <v>0.80764000000000002</v>
      </c>
      <c r="AC81" s="68">
        <v>0.80764000000000002</v>
      </c>
      <c r="AD81" s="68">
        <v>0.80764000000000002</v>
      </c>
      <c r="AE81" s="110"/>
      <c r="AF81" s="89"/>
      <c r="AG81" s="79"/>
      <c r="AH81" s="79"/>
      <c r="AI81" s="79"/>
      <c r="AJ81" s="79"/>
      <c r="AK81" s="79"/>
    </row>
    <row r="82" spans="1:37" ht="12.75" customHeight="1" x14ac:dyDescent="0.25">
      <c r="A82" s="110"/>
      <c r="B82" s="100" t="s">
        <v>199</v>
      </c>
      <c r="C82" s="70"/>
      <c r="D82" s="63" t="s">
        <v>117</v>
      </c>
      <c r="E82" s="63" t="s">
        <v>159</v>
      </c>
      <c r="F82" s="71">
        <v>45030</v>
      </c>
      <c r="G82" s="68">
        <v>0.88344</v>
      </c>
      <c r="H82" s="68">
        <v>0.88344</v>
      </c>
      <c r="I82" s="68">
        <v>0.88344</v>
      </c>
      <c r="J82" s="68">
        <v>0.89802000000000004</v>
      </c>
      <c r="K82" s="68">
        <v>0.88344</v>
      </c>
      <c r="L82" s="68">
        <v>0.88344</v>
      </c>
      <c r="M82" s="68">
        <v>0.88344</v>
      </c>
      <c r="N82" s="68">
        <v>0.89802000000000004</v>
      </c>
      <c r="O82" s="68">
        <v>0.91259999999999997</v>
      </c>
      <c r="P82" s="68">
        <v>0.89802000000000004</v>
      </c>
      <c r="Q82" s="68">
        <v>0.88344</v>
      </c>
      <c r="R82" s="68">
        <v>0.89802000000000004</v>
      </c>
      <c r="S82" s="68">
        <v>0.89802000000000004</v>
      </c>
      <c r="T82" s="68">
        <v>0.91259999999999997</v>
      </c>
      <c r="U82" s="68">
        <v>0.91259999999999997</v>
      </c>
      <c r="V82" s="68">
        <v>0.91259999999999997</v>
      </c>
      <c r="W82" s="68">
        <v>0.89802000000000004</v>
      </c>
      <c r="X82" s="68">
        <v>0.87470000000000003</v>
      </c>
      <c r="Y82" s="68">
        <v>0.86012</v>
      </c>
      <c r="Z82" s="68">
        <v>0.82221</v>
      </c>
      <c r="AA82" s="68">
        <v>0.82221</v>
      </c>
      <c r="AB82" s="68">
        <v>0.82221</v>
      </c>
      <c r="AC82" s="68">
        <v>0.80764000000000002</v>
      </c>
      <c r="AD82" s="68">
        <v>0.79596999999999996</v>
      </c>
      <c r="AE82" s="110"/>
      <c r="AF82" s="91"/>
    </row>
    <row r="83" spans="1:37" ht="12.75" customHeight="1" x14ac:dyDescent="0.25">
      <c r="A83" s="110"/>
      <c r="B83" s="100" t="s">
        <v>199</v>
      </c>
      <c r="C83" s="70"/>
      <c r="D83" s="63" t="s">
        <v>117</v>
      </c>
      <c r="E83" s="63" t="s">
        <v>159</v>
      </c>
      <c r="F83" s="71">
        <v>45055</v>
      </c>
      <c r="G83" s="68">
        <v>0.91259999999999997</v>
      </c>
      <c r="H83" s="68">
        <v>0.89802000000000004</v>
      </c>
      <c r="I83" s="68">
        <v>0.89802000000000004</v>
      </c>
      <c r="J83" s="68">
        <v>0.88344</v>
      </c>
      <c r="K83" s="68">
        <v>0.88344</v>
      </c>
      <c r="L83" s="68">
        <v>0.88344</v>
      </c>
      <c r="M83" s="68">
        <v>0.91259999999999997</v>
      </c>
      <c r="N83" s="68">
        <v>0.92135</v>
      </c>
      <c r="O83" s="68">
        <v>0.96216000000000002</v>
      </c>
      <c r="P83" s="68">
        <v>0.97674000000000005</v>
      </c>
      <c r="Q83" s="68">
        <v>0.98841000000000001</v>
      </c>
      <c r="R83" s="68">
        <v>0.99424000000000001</v>
      </c>
      <c r="S83" s="68">
        <v>0.98841000000000001</v>
      </c>
      <c r="T83" s="68">
        <v>0.99424000000000001</v>
      </c>
      <c r="U83" s="68">
        <v>0.99424000000000001</v>
      </c>
      <c r="V83" s="68">
        <v>1.0059</v>
      </c>
      <c r="W83" s="68">
        <v>1.0059</v>
      </c>
      <c r="X83" s="68">
        <v>1.0059</v>
      </c>
      <c r="Y83" s="68">
        <v>0.99424000000000001</v>
      </c>
      <c r="Z83" s="68">
        <v>0.98841000000000001</v>
      </c>
      <c r="AA83" s="68">
        <v>0.96216000000000002</v>
      </c>
      <c r="AB83" s="68">
        <v>0.95342000000000005</v>
      </c>
      <c r="AC83" s="68">
        <v>0.92135</v>
      </c>
      <c r="AD83" s="68">
        <v>0.91259999999999997</v>
      </c>
      <c r="AE83" s="110"/>
      <c r="AF83" s="92"/>
      <c r="AG83" s="84"/>
      <c r="AH83" s="84"/>
      <c r="AI83" s="84"/>
      <c r="AJ83" s="84"/>
      <c r="AK83" s="84"/>
    </row>
    <row r="84" spans="1:37" ht="12.75" customHeight="1" x14ac:dyDescent="0.25">
      <c r="A84" s="110"/>
      <c r="B84" s="100" t="s">
        <v>199</v>
      </c>
      <c r="C84" s="70"/>
      <c r="D84" s="63" t="s">
        <v>117</v>
      </c>
      <c r="E84" s="63" t="s">
        <v>159</v>
      </c>
      <c r="F84" s="71">
        <v>45100</v>
      </c>
      <c r="G84" s="68">
        <v>0.96216000000000002</v>
      </c>
      <c r="H84" s="68">
        <v>0.96216000000000002</v>
      </c>
      <c r="I84" s="68">
        <v>0.96216000000000002</v>
      </c>
      <c r="J84" s="68">
        <v>0.95342000000000005</v>
      </c>
      <c r="K84" s="68">
        <v>0.93884000000000001</v>
      </c>
      <c r="L84" s="68">
        <v>0.93884000000000001</v>
      </c>
      <c r="M84" s="68">
        <v>0.97674000000000005</v>
      </c>
      <c r="N84" s="68">
        <v>0.98841000000000001</v>
      </c>
      <c r="O84" s="68">
        <v>1.0088200000000001</v>
      </c>
      <c r="P84" s="68">
        <v>1.01756</v>
      </c>
      <c r="Q84" s="68">
        <v>1.01756</v>
      </c>
      <c r="R84" s="68">
        <v>1.01756</v>
      </c>
      <c r="S84" s="68">
        <v>1.02339</v>
      </c>
      <c r="T84" s="68">
        <v>1.02339</v>
      </c>
      <c r="U84" s="68">
        <v>1.0088200000000001</v>
      </c>
      <c r="V84" s="68">
        <v>1.0088200000000001</v>
      </c>
      <c r="W84" s="68">
        <v>1.0059</v>
      </c>
      <c r="X84" s="68">
        <v>1.0059</v>
      </c>
      <c r="Y84" s="68">
        <v>1.0059</v>
      </c>
      <c r="Z84" s="68">
        <v>1.0059</v>
      </c>
      <c r="AA84" s="68">
        <v>0.99424000000000001</v>
      </c>
      <c r="AB84" s="68">
        <v>0.99424000000000001</v>
      </c>
      <c r="AC84" s="68">
        <v>0.99424000000000001</v>
      </c>
      <c r="AD84" s="68">
        <v>0.99424000000000001</v>
      </c>
      <c r="AE84" s="110"/>
      <c r="AF84" s="91"/>
    </row>
    <row r="85" spans="1:37" ht="12.75" customHeight="1" x14ac:dyDescent="0.25">
      <c r="A85" s="110"/>
      <c r="B85" s="100" t="s">
        <v>199</v>
      </c>
      <c r="C85" s="70"/>
      <c r="D85" s="63" t="s">
        <v>117</v>
      </c>
      <c r="E85" s="63" t="s">
        <v>159</v>
      </c>
      <c r="F85" s="71">
        <v>45123</v>
      </c>
      <c r="G85" s="68">
        <v>0.99424000000000001</v>
      </c>
      <c r="H85" s="68">
        <v>0.99424000000000001</v>
      </c>
      <c r="I85" s="68">
        <v>0.99424000000000001</v>
      </c>
      <c r="J85" s="68">
        <v>0.99424000000000001</v>
      </c>
      <c r="K85" s="68">
        <v>0.99424000000000001</v>
      </c>
      <c r="L85" s="68">
        <v>1.0059</v>
      </c>
      <c r="M85" s="68">
        <v>1.01756</v>
      </c>
      <c r="N85" s="68">
        <v>1.02922</v>
      </c>
      <c r="O85" s="68">
        <v>1.0321400000000001</v>
      </c>
      <c r="P85" s="68">
        <v>1.02922</v>
      </c>
      <c r="Q85" s="68">
        <v>1.02922</v>
      </c>
      <c r="R85" s="68">
        <v>1.02339</v>
      </c>
      <c r="S85" s="68">
        <v>1.01756</v>
      </c>
      <c r="T85" s="68">
        <v>1.00007</v>
      </c>
      <c r="U85" s="68">
        <v>0.99424000000000001</v>
      </c>
      <c r="V85" s="68">
        <v>0.99424000000000001</v>
      </c>
      <c r="W85" s="68">
        <v>1.00007</v>
      </c>
      <c r="X85" s="68">
        <v>1.01756</v>
      </c>
      <c r="Y85" s="68">
        <v>1.02339</v>
      </c>
      <c r="Z85" s="68">
        <v>1.02922</v>
      </c>
      <c r="AA85" s="68">
        <v>1.0321400000000001</v>
      </c>
      <c r="AB85" s="68">
        <v>1.0321400000000001</v>
      </c>
      <c r="AC85" s="68">
        <v>1.02922</v>
      </c>
      <c r="AD85" s="68">
        <v>1.02922</v>
      </c>
      <c r="AE85" s="110"/>
      <c r="AF85" s="92"/>
      <c r="AG85" s="84"/>
      <c r="AH85" s="84"/>
      <c r="AI85" s="84"/>
      <c r="AJ85" s="84"/>
      <c r="AK85" s="84"/>
    </row>
    <row r="86" spans="1:37" ht="12.75" customHeight="1" x14ac:dyDescent="0.25">
      <c r="A86" s="110"/>
      <c r="B86" s="111" t="s">
        <v>200</v>
      </c>
      <c r="C86" s="70"/>
      <c r="D86" s="63" t="s">
        <v>117</v>
      </c>
      <c r="E86" s="63" t="s">
        <v>159</v>
      </c>
      <c r="F86" s="71">
        <v>44928</v>
      </c>
      <c r="G86" s="68">
        <v>0.62978000000000001</v>
      </c>
      <c r="H86" s="68">
        <v>0.61812</v>
      </c>
      <c r="I86" s="68">
        <v>0.61229</v>
      </c>
      <c r="J86" s="68">
        <v>0.61229</v>
      </c>
      <c r="K86" s="68">
        <v>0.61229</v>
      </c>
      <c r="L86" s="68">
        <v>0.61229</v>
      </c>
      <c r="M86" s="68">
        <v>0.61229</v>
      </c>
      <c r="N86" s="68">
        <v>0.61229</v>
      </c>
      <c r="O86" s="68">
        <v>0.61229</v>
      </c>
      <c r="P86" s="68">
        <v>0.61229</v>
      </c>
      <c r="Q86" s="68">
        <v>0.61812</v>
      </c>
      <c r="R86" s="68">
        <v>0.62978000000000001</v>
      </c>
      <c r="S86" s="68">
        <v>0.62978000000000001</v>
      </c>
      <c r="T86" s="68">
        <v>0.62978000000000001</v>
      </c>
      <c r="U86" s="68">
        <v>0.64727000000000001</v>
      </c>
      <c r="V86" s="68">
        <v>0.64727000000000001</v>
      </c>
      <c r="W86" s="68">
        <v>0.64727000000000001</v>
      </c>
      <c r="X86" s="68">
        <v>0.64727000000000001</v>
      </c>
      <c r="Y86" s="68">
        <v>0.64727000000000001</v>
      </c>
      <c r="Z86" s="68">
        <v>0.64727000000000001</v>
      </c>
      <c r="AA86" s="68">
        <v>0.64727000000000001</v>
      </c>
      <c r="AB86" s="68">
        <v>0.62978000000000001</v>
      </c>
      <c r="AC86" s="68">
        <v>0.62978000000000001</v>
      </c>
      <c r="AD86" s="68">
        <v>0.61812</v>
      </c>
      <c r="AE86" s="110"/>
      <c r="AF86" s="91"/>
    </row>
    <row r="87" spans="1:37" ht="12.75" customHeight="1" x14ac:dyDescent="0.25">
      <c r="A87" s="110"/>
      <c r="B87" s="100" t="s">
        <v>200</v>
      </c>
      <c r="C87" s="70"/>
      <c r="D87" s="63" t="s">
        <v>117</v>
      </c>
      <c r="E87" s="63" t="s">
        <v>159</v>
      </c>
      <c r="F87" s="71">
        <v>44936</v>
      </c>
      <c r="G87" s="68">
        <v>0.71142000000000005</v>
      </c>
      <c r="H87" s="68">
        <v>0.71142000000000005</v>
      </c>
      <c r="I87" s="68">
        <v>0.70559000000000005</v>
      </c>
      <c r="J87" s="68">
        <v>0.70559000000000005</v>
      </c>
      <c r="K87" s="68">
        <v>0.69101000000000001</v>
      </c>
      <c r="L87" s="68">
        <v>0.69101000000000001</v>
      </c>
      <c r="M87" s="68">
        <v>0.67352000000000001</v>
      </c>
      <c r="N87" s="68">
        <v>0.67352000000000001</v>
      </c>
      <c r="O87" s="68">
        <v>0.67352000000000001</v>
      </c>
      <c r="P87" s="68">
        <v>0.67352000000000001</v>
      </c>
      <c r="Q87" s="68">
        <v>0.69101000000000001</v>
      </c>
      <c r="R87" s="68">
        <v>0.70559000000000005</v>
      </c>
      <c r="S87" s="68">
        <v>0.70559000000000005</v>
      </c>
      <c r="T87" s="68">
        <v>0.70559000000000005</v>
      </c>
      <c r="U87" s="68">
        <v>0.70559000000000005</v>
      </c>
      <c r="V87" s="68">
        <v>0.71142000000000005</v>
      </c>
      <c r="W87" s="68">
        <v>0.71142000000000005</v>
      </c>
      <c r="X87" s="68">
        <v>0.69101000000000001</v>
      </c>
      <c r="Y87" s="68">
        <v>0.67352000000000001</v>
      </c>
      <c r="Z87" s="68">
        <v>0.66768000000000005</v>
      </c>
      <c r="AA87" s="68">
        <v>0.67352000000000001</v>
      </c>
      <c r="AB87" s="68">
        <v>0.65310999999999997</v>
      </c>
      <c r="AC87" s="68">
        <v>0.66768000000000005</v>
      </c>
      <c r="AD87" s="68">
        <v>0.69101000000000001</v>
      </c>
      <c r="AE87" s="110"/>
      <c r="AF87" s="91"/>
    </row>
    <row r="88" spans="1:37" ht="12.75" customHeight="1" x14ac:dyDescent="0.25">
      <c r="A88" s="110"/>
      <c r="B88" s="100" t="s">
        <v>200</v>
      </c>
      <c r="C88" s="70"/>
      <c r="D88" s="63" t="s">
        <v>117</v>
      </c>
      <c r="E88" s="63" t="s">
        <v>159</v>
      </c>
      <c r="F88" s="71">
        <v>45006</v>
      </c>
      <c r="G88" s="68">
        <v>0.76973000000000003</v>
      </c>
      <c r="H88" s="68">
        <v>0.76099000000000006</v>
      </c>
      <c r="I88" s="68">
        <v>0.76099000000000006</v>
      </c>
      <c r="J88" s="68">
        <v>0.74348999999999998</v>
      </c>
      <c r="K88" s="68">
        <v>0.72599999999999998</v>
      </c>
      <c r="L88" s="68">
        <v>0.70559000000000005</v>
      </c>
      <c r="M88" s="68">
        <v>0.70559000000000005</v>
      </c>
      <c r="N88" s="68">
        <v>0.72599999999999998</v>
      </c>
      <c r="O88" s="68">
        <v>0.76973000000000003</v>
      </c>
      <c r="P88" s="68">
        <v>0.80764000000000002</v>
      </c>
      <c r="Q88" s="68">
        <v>0.83970999999999996</v>
      </c>
      <c r="R88" s="68">
        <v>0.86012</v>
      </c>
      <c r="S88" s="68">
        <v>0.86012</v>
      </c>
      <c r="T88" s="68">
        <v>0.83970999999999996</v>
      </c>
      <c r="U88" s="68">
        <v>0.82221</v>
      </c>
      <c r="V88" s="68">
        <v>0.80764000000000002</v>
      </c>
      <c r="W88" s="68">
        <v>0.79596999999999996</v>
      </c>
      <c r="X88" s="68">
        <v>0.78722999999999999</v>
      </c>
      <c r="Y88" s="68">
        <v>0.78722999999999999</v>
      </c>
      <c r="Z88" s="68">
        <v>0.78722999999999999</v>
      </c>
      <c r="AA88" s="68">
        <v>0.76973000000000003</v>
      </c>
      <c r="AB88" s="68">
        <v>0.76973000000000003</v>
      </c>
      <c r="AC88" s="68">
        <v>0.76973000000000003</v>
      </c>
      <c r="AD88" s="68">
        <v>0.76973000000000003</v>
      </c>
      <c r="AE88" s="110"/>
      <c r="AF88" s="91"/>
    </row>
    <row r="89" spans="1:37" ht="12.75" customHeight="1" x14ac:dyDescent="0.25">
      <c r="A89" s="110"/>
      <c r="B89" s="100" t="s">
        <v>200</v>
      </c>
      <c r="C89" s="70"/>
      <c r="D89" s="63" t="s">
        <v>117</v>
      </c>
      <c r="E89" s="63" t="s">
        <v>159</v>
      </c>
      <c r="F89" s="71">
        <v>45030</v>
      </c>
      <c r="G89" s="68">
        <v>0.86012</v>
      </c>
      <c r="H89" s="68">
        <v>0.86012</v>
      </c>
      <c r="I89" s="68">
        <v>0.86012</v>
      </c>
      <c r="J89" s="68">
        <v>0.87470000000000003</v>
      </c>
      <c r="K89" s="68">
        <v>0.87470000000000003</v>
      </c>
      <c r="L89" s="68">
        <v>0.87470000000000003</v>
      </c>
      <c r="M89" s="68">
        <v>0.87470000000000003</v>
      </c>
      <c r="N89" s="68">
        <v>0.87470000000000003</v>
      </c>
      <c r="O89" s="68">
        <v>0.86012</v>
      </c>
      <c r="P89" s="68">
        <v>0.82221</v>
      </c>
      <c r="Q89" s="68">
        <v>0.80764000000000002</v>
      </c>
      <c r="R89" s="68">
        <v>0.79596999999999996</v>
      </c>
      <c r="S89" s="68">
        <v>0.79596999999999996</v>
      </c>
      <c r="T89" s="68">
        <v>0.79596999999999996</v>
      </c>
      <c r="U89" s="68">
        <v>0.79596999999999996</v>
      </c>
      <c r="V89" s="68">
        <v>0.79596999999999996</v>
      </c>
      <c r="W89" s="68">
        <v>0.79596999999999996</v>
      </c>
      <c r="X89" s="68">
        <v>0.78722999999999999</v>
      </c>
      <c r="Y89" s="68">
        <v>0.76973000000000003</v>
      </c>
      <c r="Z89" s="68">
        <v>0.76973000000000003</v>
      </c>
      <c r="AA89" s="68">
        <v>0.76099000000000006</v>
      </c>
      <c r="AB89" s="68">
        <v>0.76099000000000006</v>
      </c>
      <c r="AC89" s="68">
        <v>0.76099000000000006</v>
      </c>
      <c r="AD89" s="68">
        <v>0.76099000000000006</v>
      </c>
      <c r="AE89" s="110"/>
      <c r="AF89" s="91"/>
    </row>
    <row r="90" spans="1:37" ht="14.65" customHeight="1" x14ac:dyDescent="0.25">
      <c r="A90" s="110"/>
      <c r="B90" s="100" t="s">
        <v>200</v>
      </c>
      <c r="C90" s="70"/>
      <c r="D90" s="63" t="s">
        <v>117</v>
      </c>
      <c r="E90" s="63" t="s">
        <v>159</v>
      </c>
      <c r="F90" s="71">
        <v>45055</v>
      </c>
      <c r="G90" s="68">
        <v>0.93884000000000001</v>
      </c>
      <c r="H90" s="68">
        <v>0.92135</v>
      </c>
      <c r="I90" s="68">
        <v>0.92135</v>
      </c>
      <c r="J90" s="68">
        <v>0.91259999999999997</v>
      </c>
      <c r="K90" s="68">
        <v>0.91259999999999997</v>
      </c>
      <c r="L90" s="68">
        <v>0.91259999999999997</v>
      </c>
      <c r="M90" s="68">
        <v>0.91259999999999997</v>
      </c>
      <c r="N90" s="68">
        <v>0.95342000000000005</v>
      </c>
      <c r="O90" s="68">
        <v>0.95342000000000005</v>
      </c>
      <c r="P90" s="68">
        <v>0.95342000000000005</v>
      </c>
      <c r="Q90" s="68">
        <v>0.93884000000000001</v>
      </c>
      <c r="R90" s="68">
        <v>0.93884000000000001</v>
      </c>
      <c r="S90" s="68">
        <v>0.93884000000000001</v>
      </c>
      <c r="T90" s="68">
        <v>0.95342000000000005</v>
      </c>
      <c r="U90" s="68">
        <v>0.95342000000000005</v>
      </c>
      <c r="V90" s="68">
        <v>0.95342000000000005</v>
      </c>
      <c r="W90" s="68">
        <v>0.95342000000000005</v>
      </c>
      <c r="X90" s="68">
        <v>0.93884000000000001</v>
      </c>
      <c r="Y90" s="68">
        <v>0.92135</v>
      </c>
      <c r="Z90" s="68">
        <v>0.91259999999999997</v>
      </c>
      <c r="AA90" s="68">
        <v>0.88344</v>
      </c>
      <c r="AB90" s="68">
        <v>0.87470000000000003</v>
      </c>
      <c r="AC90" s="68">
        <v>0.87470000000000003</v>
      </c>
      <c r="AD90" s="68">
        <v>0.87470000000000003</v>
      </c>
      <c r="AE90" s="110"/>
      <c r="AF90" s="91"/>
    </row>
    <row r="91" spans="1:37" ht="14.65" customHeight="1" x14ac:dyDescent="0.25">
      <c r="A91" s="110"/>
      <c r="B91" s="100" t="s">
        <v>200</v>
      </c>
      <c r="C91" s="70"/>
      <c r="D91" s="63" t="s">
        <v>117</v>
      </c>
      <c r="E91" s="63" t="s">
        <v>159</v>
      </c>
      <c r="F91" s="71">
        <v>45100</v>
      </c>
      <c r="G91" s="68">
        <v>0.99424000000000001</v>
      </c>
      <c r="H91" s="68">
        <v>0.98841000000000001</v>
      </c>
      <c r="I91" s="68">
        <v>0.98841000000000001</v>
      </c>
      <c r="J91" s="68">
        <v>0.98841000000000001</v>
      </c>
      <c r="K91" s="68">
        <v>0.98841000000000001</v>
      </c>
      <c r="L91" s="68">
        <v>0.98841000000000001</v>
      </c>
      <c r="M91" s="68">
        <v>0.99424000000000001</v>
      </c>
      <c r="N91" s="68">
        <v>1.0059</v>
      </c>
      <c r="O91" s="68">
        <v>1.0088200000000001</v>
      </c>
      <c r="P91" s="68">
        <v>1.02339</v>
      </c>
      <c r="Q91" s="68">
        <v>1.02922</v>
      </c>
      <c r="R91" s="68">
        <v>1.02922</v>
      </c>
      <c r="S91" s="68">
        <v>1.0321400000000001</v>
      </c>
      <c r="T91" s="68">
        <v>1.0321400000000001</v>
      </c>
      <c r="U91" s="68">
        <v>1.0321400000000001</v>
      </c>
      <c r="V91" s="68">
        <v>1.0321400000000001</v>
      </c>
      <c r="W91" s="68">
        <v>1.0321400000000001</v>
      </c>
      <c r="X91" s="68">
        <v>1.02922</v>
      </c>
      <c r="Y91" s="68">
        <v>1.02922</v>
      </c>
      <c r="Z91" s="68">
        <v>1.02339</v>
      </c>
      <c r="AA91" s="68">
        <v>1.02339</v>
      </c>
      <c r="AB91" s="68">
        <v>1.0088200000000001</v>
      </c>
      <c r="AC91" s="68">
        <v>1.0088200000000001</v>
      </c>
      <c r="AD91" s="68">
        <v>1.0059</v>
      </c>
      <c r="AE91" s="110"/>
      <c r="AF91" s="91"/>
    </row>
    <row r="92" spans="1:37" ht="14.65" customHeight="1" x14ac:dyDescent="0.25">
      <c r="A92" s="110"/>
      <c r="B92" s="100" t="s">
        <v>200</v>
      </c>
      <c r="C92" s="70"/>
      <c r="D92" s="63" t="s">
        <v>117</v>
      </c>
      <c r="E92" s="63" t="s">
        <v>159</v>
      </c>
      <c r="F92" s="71">
        <v>45123</v>
      </c>
      <c r="G92" s="68">
        <v>1.0088200000000001</v>
      </c>
      <c r="H92" s="68">
        <v>1.01756</v>
      </c>
      <c r="I92" s="68">
        <v>1.01756</v>
      </c>
      <c r="J92" s="68">
        <v>1.01756</v>
      </c>
      <c r="K92" s="68">
        <v>1.02339</v>
      </c>
      <c r="L92" s="68">
        <v>1.01756</v>
      </c>
      <c r="M92" s="68">
        <v>1.02922</v>
      </c>
      <c r="N92" s="68">
        <v>1.02922</v>
      </c>
      <c r="O92" s="68">
        <v>1.0321400000000001</v>
      </c>
      <c r="P92" s="68">
        <v>1.02922</v>
      </c>
      <c r="Q92" s="68">
        <v>1.02339</v>
      </c>
      <c r="R92" s="68">
        <v>1.02339</v>
      </c>
      <c r="S92" s="68">
        <v>1.02339</v>
      </c>
      <c r="T92" s="68">
        <v>1.01756</v>
      </c>
      <c r="U92" s="68">
        <v>1.01756</v>
      </c>
      <c r="V92" s="68">
        <v>1.01756</v>
      </c>
      <c r="W92" s="68">
        <v>1.01756</v>
      </c>
      <c r="X92" s="68">
        <v>1.01756</v>
      </c>
      <c r="Y92" s="68">
        <v>1.02922</v>
      </c>
      <c r="Z92" s="68">
        <v>1.0321400000000001</v>
      </c>
      <c r="AA92" s="68">
        <v>1.0321400000000001</v>
      </c>
      <c r="AB92" s="68">
        <v>1.02922</v>
      </c>
      <c r="AC92" s="68">
        <v>1.02922</v>
      </c>
      <c r="AD92" s="68">
        <v>1.02922</v>
      </c>
      <c r="AE92" s="110"/>
      <c r="AF92" s="91"/>
    </row>
    <row r="93" spans="1:37" ht="14.65" customHeight="1" x14ac:dyDescent="0.25">
      <c r="A93" s="110"/>
      <c r="B93" s="111" t="s">
        <v>201</v>
      </c>
      <c r="C93" s="70"/>
      <c r="D93" s="63" t="s">
        <v>117</v>
      </c>
      <c r="E93" s="63" t="s">
        <v>159</v>
      </c>
      <c r="F93" s="71">
        <v>44928</v>
      </c>
      <c r="G93" s="68">
        <v>0.76973000000000003</v>
      </c>
      <c r="H93" s="68">
        <v>0.76099000000000006</v>
      </c>
      <c r="I93" s="68">
        <v>0.76099000000000006</v>
      </c>
      <c r="J93" s="68">
        <v>0.76099000000000006</v>
      </c>
      <c r="K93" s="68">
        <v>0.76099000000000006</v>
      </c>
      <c r="L93" s="68">
        <v>0.76099000000000006</v>
      </c>
      <c r="M93" s="68">
        <v>0.76099000000000006</v>
      </c>
      <c r="N93" s="68">
        <v>0.74348999999999998</v>
      </c>
      <c r="O93" s="68">
        <v>0.76099000000000006</v>
      </c>
      <c r="P93" s="68">
        <v>0.76099000000000006</v>
      </c>
      <c r="Q93" s="68">
        <v>0.76973000000000003</v>
      </c>
      <c r="R93" s="68">
        <v>0.78722999999999999</v>
      </c>
      <c r="S93" s="68">
        <v>0.78722999999999999</v>
      </c>
      <c r="T93" s="68">
        <v>0.78722999999999999</v>
      </c>
      <c r="U93" s="68">
        <v>0.79596999999999996</v>
      </c>
      <c r="V93" s="68">
        <v>0.76973000000000003</v>
      </c>
      <c r="W93" s="68">
        <v>0.76099000000000006</v>
      </c>
      <c r="X93" s="68">
        <v>0.76099000000000006</v>
      </c>
      <c r="Y93" s="68">
        <v>0.76099000000000006</v>
      </c>
      <c r="Z93" s="68">
        <v>0.74348999999999998</v>
      </c>
      <c r="AA93" s="68">
        <v>0.74348999999999998</v>
      </c>
      <c r="AB93" s="68">
        <v>0.74348999999999998</v>
      </c>
      <c r="AC93" s="68">
        <v>0.71142000000000005</v>
      </c>
      <c r="AD93" s="68">
        <v>0.71142000000000005</v>
      </c>
      <c r="AE93" s="110"/>
      <c r="AF93" s="91"/>
    </row>
    <row r="94" spans="1:37" ht="14.65" customHeight="1" x14ac:dyDescent="0.25">
      <c r="A94" s="110"/>
      <c r="B94" s="100" t="s">
        <v>201</v>
      </c>
      <c r="C94" s="70"/>
      <c r="D94" s="63" t="s">
        <v>117</v>
      </c>
      <c r="E94" s="63" t="s">
        <v>159</v>
      </c>
      <c r="F94" s="71">
        <v>44936</v>
      </c>
      <c r="G94" s="68">
        <v>0.78722999999999999</v>
      </c>
      <c r="H94" s="68">
        <v>0.78722999999999999</v>
      </c>
      <c r="I94" s="68">
        <v>0.78722999999999999</v>
      </c>
      <c r="J94" s="68">
        <v>0.78722999999999999</v>
      </c>
      <c r="K94" s="68">
        <v>0.76973000000000003</v>
      </c>
      <c r="L94" s="68">
        <v>0.76099000000000006</v>
      </c>
      <c r="M94" s="68">
        <v>0.76099000000000006</v>
      </c>
      <c r="N94" s="68">
        <v>0.74348999999999998</v>
      </c>
      <c r="O94" s="68">
        <v>0.72599999999999998</v>
      </c>
      <c r="P94" s="68">
        <v>0.74348999999999998</v>
      </c>
      <c r="Q94" s="68">
        <v>0.74348999999999998</v>
      </c>
      <c r="R94" s="68">
        <v>0.72599999999999998</v>
      </c>
      <c r="S94" s="68">
        <v>0.72599999999999998</v>
      </c>
      <c r="T94" s="68">
        <v>0.71142000000000005</v>
      </c>
      <c r="U94" s="68">
        <v>0.71142000000000005</v>
      </c>
      <c r="V94" s="68">
        <v>0.70559000000000005</v>
      </c>
      <c r="W94" s="68">
        <v>0.70559000000000005</v>
      </c>
      <c r="X94" s="68">
        <v>0.70559000000000005</v>
      </c>
      <c r="Y94" s="68">
        <v>0.69101000000000001</v>
      </c>
      <c r="Z94" s="68">
        <v>0.69101000000000001</v>
      </c>
      <c r="AA94" s="68">
        <v>0.70559000000000005</v>
      </c>
      <c r="AB94" s="68">
        <v>0.70559000000000005</v>
      </c>
      <c r="AC94" s="68">
        <v>0.70559000000000005</v>
      </c>
      <c r="AD94" s="68">
        <v>0.70559000000000005</v>
      </c>
      <c r="AE94" s="110"/>
      <c r="AF94" s="91"/>
    </row>
    <row r="95" spans="1:37" ht="14.65" customHeight="1" x14ac:dyDescent="0.25">
      <c r="A95" s="110"/>
      <c r="B95" s="100" t="s">
        <v>201</v>
      </c>
      <c r="C95" s="70"/>
      <c r="D95" s="63" t="s">
        <v>117</v>
      </c>
      <c r="E95" s="63" t="s">
        <v>159</v>
      </c>
      <c r="F95" s="71">
        <v>45006</v>
      </c>
      <c r="G95" s="68">
        <v>0.76973000000000003</v>
      </c>
      <c r="H95" s="68">
        <v>0.78722999999999999</v>
      </c>
      <c r="I95" s="68">
        <v>0.78722999999999999</v>
      </c>
      <c r="J95" s="68">
        <v>0.78722999999999999</v>
      </c>
      <c r="K95" s="68">
        <v>0.78722999999999999</v>
      </c>
      <c r="L95" s="68">
        <v>0.78722999999999999</v>
      </c>
      <c r="M95" s="68">
        <v>0.78722999999999999</v>
      </c>
      <c r="N95" s="68">
        <v>0.79596999999999996</v>
      </c>
      <c r="O95" s="68">
        <v>0.79596999999999996</v>
      </c>
      <c r="P95" s="68">
        <v>0.80764000000000002</v>
      </c>
      <c r="Q95" s="68">
        <v>0.82221</v>
      </c>
      <c r="R95" s="68">
        <v>0.82221</v>
      </c>
      <c r="S95" s="68">
        <v>0.82221</v>
      </c>
      <c r="T95" s="68">
        <v>0.82221</v>
      </c>
      <c r="U95" s="68">
        <v>0.82221</v>
      </c>
      <c r="V95" s="68">
        <v>0.82221</v>
      </c>
      <c r="W95" s="68">
        <v>0.82221</v>
      </c>
      <c r="X95" s="68">
        <v>0.82221</v>
      </c>
      <c r="Y95" s="68">
        <v>0.82221</v>
      </c>
      <c r="Z95" s="68">
        <v>0.80764000000000002</v>
      </c>
      <c r="AA95" s="68">
        <v>0.80764000000000002</v>
      </c>
      <c r="AB95" s="68">
        <v>0.79596999999999996</v>
      </c>
      <c r="AC95" s="68">
        <v>0.79596999999999996</v>
      </c>
      <c r="AD95" s="68">
        <v>0.79596999999999996</v>
      </c>
      <c r="AE95" s="110"/>
      <c r="AF95" s="91"/>
    </row>
    <row r="96" spans="1:37" ht="14.65" customHeight="1" x14ac:dyDescent="0.25">
      <c r="A96" s="110"/>
      <c r="B96" s="100" t="s">
        <v>201</v>
      </c>
      <c r="C96" s="14"/>
      <c r="D96" s="63" t="s">
        <v>117</v>
      </c>
      <c r="E96" s="63" t="s">
        <v>159</v>
      </c>
      <c r="F96" s="71">
        <v>45030</v>
      </c>
      <c r="G96" s="68">
        <v>0.79596999999999996</v>
      </c>
      <c r="H96" s="68">
        <v>0.79596999999999996</v>
      </c>
      <c r="I96" s="68">
        <v>0.79596999999999996</v>
      </c>
      <c r="J96" s="68">
        <v>0.80764000000000002</v>
      </c>
      <c r="K96" s="68">
        <v>0.82221</v>
      </c>
      <c r="L96" s="68">
        <v>0.82221</v>
      </c>
      <c r="M96" s="68">
        <v>0.82221</v>
      </c>
      <c r="N96" s="68">
        <v>0.82221</v>
      </c>
      <c r="O96" s="68">
        <v>0.82221</v>
      </c>
      <c r="P96" s="68">
        <v>0.83970999999999996</v>
      </c>
      <c r="Q96" s="68">
        <v>0.83970999999999996</v>
      </c>
      <c r="R96" s="68">
        <v>0.87470000000000003</v>
      </c>
      <c r="S96" s="68">
        <v>0.87470000000000003</v>
      </c>
      <c r="T96" s="68">
        <v>0.88344</v>
      </c>
      <c r="U96" s="68">
        <v>0.88344</v>
      </c>
      <c r="V96" s="68">
        <v>0.86012</v>
      </c>
      <c r="W96" s="68">
        <v>0.86012</v>
      </c>
      <c r="X96" s="68">
        <v>0.80764000000000002</v>
      </c>
      <c r="Y96" s="68">
        <v>0.78722999999999999</v>
      </c>
      <c r="Z96" s="68">
        <v>0.76973000000000003</v>
      </c>
      <c r="AA96" s="68">
        <v>0.76099000000000006</v>
      </c>
      <c r="AB96" s="68">
        <v>0.74348999999999998</v>
      </c>
      <c r="AC96" s="68">
        <v>0.74348999999999998</v>
      </c>
      <c r="AD96" s="68">
        <v>0.76099000000000006</v>
      </c>
      <c r="AE96" s="110"/>
      <c r="AF96" s="91"/>
    </row>
    <row r="97" spans="1:32" ht="14.65" customHeight="1" x14ac:dyDescent="0.25">
      <c r="A97" s="110"/>
      <c r="B97" s="100" t="s">
        <v>201</v>
      </c>
      <c r="C97" s="14"/>
      <c r="D97" s="63" t="s">
        <v>117</v>
      </c>
      <c r="E97" s="63" t="s">
        <v>159</v>
      </c>
      <c r="F97" s="71">
        <v>45055</v>
      </c>
      <c r="G97" s="68">
        <v>0.83970999999999996</v>
      </c>
      <c r="H97" s="68">
        <v>0.86012</v>
      </c>
      <c r="I97" s="68">
        <v>0.87470000000000003</v>
      </c>
      <c r="J97" s="68">
        <v>0.87470000000000003</v>
      </c>
      <c r="K97" s="68">
        <v>0.87470000000000003</v>
      </c>
      <c r="L97" s="68">
        <v>0.88344</v>
      </c>
      <c r="M97" s="68">
        <v>0.88344</v>
      </c>
      <c r="N97" s="68">
        <v>0.91259999999999997</v>
      </c>
      <c r="O97" s="68">
        <v>0.92135</v>
      </c>
      <c r="P97" s="68">
        <v>0.95342000000000005</v>
      </c>
      <c r="Q97" s="68">
        <v>0.97674000000000005</v>
      </c>
      <c r="R97" s="68">
        <v>0.98841000000000001</v>
      </c>
      <c r="S97" s="68">
        <v>1.0059</v>
      </c>
      <c r="T97" s="68">
        <v>1.0088200000000001</v>
      </c>
      <c r="U97" s="68">
        <v>1.0059</v>
      </c>
      <c r="V97" s="68">
        <v>1.0059</v>
      </c>
      <c r="W97" s="68">
        <v>0.88344</v>
      </c>
      <c r="X97" s="68">
        <v>0.87470000000000003</v>
      </c>
      <c r="Y97" s="68">
        <v>0.83970999999999996</v>
      </c>
      <c r="Z97" s="68">
        <v>0.82221</v>
      </c>
      <c r="AA97" s="68">
        <v>0.80764000000000002</v>
      </c>
      <c r="AB97" s="68">
        <v>0.80764000000000002</v>
      </c>
      <c r="AC97" s="68">
        <v>0.80764000000000002</v>
      </c>
      <c r="AD97" s="68">
        <v>0.79596999999999996</v>
      </c>
      <c r="AE97" s="110"/>
      <c r="AF97" s="91"/>
    </row>
    <row r="98" spans="1:32" ht="14.65" customHeight="1" x14ac:dyDescent="0.25">
      <c r="A98" s="110"/>
      <c r="B98" s="100" t="s">
        <v>201</v>
      </c>
      <c r="C98" s="70"/>
      <c r="D98" s="63" t="s">
        <v>117</v>
      </c>
      <c r="E98" s="63" t="s">
        <v>159</v>
      </c>
      <c r="F98" s="71">
        <v>45100</v>
      </c>
      <c r="G98" s="68">
        <v>0.91259999999999997</v>
      </c>
      <c r="H98" s="68">
        <v>0.91259999999999997</v>
      </c>
      <c r="I98" s="68">
        <v>0.92135</v>
      </c>
      <c r="J98" s="68">
        <v>0.91259999999999997</v>
      </c>
      <c r="K98" s="68">
        <v>0.91259999999999997</v>
      </c>
      <c r="L98" s="68">
        <v>0.93884000000000001</v>
      </c>
      <c r="M98" s="68">
        <v>0.96216000000000002</v>
      </c>
      <c r="N98" s="68">
        <v>0.98841000000000001</v>
      </c>
      <c r="O98" s="68">
        <v>1.0059</v>
      </c>
      <c r="P98" s="68">
        <v>1.01756</v>
      </c>
      <c r="Q98" s="68">
        <v>1.02922</v>
      </c>
      <c r="R98" s="68">
        <v>1.02922</v>
      </c>
      <c r="S98" s="68">
        <v>1.0321400000000001</v>
      </c>
      <c r="T98" s="68">
        <v>1.0321400000000001</v>
      </c>
      <c r="U98" s="68">
        <v>1.0321400000000001</v>
      </c>
      <c r="V98" s="68">
        <v>1.0321400000000001</v>
      </c>
      <c r="W98" s="68">
        <v>1.02922</v>
      </c>
      <c r="X98" s="68">
        <v>1.02922</v>
      </c>
      <c r="Y98" s="68">
        <v>1.0088200000000001</v>
      </c>
      <c r="Z98" s="68">
        <v>1.0059</v>
      </c>
      <c r="AA98" s="68">
        <v>0.99424000000000001</v>
      </c>
      <c r="AB98" s="68">
        <v>0.98841000000000001</v>
      </c>
      <c r="AC98" s="68">
        <v>0.97674000000000005</v>
      </c>
      <c r="AD98" s="68">
        <v>0.97674000000000005</v>
      </c>
      <c r="AE98" s="110"/>
      <c r="AF98" s="91"/>
    </row>
    <row r="99" spans="1:32" ht="14.65" customHeight="1" x14ac:dyDescent="0.25">
      <c r="A99" s="110"/>
      <c r="B99" s="100" t="s">
        <v>201</v>
      </c>
      <c r="C99" s="70"/>
      <c r="D99" s="63" t="s">
        <v>117</v>
      </c>
      <c r="E99" s="63" t="s">
        <v>159</v>
      </c>
      <c r="F99" s="71">
        <v>45123</v>
      </c>
      <c r="G99" s="68">
        <v>1.02339</v>
      </c>
      <c r="H99" s="68">
        <v>1.02339</v>
      </c>
      <c r="I99" s="68">
        <v>1.02339</v>
      </c>
      <c r="J99" s="68">
        <v>1.02339</v>
      </c>
      <c r="K99" s="68">
        <v>1.02339</v>
      </c>
      <c r="L99" s="68">
        <v>1.02922</v>
      </c>
      <c r="M99" s="68">
        <v>1.02922</v>
      </c>
      <c r="N99" s="68">
        <v>1.02922</v>
      </c>
      <c r="O99" s="68">
        <v>1.02922</v>
      </c>
      <c r="P99" s="68">
        <v>1.0321400000000001</v>
      </c>
      <c r="Q99" s="68">
        <v>1.02922</v>
      </c>
      <c r="R99" s="68">
        <v>1.02339</v>
      </c>
      <c r="S99" s="68">
        <v>1.0321400000000001</v>
      </c>
      <c r="T99" s="68">
        <v>1.02339</v>
      </c>
      <c r="U99" s="68">
        <v>1.0321400000000001</v>
      </c>
      <c r="V99" s="68">
        <v>1.02922</v>
      </c>
      <c r="W99" s="68">
        <v>1.02922</v>
      </c>
      <c r="X99" s="68">
        <v>1.02922</v>
      </c>
      <c r="Y99" s="68">
        <v>1.0321400000000001</v>
      </c>
      <c r="Z99" s="68">
        <v>1.0321400000000001</v>
      </c>
      <c r="AA99" s="68">
        <v>1.02922</v>
      </c>
      <c r="AB99" s="68">
        <v>1.02922</v>
      </c>
      <c r="AC99" s="68">
        <v>1.02339</v>
      </c>
      <c r="AD99" s="68">
        <v>1.02339</v>
      </c>
      <c r="AE99" s="110"/>
      <c r="AF99" s="91"/>
    </row>
    <row r="100" spans="1:32" ht="14.65" customHeight="1" x14ac:dyDescent="0.25">
      <c r="A100" s="110"/>
      <c r="B100" s="111" t="s">
        <v>202</v>
      </c>
      <c r="C100" s="70"/>
      <c r="D100" s="63" t="s">
        <v>117</v>
      </c>
      <c r="E100" s="63" t="s">
        <v>159</v>
      </c>
      <c r="F100" s="71">
        <v>44928</v>
      </c>
      <c r="G100" s="68">
        <v>0.59187999999999996</v>
      </c>
      <c r="H100" s="68">
        <v>0.59187999999999996</v>
      </c>
      <c r="I100" s="68">
        <v>0.58313000000000004</v>
      </c>
      <c r="J100" s="68">
        <v>0.57730000000000004</v>
      </c>
      <c r="K100" s="68">
        <v>0.57730000000000004</v>
      </c>
      <c r="L100" s="68">
        <v>0.57730000000000004</v>
      </c>
      <c r="M100" s="68">
        <v>0.56679999999999997</v>
      </c>
      <c r="N100" s="68">
        <v>0.56679999999999997</v>
      </c>
      <c r="O100" s="68">
        <v>0.56679999999999997</v>
      </c>
      <c r="P100" s="68">
        <v>0.56679999999999997</v>
      </c>
      <c r="Q100" s="68">
        <v>0.56679999999999997</v>
      </c>
      <c r="R100" s="68">
        <v>0.56679999999999997</v>
      </c>
      <c r="S100" s="68">
        <v>0.56679999999999997</v>
      </c>
      <c r="T100" s="68">
        <v>0.57730000000000004</v>
      </c>
      <c r="U100" s="68">
        <v>0.58313000000000004</v>
      </c>
      <c r="V100" s="68">
        <v>0.58313000000000004</v>
      </c>
      <c r="W100" s="68">
        <v>0.58313000000000004</v>
      </c>
      <c r="X100" s="68">
        <v>0.58313000000000004</v>
      </c>
      <c r="Y100" s="68">
        <v>0.58313000000000004</v>
      </c>
      <c r="Z100" s="68">
        <v>0.58313000000000004</v>
      </c>
      <c r="AA100" s="68">
        <v>0.58313000000000004</v>
      </c>
      <c r="AB100" s="68">
        <v>0.58313000000000004</v>
      </c>
      <c r="AC100" s="68">
        <v>0.58313000000000004</v>
      </c>
      <c r="AD100" s="68">
        <v>0.58313000000000004</v>
      </c>
      <c r="AE100" s="110"/>
      <c r="AF100" s="91"/>
    </row>
    <row r="101" spans="1:32" ht="12.75" customHeight="1" x14ac:dyDescent="0.25">
      <c r="A101" s="110"/>
      <c r="B101" s="100" t="s">
        <v>202</v>
      </c>
      <c r="C101" s="70"/>
      <c r="D101" s="63" t="s">
        <v>117</v>
      </c>
      <c r="E101" s="63" t="s">
        <v>159</v>
      </c>
      <c r="F101" s="71">
        <v>44936</v>
      </c>
      <c r="G101" s="68">
        <v>0.59187999999999996</v>
      </c>
      <c r="H101" s="68">
        <v>0.58313000000000004</v>
      </c>
      <c r="I101" s="68">
        <v>0.58313000000000004</v>
      </c>
      <c r="J101" s="68">
        <v>0.57730000000000004</v>
      </c>
      <c r="K101" s="68">
        <v>0.56679999999999997</v>
      </c>
      <c r="L101" s="68">
        <v>0.56679999999999997</v>
      </c>
      <c r="M101" s="68">
        <v>0.57730000000000004</v>
      </c>
      <c r="N101" s="68">
        <v>0.57730000000000004</v>
      </c>
      <c r="O101" s="68">
        <v>0.57730000000000004</v>
      </c>
      <c r="P101" s="68">
        <v>0.56679999999999997</v>
      </c>
      <c r="Q101" s="68">
        <v>0.56679999999999997</v>
      </c>
      <c r="R101" s="68">
        <v>0.57730000000000004</v>
      </c>
      <c r="S101" s="68">
        <v>0.57730000000000004</v>
      </c>
      <c r="T101" s="68">
        <v>0.58313000000000004</v>
      </c>
      <c r="U101" s="68">
        <v>0.59187999999999996</v>
      </c>
      <c r="V101" s="68">
        <v>0.59187999999999996</v>
      </c>
      <c r="W101" s="68">
        <v>0.59187999999999996</v>
      </c>
      <c r="X101" s="68">
        <v>0.59187999999999996</v>
      </c>
      <c r="Y101" s="68">
        <v>0.57730000000000004</v>
      </c>
      <c r="Z101" s="68">
        <v>0.55928</v>
      </c>
      <c r="AA101" s="68">
        <v>0.56679999999999997</v>
      </c>
      <c r="AB101" s="68">
        <v>0.58313000000000004</v>
      </c>
      <c r="AC101" s="68">
        <v>0.58313000000000004</v>
      </c>
      <c r="AD101" s="68">
        <v>0.60062000000000004</v>
      </c>
      <c r="AE101" s="110"/>
      <c r="AF101" s="91"/>
    </row>
    <row r="102" spans="1:32" ht="12.75" customHeight="1" x14ac:dyDescent="0.25">
      <c r="A102" s="110"/>
      <c r="B102" s="100" t="s">
        <v>202</v>
      </c>
      <c r="C102" s="70"/>
      <c r="D102" s="63" t="s">
        <v>117</v>
      </c>
      <c r="E102" s="63" t="s">
        <v>159</v>
      </c>
      <c r="F102" s="71">
        <v>45006</v>
      </c>
      <c r="G102" s="68">
        <v>0.70559000000000005</v>
      </c>
      <c r="H102" s="68">
        <v>0.69101000000000001</v>
      </c>
      <c r="I102" s="68">
        <v>0.69101000000000001</v>
      </c>
      <c r="J102" s="68">
        <v>0.69101000000000001</v>
      </c>
      <c r="K102" s="68">
        <v>0.69101000000000001</v>
      </c>
      <c r="L102" s="68">
        <v>0.69101000000000001</v>
      </c>
      <c r="M102" s="68">
        <v>0.67352000000000001</v>
      </c>
      <c r="N102" s="68">
        <v>0.67352000000000001</v>
      </c>
      <c r="O102" s="68">
        <v>0.66768000000000005</v>
      </c>
      <c r="P102" s="68">
        <v>0.67352000000000001</v>
      </c>
      <c r="Q102" s="68">
        <v>0.69101000000000001</v>
      </c>
      <c r="R102" s="68">
        <v>0.70559000000000005</v>
      </c>
      <c r="S102" s="68">
        <v>0.72599999999999998</v>
      </c>
      <c r="T102" s="68">
        <v>0.74348999999999998</v>
      </c>
      <c r="U102" s="68">
        <v>0.74348999999999998</v>
      </c>
      <c r="V102" s="68">
        <v>0.76099000000000006</v>
      </c>
      <c r="W102" s="68">
        <v>0.74348999999999998</v>
      </c>
      <c r="X102" s="68">
        <v>0.74348999999999998</v>
      </c>
      <c r="Y102" s="68">
        <v>0.72599999999999998</v>
      </c>
      <c r="Z102" s="68">
        <v>0.70559000000000005</v>
      </c>
      <c r="AA102" s="68">
        <v>0.66768000000000005</v>
      </c>
      <c r="AB102" s="68">
        <v>0.62978000000000001</v>
      </c>
      <c r="AC102" s="68">
        <v>0.62978000000000001</v>
      </c>
      <c r="AD102" s="68">
        <v>0.60062000000000004</v>
      </c>
      <c r="AE102" s="110"/>
      <c r="AF102" s="91"/>
    </row>
    <row r="103" spans="1:32" ht="14.65" customHeight="1" x14ac:dyDescent="0.25">
      <c r="A103" s="110"/>
      <c r="B103" s="100" t="s">
        <v>202</v>
      </c>
      <c r="C103" s="70"/>
      <c r="D103" s="63" t="s">
        <v>117</v>
      </c>
      <c r="E103" s="63" t="s">
        <v>159</v>
      </c>
      <c r="F103" s="71">
        <v>45030</v>
      </c>
      <c r="G103" s="68">
        <v>0.66768000000000005</v>
      </c>
      <c r="H103" s="68">
        <v>0.65310999999999997</v>
      </c>
      <c r="I103" s="68">
        <v>0.64727000000000001</v>
      </c>
      <c r="J103" s="68">
        <v>0.62978000000000001</v>
      </c>
      <c r="K103" s="68">
        <v>0.61812</v>
      </c>
      <c r="L103" s="68">
        <v>0.61229</v>
      </c>
      <c r="M103" s="68">
        <v>0.61229</v>
      </c>
      <c r="N103" s="68">
        <v>0.61229</v>
      </c>
      <c r="O103" s="68">
        <v>0.61812</v>
      </c>
      <c r="P103" s="68">
        <v>0.62978000000000001</v>
      </c>
      <c r="Q103" s="68">
        <v>0.62978000000000001</v>
      </c>
      <c r="R103" s="68">
        <v>0.64727000000000001</v>
      </c>
      <c r="S103" s="68">
        <v>0.64727000000000001</v>
      </c>
      <c r="T103" s="68">
        <v>0.64727000000000001</v>
      </c>
      <c r="U103" s="68">
        <v>0.64727000000000001</v>
      </c>
      <c r="V103" s="68">
        <v>0.64727000000000001</v>
      </c>
      <c r="W103" s="68">
        <v>0.64727000000000001</v>
      </c>
      <c r="X103" s="68">
        <v>0.62978000000000001</v>
      </c>
      <c r="Y103" s="68">
        <v>0.61812</v>
      </c>
      <c r="Z103" s="68">
        <v>0.61229</v>
      </c>
      <c r="AA103" s="68">
        <v>0.60062000000000004</v>
      </c>
      <c r="AB103" s="68">
        <v>0.59187999999999996</v>
      </c>
      <c r="AC103" s="68">
        <v>0.58313000000000004</v>
      </c>
      <c r="AD103" s="68">
        <v>0.58313000000000004</v>
      </c>
      <c r="AE103" s="110"/>
      <c r="AF103" s="91"/>
    </row>
    <row r="104" spans="1:32" ht="14.65" customHeight="1" x14ac:dyDescent="0.25">
      <c r="A104" s="110"/>
      <c r="B104" s="100" t="s">
        <v>202</v>
      </c>
      <c r="C104" s="70"/>
      <c r="D104" s="63" t="s">
        <v>117</v>
      </c>
      <c r="E104" s="63" t="s">
        <v>159</v>
      </c>
      <c r="F104" s="71">
        <v>45055</v>
      </c>
      <c r="G104" s="68">
        <v>0.74348999999999998</v>
      </c>
      <c r="H104" s="68">
        <v>0.74348999999999998</v>
      </c>
      <c r="I104" s="68">
        <v>0.72599999999999998</v>
      </c>
      <c r="J104" s="68">
        <v>0.72599999999999998</v>
      </c>
      <c r="K104" s="68">
        <v>0.72599999999999998</v>
      </c>
      <c r="L104" s="68">
        <v>0.72599999999999998</v>
      </c>
      <c r="M104" s="68">
        <v>0.72599999999999998</v>
      </c>
      <c r="N104" s="68">
        <v>0.72599999999999998</v>
      </c>
      <c r="O104" s="68">
        <v>0.74348999999999998</v>
      </c>
      <c r="P104" s="68">
        <v>0.74348999999999998</v>
      </c>
      <c r="Q104" s="68">
        <v>0.76099000000000006</v>
      </c>
      <c r="R104" s="68">
        <v>0.76973000000000003</v>
      </c>
      <c r="S104" s="68">
        <v>0.78722999999999999</v>
      </c>
      <c r="T104" s="68">
        <v>0.79596999999999996</v>
      </c>
      <c r="U104" s="68">
        <v>0.80764000000000002</v>
      </c>
      <c r="V104" s="68">
        <v>0.83970999999999996</v>
      </c>
      <c r="W104" s="68">
        <v>0.83970999999999996</v>
      </c>
      <c r="X104" s="68">
        <v>0.87470000000000003</v>
      </c>
      <c r="Y104" s="68">
        <v>0.87470000000000003</v>
      </c>
      <c r="Z104" s="68">
        <v>0.86012</v>
      </c>
      <c r="AA104" s="68">
        <v>0.82221</v>
      </c>
      <c r="AB104" s="68">
        <v>0.79596999999999996</v>
      </c>
      <c r="AC104" s="68">
        <v>0.79596999999999996</v>
      </c>
      <c r="AD104" s="68">
        <v>0.82221</v>
      </c>
      <c r="AE104" s="110"/>
      <c r="AF104" s="91"/>
    </row>
    <row r="105" spans="1:32" x14ac:dyDescent="0.25">
      <c r="A105" s="110"/>
      <c r="B105" s="100" t="s">
        <v>202</v>
      </c>
      <c r="C105" s="70"/>
      <c r="D105" s="63" t="s">
        <v>117</v>
      </c>
      <c r="E105" s="63" t="s">
        <v>159</v>
      </c>
      <c r="F105" s="71">
        <v>45100</v>
      </c>
      <c r="G105" s="68">
        <v>0.91259999999999997</v>
      </c>
      <c r="H105" s="68">
        <v>0.88344</v>
      </c>
      <c r="I105" s="68">
        <v>0.87470000000000003</v>
      </c>
      <c r="J105" s="68">
        <v>0.83970999999999996</v>
      </c>
      <c r="K105" s="68">
        <v>0.86012</v>
      </c>
      <c r="L105" s="68">
        <v>0.87470000000000003</v>
      </c>
      <c r="M105" s="68">
        <v>0.87470000000000003</v>
      </c>
      <c r="N105" s="68">
        <v>0.88344</v>
      </c>
      <c r="O105" s="68">
        <v>0.91259999999999997</v>
      </c>
      <c r="P105" s="68">
        <v>0.92135</v>
      </c>
      <c r="Q105" s="68">
        <v>0.93884000000000001</v>
      </c>
      <c r="R105" s="68">
        <v>0.96216000000000002</v>
      </c>
      <c r="S105" s="68">
        <v>0.97674000000000005</v>
      </c>
      <c r="T105" s="68">
        <v>0.97674000000000005</v>
      </c>
      <c r="U105" s="68">
        <v>0.98841000000000001</v>
      </c>
      <c r="V105" s="68">
        <v>0.99424000000000001</v>
      </c>
      <c r="W105" s="68">
        <v>0.99424000000000001</v>
      </c>
      <c r="X105" s="68">
        <v>0.99424000000000001</v>
      </c>
      <c r="Y105" s="68">
        <v>0.98841000000000001</v>
      </c>
      <c r="Z105" s="68">
        <v>0.97674000000000005</v>
      </c>
      <c r="AA105" s="68">
        <v>0.96216000000000002</v>
      </c>
      <c r="AB105" s="68">
        <v>0.93884000000000001</v>
      </c>
      <c r="AC105" s="68">
        <v>0.91259999999999997</v>
      </c>
      <c r="AD105" s="68">
        <v>0.89802000000000004</v>
      </c>
      <c r="AE105" s="110"/>
      <c r="AF105" s="91"/>
    </row>
    <row r="106" spans="1:32" x14ac:dyDescent="0.25">
      <c r="A106" s="110"/>
      <c r="B106" s="100" t="s">
        <v>202</v>
      </c>
      <c r="C106" s="70"/>
      <c r="D106" s="63" t="s">
        <v>117</v>
      </c>
      <c r="E106" s="63" t="s">
        <v>159</v>
      </c>
      <c r="F106" s="71">
        <v>45123</v>
      </c>
      <c r="G106" s="68">
        <v>1.02922</v>
      </c>
      <c r="H106" s="68">
        <v>1.02922</v>
      </c>
      <c r="I106" s="68">
        <v>1.02922</v>
      </c>
      <c r="J106" s="68">
        <v>1.02922</v>
      </c>
      <c r="K106" s="68">
        <v>1.02922</v>
      </c>
      <c r="L106" s="68">
        <v>1.02922</v>
      </c>
      <c r="M106" s="68">
        <v>1.02339</v>
      </c>
      <c r="N106" s="68">
        <v>1.02922</v>
      </c>
      <c r="O106" s="68">
        <v>1.02922</v>
      </c>
      <c r="P106" s="68">
        <v>1.0321400000000001</v>
      </c>
      <c r="Q106" s="68">
        <v>1.02339</v>
      </c>
      <c r="R106" s="68">
        <v>1.01756</v>
      </c>
      <c r="S106" s="68">
        <v>0.99424000000000001</v>
      </c>
      <c r="T106" s="68">
        <v>0.97965999999999998</v>
      </c>
      <c r="U106" s="68">
        <v>0.97965999999999998</v>
      </c>
      <c r="V106" s="68">
        <v>0.97965999999999998</v>
      </c>
      <c r="W106" s="68">
        <v>0.97965999999999998</v>
      </c>
      <c r="X106" s="68">
        <v>0.99424000000000001</v>
      </c>
      <c r="Y106" s="68">
        <v>1.0321400000000001</v>
      </c>
      <c r="Z106" s="68">
        <v>1.02922</v>
      </c>
      <c r="AA106" s="68">
        <v>1.02339</v>
      </c>
      <c r="AB106" s="68">
        <v>1.01756</v>
      </c>
      <c r="AC106" s="68">
        <v>1.01756</v>
      </c>
      <c r="AD106" s="68">
        <v>1.01756</v>
      </c>
      <c r="AE106" s="110"/>
      <c r="AF106" s="91"/>
    </row>
    <row r="107" spans="1:32" ht="12.75" customHeight="1" x14ac:dyDescent="0.25">
      <c r="A107" s="109" t="s">
        <v>20</v>
      </c>
      <c r="B107" s="111" t="s">
        <v>195</v>
      </c>
      <c r="C107" s="70"/>
      <c r="D107" s="63" t="s">
        <v>117</v>
      </c>
      <c r="E107" s="63" t="s">
        <v>157</v>
      </c>
      <c r="F107" s="71">
        <v>44928</v>
      </c>
      <c r="G107" s="68">
        <v>0.58313000000000004</v>
      </c>
      <c r="H107" s="68">
        <v>0.58313000000000004</v>
      </c>
      <c r="I107" s="68">
        <v>0.58313000000000004</v>
      </c>
      <c r="J107" s="68">
        <v>0.58313000000000004</v>
      </c>
      <c r="K107" s="68">
        <v>0.57730000000000004</v>
      </c>
      <c r="L107" s="68">
        <v>0.57730000000000004</v>
      </c>
      <c r="M107" s="68">
        <v>0.58313000000000004</v>
      </c>
      <c r="N107" s="68">
        <v>0.58313000000000004</v>
      </c>
      <c r="O107" s="68">
        <v>0.58313000000000004</v>
      </c>
      <c r="P107" s="68">
        <v>0.59187999999999996</v>
      </c>
      <c r="Q107" s="68">
        <v>0.60062000000000004</v>
      </c>
      <c r="R107" s="68">
        <v>0.61229</v>
      </c>
      <c r="S107" s="68">
        <v>0.61812</v>
      </c>
      <c r="T107" s="68">
        <v>0.62978000000000001</v>
      </c>
      <c r="U107" s="68">
        <v>0.62978000000000001</v>
      </c>
      <c r="V107" s="68">
        <v>0.64727000000000001</v>
      </c>
      <c r="W107" s="68">
        <v>0.65310999999999997</v>
      </c>
      <c r="X107" s="68">
        <v>0.64727000000000001</v>
      </c>
      <c r="Y107" s="68">
        <v>0.61812</v>
      </c>
      <c r="Z107" s="68">
        <v>0.61812</v>
      </c>
      <c r="AA107" s="68">
        <v>0.61229</v>
      </c>
      <c r="AB107" s="68">
        <v>0.61229</v>
      </c>
      <c r="AC107" s="68">
        <v>0.60062000000000004</v>
      </c>
      <c r="AD107" s="68">
        <v>0.60062000000000004</v>
      </c>
      <c r="AE107" s="109" t="s">
        <v>465</v>
      </c>
      <c r="AF107" s="91"/>
    </row>
    <row r="108" spans="1:32" x14ac:dyDescent="0.25">
      <c r="A108" s="110"/>
      <c r="B108" s="100"/>
      <c r="C108" s="70"/>
      <c r="D108" s="63" t="s">
        <v>117</v>
      </c>
      <c r="E108" s="63" t="s">
        <v>157</v>
      </c>
      <c r="F108" s="71">
        <v>44936</v>
      </c>
      <c r="G108" s="68">
        <v>0.70559000000000005</v>
      </c>
      <c r="H108" s="68">
        <v>0.69101000000000001</v>
      </c>
      <c r="I108" s="68">
        <v>0.67352000000000001</v>
      </c>
      <c r="J108" s="68">
        <v>0.66768000000000005</v>
      </c>
      <c r="K108" s="68">
        <v>0.66768000000000005</v>
      </c>
      <c r="L108" s="68">
        <v>0.66768000000000005</v>
      </c>
      <c r="M108" s="68">
        <v>0.65310999999999997</v>
      </c>
      <c r="N108" s="68">
        <v>0.65310999999999997</v>
      </c>
      <c r="O108" s="68">
        <v>0.65310999999999997</v>
      </c>
      <c r="P108" s="68">
        <v>0.66768000000000005</v>
      </c>
      <c r="Q108" s="68">
        <v>0.67352000000000001</v>
      </c>
      <c r="R108" s="68">
        <v>0.70559000000000005</v>
      </c>
      <c r="S108" s="68">
        <v>0.71142000000000005</v>
      </c>
      <c r="T108" s="68">
        <v>0.72599999999999998</v>
      </c>
      <c r="U108" s="68">
        <v>0.74348999999999998</v>
      </c>
      <c r="V108" s="68">
        <v>0.76099000000000006</v>
      </c>
      <c r="W108" s="68">
        <v>0.76099000000000006</v>
      </c>
      <c r="X108" s="68">
        <v>0.74348999999999998</v>
      </c>
      <c r="Y108" s="68">
        <v>0.72599999999999998</v>
      </c>
      <c r="Z108" s="68">
        <v>0.70559000000000005</v>
      </c>
      <c r="AA108" s="68">
        <v>0.70559000000000005</v>
      </c>
      <c r="AB108" s="68">
        <v>0.70559000000000005</v>
      </c>
      <c r="AC108" s="68">
        <v>0.69101000000000001</v>
      </c>
      <c r="AD108" s="68">
        <v>0.71142000000000005</v>
      </c>
      <c r="AE108" s="110"/>
      <c r="AF108" s="91"/>
    </row>
    <row r="109" spans="1:32" x14ac:dyDescent="0.25">
      <c r="A109" s="110"/>
      <c r="B109" s="100"/>
      <c r="C109" s="70"/>
      <c r="D109" s="63" t="s">
        <v>117</v>
      </c>
      <c r="E109" s="63" t="s">
        <v>157</v>
      </c>
      <c r="F109" s="71">
        <v>45006</v>
      </c>
      <c r="G109" s="68">
        <v>0.72599999999999998</v>
      </c>
      <c r="H109" s="68">
        <v>0.71142000000000005</v>
      </c>
      <c r="I109" s="68">
        <v>0.71142000000000005</v>
      </c>
      <c r="J109" s="68">
        <v>0.70559000000000005</v>
      </c>
      <c r="K109" s="68">
        <v>0.70559000000000005</v>
      </c>
      <c r="L109" s="68">
        <v>0.69101000000000001</v>
      </c>
      <c r="M109" s="68">
        <v>0.67352000000000001</v>
      </c>
      <c r="N109" s="68">
        <v>0.67352000000000001</v>
      </c>
      <c r="O109" s="68">
        <v>0.69101000000000001</v>
      </c>
      <c r="P109" s="68">
        <v>0.76973000000000003</v>
      </c>
      <c r="Q109" s="68">
        <v>0.80764000000000002</v>
      </c>
      <c r="R109" s="68">
        <v>0.82221</v>
      </c>
      <c r="S109" s="68">
        <v>0.83970999999999996</v>
      </c>
      <c r="T109" s="68">
        <v>0.82221</v>
      </c>
      <c r="U109" s="68">
        <v>0.82221</v>
      </c>
      <c r="V109" s="68">
        <v>0.82221</v>
      </c>
      <c r="W109" s="68">
        <v>0.80764000000000002</v>
      </c>
      <c r="X109" s="68">
        <v>0.79596999999999996</v>
      </c>
      <c r="Y109" s="68">
        <v>0.78722999999999999</v>
      </c>
      <c r="Z109" s="68">
        <v>0.78722999999999999</v>
      </c>
      <c r="AA109" s="68">
        <v>0.76973000000000003</v>
      </c>
      <c r="AB109" s="68">
        <v>0.76973000000000003</v>
      </c>
      <c r="AC109" s="68">
        <v>0.76973000000000003</v>
      </c>
      <c r="AD109" s="68">
        <v>0.76973000000000003</v>
      </c>
      <c r="AE109" s="110"/>
      <c r="AF109" s="91"/>
    </row>
    <row r="110" spans="1:32" x14ac:dyDescent="0.25">
      <c r="A110" s="110"/>
      <c r="B110" s="100"/>
      <c r="C110" s="70"/>
      <c r="D110" s="63" t="s">
        <v>117</v>
      </c>
      <c r="E110" s="63" t="s">
        <v>157</v>
      </c>
      <c r="F110" s="71">
        <v>45030</v>
      </c>
      <c r="G110" s="68">
        <v>0.83970999999999996</v>
      </c>
      <c r="H110" s="68">
        <v>0.86012</v>
      </c>
      <c r="I110" s="68">
        <v>0.86012</v>
      </c>
      <c r="J110" s="68">
        <v>0.86012</v>
      </c>
      <c r="K110" s="68">
        <v>0.87470000000000003</v>
      </c>
      <c r="L110" s="68">
        <v>0.87470000000000003</v>
      </c>
      <c r="M110" s="68">
        <v>0.87470000000000003</v>
      </c>
      <c r="N110" s="68">
        <v>0.87470000000000003</v>
      </c>
      <c r="O110" s="68">
        <v>0.87470000000000003</v>
      </c>
      <c r="P110" s="68">
        <v>0.87470000000000003</v>
      </c>
      <c r="Q110" s="68">
        <v>0.87470000000000003</v>
      </c>
      <c r="R110" s="68">
        <v>0.88344</v>
      </c>
      <c r="S110" s="68">
        <v>0.87470000000000003</v>
      </c>
      <c r="T110" s="68">
        <v>0.87470000000000003</v>
      </c>
      <c r="U110" s="68">
        <v>0.87470000000000003</v>
      </c>
      <c r="V110" s="68">
        <v>0.83970999999999996</v>
      </c>
      <c r="W110" s="68">
        <v>0.82221</v>
      </c>
      <c r="X110" s="68">
        <v>0.82221</v>
      </c>
      <c r="Y110" s="68">
        <v>0.80764000000000002</v>
      </c>
      <c r="Z110" s="68">
        <v>0.78722999999999999</v>
      </c>
      <c r="AA110" s="68">
        <v>0.78722999999999999</v>
      </c>
      <c r="AB110" s="68">
        <v>0.76973000000000003</v>
      </c>
      <c r="AC110" s="68">
        <v>0.76099000000000006</v>
      </c>
      <c r="AD110" s="68">
        <v>0.74348999999999998</v>
      </c>
      <c r="AE110" s="110"/>
      <c r="AF110" s="91"/>
    </row>
    <row r="111" spans="1:32" x14ac:dyDescent="0.25">
      <c r="A111" s="110"/>
      <c r="B111" s="100"/>
      <c r="C111" s="70"/>
      <c r="D111" s="63" t="s">
        <v>117</v>
      </c>
      <c r="E111" s="63" t="s">
        <v>157</v>
      </c>
      <c r="F111" s="71">
        <v>45055</v>
      </c>
      <c r="G111" s="68">
        <v>0.95342000000000005</v>
      </c>
      <c r="H111" s="68">
        <v>0.93884000000000001</v>
      </c>
      <c r="I111" s="68">
        <v>0.93884000000000001</v>
      </c>
      <c r="J111" s="68">
        <v>0.92135</v>
      </c>
      <c r="K111" s="68">
        <v>0.91259999999999997</v>
      </c>
      <c r="L111" s="68">
        <v>0.89802000000000004</v>
      </c>
      <c r="M111" s="68">
        <v>0.91259999999999997</v>
      </c>
      <c r="N111" s="68">
        <v>0.93884000000000001</v>
      </c>
      <c r="O111" s="68">
        <v>0.97674000000000005</v>
      </c>
      <c r="P111" s="68">
        <v>0.99424000000000001</v>
      </c>
      <c r="Q111" s="68">
        <v>0.98841000000000001</v>
      </c>
      <c r="R111" s="68">
        <v>0.99424000000000001</v>
      </c>
      <c r="S111" s="68">
        <v>0.99424000000000001</v>
      </c>
      <c r="T111" s="68">
        <v>0.99424000000000001</v>
      </c>
      <c r="U111" s="68">
        <v>0.99424000000000001</v>
      </c>
      <c r="V111" s="68">
        <v>1.0059</v>
      </c>
      <c r="W111" s="68">
        <v>1.0059</v>
      </c>
      <c r="X111" s="68">
        <v>0.99424000000000001</v>
      </c>
      <c r="Y111" s="68">
        <v>0.98841000000000001</v>
      </c>
      <c r="Z111" s="68">
        <v>0.96216000000000002</v>
      </c>
      <c r="AA111" s="68">
        <v>0.92135</v>
      </c>
      <c r="AB111" s="68">
        <v>0.91259999999999997</v>
      </c>
      <c r="AC111" s="68">
        <v>0.89802000000000004</v>
      </c>
      <c r="AD111" s="68">
        <v>0.89802000000000004</v>
      </c>
      <c r="AE111" s="110"/>
      <c r="AF111" s="91"/>
    </row>
    <row r="112" spans="1:32" x14ac:dyDescent="0.25">
      <c r="A112" s="110"/>
      <c r="B112" s="100"/>
      <c r="C112" s="70"/>
      <c r="D112" s="63" t="s">
        <v>117</v>
      </c>
      <c r="E112" s="63" t="s">
        <v>157</v>
      </c>
      <c r="F112" s="71">
        <v>45100</v>
      </c>
      <c r="G112" s="68">
        <v>0.98841000000000001</v>
      </c>
      <c r="H112" s="68">
        <v>0.96216000000000002</v>
      </c>
      <c r="I112" s="68">
        <v>0.96216000000000002</v>
      </c>
      <c r="J112" s="68">
        <v>0.95342000000000005</v>
      </c>
      <c r="K112" s="68">
        <v>0.95342000000000005</v>
      </c>
      <c r="L112" s="68">
        <v>0.95342000000000005</v>
      </c>
      <c r="M112" s="68">
        <v>0.97674000000000005</v>
      </c>
      <c r="N112" s="68">
        <v>1.0059</v>
      </c>
      <c r="O112" s="68">
        <v>1.02339</v>
      </c>
      <c r="P112" s="68">
        <v>1.02922</v>
      </c>
      <c r="Q112" s="68">
        <v>1.0321400000000001</v>
      </c>
      <c r="R112" s="68">
        <v>1.02922</v>
      </c>
      <c r="S112" s="68">
        <v>1.02339</v>
      </c>
      <c r="T112" s="68">
        <v>1.02339</v>
      </c>
      <c r="U112" s="68">
        <v>1.02339</v>
      </c>
      <c r="V112" s="68">
        <v>1.02922</v>
      </c>
      <c r="W112" s="68">
        <v>1.0321400000000001</v>
      </c>
      <c r="X112" s="68">
        <v>1.0321400000000001</v>
      </c>
      <c r="Y112" s="68">
        <v>1.02922</v>
      </c>
      <c r="Z112" s="68">
        <v>1.02922</v>
      </c>
      <c r="AA112" s="68">
        <v>1.02339</v>
      </c>
      <c r="AB112" s="68">
        <v>1.01756</v>
      </c>
      <c r="AC112" s="68">
        <v>1.0088200000000001</v>
      </c>
      <c r="AD112" s="68">
        <v>1.0088200000000001</v>
      </c>
      <c r="AE112" s="110"/>
      <c r="AF112" s="91"/>
    </row>
    <row r="113" spans="1:40" ht="15.5" x14ac:dyDescent="0.25">
      <c r="A113" s="110"/>
      <c r="B113" s="100"/>
      <c r="C113" s="70"/>
      <c r="D113" s="63" t="s">
        <v>117</v>
      </c>
      <c r="E113" s="63" t="s">
        <v>157</v>
      </c>
      <c r="F113" s="71">
        <v>45123</v>
      </c>
      <c r="G113" s="68">
        <v>1.0088200000000001</v>
      </c>
      <c r="H113" s="68">
        <v>1.0059</v>
      </c>
      <c r="I113" s="68">
        <v>1.0059</v>
      </c>
      <c r="J113" s="68">
        <v>0.99424000000000001</v>
      </c>
      <c r="K113" s="68">
        <v>0.99424000000000001</v>
      </c>
      <c r="L113" s="68">
        <v>0.99424000000000001</v>
      </c>
      <c r="M113" s="68">
        <v>1.0059</v>
      </c>
      <c r="N113" s="68">
        <v>1.02339</v>
      </c>
      <c r="O113" s="68">
        <v>1.02922</v>
      </c>
      <c r="P113" s="68">
        <v>1.0321400000000001</v>
      </c>
      <c r="Q113" s="68">
        <v>1.02339</v>
      </c>
      <c r="R113" s="68">
        <v>1.01756</v>
      </c>
      <c r="S113" s="68">
        <v>1.00007</v>
      </c>
      <c r="T113" s="68">
        <v>0.99424000000000001</v>
      </c>
      <c r="U113" s="68">
        <v>1.00007</v>
      </c>
      <c r="V113" s="68">
        <v>0.99424000000000001</v>
      </c>
      <c r="W113" s="68">
        <v>0.97965999999999998</v>
      </c>
      <c r="X113" s="68">
        <v>0.99424000000000001</v>
      </c>
      <c r="Y113" s="68">
        <v>1.00007</v>
      </c>
      <c r="Z113" s="68">
        <v>1.01756</v>
      </c>
      <c r="AA113" s="68">
        <v>1.02339</v>
      </c>
      <c r="AB113" s="68">
        <v>1.0321400000000001</v>
      </c>
      <c r="AC113" s="68">
        <v>1.02922</v>
      </c>
      <c r="AD113" s="68">
        <v>1.02339</v>
      </c>
      <c r="AE113" s="110"/>
      <c r="AF113" s="93"/>
      <c r="AG113" s="85"/>
      <c r="AH113" s="85"/>
      <c r="AI113" s="85"/>
      <c r="AJ113" s="85"/>
      <c r="AK113" s="85"/>
      <c r="AL113" s="85"/>
      <c r="AM113" s="85"/>
      <c r="AN113" s="85"/>
    </row>
    <row r="114" spans="1:40" x14ac:dyDescent="0.25">
      <c r="A114" s="110"/>
      <c r="B114" s="111" t="s">
        <v>199</v>
      </c>
      <c r="C114" s="70"/>
      <c r="D114" s="63" t="s">
        <v>117</v>
      </c>
      <c r="E114" s="63" t="s">
        <v>157</v>
      </c>
      <c r="F114" s="71">
        <v>44928</v>
      </c>
      <c r="G114" s="68">
        <v>0.67352000000000001</v>
      </c>
      <c r="H114" s="68">
        <v>0.67352000000000001</v>
      </c>
      <c r="I114" s="68">
        <v>0.66768000000000005</v>
      </c>
      <c r="J114" s="68">
        <v>0.66768000000000005</v>
      </c>
      <c r="K114" s="68">
        <v>0.65310999999999997</v>
      </c>
      <c r="L114" s="68">
        <v>0.65310999999999997</v>
      </c>
      <c r="M114" s="68">
        <v>0.65310999999999997</v>
      </c>
      <c r="N114" s="68">
        <v>0.65310999999999997</v>
      </c>
      <c r="O114" s="68">
        <v>0.64727000000000001</v>
      </c>
      <c r="P114" s="68">
        <v>0.65310999999999997</v>
      </c>
      <c r="Q114" s="68">
        <v>0.65310999999999997</v>
      </c>
      <c r="R114" s="68">
        <v>0.66768000000000005</v>
      </c>
      <c r="S114" s="68">
        <v>0.66768000000000005</v>
      </c>
      <c r="T114" s="68">
        <v>0.66768000000000005</v>
      </c>
      <c r="U114" s="68">
        <v>0.66768000000000005</v>
      </c>
      <c r="V114" s="68">
        <v>0.67352000000000001</v>
      </c>
      <c r="W114" s="68">
        <v>0.67352000000000001</v>
      </c>
      <c r="X114" s="68">
        <v>0.66768000000000005</v>
      </c>
      <c r="Y114" s="68">
        <v>0.66768000000000005</v>
      </c>
      <c r="Z114" s="68">
        <v>0.66768000000000005</v>
      </c>
      <c r="AA114" s="68">
        <v>0.67352000000000001</v>
      </c>
      <c r="AB114" s="68">
        <v>0.67352000000000001</v>
      </c>
      <c r="AC114" s="68">
        <v>0.67352000000000001</v>
      </c>
      <c r="AD114" s="68">
        <v>0.67352000000000001</v>
      </c>
      <c r="AE114" s="110"/>
      <c r="AF114" s="94"/>
      <c r="AG114" s="86"/>
      <c r="AH114" s="86"/>
      <c r="AI114" s="86"/>
      <c r="AJ114" s="86"/>
      <c r="AK114" s="86"/>
      <c r="AL114" s="86"/>
      <c r="AM114" s="86"/>
      <c r="AN114" s="86"/>
    </row>
    <row r="115" spans="1:40" x14ac:dyDescent="0.25">
      <c r="A115" s="110"/>
      <c r="B115" s="100" t="s">
        <v>199</v>
      </c>
      <c r="C115" s="70"/>
      <c r="D115" s="63" t="s">
        <v>117</v>
      </c>
      <c r="E115" s="63" t="s">
        <v>157</v>
      </c>
      <c r="F115" s="71">
        <v>44936</v>
      </c>
      <c r="G115" s="68">
        <v>0.76099000000000006</v>
      </c>
      <c r="H115" s="68">
        <v>0.74348999999999998</v>
      </c>
      <c r="I115" s="68">
        <v>0.74348999999999998</v>
      </c>
      <c r="J115" s="68">
        <v>0.74348999999999998</v>
      </c>
      <c r="K115" s="68">
        <v>0.74348999999999998</v>
      </c>
      <c r="L115" s="68">
        <v>0.72599999999999998</v>
      </c>
      <c r="M115" s="68">
        <v>0.72599999999999998</v>
      </c>
      <c r="N115" s="68">
        <v>0.71142000000000005</v>
      </c>
      <c r="O115" s="68">
        <v>0.72599999999999998</v>
      </c>
      <c r="P115" s="68">
        <v>0.72599999999999998</v>
      </c>
      <c r="Q115" s="68">
        <v>0.76099000000000006</v>
      </c>
      <c r="R115" s="68">
        <v>0.76973000000000003</v>
      </c>
      <c r="S115" s="68">
        <v>0.78722999999999999</v>
      </c>
      <c r="T115" s="68">
        <v>0.79596999999999996</v>
      </c>
      <c r="U115" s="68">
        <v>0.79596999999999996</v>
      </c>
      <c r="V115" s="68">
        <v>0.80764000000000002</v>
      </c>
      <c r="W115" s="68">
        <v>0.80764000000000002</v>
      </c>
      <c r="X115" s="68">
        <v>0.79596999999999996</v>
      </c>
      <c r="Y115" s="68">
        <v>0.78722999999999999</v>
      </c>
      <c r="Z115" s="68">
        <v>0.78722999999999999</v>
      </c>
      <c r="AA115" s="68">
        <v>0.78722999999999999</v>
      </c>
      <c r="AB115" s="68">
        <v>0.76973000000000003</v>
      </c>
      <c r="AC115" s="68">
        <v>0.76973000000000003</v>
      </c>
      <c r="AD115" s="68">
        <v>0.76973000000000003</v>
      </c>
      <c r="AE115" s="110"/>
      <c r="AF115" s="94"/>
      <c r="AG115" s="86"/>
      <c r="AH115" s="86"/>
      <c r="AI115" s="86"/>
      <c r="AJ115" s="86"/>
      <c r="AK115" s="86"/>
      <c r="AL115" s="86"/>
      <c r="AM115" s="86"/>
      <c r="AN115" s="86"/>
    </row>
    <row r="116" spans="1:40" x14ac:dyDescent="0.25">
      <c r="A116" s="110"/>
      <c r="B116" s="100" t="s">
        <v>199</v>
      </c>
      <c r="C116" s="70"/>
      <c r="D116" s="63" t="s">
        <v>117</v>
      </c>
      <c r="E116" s="63" t="s">
        <v>157</v>
      </c>
      <c r="F116" s="71">
        <v>45006</v>
      </c>
      <c r="G116" s="68">
        <v>0.76099000000000006</v>
      </c>
      <c r="H116" s="68">
        <v>0.76099000000000006</v>
      </c>
      <c r="I116" s="68">
        <v>0.76099000000000006</v>
      </c>
      <c r="J116" s="68">
        <v>0.76099000000000006</v>
      </c>
      <c r="K116" s="68">
        <v>0.76099000000000006</v>
      </c>
      <c r="L116" s="68">
        <v>0.76099000000000006</v>
      </c>
      <c r="M116" s="68">
        <v>0.76099000000000006</v>
      </c>
      <c r="N116" s="68">
        <v>0.76099000000000006</v>
      </c>
      <c r="O116" s="68">
        <v>0.76973000000000003</v>
      </c>
      <c r="P116" s="68">
        <v>0.79596999999999996</v>
      </c>
      <c r="Q116" s="68">
        <v>0.82221</v>
      </c>
      <c r="R116" s="68">
        <v>0.83970999999999996</v>
      </c>
      <c r="S116" s="68">
        <v>0.86012</v>
      </c>
      <c r="T116" s="68">
        <v>0.87470000000000003</v>
      </c>
      <c r="U116" s="68">
        <v>0.87470000000000003</v>
      </c>
      <c r="V116" s="68">
        <v>0.86012</v>
      </c>
      <c r="W116" s="68">
        <v>0.86012</v>
      </c>
      <c r="X116" s="68">
        <v>0.86012</v>
      </c>
      <c r="Y116" s="68">
        <v>0.86012</v>
      </c>
      <c r="Z116" s="68">
        <v>0.83970999999999996</v>
      </c>
      <c r="AA116" s="68">
        <v>0.82221</v>
      </c>
      <c r="AB116" s="68">
        <v>0.80764000000000002</v>
      </c>
      <c r="AC116" s="68">
        <v>0.80764000000000002</v>
      </c>
      <c r="AD116" s="68">
        <v>0.80764000000000002</v>
      </c>
      <c r="AE116" s="110"/>
      <c r="AF116" s="94"/>
      <c r="AG116" s="86"/>
      <c r="AH116" s="86"/>
      <c r="AI116" s="86"/>
      <c r="AJ116" s="86"/>
      <c r="AK116" s="86"/>
      <c r="AL116" s="86"/>
      <c r="AM116" s="86"/>
      <c r="AN116" s="86"/>
    </row>
    <row r="117" spans="1:40" x14ac:dyDescent="0.25">
      <c r="A117" s="110"/>
      <c r="B117" s="100" t="s">
        <v>199</v>
      </c>
      <c r="C117" s="70"/>
      <c r="D117" s="63" t="s">
        <v>117</v>
      </c>
      <c r="E117" s="63" t="s">
        <v>157</v>
      </c>
      <c r="F117" s="71">
        <v>45030</v>
      </c>
      <c r="G117" s="68">
        <v>0.88344</v>
      </c>
      <c r="H117" s="68">
        <v>0.88344</v>
      </c>
      <c r="I117" s="68">
        <v>0.88344</v>
      </c>
      <c r="J117" s="68">
        <v>0.89802000000000004</v>
      </c>
      <c r="K117" s="68">
        <v>0.88344</v>
      </c>
      <c r="L117" s="68">
        <v>0.88344</v>
      </c>
      <c r="M117" s="68">
        <v>0.88344</v>
      </c>
      <c r="N117" s="68">
        <v>0.89802000000000004</v>
      </c>
      <c r="O117" s="68">
        <v>0.91259999999999997</v>
      </c>
      <c r="P117" s="68">
        <v>0.89802000000000004</v>
      </c>
      <c r="Q117" s="68">
        <v>0.88344</v>
      </c>
      <c r="R117" s="68">
        <v>0.89802000000000004</v>
      </c>
      <c r="S117" s="68">
        <v>0.89802000000000004</v>
      </c>
      <c r="T117" s="68">
        <v>0.91259999999999997</v>
      </c>
      <c r="U117" s="68">
        <v>0.91259999999999997</v>
      </c>
      <c r="V117" s="68">
        <v>0.91259999999999997</v>
      </c>
      <c r="W117" s="68">
        <v>0.89802000000000004</v>
      </c>
      <c r="X117" s="68">
        <v>0.87470000000000003</v>
      </c>
      <c r="Y117" s="68">
        <v>0.86012</v>
      </c>
      <c r="Z117" s="68">
        <v>0.82221</v>
      </c>
      <c r="AA117" s="68">
        <v>0.82221</v>
      </c>
      <c r="AB117" s="68">
        <v>0.82221</v>
      </c>
      <c r="AC117" s="68">
        <v>0.80764000000000002</v>
      </c>
      <c r="AD117" s="68">
        <v>0.79596999999999996</v>
      </c>
      <c r="AE117" s="110"/>
      <c r="AF117" s="94"/>
      <c r="AG117" s="86"/>
      <c r="AH117" s="86"/>
      <c r="AI117" s="86"/>
      <c r="AJ117" s="86"/>
      <c r="AK117" s="86"/>
      <c r="AL117" s="86"/>
      <c r="AM117" s="86"/>
      <c r="AN117" s="86"/>
    </row>
    <row r="118" spans="1:40" x14ac:dyDescent="0.25">
      <c r="A118" s="110"/>
      <c r="B118" s="100" t="s">
        <v>199</v>
      </c>
      <c r="C118" s="70"/>
      <c r="D118" s="63" t="s">
        <v>117</v>
      </c>
      <c r="E118" s="63" t="s">
        <v>157</v>
      </c>
      <c r="F118" s="71">
        <v>45055</v>
      </c>
      <c r="G118" s="68">
        <v>0.91259999999999997</v>
      </c>
      <c r="H118" s="68">
        <v>0.89802000000000004</v>
      </c>
      <c r="I118" s="68">
        <v>0.89802000000000004</v>
      </c>
      <c r="J118" s="68">
        <v>0.88344</v>
      </c>
      <c r="K118" s="68">
        <v>0.88344</v>
      </c>
      <c r="L118" s="68">
        <v>0.88344</v>
      </c>
      <c r="M118" s="68">
        <v>0.91259999999999997</v>
      </c>
      <c r="N118" s="68">
        <v>0.92135</v>
      </c>
      <c r="O118" s="68">
        <v>0.96216000000000002</v>
      </c>
      <c r="P118" s="68">
        <v>0.97674000000000005</v>
      </c>
      <c r="Q118" s="68">
        <v>0.98841000000000001</v>
      </c>
      <c r="R118" s="68">
        <v>0.99424000000000001</v>
      </c>
      <c r="S118" s="68">
        <v>0.98841000000000001</v>
      </c>
      <c r="T118" s="68">
        <v>0.99424000000000001</v>
      </c>
      <c r="U118" s="68">
        <v>0.99424000000000001</v>
      </c>
      <c r="V118" s="68">
        <v>1.0059</v>
      </c>
      <c r="W118" s="68">
        <v>1.0059</v>
      </c>
      <c r="X118" s="68">
        <v>1.0059</v>
      </c>
      <c r="Y118" s="68">
        <v>0.99424000000000001</v>
      </c>
      <c r="Z118" s="68">
        <v>0.98841000000000001</v>
      </c>
      <c r="AA118" s="68">
        <v>0.96216000000000002</v>
      </c>
      <c r="AB118" s="68">
        <v>0.95342000000000005</v>
      </c>
      <c r="AC118" s="68">
        <v>0.92135</v>
      </c>
      <c r="AD118" s="68">
        <v>0.91259999999999997</v>
      </c>
      <c r="AE118" s="110"/>
      <c r="AF118" s="94"/>
      <c r="AG118" s="86"/>
      <c r="AH118" s="86"/>
      <c r="AI118" s="86"/>
      <c r="AJ118" s="86"/>
      <c r="AK118" s="86"/>
      <c r="AL118" s="86"/>
      <c r="AM118" s="86"/>
      <c r="AN118" s="86"/>
    </row>
    <row r="119" spans="1:40" x14ac:dyDescent="0.25">
      <c r="A119" s="110"/>
      <c r="B119" s="100" t="s">
        <v>199</v>
      </c>
      <c r="C119" s="70"/>
      <c r="D119" s="63" t="s">
        <v>117</v>
      </c>
      <c r="E119" s="63" t="s">
        <v>157</v>
      </c>
      <c r="F119" s="71">
        <v>45100</v>
      </c>
      <c r="G119" s="68">
        <v>0.96216000000000002</v>
      </c>
      <c r="H119" s="68">
        <v>0.96216000000000002</v>
      </c>
      <c r="I119" s="68">
        <v>0.96216000000000002</v>
      </c>
      <c r="J119" s="68">
        <v>0.95342000000000005</v>
      </c>
      <c r="K119" s="68">
        <v>0.93884000000000001</v>
      </c>
      <c r="L119" s="68">
        <v>0.93884000000000001</v>
      </c>
      <c r="M119" s="68">
        <v>0.97674000000000005</v>
      </c>
      <c r="N119" s="68">
        <v>0.98841000000000001</v>
      </c>
      <c r="O119" s="68">
        <v>1.0088200000000001</v>
      </c>
      <c r="P119" s="68">
        <v>1.01756</v>
      </c>
      <c r="Q119" s="68">
        <v>1.01756</v>
      </c>
      <c r="R119" s="68">
        <v>1.01756</v>
      </c>
      <c r="S119" s="68">
        <v>1.02339</v>
      </c>
      <c r="T119" s="68">
        <v>1.02339</v>
      </c>
      <c r="U119" s="68">
        <v>1.0088200000000001</v>
      </c>
      <c r="V119" s="68">
        <v>1.0088200000000001</v>
      </c>
      <c r="W119" s="68">
        <v>1.0059</v>
      </c>
      <c r="X119" s="68">
        <v>1.0059</v>
      </c>
      <c r="Y119" s="68">
        <v>1.0059</v>
      </c>
      <c r="Z119" s="68">
        <v>1.0059</v>
      </c>
      <c r="AA119" s="68">
        <v>0.99424000000000001</v>
      </c>
      <c r="AB119" s="68">
        <v>0.99424000000000001</v>
      </c>
      <c r="AC119" s="68">
        <v>0.99424000000000001</v>
      </c>
      <c r="AD119" s="68">
        <v>0.99424000000000001</v>
      </c>
      <c r="AE119" s="110"/>
      <c r="AF119" s="94"/>
      <c r="AG119" s="86"/>
      <c r="AH119" s="86"/>
      <c r="AI119" s="86"/>
      <c r="AJ119" s="86"/>
      <c r="AK119" s="86"/>
      <c r="AL119" s="86"/>
      <c r="AM119" s="86"/>
      <c r="AN119" s="86"/>
    </row>
    <row r="120" spans="1:40" x14ac:dyDescent="0.25">
      <c r="A120" s="110"/>
      <c r="B120" s="100" t="s">
        <v>199</v>
      </c>
      <c r="C120" s="70"/>
      <c r="D120" s="63" t="s">
        <v>117</v>
      </c>
      <c r="E120" s="63" t="s">
        <v>157</v>
      </c>
      <c r="F120" s="71">
        <v>45123</v>
      </c>
      <c r="G120" s="68">
        <v>0.99424000000000001</v>
      </c>
      <c r="H120" s="68">
        <v>0.99424000000000001</v>
      </c>
      <c r="I120" s="68">
        <v>0.99424000000000001</v>
      </c>
      <c r="J120" s="68">
        <v>0.99424000000000001</v>
      </c>
      <c r="K120" s="68">
        <v>0.99424000000000001</v>
      </c>
      <c r="L120" s="68">
        <v>1.0059</v>
      </c>
      <c r="M120" s="68">
        <v>1.01756</v>
      </c>
      <c r="N120" s="68">
        <v>1.02922</v>
      </c>
      <c r="O120" s="68">
        <v>1.0321400000000001</v>
      </c>
      <c r="P120" s="68">
        <v>1.02922</v>
      </c>
      <c r="Q120" s="68">
        <v>1.02922</v>
      </c>
      <c r="R120" s="68">
        <v>1.02339</v>
      </c>
      <c r="S120" s="68">
        <v>1.01756</v>
      </c>
      <c r="T120" s="68">
        <v>1.00007</v>
      </c>
      <c r="U120" s="68">
        <v>0.99424000000000001</v>
      </c>
      <c r="V120" s="68">
        <v>0.99424000000000001</v>
      </c>
      <c r="W120" s="68">
        <v>1.00007</v>
      </c>
      <c r="X120" s="68">
        <v>1.01756</v>
      </c>
      <c r="Y120" s="68">
        <v>1.02339</v>
      </c>
      <c r="Z120" s="68">
        <v>1.02922</v>
      </c>
      <c r="AA120" s="68">
        <v>1.0321400000000001</v>
      </c>
      <c r="AB120" s="68">
        <v>1.0321400000000001</v>
      </c>
      <c r="AC120" s="68">
        <v>1.02922</v>
      </c>
      <c r="AD120" s="68">
        <v>1.02922</v>
      </c>
      <c r="AE120" s="110"/>
      <c r="AF120" s="94"/>
      <c r="AG120" s="86"/>
      <c r="AH120" s="86"/>
      <c r="AI120" s="86"/>
      <c r="AJ120" s="86"/>
      <c r="AK120" s="86"/>
      <c r="AL120" s="86"/>
      <c r="AM120" s="86"/>
      <c r="AN120" s="86"/>
    </row>
    <row r="121" spans="1:40" x14ac:dyDescent="0.25">
      <c r="A121" s="110"/>
      <c r="B121" s="111" t="s">
        <v>200</v>
      </c>
      <c r="C121" s="70"/>
      <c r="D121" s="63" t="s">
        <v>117</v>
      </c>
      <c r="E121" s="63" t="s">
        <v>157</v>
      </c>
      <c r="F121" s="71">
        <v>44928</v>
      </c>
      <c r="G121" s="68">
        <v>0.62978000000000001</v>
      </c>
      <c r="H121" s="68">
        <v>0.61812</v>
      </c>
      <c r="I121" s="68">
        <v>0.61229</v>
      </c>
      <c r="J121" s="68">
        <v>0.61229</v>
      </c>
      <c r="K121" s="68">
        <v>0.61229</v>
      </c>
      <c r="L121" s="68">
        <v>0.61229</v>
      </c>
      <c r="M121" s="68">
        <v>0.61229</v>
      </c>
      <c r="N121" s="68">
        <v>0.61229</v>
      </c>
      <c r="O121" s="68">
        <v>0.61229</v>
      </c>
      <c r="P121" s="68">
        <v>0.61229</v>
      </c>
      <c r="Q121" s="68">
        <v>0.61812</v>
      </c>
      <c r="R121" s="68">
        <v>0.62978000000000001</v>
      </c>
      <c r="S121" s="68">
        <v>0.62978000000000001</v>
      </c>
      <c r="T121" s="68">
        <v>0.62978000000000001</v>
      </c>
      <c r="U121" s="68">
        <v>0.64727000000000001</v>
      </c>
      <c r="V121" s="68">
        <v>0.64727000000000001</v>
      </c>
      <c r="W121" s="68">
        <v>0.64727000000000001</v>
      </c>
      <c r="X121" s="68">
        <v>0.64727000000000001</v>
      </c>
      <c r="Y121" s="68">
        <v>0.64727000000000001</v>
      </c>
      <c r="Z121" s="68">
        <v>0.64727000000000001</v>
      </c>
      <c r="AA121" s="68">
        <v>0.64727000000000001</v>
      </c>
      <c r="AB121" s="68">
        <v>0.62978000000000001</v>
      </c>
      <c r="AC121" s="68">
        <v>0.62978000000000001</v>
      </c>
      <c r="AD121" s="68">
        <v>0.61812</v>
      </c>
      <c r="AE121" s="110"/>
      <c r="AF121" s="94"/>
      <c r="AG121" s="86"/>
      <c r="AH121" s="86"/>
      <c r="AI121" s="86"/>
      <c r="AJ121" s="86"/>
      <c r="AK121" s="86"/>
      <c r="AL121" s="86"/>
      <c r="AM121" s="86"/>
      <c r="AN121" s="86"/>
    </row>
    <row r="122" spans="1:40" x14ac:dyDescent="0.25">
      <c r="A122" s="110"/>
      <c r="B122" s="100" t="s">
        <v>200</v>
      </c>
      <c r="C122" s="70"/>
      <c r="D122" s="63" t="s">
        <v>117</v>
      </c>
      <c r="E122" s="63" t="s">
        <v>157</v>
      </c>
      <c r="F122" s="71">
        <v>44936</v>
      </c>
      <c r="G122" s="68">
        <v>0.71142000000000005</v>
      </c>
      <c r="H122" s="68">
        <v>0.71142000000000005</v>
      </c>
      <c r="I122" s="68">
        <v>0.70559000000000005</v>
      </c>
      <c r="J122" s="68">
        <v>0.70559000000000005</v>
      </c>
      <c r="K122" s="68">
        <v>0.69101000000000001</v>
      </c>
      <c r="L122" s="68">
        <v>0.69101000000000001</v>
      </c>
      <c r="M122" s="68">
        <v>0.67352000000000001</v>
      </c>
      <c r="N122" s="68">
        <v>0.67352000000000001</v>
      </c>
      <c r="O122" s="68">
        <v>0.67352000000000001</v>
      </c>
      <c r="P122" s="68">
        <v>0.67352000000000001</v>
      </c>
      <c r="Q122" s="68">
        <v>0.69101000000000001</v>
      </c>
      <c r="R122" s="68">
        <v>0.70559000000000005</v>
      </c>
      <c r="S122" s="68">
        <v>0.70559000000000005</v>
      </c>
      <c r="T122" s="68">
        <v>0.70559000000000005</v>
      </c>
      <c r="U122" s="68">
        <v>0.70559000000000005</v>
      </c>
      <c r="V122" s="68">
        <v>0.71142000000000005</v>
      </c>
      <c r="W122" s="68">
        <v>0.71142000000000005</v>
      </c>
      <c r="X122" s="68">
        <v>0.69101000000000001</v>
      </c>
      <c r="Y122" s="68">
        <v>0.67352000000000001</v>
      </c>
      <c r="Z122" s="68">
        <v>0.66768000000000005</v>
      </c>
      <c r="AA122" s="68">
        <v>0.67352000000000001</v>
      </c>
      <c r="AB122" s="68">
        <v>0.65310999999999997</v>
      </c>
      <c r="AC122" s="68">
        <v>0.66768000000000005</v>
      </c>
      <c r="AD122" s="68">
        <v>0.69101000000000001</v>
      </c>
      <c r="AE122" s="110"/>
      <c r="AF122" s="94"/>
      <c r="AG122" s="86"/>
      <c r="AH122" s="86"/>
      <c r="AI122" s="86"/>
      <c r="AJ122" s="86"/>
      <c r="AK122" s="86"/>
      <c r="AL122" s="86"/>
      <c r="AM122" s="86"/>
      <c r="AN122" s="86"/>
    </row>
    <row r="123" spans="1:40" x14ac:dyDescent="0.25">
      <c r="A123" s="110"/>
      <c r="B123" s="100" t="s">
        <v>200</v>
      </c>
      <c r="C123" s="70"/>
      <c r="D123" s="63" t="s">
        <v>117</v>
      </c>
      <c r="E123" s="63" t="s">
        <v>157</v>
      </c>
      <c r="F123" s="71">
        <v>45006</v>
      </c>
      <c r="G123" s="68">
        <v>0.76973000000000003</v>
      </c>
      <c r="H123" s="68">
        <v>0.76099000000000006</v>
      </c>
      <c r="I123" s="68">
        <v>0.76099000000000006</v>
      </c>
      <c r="J123" s="68">
        <v>0.74348999999999998</v>
      </c>
      <c r="K123" s="68">
        <v>0.72599999999999998</v>
      </c>
      <c r="L123" s="68">
        <v>0.70559000000000005</v>
      </c>
      <c r="M123" s="68">
        <v>0.70559000000000005</v>
      </c>
      <c r="N123" s="68">
        <v>0.72599999999999998</v>
      </c>
      <c r="O123" s="68">
        <v>0.76973000000000003</v>
      </c>
      <c r="P123" s="68">
        <v>0.80764000000000002</v>
      </c>
      <c r="Q123" s="68">
        <v>0.83970999999999996</v>
      </c>
      <c r="R123" s="68">
        <v>0.86012</v>
      </c>
      <c r="S123" s="68">
        <v>0.86012</v>
      </c>
      <c r="T123" s="68">
        <v>0.83970999999999996</v>
      </c>
      <c r="U123" s="68">
        <v>0.82221</v>
      </c>
      <c r="V123" s="68">
        <v>0.80764000000000002</v>
      </c>
      <c r="W123" s="68">
        <v>0.79596999999999996</v>
      </c>
      <c r="X123" s="68">
        <v>0.78722999999999999</v>
      </c>
      <c r="Y123" s="68">
        <v>0.78722999999999999</v>
      </c>
      <c r="Z123" s="68">
        <v>0.78722999999999999</v>
      </c>
      <c r="AA123" s="68">
        <v>0.76973000000000003</v>
      </c>
      <c r="AB123" s="68">
        <v>0.76973000000000003</v>
      </c>
      <c r="AC123" s="68">
        <v>0.76973000000000003</v>
      </c>
      <c r="AD123" s="68">
        <v>0.76973000000000003</v>
      </c>
      <c r="AE123" s="110"/>
      <c r="AF123" s="94"/>
      <c r="AG123" s="86"/>
      <c r="AH123" s="86"/>
      <c r="AI123" s="86"/>
      <c r="AJ123" s="86"/>
      <c r="AK123" s="86"/>
      <c r="AL123" s="86"/>
      <c r="AM123" s="86"/>
      <c r="AN123" s="86"/>
    </row>
    <row r="124" spans="1:40" x14ac:dyDescent="0.25">
      <c r="A124" s="110"/>
      <c r="B124" s="100" t="s">
        <v>200</v>
      </c>
      <c r="C124" s="70"/>
      <c r="D124" s="63" t="s">
        <v>117</v>
      </c>
      <c r="E124" s="63" t="s">
        <v>157</v>
      </c>
      <c r="F124" s="71">
        <v>45030</v>
      </c>
      <c r="G124" s="68">
        <v>0.86012</v>
      </c>
      <c r="H124" s="68">
        <v>0.86012</v>
      </c>
      <c r="I124" s="68">
        <v>0.86012</v>
      </c>
      <c r="J124" s="68">
        <v>0.87470000000000003</v>
      </c>
      <c r="K124" s="68">
        <v>0.87470000000000003</v>
      </c>
      <c r="L124" s="68">
        <v>0.87470000000000003</v>
      </c>
      <c r="M124" s="68">
        <v>0.87470000000000003</v>
      </c>
      <c r="N124" s="68">
        <v>0.87470000000000003</v>
      </c>
      <c r="O124" s="68">
        <v>0.86012</v>
      </c>
      <c r="P124" s="68">
        <v>0.82221</v>
      </c>
      <c r="Q124" s="68">
        <v>0.80764000000000002</v>
      </c>
      <c r="R124" s="68">
        <v>0.79596999999999996</v>
      </c>
      <c r="S124" s="68">
        <v>0.79596999999999996</v>
      </c>
      <c r="T124" s="68">
        <v>0.79596999999999996</v>
      </c>
      <c r="U124" s="68">
        <v>0.79596999999999996</v>
      </c>
      <c r="V124" s="68">
        <v>0.79596999999999996</v>
      </c>
      <c r="W124" s="68">
        <v>0.79596999999999996</v>
      </c>
      <c r="X124" s="68">
        <v>0.78722999999999999</v>
      </c>
      <c r="Y124" s="68">
        <v>0.76973000000000003</v>
      </c>
      <c r="Z124" s="68">
        <v>0.76973000000000003</v>
      </c>
      <c r="AA124" s="68">
        <v>0.76099000000000006</v>
      </c>
      <c r="AB124" s="68">
        <v>0.76099000000000006</v>
      </c>
      <c r="AC124" s="68">
        <v>0.76099000000000006</v>
      </c>
      <c r="AD124" s="68">
        <v>0.76099000000000006</v>
      </c>
      <c r="AE124" s="110"/>
      <c r="AF124" s="94"/>
      <c r="AG124" s="86"/>
      <c r="AH124" s="86"/>
      <c r="AI124" s="86"/>
      <c r="AJ124" s="86"/>
      <c r="AK124" s="86"/>
      <c r="AL124" s="86"/>
      <c r="AM124" s="86"/>
      <c r="AN124" s="86"/>
    </row>
    <row r="125" spans="1:40" x14ac:dyDescent="0.25">
      <c r="A125" s="110"/>
      <c r="B125" s="100" t="s">
        <v>200</v>
      </c>
      <c r="C125" s="70"/>
      <c r="D125" s="63" t="s">
        <v>117</v>
      </c>
      <c r="E125" s="63" t="s">
        <v>157</v>
      </c>
      <c r="F125" s="71">
        <v>45055</v>
      </c>
      <c r="G125" s="68">
        <v>0.93884000000000001</v>
      </c>
      <c r="H125" s="68">
        <v>0.92135</v>
      </c>
      <c r="I125" s="68">
        <v>0.92135</v>
      </c>
      <c r="J125" s="68">
        <v>0.91259999999999997</v>
      </c>
      <c r="K125" s="68">
        <v>0.91259999999999997</v>
      </c>
      <c r="L125" s="68">
        <v>0.91259999999999997</v>
      </c>
      <c r="M125" s="68">
        <v>0.91259999999999997</v>
      </c>
      <c r="N125" s="68">
        <v>0.95342000000000005</v>
      </c>
      <c r="O125" s="68">
        <v>0.95342000000000005</v>
      </c>
      <c r="P125" s="68">
        <v>0.95342000000000005</v>
      </c>
      <c r="Q125" s="68">
        <v>0.93884000000000001</v>
      </c>
      <c r="R125" s="68">
        <v>0.93884000000000001</v>
      </c>
      <c r="S125" s="68">
        <v>0.93884000000000001</v>
      </c>
      <c r="T125" s="68">
        <v>0.95342000000000005</v>
      </c>
      <c r="U125" s="68">
        <v>0.95342000000000005</v>
      </c>
      <c r="V125" s="68">
        <v>0.95342000000000005</v>
      </c>
      <c r="W125" s="68">
        <v>0.95342000000000005</v>
      </c>
      <c r="X125" s="68">
        <v>0.93884000000000001</v>
      </c>
      <c r="Y125" s="68">
        <v>0.92135</v>
      </c>
      <c r="Z125" s="68">
        <v>0.91259999999999997</v>
      </c>
      <c r="AA125" s="68">
        <v>0.88344</v>
      </c>
      <c r="AB125" s="68">
        <v>0.87470000000000003</v>
      </c>
      <c r="AC125" s="68">
        <v>0.87470000000000003</v>
      </c>
      <c r="AD125" s="68">
        <v>0.87470000000000003</v>
      </c>
      <c r="AE125" s="110"/>
      <c r="AF125" s="94"/>
      <c r="AG125" s="86"/>
      <c r="AH125" s="86"/>
      <c r="AI125" s="86"/>
      <c r="AJ125" s="86"/>
      <c r="AK125" s="86"/>
      <c r="AL125" s="86"/>
      <c r="AM125" s="86"/>
      <c r="AN125" s="86"/>
    </row>
    <row r="126" spans="1:40" x14ac:dyDescent="0.25">
      <c r="A126" s="110"/>
      <c r="B126" s="100" t="s">
        <v>200</v>
      </c>
      <c r="C126" s="70"/>
      <c r="D126" s="63" t="s">
        <v>117</v>
      </c>
      <c r="E126" s="63" t="s">
        <v>157</v>
      </c>
      <c r="F126" s="71">
        <v>45100</v>
      </c>
      <c r="G126" s="68">
        <v>0.99424000000000001</v>
      </c>
      <c r="H126" s="68">
        <v>0.98841000000000001</v>
      </c>
      <c r="I126" s="68">
        <v>0.98841000000000001</v>
      </c>
      <c r="J126" s="68">
        <v>0.98841000000000001</v>
      </c>
      <c r="K126" s="68">
        <v>0.98841000000000001</v>
      </c>
      <c r="L126" s="68">
        <v>0.98841000000000001</v>
      </c>
      <c r="M126" s="68">
        <v>0.99424000000000001</v>
      </c>
      <c r="N126" s="68">
        <v>1.0059</v>
      </c>
      <c r="O126" s="68">
        <v>1.0088200000000001</v>
      </c>
      <c r="P126" s="68">
        <v>1.02339</v>
      </c>
      <c r="Q126" s="68">
        <v>1.02922</v>
      </c>
      <c r="R126" s="68">
        <v>1.02922</v>
      </c>
      <c r="S126" s="68">
        <v>1.0321400000000001</v>
      </c>
      <c r="T126" s="68">
        <v>1.0321400000000001</v>
      </c>
      <c r="U126" s="68">
        <v>1.0321400000000001</v>
      </c>
      <c r="V126" s="68">
        <v>1.0321400000000001</v>
      </c>
      <c r="W126" s="68">
        <v>1.0321400000000001</v>
      </c>
      <c r="X126" s="68">
        <v>1.02922</v>
      </c>
      <c r="Y126" s="68">
        <v>1.02922</v>
      </c>
      <c r="Z126" s="68">
        <v>1.02339</v>
      </c>
      <c r="AA126" s="68">
        <v>1.02339</v>
      </c>
      <c r="AB126" s="68">
        <v>1.0088200000000001</v>
      </c>
      <c r="AC126" s="68">
        <v>1.0088200000000001</v>
      </c>
      <c r="AD126" s="68">
        <v>1.0059</v>
      </c>
      <c r="AE126" s="110"/>
      <c r="AF126" s="94"/>
      <c r="AG126" s="86"/>
      <c r="AH126" s="86"/>
      <c r="AI126" s="86"/>
      <c r="AJ126" s="86"/>
      <c r="AK126" s="86"/>
      <c r="AL126" s="86"/>
      <c r="AM126" s="86"/>
      <c r="AN126" s="86"/>
    </row>
    <row r="127" spans="1:40" x14ac:dyDescent="0.25">
      <c r="A127" s="110"/>
      <c r="B127" s="100" t="s">
        <v>200</v>
      </c>
      <c r="C127" s="70"/>
      <c r="D127" s="63" t="s">
        <v>117</v>
      </c>
      <c r="E127" s="63" t="s">
        <v>157</v>
      </c>
      <c r="F127" s="71">
        <v>45123</v>
      </c>
      <c r="G127" s="68">
        <v>1.0088200000000001</v>
      </c>
      <c r="H127" s="68">
        <v>1.01756</v>
      </c>
      <c r="I127" s="68">
        <v>1.01756</v>
      </c>
      <c r="J127" s="68">
        <v>1.01756</v>
      </c>
      <c r="K127" s="68">
        <v>1.02339</v>
      </c>
      <c r="L127" s="68">
        <v>1.01756</v>
      </c>
      <c r="M127" s="68">
        <v>1.02922</v>
      </c>
      <c r="N127" s="68">
        <v>1.02922</v>
      </c>
      <c r="O127" s="68">
        <v>1.0321400000000001</v>
      </c>
      <c r="P127" s="68">
        <v>1.02922</v>
      </c>
      <c r="Q127" s="68">
        <v>1.02339</v>
      </c>
      <c r="R127" s="68">
        <v>1.02339</v>
      </c>
      <c r="S127" s="68">
        <v>1.02339</v>
      </c>
      <c r="T127" s="68">
        <v>1.01756</v>
      </c>
      <c r="U127" s="68">
        <v>1.01756</v>
      </c>
      <c r="V127" s="68">
        <v>1.01756</v>
      </c>
      <c r="W127" s="68">
        <v>1.01756</v>
      </c>
      <c r="X127" s="68">
        <v>1.01756</v>
      </c>
      <c r="Y127" s="68">
        <v>1.02922</v>
      </c>
      <c r="Z127" s="68">
        <v>1.0321400000000001</v>
      </c>
      <c r="AA127" s="68">
        <v>1.0321400000000001</v>
      </c>
      <c r="AB127" s="68">
        <v>1.02922</v>
      </c>
      <c r="AC127" s="68">
        <v>1.02922</v>
      </c>
      <c r="AD127" s="68">
        <v>1.02922</v>
      </c>
      <c r="AE127" s="110"/>
      <c r="AF127" s="94"/>
      <c r="AG127" s="86"/>
      <c r="AH127" s="86"/>
      <c r="AI127" s="86"/>
      <c r="AJ127" s="86"/>
      <c r="AK127" s="86"/>
      <c r="AL127" s="86"/>
      <c r="AM127" s="86"/>
      <c r="AN127" s="86"/>
    </row>
    <row r="128" spans="1:40" x14ac:dyDescent="0.25">
      <c r="A128" s="110"/>
      <c r="B128" s="111" t="s">
        <v>201</v>
      </c>
      <c r="C128" s="70"/>
      <c r="D128" s="63" t="s">
        <v>117</v>
      </c>
      <c r="E128" s="63" t="s">
        <v>157</v>
      </c>
      <c r="F128" s="71">
        <v>44928</v>
      </c>
      <c r="G128" s="68">
        <v>0.76973000000000003</v>
      </c>
      <c r="H128" s="68">
        <v>0.76099000000000006</v>
      </c>
      <c r="I128" s="68">
        <v>0.76099000000000006</v>
      </c>
      <c r="J128" s="68">
        <v>0.76099000000000006</v>
      </c>
      <c r="K128" s="68">
        <v>0.76099000000000006</v>
      </c>
      <c r="L128" s="68">
        <v>0.76099000000000006</v>
      </c>
      <c r="M128" s="68">
        <v>0.76099000000000006</v>
      </c>
      <c r="N128" s="68">
        <v>0.74348999999999998</v>
      </c>
      <c r="O128" s="68">
        <v>0.76099000000000006</v>
      </c>
      <c r="P128" s="68">
        <v>0.76099000000000006</v>
      </c>
      <c r="Q128" s="68">
        <v>0.76973000000000003</v>
      </c>
      <c r="R128" s="68">
        <v>0.78722999999999999</v>
      </c>
      <c r="S128" s="68">
        <v>0.78722999999999999</v>
      </c>
      <c r="T128" s="68">
        <v>0.78722999999999999</v>
      </c>
      <c r="U128" s="68">
        <v>0.79596999999999996</v>
      </c>
      <c r="V128" s="68">
        <v>0.76973000000000003</v>
      </c>
      <c r="W128" s="68">
        <v>0.76099000000000006</v>
      </c>
      <c r="X128" s="68">
        <v>0.76099000000000006</v>
      </c>
      <c r="Y128" s="68">
        <v>0.76099000000000006</v>
      </c>
      <c r="Z128" s="68">
        <v>0.74348999999999998</v>
      </c>
      <c r="AA128" s="68">
        <v>0.74348999999999998</v>
      </c>
      <c r="AB128" s="68">
        <v>0.74348999999999998</v>
      </c>
      <c r="AC128" s="68">
        <v>0.71142000000000005</v>
      </c>
      <c r="AD128" s="68">
        <v>0.71142000000000005</v>
      </c>
      <c r="AE128" s="110"/>
      <c r="AF128" s="94"/>
      <c r="AG128" s="86"/>
      <c r="AH128" s="86"/>
      <c r="AI128" s="86"/>
      <c r="AJ128" s="86"/>
      <c r="AK128" s="86"/>
      <c r="AL128" s="86"/>
      <c r="AM128" s="86"/>
      <c r="AN128" s="86"/>
    </row>
    <row r="129" spans="1:40" x14ac:dyDescent="0.25">
      <c r="A129" s="110"/>
      <c r="B129" s="100" t="s">
        <v>201</v>
      </c>
      <c r="C129" s="70"/>
      <c r="D129" s="63" t="s">
        <v>117</v>
      </c>
      <c r="E129" s="63" t="s">
        <v>157</v>
      </c>
      <c r="F129" s="71">
        <v>44936</v>
      </c>
      <c r="G129" s="68">
        <v>0.78722999999999999</v>
      </c>
      <c r="H129" s="68">
        <v>0.78722999999999999</v>
      </c>
      <c r="I129" s="68">
        <v>0.78722999999999999</v>
      </c>
      <c r="J129" s="68">
        <v>0.78722999999999999</v>
      </c>
      <c r="K129" s="68">
        <v>0.76973000000000003</v>
      </c>
      <c r="L129" s="68">
        <v>0.76099000000000006</v>
      </c>
      <c r="M129" s="68">
        <v>0.76099000000000006</v>
      </c>
      <c r="N129" s="68">
        <v>0.74348999999999998</v>
      </c>
      <c r="O129" s="68">
        <v>0.72599999999999998</v>
      </c>
      <c r="P129" s="68">
        <v>0.74348999999999998</v>
      </c>
      <c r="Q129" s="68">
        <v>0.74348999999999998</v>
      </c>
      <c r="R129" s="68">
        <v>0.72599999999999998</v>
      </c>
      <c r="S129" s="68">
        <v>0.72599999999999998</v>
      </c>
      <c r="T129" s="68">
        <v>0.71142000000000005</v>
      </c>
      <c r="U129" s="68">
        <v>0.71142000000000005</v>
      </c>
      <c r="V129" s="68">
        <v>0.70559000000000005</v>
      </c>
      <c r="W129" s="68">
        <v>0.70559000000000005</v>
      </c>
      <c r="X129" s="68">
        <v>0.70559000000000005</v>
      </c>
      <c r="Y129" s="68">
        <v>0.69101000000000001</v>
      </c>
      <c r="Z129" s="68">
        <v>0.69101000000000001</v>
      </c>
      <c r="AA129" s="68">
        <v>0.70559000000000005</v>
      </c>
      <c r="AB129" s="68">
        <v>0.70559000000000005</v>
      </c>
      <c r="AC129" s="68">
        <v>0.70559000000000005</v>
      </c>
      <c r="AD129" s="68">
        <v>0.70559000000000005</v>
      </c>
      <c r="AE129" s="110"/>
      <c r="AF129" s="94"/>
      <c r="AG129" s="86"/>
      <c r="AH129" s="86"/>
      <c r="AI129" s="86"/>
      <c r="AJ129" s="86"/>
      <c r="AK129" s="86"/>
      <c r="AL129" s="86"/>
      <c r="AM129" s="86"/>
      <c r="AN129" s="86"/>
    </row>
    <row r="130" spans="1:40" x14ac:dyDescent="0.25">
      <c r="A130" s="110"/>
      <c r="B130" s="100" t="s">
        <v>201</v>
      </c>
      <c r="C130" s="70"/>
      <c r="D130" s="63" t="s">
        <v>117</v>
      </c>
      <c r="E130" s="63" t="s">
        <v>157</v>
      </c>
      <c r="F130" s="71">
        <v>45006</v>
      </c>
      <c r="G130" s="68">
        <v>0.76973000000000003</v>
      </c>
      <c r="H130" s="68">
        <v>0.78722999999999999</v>
      </c>
      <c r="I130" s="68">
        <v>0.78722999999999999</v>
      </c>
      <c r="J130" s="68">
        <v>0.78722999999999999</v>
      </c>
      <c r="K130" s="68">
        <v>0.78722999999999999</v>
      </c>
      <c r="L130" s="68">
        <v>0.78722999999999999</v>
      </c>
      <c r="M130" s="68">
        <v>0.78722999999999999</v>
      </c>
      <c r="N130" s="68">
        <v>0.79596999999999996</v>
      </c>
      <c r="O130" s="68">
        <v>0.79596999999999996</v>
      </c>
      <c r="P130" s="68">
        <v>0.80764000000000002</v>
      </c>
      <c r="Q130" s="68">
        <v>0.82221</v>
      </c>
      <c r="R130" s="68">
        <v>0.82221</v>
      </c>
      <c r="S130" s="68">
        <v>0.82221</v>
      </c>
      <c r="T130" s="68">
        <v>0.82221</v>
      </c>
      <c r="U130" s="68">
        <v>0.82221</v>
      </c>
      <c r="V130" s="68">
        <v>0.82221</v>
      </c>
      <c r="W130" s="68">
        <v>0.82221</v>
      </c>
      <c r="X130" s="68">
        <v>0.82221</v>
      </c>
      <c r="Y130" s="68">
        <v>0.82221</v>
      </c>
      <c r="Z130" s="68">
        <v>0.80764000000000002</v>
      </c>
      <c r="AA130" s="68">
        <v>0.80764000000000002</v>
      </c>
      <c r="AB130" s="68">
        <v>0.79596999999999996</v>
      </c>
      <c r="AC130" s="68">
        <v>0.79596999999999996</v>
      </c>
      <c r="AD130" s="68">
        <v>0.79596999999999996</v>
      </c>
      <c r="AE130" s="110"/>
      <c r="AF130" s="94"/>
      <c r="AG130" s="86"/>
      <c r="AH130" s="86"/>
      <c r="AI130" s="86"/>
      <c r="AJ130" s="86"/>
      <c r="AK130" s="86"/>
      <c r="AL130" s="86"/>
      <c r="AM130" s="86"/>
      <c r="AN130" s="86"/>
    </row>
    <row r="131" spans="1:40" x14ac:dyDescent="0.25">
      <c r="A131" s="110"/>
      <c r="B131" s="100" t="s">
        <v>201</v>
      </c>
      <c r="C131" s="14"/>
      <c r="D131" s="63" t="s">
        <v>117</v>
      </c>
      <c r="E131" s="63" t="s">
        <v>157</v>
      </c>
      <c r="F131" s="71">
        <v>45030</v>
      </c>
      <c r="G131" s="68">
        <v>0.79596999999999996</v>
      </c>
      <c r="H131" s="68">
        <v>0.79596999999999996</v>
      </c>
      <c r="I131" s="68">
        <v>0.79596999999999996</v>
      </c>
      <c r="J131" s="68">
        <v>0.80764000000000002</v>
      </c>
      <c r="K131" s="68">
        <v>0.82221</v>
      </c>
      <c r="L131" s="68">
        <v>0.82221</v>
      </c>
      <c r="M131" s="68">
        <v>0.82221</v>
      </c>
      <c r="N131" s="68">
        <v>0.82221</v>
      </c>
      <c r="O131" s="68">
        <v>0.82221</v>
      </c>
      <c r="P131" s="68">
        <v>0.83970999999999996</v>
      </c>
      <c r="Q131" s="68">
        <v>0.83970999999999996</v>
      </c>
      <c r="R131" s="68">
        <v>0.87470000000000003</v>
      </c>
      <c r="S131" s="68">
        <v>0.87470000000000003</v>
      </c>
      <c r="T131" s="68">
        <v>0.88344</v>
      </c>
      <c r="U131" s="68">
        <v>0.88344</v>
      </c>
      <c r="V131" s="68">
        <v>0.86012</v>
      </c>
      <c r="W131" s="68">
        <v>0.86012</v>
      </c>
      <c r="X131" s="68">
        <v>0.80764000000000002</v>
      </c>
      <c r="Y131" s="68">
        <v>0.78722999999999999</v>
      </c>
      <c r="Z131" s="68">
        <v>0.76973000000000003</v>
      </c>
      <c r="AA131" s="68">
        <v>0.76099000000000006</v>
      </c>
      <c r="AB131" s="68">
        <v>0.74348999999999998</v>
      </c>
      <c r="AC131" s="68">
        <v>0.74348999999999998</v>
      </c>
      <c r="AD131" s="68">
        <v>0.76099000000000006</v>
      </c>
      <c r="AE131" s="110"/>
      <c r="AF131" s="94"/>
      <c r="AG131" s="86"/>
      <c r="AH131" s="86"/>
      <c r="AI131" s="86"/>
      <c r="AJ131" s="86"/>
      <c r="AK131" s="86"/>
      <c r="AL131" s="86"/>
      <c r="AM131" s="86"/>
      <c r="AN131" s="86"/>
    </row>
    <row r="132" spans="1:40" x14ac:dyDescent="0.25">
      <c r="A132" s="110"/>
      <c r="B132" s="100" t="s">
        <v>201</v>
      </c>
      <c r="C132" s="14"/>
      <c r="D132" s="63" t="s">
        <v>117</v>
      </c>
      <c r="E132" s="63" t="s">
        <v>157</v>
      </c>
      <c r="F132" s="71">
        <v>45055</v>
      </c>
      <c r="G132" s="68">
        <v>0.83970999999999996</v>
      </c>
      <c r="H132" s="68">
        <v>0.86012</v>
      </c>
      <c r="I132" s="68">
        <v>0.87470000000000003</v>
      </c>
      <c r="J132" s="68">
        <v>0.87470000000000003</v>
      </c>
      <c r="K132" s="68">
        <v>0.87470000000000003</v>
      </c>
      <c r="L132" s="68">
        <v>0.88344</v>
      </c>
      <c r="M132" s="68">
        <v>0.88344</v>
      </c>
      <c r="N132" s="68">
        <v>0.91259999999999997</v>
      </c>
      <c r="O132" s="68">
        <v>0.92135</v>
      </c>
      <c r="P132" s="68">
        <v>0.95342000000000005</v>
      </c>
      <c r="Q132" s="68">
        <v>0.97674000000000005</v>
      </c>
      <c r="R132" s="68">
        <v>0.98841000000000001</v>
      </c>
      <c r="S132" s="68">
        <v>1.0059</v>
      </c>
      <c r="T132" s="68">
        <v>1.0088200000000001</v>
      </c>
      <c r="U132" s="68">
        <v>1.0059</v>
      </c>
      <c r="V132" s="68">
        <v>1.0059</v>
      </c>
      <c r="W132" s="68">
        <v>0.88344</v>
      </c>
      <c r="X132" s="68">
        <v>0.87470000000000003</v>
      </c>
      <c r="Y132" s="68">
        <v>0.83970999999999996</v>
      </c>
      <c r="Z132" s="68">
        <v>0.82221</v>
      </c>
      <c r="AA132" s="68">
        <v>0.80764000000000002</v>
      </c>
      <c r="AB132" s="68">
        <v>0.80764000000000002</v>
      </c>
      <c r="AC132" s="68">
        <v>0.80764000000000002</v>
      </c>
      <c r="AD132" s="68">
        <v>0.79596999999999996</v>
      </c>
      <c r="AE132" s="110"/>
      <c r="AF132" s="94"/>
      <c r="AG132" s="86"/>
      <c r="AH132" s="86"/>
      <c r="AI132" s="86"/>
      <c r="AJ132" s="86"/>
      <c r="AK132" s="86"/>
      <c r="AL132" s="86"/>
      <c r="AM132" s="86"/>
      <c r="AN132" s="86"/>
    </row>
    <row r="133" spans="1:40" x14ac:dyDescent="0.25">
      <c r="A133" s="110"/>
      <c r="B133" s="100" t="s">
        <v>201</v>
      </c>
      <c r="C133" s="70"/>
      <c r="D133" s="63" t="s">
        <v>117</v>
      </c>
      <c r="E133" s="63" t="s">
        <v>157</v>
      </c>
      <c r="F133" s="71">
        <v>45100</v>
      </c>
      <c r="G133" s="68">
        <v>0.91259999999999997</v>
      </c>
      <c r="H133" s="68">
        <v>0.91259999999999997</v>
      </c>
      <c r="I133" s="68">
        <v>0.92135</v>
      </c>
      <c r="J133" s="68">
        <v>0.91259999999999997</v>
      </c>
      <c r="K133" s="68">
        <v>0.91259999999999997</v>
      </c>
      <c r="L133" s="68">
        <v>0.93884000000000001</v>
      </c>
      <c r="M133" s="68">
        <v>0.96216000000000002</v>
      </c>
      <c r="N133" s="68">
        <v>0.98841000000000001</v>
      </c>
      <c r="O133" s="68">
        <v>1.0059</v>
      </c>
      <c r="P133" s="68">
        <v>1.01756</v>
      </c>
      <c r="Q133" s="68">
        <v>1.02922</v>
      </c>
      <c r="R133" s="68">
        <v>1.02922</v>
      </c>
      <c r="S133" s="68">
        <v>1.0321400000000001</v>
      </c>
      <c r="T133" s="68">
        <v>1.0321400000000001</v>
      </c>
      <c r="U133" s="68">
        <v>1.0321400000000001</v>
      </c>
      <c r="V133" s="68">
        <v>1.0321400000000001</v>
      </c>
      <c r="W133" s="68">
        <v>1.02922</v>
      </c>
      <c r="X133" s="68">
        <v>1.02922</v>
      </c>
      <c r="Y133" s="68">
        <v>1.0088200000000001</v>
      </c>
      <c r="Z133" s="68">
        <v>1.0059</v>
      </c>
      <c r="AA133" s="68">
        <v>0.99424000000000001</v>
      </c>
      <c r="AB133" s="68">
        <v>0.98841000000000001</v>
      </c>
      <c r="AC133" s="68">
        <v>0.97674000000000005</v>
      </c>
      <c r="AD133" s="68">
        <v>0.97674000000000005</v>
      </c>
      <c r="AE133" s="110"/>
      <c r="AF133" s="94"/>
      <c r="AG133" s="86"/>
      <c r="AH133" s="86"/>
      <c r="AI133" s="86"/>
      <c r="AJ133" s="86"/>
      <c r="AK133" s="86"/>
      <c r="AL133" s="86"/>
      <c r="AM133" s="86"/>
      <c r="AN133" s="86"/>
    </row>
    <row r="134" spans="1:40" x14ac:dyDescent="0.25">
      <c r="A134" s="110"/>
      <c r="B134" s="100" t="s">
        <v>201</v>
      </c>
      <c r="C134" s="70"/>
      <c r="D134" s="63" t="s">
        <v>117</v>
      </c>
      <c r="E134" s="63" t="s">
        <v>157</v>
      </c>
      <c r="F134" s="71">
        <v>45123</v>
      </c>
      <c r="G134" s="68">
        <v>1.02339</v>
      </c>
      <c r="H134" s="68">
        <v>1.02339</v>
      </c>
      <c r="I134" s="68">
        <v>1.02339</v>
      </c>
      <c r="J134" s="68">
        <v>1.02339</v>
      </c>
      <c r="K134" s="68">
        <v>1.02339</v>
      </c>
      <c r="L134" s="68">
        <v>1.02922</v>
      </c>
      <c r="M134" s="68">
        <v>1.02922</v>
      </c>
      <c r="N134" s="68">
        <v>1.02922</v>
      </c>
      <c r="O134" s="68">
        <v>1.02922</v>
      </c>
      <c r="P134" s="68">
        <v>1.0321400000000001</v>
      </c>
      <c r="Q134" s="68">
        <v>1.02922</v>
      </c>
      <c r="R134" s="68">
        <v>1.02339</v>
      </c>
      <c r="S134" s="68">
        <v>1.0321400000000001</v>
      </c>
      <c r="T134" s="68">
        <v>1.02339</v>
      </c>
      <c r="U134" s="68">
        <v>1.0321400000000001</v>
      </c>
      <c r="V134" s="68">
        <v>1.02922</v>
      </c>
      <c r="W134" s="68">
        <v>1.02922</v>
      </c>
      <c r="X134" s="68">
        <v>1.02922</v>
      </c>
      <c r="Y134" s="68">
        <v>1.0321400000000001</v>
      </c>
      <c r="Z134" s="68">
        <v>1.0321400000000001</v>
      </c>
      <c r="AA134" s="68">
        <v>1.02922</v>
      </c>
      <c r="AB134" s="68">
        <v>1.02922</v>
      </c>
      <c r="AC134" s="68">
        <v>1.02339</v>
      </c>
      <c r="AD134" s="68">
        <v>1.02339</v>
      </c>
      <c r="AE134" s="110"/>
      <c r="AF134" s="94"/>
      <c r="AG134" s="86"/>
      <c r="AH134" s="86"/>
      <c r="AI134" s="86"/>
      <c r="AJ134" s="86"/>
      <c r="AK134" s="86"/>
      <c r="AL134" s="86"/>
      <c r="AM134" s="86"/>
      <c r="AN134" s="86"/>
    </row>
    <row r="135" spans="1:40" x14ac:dyDescent="0.25">
      <c r="A135" s="110"/>
      <c r="B135" s="111" t="s">
        <v>202</v>
      </c>
      <c r="C135" s="70"/>
      <c r="D135" s="63" t="s">
        <v>117</v>
      </c>
      <c r="E135" s="63" t="s">
        <v>157</v>
      </c>
      <c r="F135" s="71">
        <v>44928</v>
      </c>
      <c r="G135" s="68">
        <v>0.59187999999999996</v>
      </c>
      <c r="H135" s="68">
        <v>0.59187999999999996</v>
      </c>
      <c r="I135" s="68">
        <v>0.58313000000000004</v>
      </c>
      <c r="J135" s="68">
        <v>0.57730000000000004</v>
      </c>
      <c r="K135" s="68">
        <v>0.57730000000000004</v>
      </c>
      <c r="L135" s="68">
        <v>0.57730000000000004</v>
      </c>
      <c r="M135" s="68">
        <v>0.56679999999999997</v>
      </c>
      <c r="N135" s="68">
        <v>0.56679999999999997</v>
      </c>
      <c r="O135" s="68">
        <v>0.56679999999999997</v>
      </c>
      <c r="P135" s="68">
        <v>0.56679999999999997</v>
      </c>
      <c r="Q135" s="68">
        <v>0.56679999999999997</v>
      </c>
      <c r="R135" s="68">
        <v>0.56679999999999997</v>
      </c>
      <c r="S135" s="68">
        <v>0.56679999999999997</v>
      </c>
      <c r="T135" s="68">
        <v>0.57730000000000004</v>
      </c>
      <c r="U135" s="68">
        <v>0.58313000000000004</v>
      </c>
      <c r="V135" s="68">
        <v>0.58313000000000004</v>
      </c>
      <c r="W135" s="68">
        <v>0.58313000000000004</v>
      </c>
      <c r="X135" s="68">
        <v>0.58313000000000004</v>
      </c>
      <c r="Y135" s="68">
        <v>0.58313000000000004</v>
      </c>
      <c r="Z135" s="68">
        <v>0.58313000000000004</v>
      </c>
      <c r="AA135" s="68">
        <v>0.58313000000000004</v>
      </c>
      <c r="AB135" s="68">
        <v>0.58313000000000004</v>
      </c>
      <c r="AC135" s="68">
        <v>0.58313000000000004</v>
      </c>
      <c r="AD135" s="68">
        <v>0.58313000000000004</v>
      </c>
      <c r="AE135" s="110"/>
      <c r="AF135" s="94"/>
      <c r="AG135" s="86"/>
      <c r="AH135" s="86"/>
      <c r="AI135" s="86"/>
      <c r="AJ135" s="86"/>
      <c r="AK135" s="86"/>
      <c r="AL135" s="86"/>
      <c r="AM135" s="86"/>
      <c r="AN135" s="86"/>
    </row>
    <row r="136" spans="1:40" x14ac:dyDescent="0.25">
      <c r="A136" s="110"/>
      <c r="B136" s="100" t="s">
        <v>202</v>
      </c>
      <c r="C136" s="70"/>
      <c r="D136" s="63" t="s">
        <v>117</v>
      </c>
      <c r="E136" s="63" t="s">
        <v>157</v>
      </c>
      <c r="F136" s="71">
        <v>44936</v>
      </c>
      <c r="G136" s="68">
        <v>0.59187999999999996</v>
      </c>
      <c r="H136" s="68">
        <v>0.58313000000000004</v>
      </c>
      <c r="I136" s="68">
        <v>0.58313000000000004</v>
      </c>
      <c r="J136" s="68">
        <v>0.57730000000000004</v>
      </c>
      <c r="K136" s="68">
        <v>0.56679999999999997</v>
      </c>
      <c r="L136" s="68">
        <v>0.56679999999999997</v>
      </c>
      <c r="M136" s="68">
        <v>0.57730000000000004</v>
      </c>
      <c r="N136" s="68">
        <v>0.57730000000000004</v>
      </c>
      <c r="O136" s="68">
        <v>0.57730000000000004</v>
      </c>
      <c r="P136" s="68">
        <v>0.56679999999999997</v>
      </c>
      <c r="Q136" s="68">
        <v>0.56679999999999997</v>
      </c>
      <c r="R136" s="68">
        <v>0.57730000000000004</v>
      </c>
      <c r="S136" s="68">
        <v>0.57730000000000004</v>
      </c>
      <c r="T136" s="68">
        <v>0.58313000000000004</v>
      </c>
      <c r="U136" s="68">
        <v>0.59187999999999996</v>
      </c>
      <c r="V136" s="68">
        <v>0.59187999999999996</v>
      </c>
      <c r="W136" s="68">
        <v>0.59187999999999996</v>
      </c>
      <c r="X136" s="68">
        <v>0.59187999999999996</v>
      </c>
      <c r="Y136" s="68">
        <v>0.57730000000000004</v>
      </c>
      <c r="Z136" s="68">
        <v>0.55928</v>
      </c>
      <c r="AA136" s="68">
        <v>0.56679999999999997</v>
      </c>
      <c r="AB136" s="68">
        <v>0.58313000000000004</v>
      </c>
      <c r="AC136" s="68">
        <v>0.58313000000000004</v>
      </c>
      <c r="AD136" s="68">
        <v>0.60062000000000004</v>
      </c>
      <c r="AE136" s="110"/>
      <c r="AF136" s="94"/>
      <c r="AG136" s="86"/>
      <c r="AH136" s="86"/>
      <c r="AI136" s="86"/>
      <c r="AJ136" s="86"/>
      <c r="AK136" s="86"/>
      <c r="AL136" s="86"/>
      <c r="AM136" s="86"/>
      <c r="AN136" s="86"/>
    </row>
    <row r="137" spans="1:40" x14ac:dyDescent="0.25">
      <c r="A137" s="110"/>
      <c r="B137" s="100" t="s">
        <v>202</v>
      </c>
      <c r="C137" s="70"/>
      <c r="D137" s="63" t="s">
        <v>117</v>
      </c>
      <c r="E137" s="63" t="s">
        <v>157</v>
      </c>
      <c r="F137" s="71">
        <v>45006</v>
      </c>
      <c r="G137" s="68">
        <v>0.70559000000000005</v>
      </c>
      <c r="H137" s="68">
        <v>0.69101000000000001</v>
      </c>
      <c r="I137" s="68">
        <v>0.69101000000000001</v>
      </c>
      <c r="J137" s="68">
        <v>0.69101000000000001</v>
      </c>
      <c r="K137" s="68">
        <v>0.69101000000000001</v>
      </c>
      <c r="L137" s="68">
        <v>0.69101000000000001</v>
      </c>
      <c r="M137" s="68">
        <v>0.67352000000000001</v>
      </c>
      <c r="N137" s="68">
        <v>0.67352000000000001</v>
      </c>
      <c r="O137" s="68">
        <v>0.66768000000000005</v>
      </c>
      <c r="P137" s="68">
        <v>0.67352000000000001</v>
      </c>
      <c r="Q137" s="68">
        <v>0.69101000000000001</v>
      </c>
      <c r="R137" s="68">
        <v>0.70559000000000005</v>
      </c>
      <c r="S137" s="68">
        <v>0.72599999999999998</v>
      </c>
      <c r="T137" s="68">
        <v>0.74348999999999998</v>
      </c>
      <c r="U137" s="68">
        <v>0.74348999999999998</v>
      </c>
      <c r="V137" s="68">
        <v>0.76099000000000006</v>
      </c>
      <c r="W137" s="68">
        <v>0.74348999999999998</v>
      </c>
      <c r="X137" s="68">
        <v>0.74348999999999998</v>
      </c>
      <c r="Y137" s="68">
        <v>0.72599999999999998</v>
      </c>
      <c r="Z137" s="68">
        <v>0.70559000000000005</v>
      </c>
      <c r="AA137" s="68">
        <v>0.66768000000000005</v>
      </c>
      <c r="AB137" s="68">
        <v>0.62978000000000001</v>
      </c>
      <c r="AC137" s="68">
        <v>0.62978000000000001</v>
      </c>
      <c r="AD137" s="68">
        <v>0.60062000000000004</v>
      </c>
      <c r="AE137" s="110"/>
      <c r="AF137" s="94"/>
      <c r="AG137" s="86"/>
      <c r="AH137" s="86"/>
      <c r="AI137" s="86"/>
      <c r="AJ137" s="86"/>
      <c r="AK137" s="86"/>
      <c r="AL137" s="86"/>
      <c r="AM137" s="86"/>
      <c r="AN137" s="86"/>
    </row>
    <row r="138" spans="1:40" x14ac:dyDescent="0.25">
      <c r="A138" s="110"/>
      <c r="B138" s="100" t="s">
        <v>202</v>
      </c>
      <c r="C138" s="70"/>
      <c r="D138" s="63" t="s">
        <v>117</v>
      </c>
      <c r="E138" s="63" t="s">
        <v>157</v>
      </c>
      <c r="F138" s="71">
        <v>45030</v>
      </c>
      <c r="G138" s="68">
        <v>0.66768000000000005</v>
      </c>
      <c r="H138" s="68">
        <v>0.65310999999999997</v>
      </c>
      <c r="I138" s="68">
        <v>0.64727000000000001</v>
      </c>
      <c r="J138" s="68">
        <v>0.62978000000000001</v>
      </c>
      <c r="K138" s="68">
        <v>0.61812</v>
      </c>
      <c r="L138" s="68">
        <v>0.61229</v>
      </c>
      <c r="M138" s="68">
        <v>0.61229</v>
      </c>
      <c r="N138" s="68">
        <v>0.61229</v>
      </c>
      <c r="O138" s="68">
        <v>0.61812</v>
      </c>
      <c r="P138" s="68">
        <v>0.62978000000000001</v>
      </c>
      <c r="Q138" s="68">
        <v>0.62978000000000001</v>
      </c>
      <c r="R138" s="68">
        <v>0.64727000000000001</v>
      </c>
      <c r="S138" s="68">
        <v>0.64727000000000001</v>
      </c>
      <c r="T138" s="68">
        <v>0.64727000000000001</v>
      </c>
      <c r="U138" s="68">
        <v>0.64727000000000001</v>
      </c>
      <c r="V138" s="68">
        <v>0.64727000000000001</v>
      </c>
      <c r="W138" s="68">
        <v>0.64727000000000001</v>
      </c>
      <c r="X138" s="68">
        <v>0.62978000000000001</v>
      </c>
      <c r="Y138" s="68">
        <v>0.61812</v>
      </c>
      <c r="Z138" s="68">
        <v>0.61229</v>
      </c>
      <c r="AA138" s="68">
        <v>0.60062000000000004</v>
      </c>
      <c r="AB138" s="68">
        <v>0.59187999999999996</v>
      </c>
      <c r="AC138" s="68">
        <v>0.58313000000000004</v>
      </c>
      <c r="AD138" s="68">
        <v>0.58313000000000004</v>
      </c>
      <c r="AE138" s="110"/>
      <c r="AF138" s="94"/>
      <c r="AG138" s="86"/>
      <c r="AH138" s="86"/>
      <c r="AI138" s="86"/>
      <c r="AJ138" s="86"/>
      <c r="AK138" s="86"/>
      <c r="AL138" s="86"/>
      <c r="AM138" s="86"/>
      <c r="AN138" s="86"/>
    </row>
    <row r="139" spans="1:40" x14ac:dyDescent="0.25">
      <c r="A139" s="110"/>
      <c r="B139" s="100" t="s">
        <v>202</v>
      </c>
      <c r="C139" s="70"/>
      <c r="D139" s="63" t="s">
        <v>117</v>
      </c>
      <c r="E139" s="63" t="s">
        <v>157</v>
      </c>
      <c r="F139" s="71">
        <v>45055</v>
      </c>
      <c r="G139" s="68">
        <v>0.74348999999999998</v>
      </c>
      <c r="H139" s="68">
        <v>0.74348999999999998</v>
      </c>
      <c r="I139" s="68">
        <v>0.72599999999999998</v>
      </c>
      <c r="J139" s="68">
        <v>0.72599999999999998</v>
      </c>
      <c r="K139" s="68">
        <v>0.72599999999999998</v>
      </c>
      <c r="L139" s="68">
        <v>0.72599999999999998</v>
      </c>
      <c r="M139" s="68">
        <v>0.72599999999999998</v>
      </c>
      <c r="N139" s="68">
        <v>0.72599999999999998</v>
      </c>
      <c r="O139" s="68">
        <v>0.74348999999999998</v>
      </c>
      <c r="P139" s="68">
        <v>0.74348999999999998</v>
      </c>
      <c r="Q139" s="68">
        <v>0.76099000000000006</v>
      </c>
      <c r="R139" s="68">
        <v>0.76973000000000003</v>
      </c>
      <c r="S139" s="68">
        <v>0.78722999999999999</v>
      </c>
      <c r="T139" s="68">
        <v>0.79596999999999996</v>
      </c>
      <c r="U139" s="68">
        <v>0.80764000000000002</v>
      </c>
      <c r="V139" s="68">
        <v>0.83970999999999996</v>
      </c>
      <c r="W139" s="68">
        <v>0.83970999999999996</v>
      </c>
      <c r="X139" s="68">
        <v>0.87470000000000003</v>
      </c>
      <c r="Y139" s="68">
        <v>0.87470000000000003</v>
      </c>
      <c r="Z139" s="68">
        <v>0.86012</v>
      </c>
      <c r="AA139" s="68">
        <v>0.82221</v>
      </c>
      <c r="AB139" s="68">
        <v>0.79596999999999996</v>
      </c>
      <c r="AC139" s="68">
        <v>0.79596999999999996</v>
      </c>
      <c r="AD139" s="68">
        <v>0.82221</v>
      </c>
      <c r="AE139" s="110"/>
      <c r="AF139" s="94"/>
      <c r="AG139" s="86"/>
      <c r="AH139" s="86"/>
      <c r="AI139" s="86"/>
      <c r="AJ139" s="86"/>
      <c r="AK139" s="86"/>
      <c r="AL139" s="86"/>
      <c r="AM139" s="86"/>
      <c r="AN139" s="86"/>
    </row>
    <row r="140" spans="1:40" x14ac:dyDescent="0.25">
      <c r="A140" s="110"/>
      <c r="B140" s="100" t="s">
        <v>202</v>
      </c>
      <c r="C140" s="70"/>
      <c r="D140" s="63" t="s">
        <v>117</v>
      </c>
      <c r="E140" s="63" t="s">
        <v>157</v>
      </c>
      <c r="F140" s="71">
        <v>45100</v>
      </c>
      <c r="G140" s="68">
        <v>0.91259999999999997</v>
      </c>
      <c r="H140" s="68">
        <v>0.88344</v>
      </c>
      <c r="I140" s="68">
        <v>0.87470000000000003</v>
      </c>
      <c r="J140" s="68">
        <v>0.83970999999999996</v>
      </c>
      <c r="K140" s="68">
        <v>0.86012</v>
      </c>
      <c r="L140" s="68">
        <v>0.87470000000000003</v>
      </c>
      <c r="M140" s="68">
        <v>0.87470000000000003</v>
      </c>
      <c r="N140" s="68">
        <v>0.88344</v>
      </c>
      <c r="O140" s="68">
        <v>0.91259999999999997</v>
      </c>
      <c r="P140" s="68">
        <v>0.92135</v>
      </c>
      <c r="Q140" s="68">
        <v>0.93884000000000001</v>
      </c>
      <c r="R140" s="68">
        <v>0.96216000000000002</v>
      </c>
      <c r="S140" s="68">
        <v>0.97674000000000005</v>
      </c>
      <c r="T140" s="68">
        <v>0.97674000000000005</v>
      </c>
      <c r="U140" s="68">
        <v>0.98841000000000001</v>
      </c>
      <c r="V140" s="68">
        <v>0.99424000000000001</v>
      </c>
      <c r="W140" s="68">
        <v>0.99424000000000001</v>
      </c>
      <c r="X140" s="68">
        <v>0.99424000000000001</v>
      </c>
      <c r="Y140" s="68">
        <v>0.98841000000000001</v>
      </c>
      <c r="Z140" s="68">
        <v>0.97674000000000005</v>
      </c>
      <c r="AA140" s="68">
        <v>0.96216000000000002</v>
      </c>
      <c r="AB140" s="68">
        <v>0.93884000000000001</v>
      </c>
      <c r="AC140" s="68">
        <v>0.91259999999999997</v>
      </c>
      <c r="AD140" s="68">
        <v>0.89802000000000004</v>
      </c>
      <c r="AE140" s="110"/>
      <c r="AF140" s="94"/>
      <c r="AG140" s="86"/>
      <c r="AH140" s="86"/>
      <c r="AI140" s="86"/>
      <c r="AJ140" s="86"/>
      <c r="AK140" s="86"/>
      <c r="AL140" s="86"/>
      <c r="AM140" s="86"/>
      <c r="AN140" s="86"/>
    </row>
    <row r="141" spans="1:40" x14ac:dyDescent="0.25">
      <c r="A141" s="110"/>
      <c r="B141" s="100" t="s">
        <v>202</v>
      </c>
      <c r="C141" s="70"/>
      <c r="D141" s="63" t="s">
        <v>117</v>
      </c>
      <c r="E141" s="63" t="s">
        <v>157</v>
      </c>
      <c r="F141" s="71">
        <v>45123</v>
      </c>
      <c r="G141" s="68">
        <v>1.02922</v>
      </c>
      <c r="H141" s="68">
        <v>1.02922</v>
      </c>
      <c r="I141" s="68">
        <v>1.02922</v>
      </c>
      <c r="J141" s="68">
        <v>1.02922</v>
      </c>
      <c r="K141" s="68">
        <v>1.02922</v>
      </c>
      <c r="L141" s="68">
        <v>1.02922</v>
      </c>
      <c r="M141" s="68">
        <v>1.02339</v>
      </c>
      <c r="N141" s="68">
        <v>1.02922</v>
      </c>
      <c r="O141" s="68">
        <v>1.02922</v>
      </c>
      <c r="P141" s="68">
        <v>1.0321400000000001</v>
      </c>
      <c r="Q141" s="68">
        <v>1.02339</v>
      </c>
      <c r="R141" s="68">
        <v>1.01756</v>
      </c>
      <c r="S141" s="68">
        <v>0.99424000000000001</v>
      </c>
      <c r="T141" s="68">
        <v>0.97965999999999998</v>
      </c>
      <c r="U141" s="68">
        <v>0.97965999999999998</v>
      </c>
      <c r="V141" s="68">
        <v>0.97965999999999998</v>
      </c>
      <c r="W141" s="68">
        <v>0.97965999999999998</v>
      </c>
      <c r="X141" s="68">
        <v>0.99424000000000001</v>
      </c>
      <c r="Y141" s="68">
        <v>1.0321400000000001</v>
      </c>
      <c r="Z141" s="68">
        <v>1.02922</v>
      </c>
      <c r="AA141" s="68">
        <v>1.02339</v>
      </c>
      <c r="AB141" s="68">
        <v>1.01756</v>
      </c>
      <c r="AC141" s="68">
        <v>1.01756</v>
      </c>
      <c r="AD141" s="68">
        <v>1.01756</v>
      </c>
      <c r="AE141" s="110"/>
      <c r="AF141" s="94"/>
      <c r="AG141" s="86"/>
      <c r="AH141" s="86"/>
      <c r="AI141" s="86"/>
      <c r="AJ141" s="86"/>
      <c r="AK141" s="86"/>
      <c r="AL141" s="86"/>
      <c r="AM141" s="86"/>
      <c r="AN141" s="86"/>
    </row>
    <row r="142" spans="1:40" x14ac:dyDescent="0.25">
      <c r="A142" s="109" t="s">
        <v>20</v>
      </c>
      <c r="B142" s="111" t="s">
        <v>195</v>
      </c>
      <c r="C142" s="70"/>
      <c r="D142" s="63" t="s">
        <v>117</v>
      </c>
      <c r="E142" s="63" t="s">
        <v>157</v>
      </c>
      <c r="F142" s="71">
        <v>44928</v>
      </c>
      <c r="G142" s="68">
        <v>0.58313000000000004</v>
      </c>
      <c r="H142" s="68">
        <v>0.58313000000000004</v>
      </c>
      <c r="I142" s="68">
        <v>0.58313000000000004</v>
      </c>
      <c r="J142" s="68">
        <v>0.58313000000000004</v>
      </c>
      <c r="K142" s="68">
        <v>0.57730000000000004</v>
      </c>
      <c r="L142" s="68">
        <v>0.57730000000000004</v>
      </c>
      <c r="M142" s="68">
        <v>0.58313000000000004</v>
      </c>
      <c r="N142" s="68">
        <v>0.58313000000000004</v>
      </c>
      <c r="O142" s="68">
        <v>0.58313000000000004</v>
      </c>
      <c r="P142" s="68">
        <v>0.59187999999999996</v>
      </c>
      <c r="Q142" s="68">
        <v>0.60062000000000004</v>
      </c>
      <c r="R142" s="68">
        <v>0.61229</v>
      </c>
      <c r="S142" s="68">
        <v>0.61812</v>
      </c>
      <c r="T142" s="68">
        <v>0.62978000000000001</v>
      </c>
      <c r="U142" s="68">
        <v>0.62978000000000001</v>
      </c>
      <c r="V142" s="68">
        <v>0.64727000000000001</v>
      </c>
      <c r="W142" s="68">
        <v>0.65310999999999997</v>
      </c>
      <c r="X142" s="68">
        <v>0.64727000000000001</v>
      </c>
      <c r="Y142" s="68">
        <v>0.61812</v>
      </c>
      <c r="Z142" s="68">
        <v>0.61812</v>
      </c>
      <c r="AA142" s="68">
        <v>0.61229</v>
      </c>
      <c r="AB142" s="68">
        <v>0.61229</v>
      </c>
      <c r="AC142" s="68">
        <v>0.60062000000000004</v>
      </c>
      <c r="AD142" s="68">
        <v>0.60062000000000004</v>
      </c>
      <c r="AE142" s="109" t="s">
        <v>465</v>
      </c>
      <c r="AF142" s="94"/>
      <c r="AG142" s="86"/>
      <c r="AH142" s="86"/>
      <c r="AI142" s="86"/>
      <c r="AJ142" s="86"/>
      <c r="AK142" s="86"/>
      <c r="AL142" s="86"/>
      <c r="AM142" s="86"/>
      <c r="AN142" s="86"/>
    </row>
    <row r="143" spans="1:40" x14ac:dyDescent="0.25">
      <c r="A143" s="110"/>
      <c r="B143" s="100"/>
      <c r="C143" s="70"/>
      <c r="D143" s="63" t="s">
        <v>117</v>
      </c>
      <c r="E143" s="63" t="s">
        <v>157</v>
      </c>
      <c r="F143" s="71">
        <v>44936</v>
      </c>
      <c r="G143" s="68">
        <v>0.70559000000000005</v>
      </c>
      <c r="H143" s="68">
        <v>0.69101000000000001</v>
      </c>
      <c r="I143" s="68">
        <v>0.67352000000000001</v>
      </c>
      <c r="J143" s="68">
        <v>0.66768000000000005</v>
      </c>
      <c r="K143" s="68">
        <v>0.66768000000000005</v>
      </c>
      <c r="L143" s="68">
        <v>0.66768000000000005</v>
      </c>
      <c r="M143" s="68">
        <v>0.65310999999999997</v>
      </c>
      <c r="N143" s="68">
        <v>0.65310999999999997</v>
      </c>
      <c r="O143" s="68">
        <v>0.65310999999999997</v>
      </c>
      <c r="P143" s="68">
        <v>0.66768000000000005</v>
      </c>
      <c r="Q143" s="68">
        <v>0.67352000000000001</v>
      </c>
      <c r="R143" s="68">
        <v>0.70559000000000005</v>
      </c>
      <c r="S143" s="68">
        <v>0.71142000000000005</v>
      </c>
      <c r="T143" s="68">
        <v>0.72599999999999998</v>
      </c>
      <c r="U143" s="68">
        <v>0.74348999999999998</v>
      </c>
      <c r="V143" s="68">
        <v>0.76099000000000006</v>
      </c>
      <c r="W143" s="68">
        <v>0.76099000000000006</v>
      </c>
      <c r="X143" s="68">
        <v>0.74348999999999998</v>
      </c>
      <c r="Y143" s="68">
        <v>0.72599999999999998</v>
      </c>
      <c r="Z143" s="68">
        <v>0.70559000000000005</v>
      </c>
      <c r="AA143" s="68">
        <v>0.70559000000000005</v>
      </c>
      <c r="AB143" s="68">
        <v>0.70559000000000005</v>
      </c>
      <c r="AC143" s="68">
        <v>0.69101000000000001</v>
      </c>
      <c r="AD143" s="68">
        <v>0.71142000000000005</v>
      </c>
      <c r="AE143" s="110"/>
      <c r="AF143" s="94"/>
      <c r="AG143" s="86"/>
      <c r="AH143" s="86"/>
      <c r="AI143" s="86"/>
      <c r="AJ143" s="86"/>
      <c r="AK143" s="86"/>
      <c r="AL143" s="86"/>
      <c r="AM143" s="86"/>
      <c r="AN143" s="86"/>
    </row>
    <row r="144" spans="1:40" x14ac:dyDescent="0.25">
      <c r="A144" s="110"/>
      <c r="B144" s="100"/>
      <c r="C144" s="70"/>
      <c r="D144" s="63" t="s">
        <v>117</v>
      </c>
      <c r="E144" s="63" t="s">
        <v>157</v>
      </c>
      <c r="F144" s="71">
        <v>45006</v>
      </c>
      <c r="G144" s="68">
        <v>0.72599999999999998</v>
      </c>
      <c r="H144" s="68">
        <v>0.71142000000000005</v>
      </c>
      <c r="I144" s="68">
        <v>0.71142000000000005</v>
      </c>
      <c r="J144" s="68">
        <v>0.70559000000000005</v>
      </c>
      <c r="K144" s="68">
        <v>0.70559000000000005</v>
      </c>
      <c r="L144" s="68">
        <v>0.69101000000000001</v>
      </c>
      <c r="M144" s="68">
        <v>0.67352000000000001</v>
      </c>
      <c r="N144" s="68">
        <v>0.67352000000000001</v>
      </c>
      <c r="O144" s="68">
        <v>0.69101000000000001</v>
      </c>
      <c r="P144" s="68">
        <v>0.76973000000000003</v>
      </c>
      <c r="Q144" s="68">
        <v>0.80764000000000002</v>
      </c>
      <c r="R144" s="68">
        <v>0.82221</v>
      </c>
      <c r="S144" s="68">
        <v>0.83970999999999996</v>
      </c>
      <c r="T144" s="68">
        <v>0.82221</v>
      </c>
      <c r="U144" s="68">
        <v>0.82221</v>
      </c>
      <c r="V144" s="68">
        <v>0.82221</v>
      </c>
      <c r="W144" s="68">
        <v>0.80764000000000002</v>
      </c>
      <c r="X144" s="68">
        <v>0.79596999999999996</v>
      </c>
      <c r="Y144" s="68">
        <v>0.78722999999999999</v>
      </c>
      <c r="Z144" s="68">
        <v>0.78722999999999999</v>
      </c>
      <c r="AA144" s="68">
        <v>0.76973000000000003</v>
      </c>
      <c r="AB144" s="68">
        <v>0.76973000000000003</v>
      </c>
      <c r="AC144" s="68">
        <v>0.76973000000000003</v>
      </c>
      <c r="AD144" s="68">
        <v>0.76973000000000003</v>
      </c>
      <c r="AE144" s="110"/>
      <c r="AF144" s="94"/>
      <c r="AG144" s="86"/>
      <c r="AH144" s="86"/>
      <c r="AI144" s="86"/>
      <c r="AJ144" s="86"/>
      <c r="AK144" s="86"/>
      <c r="AL144" s="86"/>
      <c r="AM144" s="86"/>
      <c r="AN144" s="86"/>
    </row>
    <row r="145" spans="1:40" x14ac:dyDescent="0.25">
      <c r="A145" s="110"/>
      <c r="B145" s="100"/>
      <c r="C145" s="70"/>
      <c r="D145" s="63" t="s">
        <v>117</v>
      </c>
      <c r="E145" s="63" t="s">
        <v>157</v>
      </c>
      <c r="F145" s="71">
        <v>45030</v>
      </c>
      <c r="G145" s="68">
        <v>0.83970999999999996</v>
      </c>
      <c r="H145" s="68">
        <v>0.86012</v>
      </c>
      <c r="I145" s="68">
        <v>0.86012</v>
      </c>
      <c r="J145" s="68">
        <v>0.86012</v>
      </c>
      <c r="K145" s="68">
        <v>0.87470000000000003</v>
      </c>
      <c r="L145" s="68">
        <v>0.87470000000000003</v>
      </c>
      <c r="M145" s="68">
        <v>0.87470000000000003</v>
      </c>
      <c r="N145" s="68">
        <v>0.87470000000000003</v>
      </c>
      <c r="O145" s="68">
        <v>0.87470000000000003</v>
      </c>
      <c r="P145" s="68">
        <v>0.87470000000000003</v>
      </c>
      <c r="Q145" s="68">
        <v>0.87470000000000003</v>
      </c>
      <c r="R145" s="68">
        <v>0.88344</v>
      </c>
      <c r="S145" s="68">
        <v>0.87470000000000003</v>
      </c>
      <c r="T145" s="68">
        <v>0.87470000000000003</v>
      </c>
      <c r="U145" s="68">
        <v>0.87470000000000003</v>
      </c>
      <c r="V145" s="68">
        <v>0.83970999999999996</v>
      </c>
      <c r="W145" s="68">
        <v>0.82221</v>
      </c>
      <c r="X145" s="68">
        <v>0.82221</v>
      </c>
      <c r="Y145" s="68">
        <v>0.80764000000000002</v>
      </c>
      <c r="Z145" s="68">
        <v>0.78722999999999999</v>
      </c>
      <c r="AA145" s="68">
        <v>0.78722999999999999</v>
      </c>
      <c r="AB145" s="68">
        <v>0.76973000000000003</v>
      </c>
      <c r="AC145" s="68">
        <v>0.76099000000000006</v>
      </c>
      <c r="AD145" s="68">
        <v>0.74348999999999998</v>
      </c>
      <c r="AE145" s="110"/>
      <c r="AF145" s="94"/>
      <c r="AG145" s="86"/>
      <c r="AH145" s="86"/>
      <c r="AI145" s="86"/>
      <c r="AJ145" s="86"/>
      <c r="AK145" s="86"/>
      <c r="AL145" s="86"/>
      <c r="AM145" s="86"/>
      <c r="AN145" s="86"/>
    </row>
    <row r="146" spans="1:40" x14ac:dyDescent="0.25">
      <c r="A146" s="110"/>
      <c r="B146" s="100"/>
      <c r="C146" s="70"/>
      <c r="D146" s="63" t="s">
        <v>117</v>
      </c>
      <c r="E146" s="63" t="s">
        <v>157</v>
      </c>
      <c r="F146" s="71">
        <v>45055</v>
      </c>
      <c r="G146" s="68">
        <v>0.95342000000000005</v>
      </c>
      <c r="H146" s="68">
        <v>0.93884000000000001</v>
      </c>
      <c r="I146" s="68">
        <v>0.93884000000000001</v>
      </c>
      <c r="J146" s="68">
        <v>0.92135</v>
      </c>
      <c r="K146" s="68">
        <v>0.91259999999999997</v>
      </c>
      <c r="L146" s="68">
        <v>0.89802000000000004</v>
      </c>
      <c r="M146" s="68">
        <v>0.91259999999999997</v>
      </c>
      <c r="N146" s="68">
        <v>0.93884000000000001</v>
      </c>
      <c r="O146" s="68">
        <v>0.97674000000000005</v>
      </c>
      <c r="P146" s="68">
        <v>0.99424000000000001</v>
      </c>
      <c r="Q146" s="68">
        <v>0.98841000000000001</v>
      </c>
      <c r="R146" s="68">
        <v>0.99424000000000001</v>
      </c>
      <c r="S146" s="68">
        <v>0.99424000000000001</v>
      </c>
      <c r="T146" s="68">
        <v>0.99424000000000001</v>
      </c>
      <c r="U146" s="68">
        <v>0.99424000000000001</v>
      </c>
      <c r="V146" s="68">
        <v>1.0059</v>
      </c>
      <c r="W146" s="68">
        <v>1.0059</v>
      </c>
      <c r="X146" s="68">
        <v>0.99424000000000001</v>
      </c>
      <c r="Y146" s="68">
        <v>0.98841000000000001</v>
      </c>
      <c r="Z146" s="68">
        <v>0.96216000000000002</v>
      </c>
      <c r="AA146" s="68">
        <v>0.92135</v>
      </c>
      <c r="AB146" s="68">
        <v>0.91259999999999997</v>
      </c>
      <c r="AC146" s="68">
        <v>0.89802000000000004</v>
      </c>
      <c r="AD146" s="68">
        <v>0.89802000000000004</v>
      </c>
      <c r="AE146" s="110"/>
      <c r="AF146" s="94"/>
      <c r="AG146" s="86"/>
      <c r="AH146" s="86"/>
      <c r="AI146" s="86"/>
      <c r="AJ146" s="86"/>
      <c r="AK146" s="86"/>
      <c r="AL146" s="86"/>
      <c r="AM146" s="86"/>
      <c r="AN146" s="86"/>
    </row>
    <row r="147" spans="1:40" x14ac:dyDescent="0.25">
      <c r="A147" s="110"/>
      <c r="B147" s="100"/>
      <c r="C147" s="70"/>
      <c r="D147" s="63" t="s">
        <v>117</v>
      </c>
      <c r="E147" s="63" t="s">
        <v>157</v>
      </c>
      <c r="F147" s="71">
        <v>45100</v>
      </c>
      <c r="G147" s="68">
        <v>0.98841000000000001</v>
      </c>
      <c r="H147" s="68">
        <v>0.96216000000000002</v>
      </c>
      <c r="I147" s="68">
        <v>0.96216000000000002</v>
      </c>
      <c r="J147" s="68">
        <v>0.95342000000000005</v>
      </c>
      <c r="K147" s="68">
        <v>0.95342000000000005</v>
      </c>
      <c r="L147" s="68">
        <v>0.95342000000000005</v>
      </c>
      <c r="M147" s="68">
        <v>0.97674000000000005</v>
      </c>
      <c r="N147" s="68">
        <v>1.0059</v>
      </c>
      <c r="O147" s="68">
        <v>1.02339</v>
      </c>
      <c r="P147" s="68">
        <v>1.02922</v>
      </c>
      <c r="Q147" s="68">
        <v>1.0321400000000001</v>
      </c>
      <c r="R147" s="68">
        <v>1.02922</v>
      </c>
      <c r="S147" s="68">
        <v>1.02339</v>
      </c>
      <c r="T147" s="68">
        <v>1.02339</v>
      </c>
      <c r="U147" s="68">
        <v>1.02339</v>
      </c>
      <c r="V147" s="68">
        <v>1.02922</v>
      </c>
      <c r="W147" s="68">
        <v>1.0321400000000001</v>
      </c>
      <c r="X147" s="68">
        <v>1.0321400000000001</v>
      </c>
      <c r="Y147" s="68">
        <v>1.02922</v>
      </c>
      <c r="Z147" s="68">
        <v>1.02922</v>
      </c>
      <c r="AA147" s="68">
        <v>1.02339</v>
      </c>
      <c r="AB147" s="68">
        <v>1.01756</v>
      </c>
      <c r="AC147" s="68">
        <v>1.0088200000000001</v>
      </c>
      <c r="AD147" s="68">
        <v>1.0088200000000001</v>
      </c>
      <c r="AE147" s="110"/>
      <c r="AF147" s="94"/>
      <c r="AG147" s="86"/>
      <c r="AH147" s="86"/>
      <c r="AI147" s="86"/>
      <c r="AJ147" s="86"/>
      <c r="AK147" s="86"/>
      <c r="AL147" s="86"/>
      <c r="AM147" s="86"/>
      <c r="AN147" s="86"/>
    </row>
    <row r="148" spans="1:40" x14ac:dyDescent="0.25">
      <c r="A148" s="110"/>
      <c r="B148" s="100"/>
      <c r="C148" s="70"/>
      <c r="D148" s="63" t="s">
        <v>117</v>
      </c>
      <c r="E148" s="63" t="s">
        <v>157</v>
      </c>
      <c r="F148" s="71">
        <v>45123</v>
      </c>
      <c r="G148" s="68">
        <v>1.0088200000000001</v>
      </c>
      <c r="H148" s="68">
        <v>1.0059</v>
      </c>
      <c r="I148" s="68">
        <v>1.0059</v>
      </c>
      <c r="J148" s="68">
        <v>0.99424000000000001</v>
      </c>
      <c r="K148" s="68">
        <v>0.99424000000000001</v>
      </c>
      <c r="L148" s="68">
        <v>0.99424000000000001</v>
      </c>
      <c r="M148" s="68">
        <v>1.0059</v>
      </c>
      <c r="N148" s="68">
        <v>1.02339</v>
      </c>
      <c r="O148" s="68">
        <v>1.02922</v>
      </c>
      <c r="P148" s="68">
        <v>1.0321400000000001</v>
      </c>
      <c r="Q148" s="68">
        <v>1.02339</v>
      </c>
      <c r="R148" s="68">
        <v>1.01756</v>
      </c>
      <c r="S148" s="68">
        <v>1.00007</v>
      </c>
      <c r="T148" s="68">
        <v>0.99424000000000001</v>
      </c>
      <c r="U148" s="68">
        <v>1.00007</v>
      </c>
      <c r="V148" s="68">
        <v>0.99424000000000001</v>
      </c>
      <c r="W148" s="68">
        <v>0.97965999999999998</v>
      </c>
      <c r="X148" s="68">
        <v>0.99424000000000001</v>
      </c>
      <c r="Y148" s="68">
        <v>1.00007</v>
      </c>
      <c r="Z148" s="68">
        <v>1.01756</v>
      </c>
      <c r="AA148" s="68">
        <v>1.02339</v>
      </c>
      <c r="AB148" s="68">
        <v>1.0321400000000001</v>
      </c>
      <c r="AC148" s="68">
        <v>1.02922</v>
      </c>
      <c r="AD148" s="68">
        <v>1.02339</v>
      </c>
      <c r="AE148" s="110"/>
      <c r="AF148" s="94"/>
      <c r="AG148" s="86"/>
      <c r="AH148" s="86"/>
      <c r="AI148" s="86"/>
      <c r="AJ148" s="86"/>
      <c r="AK148" s="86"/>
      <c r="AL148" s="86"/>
      <c r="AM148" s="86"/>
      <c r="AN148" s="86"/>
    </row>
    <row r="149" spans="1:40" x14ac:dyDescent="0.25">
      <c r="A149" s="110"/>
      <c r="B149" s="111" t="s">
        <v>199</v>
      </c>
      <c r="C149" s="70"/>
      <c r="D149" s="63" t="s">
        <v>117</v>
      </c>
      <c r="E149" s="63" t="s">
        <v>157</v>
      </c>
      <c r="F149" s="71">
        <v>44928</v>
      </c>
      <c r="G149" s="68">
        <v>0.67352000000000001</v>
      </c>
      <c r="H149" s="68">
        <v>0.67352000000000001</v>
      </c>
      <c r="I149" s="68">
        <v>0.66768000000000005</v>
      </c>
      <c r="J149" s="68">
        <v>0.66768000000000005</v>
      </c>
      <c r="K149" s="68">
        <v>0.65310999999999997</v>
      </c>
      <c r="L149" s="68">
        <v>0.65310999999999997</v>
      </c>
      <c r="M149" s="68">
        <v>0.65310999999999997</v>
      </c>
      <c r="N149" s="68">
        <v>0.65310999999999997</v>
      </c>
      <c r="O149" s="68">
        <v>0.64727000000000001</v>
      </c>
      <c r="P149" s="68">
        <v>0.65310999999999997</v>
      </c>
      <c r="Q149" s="68">
        <v>0.65310999999999997</v>
      </c>
      <c r="R149" s="68">
        <v>0.66768000000000005</v>
      </c>
      <c r="S149" s="68">
        <v>0.66768000000000005</v>
      </c>
      <c r="T149" s="68">
        <v>0.66768000000000005</v>
      </c>
      <c r="U149" s="68">
        <v>0.66768000000000005</v>
      </c>
      <c r="V149" s="68">
        <v>0.67352000000000001</v>
      </c>
      <c r="W149" s="68">
        <v>0.67352000000000001</v>
      </c>
      <c r="X149" s="68">
        <v>0.66768000000000005</v>
      </c>
      <c r="Y149" s="68">
        <v>0.66768000000000005</v>
      </c>
      <c r="Z149" s="68">
        <v>0.66768000000000005</v>
      </c>
      <c r="AA149" s="68">
        <v>0.67352000000000001</v>
      </c>
      <c r="AB149" s="68">
        <v>0.67352000000000001</v>
      </c>
      <c r="AC149" s="68">
        <v>0.67352000000000001</v>
      </c>
      <c r="AD149" s="68">
        <v>0.67352000000000001</v>
      </c>
      <c r="AE149" s="110"/>
      <c r="AF149" s="91"/>
    </row>
    <row r="150" spans="1:40" x14ac:dyDescent="0.25">
      <c r="A150" s="110"/>
      <c r="B150" s="100" t="s">
        <v>199</v>
      </c>
      <c r="C150" s="70"/>
      <c r="D150" s="63" t="s">
        <v>117</v>
      </c>
      <c r="E150" s="63" t="s">
        <v>157</v>
      </c>
      <c r="F150" s="71">
        <v>44936</v>
      </c>
      <c r="G150" s="68">
        <v>0.76099000000000006</v>
      </c>
      <c r="H150" s="68">
        <v>0.74348999999999998</v>
      </c>
      <c r="I150" s="68">
        <v>0.74348999999999998</v>
      </c>
      <c r="J150" s="68">
        <v>0.74348999999999998</v>
      </c>
      <c r="K150" s="68">
        <v>0.74348999999999998</v>
      </c>
      <c r="L150" s="68">
        <v>0.72599999999999998</v>
      </c>
      <c r="M150" s="68">
        <v>0.72599999999999998</v>
      </c>
      <c r="N150" s="68">
        <v>0.71142000000000005</v>
      </c>
      <c r="O150" s="68">
        <v>0.72599999999999998</v>
      </c>
      <c r="P150" s="68">
        <v>0.72599999999999998</v>
      </c>
      <c r="Q150" s="68">
        <v>0.76099000000000006</v>
      </c>
      <c r="R150" s="68">
        <v>0.76973000000000003</v>
      </c>
      <c r="S150" s="68">
        <v>0.78722999999999999</v>
      </c>
      <c r="T150" s="68">
        <v>0.79596999999999996</v>
      </c>
      <c r="U150" s="68">
        <v>0.79596999999999996</v>
      </c>
      <c r="V150" s="68">
        <v>0.80764000000000002</v>
      </c>
      <c r="W150" s="68">
        <v>0.80764000000000002</v>
      </c>
      <c r="X150" s="68">
        <v>0.79596999999999996</v>
      </c>
      <c r="Y150" s="68">
        <v>0.78722999999999999</v>
      </c>
      <c r="Z150" s="68">
        <v>0.78722999999999999</v>
      </c>
      <c r="AA150" s="68">
        <v>0.78722999999999999</v>
      </c>
      <c r="AB150" s="68">
        <v>0.76973000000000003</v>
      </c>
      <c r="AC150" s="68">
        <v>0.76973000000000003</v>
      </c>
      <c r="AD150" s="68">
        <v>0.76973000000000003</v>
      </c>
      <c r="AE150" s="110"/>
      <c r="AF150" s="91"/>
    </row>
    <row r="151" spans="1:40" x14ac:dyDescent="0.25">
      <c r="A151" s="110"/>
      <c r="B151" s="100" t="s">
        <v>199</v>
      </c>
      <c r="C151" s="70"/>
      <c r="D151" s="63" t="s">
        <v>117</v>
      </c>
      <c r="E151" s="63" t="s">
        <v>157</v>
      </c>
      <c r="F151" s="71">
        <v>45006</v>
      </c>
      <c r="G151" s="68">
        <v>0.76099000000000006</v>
      </c>
      <c r="H151" s="68">
        <v>0.76099000000000006</v>
      </c>
      <c r="I151" s="68">
        <v>0.76099000000000006</v>
      </c>
      <c r="J151" s="68">
        <v>0.76099000000000006</v>
      </c>
      <c r="K151" s="68">
        <v>0.76099000000000006</v>
      </c>
      <c r="L151" s="68">
        <v>0.76099000000000006</v>
      </c>
      <c r="M151" s="68">
        <v>0.76099000000000006</v>
      </c>
      <c r="N151" s="68">
        <v>0.76099000000000006</v>
      </c>
      <c r="O151" s="68">
        <v>0.76973000000000003</v>
      </c>
      <c r="P151" s="68">
        <v>0.79596999999999996</v>
      </c>
      <c r="Q151" s="68">
        <v>0.82221</v>
      </c>
      <c r="R151" s="68">
        <v>0.83970999999999996</v>
      </c>
      <c r="S151" s="68">
        <v>0.86012</v>
      </c>
      <c r="T151" s="68">
        <v>0.87470000000000003</v>
      </c>
      <c r="U151" s="68">
        <v>0.87470000000000003</v>
      </c>
      <c r="V151" s="68">
        <v>0.86012</v>
      </c>
      <c r="W151" s="68">
        <v>0.86012</v>
      </c>
      <c r="X151" s="68">
        <v>0.86012</v>
      </c>
      <c r="Y151" s="68">
        <v>0.86012</v>
      </c>
      <c r="Z151" s="68">
        <v>0.83970999999999996</v>
      </c>
      <c r="AA151" s="68">
        <v>0.82221</v>
      </c>
      <c r="AB151" s="68">
        <v>0.80764000000000002</v>
      </c>
      <c r="AC151" s="68">
        <v>0.80764000000000002</v>
      </c>
      <c r="AD151" s="68">
        <v>0.80764000000000002</v>
      </c>
      <c r="AE151" s="110"/>
      <c r="AF151" s="91"/>
    </row>
    <row r="152" spans="1:40" x14ac:dyDescent="0.25">
      <c r="A152" s="110"/>
      <c r="B152" s="100" t="s">
        <v>199</v>
      </c>
      <c r="C152" s="70"/>
      <c r="D152" s="63" t="s">
        <v>117</v>
      </c>
      <c r="E152" s="63" t="s">
        <v>157</v>
      </c>
      <c r="F152" s="71">
        <v>45030</v>
      </c>
      <c r="G152" s="68">
        <v>0.88344</v>
      </c>
      <c r="H152" s="68">
        <v>0.88344</v>
      </c>
      <c r="I152" s="68">
        <v>0.88344</v>
      </c>
      <c r="J152" s="68">
        <v>0.89802000000000004</v>
      </c>
      <c r="K152" s="68">
        <v>0.88344</v>
      </c>
      <c r="L152" s="68">
        <v>0.88344</v>
      </c>
      <c r="M152" s="68">
        <v>0.88344</v>
      </c>
      <c r="N152" s="68">
        <v>0.89802000000000004</v>
      </c>
      <c r="O152" s="68">
        <v>0.91259999999999997</v>
      </c>
      <c r="P152" s="68">
        <v>0.89802000000000004</v>
      </c>
      <c r="Q152" s="68">
        <v>0.88344</v>
      </c>
      <c r="R152" s="68">
        <v>0.89802000000000004</v>
      </c>
      <c r="S152" s="68">
        <v>0.89802000000000004</v>
      </c>
      <c r="T152" s="68">
        <v>0.91259999999999997</v>
      </c>
      <c r="U152" s="68">
        <v>0.91259999999999997</v>
      </c>
      <c r="V152" s="68">
        <v>0.91259999999999997</v>
      </c>
      <c r="W152" s="68">
        <v>0.89802000000000004</v>
      </c>
      <c r="X152" s="68">
        <v>0.87470000000000003</v>
      </c>
      <c r="Y152" s="68">
        <v>0.86012</v>
      </c>
      <c r="Z152" s="68">
        <v>0.82221</v>
      </c>
      <c r="AA152" s="68">
        <v>0.82221</v>
      </c>
      <c r="AB152" s="68">
        <v>0.82221</v>
      </c>
      <c r="AC152" s="68">
        <v>0.80764000000000002</v>
      </c>
      <c r="AD152" s="68">
        <v>0.79596999999999996</v>
      </c>
      <c r="AE152" s="110"/>
      <c r="AF152" s="91"/>
    </row>
    <row r="153" spans="1:40" x14ac:dyDescent="0.25">
      <c r="A153" s="110"/>
      <c r="B153" s="100" t="s">
        <v>199</v>
      </c>
      <c r="C153" s="70"/>
      <c r="D153" s="63" t="s">
        <v>117</v>
      </c>
      <c r="E153" s="63" t="s">
        <v>157</v>
      </c>
      <c r="F153" s="71">
        <v>45055</v>
      </c>
      <c r="G153" s="68">
        <v>0.91259999999999997</v>
      </c>
      <c r="H153" s="68">
        <v>0.89802000000000004</v>
      </c>
      <c r="I153" s="68">
        <v>0.89802000000000004</v>
      </c>
      <c r="J153" s="68">
        <v>0.88344</v>
      </c>
      <c r="K153" s="68">
        <v>0.88344</v>
      </c>
      <c r="L153" s="68">
        <v>0.88344</v>
      </c>
      <c r="M153" s="68">
        <v>0.91259999999999997</v>
      </c>
      <c r="N153" s="68">
        <v>0.92135</v>
      </c>
      <c r="O153" s="68">
        <v>0.96216000000000002</v>
      </c>
      <c r="P153" s="68">
        <v>0.97674000000000005</v>
      </c>
      <c r="Q153" s="68">
        <v>0.98841000000000001</v>
      </c>
      <c r="R153" s="68">
        <v>0.99424000000000001</v>
      </c>
      <c r="S153" s="68">
        <v>0.98841000000000001</v>
      </c>
      <c r="T153" s="68">
        <v>0.99424000000000001</v>
      </c>
      <c r="U153" s="68">
        <v>0.99424000000000001</v>
      </c>
      <c r="V153" s="68">
        <v>1.0059</v>
      </c>
      <c r="W153" s="68">
        <v>1.0059</v>
      </c>
      <c r="X153" s="68">
        <v>1.0059</v>
      </c>
      <c r="Y153" s="68">
        <v>0.99424000000000001</v>
      </c>
      <c r="Z153" s="68">
        <v>0.98841000000000001</v>
      </c>
      <c r="AA153" s="68">
        <v>0.96216000000000002</v>
      </c>
      <c r="AB153" s="68">
        <v>0.95342000000000005</v>
      </c>
      <c r="AC153" s="68">
        <v>0.92135</v>
      </c>
      <c r="AD153" s="68">
        <v>0.91259999999999997</v>
      </c>
      <c r="AE153" s="110"/>
      <c r="AF153" s="91"/>
    </row>
    <row r="154" spans="1:40" x14ac:dyDescent="0.25">
      <c r="A154" s="110"/>
      <c r="B154" s="100" t="s">
        <v>199</v>
      </c>
      <c r="C154" s="70"/>
      <c r="D154" s="63" t="s">
        <v>117</v>
      </c>
      <c r="E154" s="63" t="s">
        <v>157</v>
      </c>
      <c r="F154" s="71">
        <v>45100</v>
      </c>
      <c r="G154" s="68">
        <v>0.96216000000000002</v>
      </c>
      <c r="H154" s="68">
        <v>0.96216000000000002</v>
      </c>
      <c r="I154" s="68">
        <v>0.96216000000000002</v>
      </c>
      <c r="J154" s="68">
        <v>0.95342000000000005</v>
      </c>
      <c r="K154" s="68">
        <v>0.93884000000000001</v>
      </c>
      <c r="L154" s="68">
        <v>0.93884000000000001</v>
      </c>
      <c r="M154" s="68">
        <v>0.97674000000000005</v>
      </c>
      <c r="N154" s="68">
        <v>0.98841000000000001</v>
      </c>
      <c r="O154" s="68">
        <v>1.0088200000000001</v>
      </c>
      <c r="P154" s="68">
        <v>1.01756</v>
      </c>
      <c r="Q154" s="68">
        <v>1.01756</v>
      </c>
      <c r="R154" s="68">
        <v>1.01756</v>
      </c>
      <c r="S154" s="68">
        <v>1.02339</v>
      </c>
      <c r="T154" s="68">
        <v>1.02339</v>
      </c>
      <c r="U154" s="68">
        <v>1.0088200000000001</v>
      </c>
      <c r="V154" s="68">
        <v>1.0088200000000001</v>
      </c>
      <c r="W154" s="68">
        <v>1.0059</v>
      </c>
      <c r="X154" s="68">
        <v>1.0059</v>
      </c>
      <c r="Y154" s="68">
        <v>1.0059</v>
      </c>
      <c r="Z154" s="68">
        <v>1.0059</v>
      </c>
      <c r="AA154" s="68">
        <v>0.99424000000000001</v>
      </c>
      <c r="AB154" s="68">
        <v>0.99424000000000001</v>
      </c>
      <c r="AC154" s="68">
        <v>0.99424000000000001</v>
      </c>
      <c r="AD154" s="68">
        <v>0.99424000000000001</v>
      </c>
      <c r="AE154" s="110"/>
      <c r="AF154" s="91"/>
    </row>
    <row r="155" spans="1:40" x14ac:dyDescent="0.25">
      <c r="A155" s="110"/>
      <c r="B155" s="100" t="s">
        <v>199</v>
      </c>
      <c r="C155" s="70"/>
      <c r="D155" s="63" t="s">
        <v>117</v>
      </c>
      <c r="E155" s="63" t="s">
        <v>157</v>
      </c>
      <c r="F155" s="71">
        <v>45123</v>
      </c>
      <c r="G155" s="68">
        <v>0.99424000000000001</v>
      </c>
      <c r="H155" s="68">
        <v>0.99424000000000001</v>
      </c>
      <c r="I155" s="68">
        <v>0.99424000000000001</v>
      </c>
      <c r="J155" s="68">
        <v>0.99424000000000001</v>
      </c>
      <c r="K155" s="68">
        <v>0.99424000000000001</v>
      </c>
      <c r="L155" s="68">
        <v>1.0059</v>
      </c>
      <c r="M155" s="68">
        <v>1.01756</v>
      </c>
      <c r="N155" s="68">
        <v>1.02922</v>
      </c>
      <c r="O155" s="68">
        <v>1.0321400000000001</v>
      </c>
      <c r="P155" s="68">
        <v>1.02922</v>
      </c>
      <c r="Q155" s="68">
        <v>1.02922</v>
      </c>
      <c r="R155" s="68">
        <v>1.02339</v>
      </c>
      <c r="S155" s="68">
        <v>1.01756</v>
      </c>
      <c r="T155" s="68">
        <v>1.00007</v>
      </c>
      <c r="U155" s="68">
        <v>0.99424000000000001</v>
      </c>
      <c r="V155" s="68">
        <v>0.99424000000000001</v>
      </c>
      <c r="W155" s="68">
        <v>1.00007</v>
      </c>
      <c r="X155" s="68">
        <v>1.01756</v>
      </c>
      <c r="Y155" s="68">
        <v>1.02339</v>
      </c>
      <c r="Z155" s="68">
        <v>1.02922</v>
      </c>
      <c r="AA155" s="68">
        <v>1.0321400000000001</v>
      </c>
      <c r="AB155" s="68">
        <v>1.0321400000000001</v>
      </c>
      <c r="AC155" s="68">
        <v>1.02922</v>
      </c>
      <c r="AD155" s="68">
        <v>1.02922</v>
      </c>
      <c r="AE155" s="110"/>
      <c r="AF155" s="91"/>
    </row>
    <row r="156" spans="1:40" x14ac:dyDescent="0.25">
      <c r="A156" s="110"/>
      <c r="B156" s="111" t="s">
        <v>200</v>
      </c>
      <c r="C156" s="70"/>
      <c r="D156" s="63" t="s">
        <v>117</v>
      </c>
      <c r="E156" s="63" t="s">
        <v>157</v>
      </c>
      <c r="F156" s="71">
        <v>44928</v>
      </c>
      <c r="G156" s="68">
        <v>0.62978000000000001</v>
      </c>
      <c r="H156" s="68">
        <v>0.61812</v>
      </c>
      <c r="I156" s="68">
        <v>0.61229</v>
      </c>
      <c r="J156" s="68">
        <v>0.61229</v>
      </c>
      <c r="K156" s="68">
        <v>0.61229</v>
      </c>
      <c r="L156" s="68">
        <v>0.61229</v>
      </c>
      <c r="M156" s="68">
        <v>0.61229</v>
      </c>
      <c r="N156" s="68">
        <v>0.61229</v>
      </c>
      <c r="O156" s="68">
        <v>0.61229</v>
      </c>
      <c r="P156" s="68">
        <v>0.61229</v>
      </c>
      <c r="Q156" s="68">
        <v>0.61812</v>
      </c>
      <c r="R156" s="68">
        <v>0.62978000000000001</v>
      </c>
      <c r="S156" s="68">
        <v>0.62978000000000001</v>
      </c>
      <c r="T156" s="68">
        <v>0.62978000000000001</v>
      </c>
      <c r="U156" s="68">
        <v>0.64727000000000001</v>
      </c>
      <c r="V156" s="68">
        <v>0.64727000000000001</v>
      </c>
      <c r="W156" s="68">
        <v>0.64727000000000001</v>
      </c>
      <c r="X156" s="68">
        <v>0.64727000000000001</v>
      </c>
      <c r="Y156" s="68">
        <v>0.64727000000000001</v>
      </c>
      <c r="Z156" s="68">
        <v>0.64727000000000001</v>
      </c>
      <c r="AA156" s="68">
        <v>0.64727000000000001</v>
      </c>
      <c r="AB156" s="68">
        <v>0.62978000000000001</v>
      </c>
      <c r="AC156" s="68">
        <v>0.62978000000000001</v>
      </c>
      <c r="AD156" s="68">
        <v>0.61812</v>
      </c>
      <c r="AE156" s="110"/>
      <c r="AF156" s="91"/>
    </row>
    <row r="157" spans="1:40" x14ac:dyDescent="0.25">
      <c r="A157" s="110"/>
      <c r="B157" s="100" t="s">
        <v>200</v>
      </c>
      <c r="C157" s="70"/>
      <c r="D157" s="63" t="s">
        <v>117</v>
      </c>
      <c r="E157" s="63" t="s">
        <v>157</v>
      </c>
      <c r="F157" s="71">
        <v>44936</v>
      </c>
      <c r="G157" s="68">
        <v>0.71142000000000005</v>
      </c>
      <c r="H157" s="68">
        <v>0.71142000000000005</v>
      </c>
      <c r="I157" s="68">
        <v>0.70559000000000005</v>
      </c>
      <c r="J157" s="68">
        <v>0.70559000000000005</v>
      </c>
      <c r="K157" s="68">
        <v>0.69101000000000001</v>
      </c>
      <c r="L157" s="68">
        <v>0.69101000000000001</v>
      </c>
      <c r="M157" s="68">
        <v>0.67352000000000001</v>
      </c>
      <c r="N157" s="68">
        <v>0.67352000000000001</v>
      </c>
      <c r="O157" s="68">
        <v>0.67352000000000001</v>
      </c>
      <c r="P157" s="68">
        <v>0.67352000000000001</v>
      </c>
      <c r="Q157" s="68">
        <v>0.69101000000000001</v>
      </c>
      <c r="R157" s="68">
        <v>0.70559000000000005</v>
      </c>
      <c r="S157" s="68">
        <v>0.70559000000000005</v>
      </c>
      <c r="T157" s="68">
        <v>0.70559000000000005</v>
      </c>
      <c r="U157" s="68">
        <v>0.70559000000000005</v>
      </c>
      <c r="V157" s="68">
        <v>0.71142000000000005</v>
      </c>
      <c r="W157" s="68">
        <v>0.71142000000000005</v>
      </c>
      <c r="X157" s="68">
        <v>0.69101000000000001</v>
      </c>
      <c r="Y157" s="68">
        <v>0.67352000000000001</v>
      </c>
      <c r="Z157" s="68">
        <v>0.66768000000000005</v>
      </c>
      <c r="AA157" s="68">
        <v>0.67352000000000001</v>
      </c>
      <c r="AB157" s="68">
        <v>0.65310999999999997</v>
      </c>
      <c r="AC157" s="68">
        <v>0.66768000000000005</v>
      </c>
      <c r="AD157" s="68">
        <v>0.69101000000000001</v>
      </c>
      <c r="AE157" s="110"/>
      <c r="AF157" s="91"/>
    </row>
    <row r="158" spans="1:40" x14ac:dyDescent="0.25">
      <c r="A158" s="110"/>
      <c r="B158" s="100" t="s">
        <v>200</v>
      </c>
      <c r="C158" s="70"/>
      <c r="D158" s="63" t="s">
        <v>117</v>
      </c>
      <c r="E158" s="63" t="s">
        <v>157</v>
      </c>
      <c r="F158" s="71">
        <v>45006</v>
      </c>
      <c r="G158" s="68">
        <v>0.76973000000000003</v>
      </c>
      <c r="H158" s="68">
        <v>0.76099000000000006</v>
      </c>
      <c r="I158" s="68">
        <v>0.76099000000000006</v>
      </c>
      <c r="J158" s="68">
        <v>0.74348999999999998</v>
      </c>
      <c r="K158" s="68">
        <v>0.72599999999999998</v>
      </c>
      <c r="L158" s="68">
        <v>0.70559000000000005</v>
      </c>
      <c r="M158" s="68">
        <v>0.70559000000000005</v>
      </c>
      <c r="N158" s="68">
        <v>0.72599999999999998</v>
      </c>
      <c r="O158" s="68">
        <v>0.76973000000000003</v>
      </c>
      <c r="P158" s="68">
        <v>0.80764000000000002</v>
      </c>
      <c r="Q158" s="68">
        <v>0.83970999999999996</v>
      </c>
      <c r="R158" s="68">
        <v>0.86012</v>
      </c>
      <c r="S158" s="68">
        <v>0.86012</v>
      </c>
      <c r="T158" s="68">
        <v>0.83970999999999996</v>
      </c>
      <c r="U158" s="68">
        <v>0.82221</v>
      </c>
      <c r="V158" s="68">
        <v>0.80764000000000002</v>
      </c>
      <c r="W158" s="68">
        <v>0.79596999999999996</v>
      </c>
      <c r="X158" s="68">
        <v>0.78722999999999999</v>
      </c>
      <c r="Y158" s="68">
        <v>0.78722999999999999</v>
      </c>
      <c r="Z158" s="68">
        <v>0.78722999999999999</v>
      </c>
      <c r="AA158" s="68">
        <v>0.76973000000000003</v>
      </c>
      <c r="AB158" s="68">
        <v>0.76973000000000003</v>
      </c>
      <c r="AC158" s="68">
        <v>0.76973000000000003</v>
      </c>
      <c r="AD158" s="68">
        <v>0.76973000000000003</v>
      </c>
      <c r="AE158" s="110"/>
      <c r="AF158" s="91"/>
    </row>
    <row r="159" spans="1:40" x14ac:dyDescent="0.25">
      <c r="A159" s="110"/>
      <c r="B159" s="100" t="s">
        <v>200</v>
      </c>
      <c r="C159" s="70"/>
      <c r="D159" s="63" t="s">
        <v>117</v>
      </c>
      <c r="E159" s="63" t="s">
        <v>157</v>
      </c>
      <c r="F159" s="71">
        <v>45030</v>
      </c>
      <c r="G159" s="68">
        <v>0.86012</v>
      </c>
      <c r="H159" s="68">
        <v>0.86012</v>
      </c>
      <c r="I159" s="68">
        <v>0.86012</v>
      </c>
      <c r="J159" s="68">
        <v>0.87470000000000003</v>
      </c>
      <c r="K159" s="68">
        <v>0.87470000000000003</v>
      </c>
      <c r="L159" s="68">
        <v>0.87470000000000003</v>
      </c>
      <c r="M159" s="68">
        <v>0.87470000000000003</v>
      </c>
      <c r="N159" s="68">
        <v>0.87470000000000003</v>
      </c>
      <c r="O159" s="68">
        <v>0.86012</v>
      </c>
      <c r="P159" s="68">
        <v>0.82221</v>
      </c>
      <c r="Q159" s="68">
        <v>0.80764000000000002</v>
      </c>
      <c r="R159" s="68">
        <v>0.79596999999999996</v>
      </c>
      <c r="S159" s="68">
        <v>0.79596999999999996</v>
      </c>
      <c r="T159" s="68">
        <v>0.79596999999999996</v>
      </c>
      <c r="U159" s="68">
        <v>0.79596999999999996</v>
      </c>
      <c r="V159" s="68">
        <v>0.79596999999999996</v>
      </c>
      <c r="W159" s="68">
        <v>0.79596999999999996</v>
      </c>
      <c r="X159" s="68">
        <v>0.78722999999999999</v>
      </c>
      <c r="Y159" s="68">
        <v>0.76973000000000003</v>
      </c>
      <c r="Z159" s="68">
        <v>0.76973000000000003</v>
      </c>
      <c r="AA159" s="68">
        <v>0.76099000000000006</v>
      </c>
      <c r="AB159" s="68">
        <v>0.76099000000000006</v>
      </c>
      <c r="AC159" s="68">
        <v>0.76099000000000006</v>
      </c>
      <c r="AD159" s="68">
        <v>0.76099000000000006</v>
      </c>
      <c r="AE159" s="110"/>
      <c r="AF159" s="91"/>
    </row>
    <row r="160" spans="1:40" x14ac:dyDescent="0.25">
      <c r="A160" s="110"/>
      <c r="B160" s="100" t="s">
        <v>200</v>
      </c>
      <c r="C160" s="70"/>
      <c r="D160" s="63" t="s">
        <v>117</v>
      </c>
      <c r="E160" s="63" t="s">
        <v>157</v>
      </c>
      <c r="F160" s="71">
        <v>45055</v>
      </c>
      <c r="G160" s="68">
        <v>0.93884000000000001</v>
      </c>
      <c r="H160" s="68">
        <v>0.92135</v>
      </c>
      <c r="I160" s="68">
        <v>0.92135</v>
      </c>
      <c r="J160" s="68">
        <v>0.91259999999999997</v>
      </c>
      <c r="K160" s="68">
        <v>0.91259999999999997</v>
      </c>
      <c r="L160" s="68">
        <v>0.91259999999999997</v>
      </c>
      <c r="M160" s="68">
        <v>0.91259999999999997</v>
      </c>
      <c r="N160" s="68">
        <v>0.95342000000000005</v>
      </c>
      <c r="O160" s="68">
        <v>0.95342000000000005</v>
      </c>
      <c r="P160" s="68">
        <v>0.95342000000000005</v>
      </c>
      <c r="Q160" s="68">
        <v>0.93884000000000001</v>
      </c>
      <c r="R160" s="68">
        <v>0.93884000000000001</v>
      </c>
      <c r="S160" s="68">
        <v>0.93884000000000001</v>
      </c>
      <c r="T160" s="68">
        <v>0.95342000000000005</v>
      </c>
      <c r="U160" s="68">
        <v>0.95342000000000005</v>
      </c>
      <c r="V160" s="68">
        <v>0.95342000000000005</v>
      </c>
      <c r="W160" s="68">
        <v>0.95342000000000005</v>
      </c>
      <c r="X160" s="68">
        <v>0.93884000000000001</v>
      </c>
      <c r="Y160" s="68">
        <v>0.92135</v>
      </c>
      <c r="Z160" s="68">
        <v>0.91259999999999997</v>
      </c>
      <c r="AA160" s="68">
        <v>0.88344</v>
      </c>
      <c r="AB160" s="68">
        <v>0.87470000000000003</v>
      </c>
      <c r="AC160" s="68">
        <v>0.87470000000000003</v>
      </c>
      <c r="AD160" s="68">
        <v>0.87470000000000003</v>
      </c>
      <c r="AE160" s="110"/>
      <c r="AF160" s="91"/>
    </row>
    <row r="161" spans="1:32" x14ac:dyDescent="0.25">
      <c r="A161" s="110"/>
      <c r="B161" s="100" t="s">
        <v>200</v>
      </c>
      <c r="C161" s="70"/>
      <c r="D161" s="63" t="s">
        <v>117</v>
      </c>
      <c r="E161" s="63" t="s">
        <v>157</v>
      </c>
      <c r="F161" s="71">
        <v>45100</v>
      </c>
      <c r="G161" s="68">
        <v>0.99424000000000001</v>
      </c>
      <c r="H161" s="68">
        <v>0.98841000000000001</v>
      </c>
      <c r="I161" s="68">
        <v>0.98841000000000001</v>
      </c>
      <c r="J161" s="68">
        <v>0.98841000000000001</v>
      </c>
      <c r="K161" s="68">
        <v>0.98841000000000001</v>
      </c>
      <c r="L161" s="68">
        <v>0.98841000000000001</v>
      </c>
      <c r="M161" s="68">
        <v>0.99424000000000001</v>
      </c>
      <c r="N161" s="68">
        <v>1.0059</v>
      </c>
      <c r="O161" s="68">
        <v>1.0088200000000001</v>
      </c>
      <c r="P161" s="68">
        <v>1.02339</v>
      </c>
      <c r="Q161" s="68">
        <v>1.02922</v>
      </c>
      <c r="R161" s="68">
        <v>1.02922</v>
      </c>
      <c r="S161" s="68">
        <v>1.0321400000000001</v>
      </c>
      <c r="T161" s="68">
        <v>1.0321400000000001</v>
      </c>
      <c r="U161" s="68">
        <v>1.0321400000000001</v>
      </c>
      <c r="V161" s="68">
        <v>1.0321400000000001</v>
      </c>
      <c r="W161" s="68">
        <v>1.0321400000000001</v>
      </c>
      <c r="X161" s="68">
        <v>1.02922</v>
      </c>
      <c r="Y161" s="68">
        <v>1.02922</v>
      </c>
      <c r="Z161" s="68">
        <v>1.02339</v>
      </c>
      <c r="AA161" s="68">
        <v>1.02339</v>
      </c>
      <c r="AB161" s="68">
        <v>1.0088200000000001</v>
      </c>
      <c r="AC161" s="68">
        <v>1.0088200000000001</v>
      </c>
      <c r="AD161" s="68">
        <v>1.0059</v>
      </c>
      <c r="AE161" s="110"/>
      <c r="AF161" s="91"/>
    </row>
    <row r="162" spans="1:32" x14ac:dyDescent="0.25">
      <c r="A162" s="110"/>
      <c r="B162" s="100" t="s">
        <v>200</v>
      </c>
      <c r="C162" s="70"/>
      <c r="D162" s="63" t="s">
        <v>117</v>
      </c>
      <c r="E162" s="63" t="s">
        <v>157</v>
      </c>
      <c r="F162" s="71">
        <v>45123</v>
      </c>
      <c r="G162" s="68">
        <v>1.0088200000000001</v>
      </c>
      <c r="H162" s="68">
        <v>1.01756</v>
      </c>
      <c r="I162" s="68">
        <v>1.01756</v>
      </c>
      <c r="J162" s="68">
        <v>1.01756</v>
      </c>
      <c r="K162" s="68">
        <v>1.02339</v>
      </c>
      <c r="L162" s="68">
        <v>1.01756</v>
      </c>
      <c r="M162" s="68">
        <v>1.02922</v>
      </c>
      <c r="N162" s="68">
        <v>1.02922</v>
      </c>
      <c r="O162" s="68">
        <v>1.0321400000000001</v>
      </c>
      <c r="P162" s="68">
        <v>1.02922</v>
      </c>
      <c r="Q162" s="68">
        <v>1.02339</v>
      </c>
      <c r="R162" s="68">
        <v>1.02339</v>
      </c>
      <c r="S162" s="68">
        <v>1.02339</v>
      </c>
      <c r="T162" s="68">
        <v>1.01756</v>
      </c>
      <c r="U162" s="68">
        <v>1.01756</v>
      </c>
      <c r="V162" s="68">
        <v>1.01756</v>
      </c>
      <c r="W162" s="68">
        <v>1.01756</v>
      </c>
      <c r="X162" s="68">
        <v>1.01756</v>
      </c>
      <c r="Y162" s="68">
        <v>1.02922</v>
      </c>
      <c r="Z162" s="68">
        <v>1.0321400000000001</v>
      </c>
      <c r="AA162" s="68">
        <v>1.0321400000000001</v>
      </c>
      <c r="AB162" s="68">
        <v>1.02922</v>
      </c>
      <c r="AC162" s="68">
        <v>1.02922</v>
      </c>
      <c r="AD162" s="68">
        <v>1.02922</v>
      </c>
      <c r="AE162" s="110"/>
      <c r="AF162" s="91"/>
    </row>
    <row r="163" spans="1:32" x14ac:dyDescent="0.25">
      <c r="A163" s="110"/>
      <c r="B163" s="111" t="s">
        <v>201</v>
      </c>
      <c r="C163" s="70"/>
      <c r="D163" s="63" t="s">
        <v>117</v>
      </c>
      <c r="E163" s="63" t="s">
        <v>157</v>
      </c>
      <c r="F163" s="71">
        <v>44928</v>
      </c>
      <c r="G163" s="68">
        <v>0.76973000000000003</v>
      </c>
      <c r="H163" s="68">
        <v>0.76099000000000006</v>
      </c>
      <c r="I163" s="68">
        <v>0.76099000000000006</v>
      </c>
      <c r="J163" s="68">
        <v>0.76099000000000006</v>
      </c>
      <c r="K163" s="68">
        <v>0.76099000000000006</v>
      </c>
      <c r="L163" s="68">
        <v>0.76099000000000006</v>
      </c>
      <c r="M163" s="68">
        <v>0.76099000000000006</v>
      </c>
      <c r="N163" s="68">
        <v>0.74348999999999998</v>
      </c>
      <c r="O163" s="68">
        <v>0.76099000000000006</v>
      </c>
      <c r="P163" s="68">
        <v>0.76099000000000006</v>
      </c>
      <c r="Q163" s="68">
        <v>0.76973000000000003</v>
      </c>
      <c r="R163" s="68">
        <v>0.78722999999999999</v>
      </c>
      <c r="S163" s="68">
        <v>0.78722999999999999</v>
      </c>
      <c r="T163" s="68">
        <v>0.78722999999999999</v>
      </c>
      <c r="U163" s="68">
        <v>0.79596999999999996</v>
      </c>
      <c r="V163" s="68">
        <v>0.76973000000000003</v>
      </c>
      <c r="W163" s="68">
        <v>0.76099000000000006</v>
      </c>
      <c r="X163" s="68">
        <v>0.76099000000000006</v>
      </c>
      <c r="Y163" s="68">
        <v>0.76099000000000006</v>
      </c>
      <c r="Z163" s="68">
        <v>0.74348999999999998</v>
      </c>
      <c r="AA163" s="68">
        <v>0.74348999999999998</v>
      </c>
      <c r="AB163" s="68">
        <v>0.74348999999999998</v>
      </c>
      <c r="AC163" s="68">
        <v>0.71142000000000005</v>
      </c>
      <c r="AD163" s="68">
        <v>0.71142000000000005</v>
      </c>
      <c r="AE163" s="110"/>
      <c r="AF163" s="91"/>
    </row>
    <row r="164" spans="1:32" x14ac:dyDescent="0.25">
      <c r="A164" s="110"/>
      <c r="B164" s="100" t="s">
        <v>201</v>
      </c>
      <c r="C164" s="70"/>
      <c r="D164" s="63" t="s">
        <v>117</v>
      </c>
      <c r="E164" s="63" t="s">
        <v>157</v>
      </c>
      <c r="F164" s="71">
        <v>44936</v>
      </c>
      <c r="G164" s="68">
        <v>0.78722999999999999</v>
      </c>
      <c r="H164" s="68">
        <v>0.78722999999999999</v>
      </c>
      <c r="I164" s="68">
        <v>0.78722999999999999</v>
      </c>
      <c r="J164" s="68">
        <v>0.78722999999999999</v>
      </c>
      <c r="K164" s="68">
        <v>0.76973000000000003</v>
      </c>
      <c r="L164" s="68">
        <v>0.76099000000000006</v>
      </c>
      <c r="M164" s="68">
        <v>0.76099000000000006</v>
      </c>
      <c r="N164" s="68">
        <v>0.74348999999999998</v>
      </c>
      <c r="O164" s="68">
        <v>0.72599999999999998</v>
      </c>
      <c r="P164" s="68">
        <v>0.74348999999999998</v>
      </c>
      <c r="Q164" s="68">
        <v>0.74348999999999998</v>
      </c>
      <c r="R164" s="68">
        <v>0.72599999999999998</v>
      </c>
      <c r="S164" s="68">
        <v>0.72599999999999998</v>
      </c>
      <c r="T164" s="68">
        <v>0.71142000000000005</v>
      </c>
      <c r="U164" s="68">
        <v>0.71142000000000005</v>
      </c>
      <c r="V164" s="68">
        <v>0.70559000000000005</v>
      </c>
      <c r="W164" s="68">
        <v>0.70559000000000005</v>
      </c>
      <c r="X164" s="68">
        <v>0.70559000000000005</v>
      </c>
      <c r="Y164" s="68">
        <v>0.69101000000000001</v>
      </c>
      <c r="Z164" s="68">
        <v>0.69101000000000001</v>
      </c>
      <c r="AA164" s="68">
        <v>0.70559000000000005</v>
      </c>
      <c r="AB164" s="68">
        <v>0.70559000000000005</v>
      </c>
      <c r="AC164" s="68">
        <v>0.70559000000000005</v>
      </c>
      <c r="AD164" s="68">
        <v>0.70559000000000005</v>
      </c>
      <c r="AE164" s="110"/>
      <c r="AF164" s="91"/>
    </row>
    <row r="165" spans="1:32" x14ac:dyDescent="0.25">
      <c r="A165" s="110"/>
      <c r="B165" s="100" t="s">
        <v>201</v>
      </c>
      <c r="C165" s="70"/>
      <c r="D165" s="63" t="s">
        <v>117</v>
      </c>
      <c r="E165" s="63" t="s">
        <v>157</v>
      </c>
      <c r="F165" s="71">
        <v>45006</v>
      </c>
      <c r="G165" s="68">
        <v>0.76973000000000003</v>
      </c>
      <c r="H165" s="68">
        <v>0.78722999999999999</v>
      </c>
      <c r="I165" s="68">
        <v>0.78722999999999999</v>
      </c>
      <c r="J165" s="68">
        <v>0.78722999999999999</v>
      </c>
      <c r="K165" s="68">
        <v>0.78722999999999999</v>
      </c>
      <c r="L165" s="68">
        <v>0.78722999999999999</v>
      </c>
      <c r="M165" s="68">
        <v>0.78722999999999999</v>
      </c>
      <c r="N165" s="68">
        <v>0.79596999999999996</v>
      </c>
      <c r="O165" s="68">
        <v>0.79596999999999996</v>
      </c>
      <c r="P165" s="68">
        <v>0.80764000000000002</v>
      </c>
      <c r="Q165" s="68">
        <v>0.82221</v>
      </c>
      <c r="R165" s="68">
        <v>0.82221</v>
      </c>
      <c r="S165" s="68">
        <v>0.82221</v>
      </c>
      <c r="T165" s="68">
        <v>0.82221</v>
      </c>
      <c r="U165" s="68">
        <v>0.82221</v>
      </c>
      <c r="V165" s="68">
        <v>0.82221</v>
      </c>
      <c r="W165" s="68">
        <v>0.82221</v>
      </c>
      <c r="X165" s="68">
        <v>0.82221</v>
      </c>
      <c r="Y165" s="68">
        <v>0.82221</v>
      </c>
      <c r="Z165" s="68">
        <v>0.80764000000000002</v>
      </c>
      <c r="AA165" s="68">
        <v>0.80764000000000002</v>
      </c>
      <c r="AB165" s="68">
        <v>0.79596999999999996</v>
      </c>
      <c r="AC165" s="68">
        <v>0.79596999999999996</v>
      </c>
      <c r="AD165" s="68">
        <v>0.79596999999999996</v>
      </c>
      <c r="AE165" s="110"/>
      <c r="AF165" s="91"/>
    </row>
    <row r="166" spans="1:32" x14ac:dyDescent="0.25">
      <c r="A166" s="110"/>
      <c r="B166" s="100" t="s">
        <v>201</v>
      </c>
      <c r="C166" s="14"/>
      <c r="D166" s="63" t="s">
        <v>117</v>
      </c>
      <c r="E166" s="63" t="s">
        <v>157</v>
      </c>
      <c r="F166" s="71">
        <v>45030</v>
      </c>
      <c r="G166" s="68">
        <v>0.79596999999999996</v>
      </c>
      <c r="H166" s="68">
        <v>0.79596999999999996</v>
      </c>
      <c r="I166" s="68">
        <v>0.79596999999999996</v>
      </c>
      <c r="J166" s="68">
        <v>0.80764000000000002</v>
      </c>
      <c r="K166" s="68">
        <v>0.82221</v>
      </c>
      <c r="L166" s="68">
        <v>0.82221</v>
      </c>
      <c r="M166" s="68">
        <v>0.82221</v>
      </c>
      <c r="N166" s="68">
        <v>0.82221</v>
      </c>
      <c r="O166" s="68">
        <v>0.82221</v>
      </c>
      <c r="P166" s="68">
        <v>0.83970999999999996</v>
      </c>
      <c r="Q166" s="68">
        <v>0.83970999999999996</v>
      </c>
      <c r="R166" s="68">
        <v>0.87470000000000003</v>
      </c>
      <c r="S166" s="68">
        <v>0.87470000000000003</v>
      </c>
      <c r="T166" s="68">
        <v>0.88344</v>
      </c>
      <c r="U166" s="68">
        <v>0.88344</v>
      </c>
      <c r="V166" s="68">
        <v>0.86012</v>
      </c>
      <c r="W166" s="68">
        <v>0.86012</v>
      </c>
      <c r="X166" s="68">
        <v>0.80764000000000002</v>
      </c>
      <c r="Y166" s="68">
        <v>0.78722999999999999</v>
      </c>
      <c r="Z166" s="68">
        <v>0.76973000000000003</v>
      </c>
      <c r="AA166" s="68">
        <v>0.76099000000000006</v>
      </c>
      <c r="AB166" s="68">
        <v>0.74348999999999998</v>
      </c>
      <c r="AC166" s="68">
        <v>0.74348999999999998</v>
      </c>
      <c r="AD166" s="68">
        <v>0.76099000000000006</v>
      </c>
      <c r="AE166" s="110"/>
      <c r="AF166" s="91"/>
    </row>
    <row r="167" spans="1:32" x14ac:dyDescent="0.25">
      <c r="A167" s="110"/>
      <c r="B167" s="100" t="s">
        <v>201</v>
      </c>
      <c r="C167" s="14"/>
      <c r="D167" s="63" t="s">
        <v>117</v>
      </c>
      <c r="E167" s="63" t="s">
        <v>157</v>
      </c>
      <c r="F167" s="71">
        <v>45055</v>
      </c>
      <c r="G167" s="68">
        <v>0.83970999999999996</v>
      </c>
      <c r="H167" s="68">
        <v>0.86012</v>
      </c>
      <c r="I167" s="68">
        <v>0.87470000000000003</v>
      </c>
      <c r="J167" s="68">
        <v>0.87470000000000003</v>
      </c>
      <c r="K167" s="68">
        <v>0.87470000000000003</v>
      </c>
      <c r="L167" s="68">
        <v>0.88344</v>
      </c>
      <c r="M167" s="68">
        <v>0.88344</v>
      </c>
      <c r="N167" s="68">
        <v>0.91259999999999997</v>
      </c>
      <c r="O167" s="68">
        <v>0.92135</v>
      </c>
      <c r="P167" s="68">
        <v>0.95342000000000005</v>
      </c>
      <c r="Q167" s="68">
        <v>0.97674000000000005</v>
      </c>
      <c r="R167" s="68">
        <v>0.98841000000000001</v>
      </c>
      <c r="S167" s="68">
        <v>1.0059</v>
      </c>
      <c r="T167" s="68">
        <v>1.0088200000000001</v>
      </c>
      <c r="U167" s="68">
        <v>1.0059</v>
      </c>
      <c r="V167" s="68">
        <v>1.0059</v>
      </c>
      <c r="W167" s="68">
        <v>0.88344</v>
      </c>
      <c r="X167" s="68">
        <v>0.87470000000000003</v>
      </c>
      <c r="Y167" s="68">
        <v>0.83970999999999996</v>
      </c>
      <c r="Z167" s="68">
        <v>0.82221</v>
      </c>
      <c r="AA167" s="68">
        <v>0.80764000000000002</v>
      </c>
      <c r="AB167" s="68">
        <v>0.80764000000000002</v>
      </c>
      <c r="AC167" s="68">
        <v>0.80764000000000002</v>
      </c>
      <c r="AD167" s="68">
        <v>0.79596999999999996</v>
      </c>
      <c r="AE167" s="110"/>
      <c r="AF167" s="91"/>
    </row>
    <row r="168" spans="1:32" x14ac:dyDescent="0.25">
      <c r="A168" s="110"/>
      <c r="B168" s="100" t="s">
        <v>201</v>
      </c>
      <c r="C168" s="70"/>
      <c r="D168" s="63" t="s">
        <v>117</v>
      </c>
      <c r="E168" s="63" t="s">
        <v>157</v>
      </c>
      <c r="F168" s="71">
        <v>45100</v>
      </c>
      <c r="G168" s="68">
        <v>0.91259999999999997</v>
      </c>
      <c r="H168" s="68">
        <v>0.91259999999999997</v>
      </c>
      <c r="I168" s="68">
        <v>0.92135</v>
      </c>
      <c r="J168" s="68">
        <v>0.91259999999999997</v>
      </c>
      <c r="K168" s="68">
        <v>0.91259999999999997</v>
      </c>
      <c r="L168" s="68">
        <v>0.93884000000000001</v>
      </c>
      <c r="M168" s="68">
        <v>0.96216000000000002</v>
      </c>
      <c r="N168" s="68">
        <v>0.98841000000000001</v>
      </c>
      <c r="O168" s="68">
        <v>1.0059</v>
      </c>
      <c r="P168" s="68">
        <v>1.01756</v>
      </c>
      <c r="Q168" s="68">
        <v>1.02922</v>
      </c>
      <c r="R168" s="68">
        <v>1.02922</v>
      </c>
      <c r="S168" s="68">
        <v>1.0321400000000001</v>
      </c>
      <c r="T168" s="68">
        <v>1.0321400000000001</v>
      </c>
      <c r="U168" s="68">
        <v>1.0321400000000001</v>
      </c>
      <c r="V168" s="68">
        <v>1.0321400000000001</v>
      </c>
      <c r="W168" s="68">
        <v>1.02922</v>
      </c>
      <c r="X168" s="68">
        <v>1.02922</v>
      </c>
      <c r="Y168" s="68">
        <v>1.0088200000000001</v>
      </c>
      <c r="Z168" s="68">
        <v>1.0059</v>
      </c>
      <c r="AA168" s="68">
        <v>0.99424000000000001</v>
      </c>
      <c r="AB168" s="68">
        <v>0.98841000000000001</v>
      </c>
      <c r="AC168" s="68">
        <v>0.97674000000000005</v>
      </c>
      <c r="AD168" s="68">
        <v>0.97674000000000005</v>
      </c>
      <c r="AE168" s="110"/>
      <c r="AF168" s="91"/>
    </row>
    <row r="169" spans="1:32" x14ac:dyDescent="0.25">
      <c r="A169" s="110"/>
      <c r="B169" s="100" t="s">
        <v>201</v>
      </c>
      <c r="C169" s="70"/>
      <c r="D169" s="63" t="s">
        <v>117</v>
      </c>
      <c r="E169" s="63" t="s">
        <v>157</v>
      </c>
      <c r="F169" s="71">
        <v>45123</v>
      </c>
      <c r="G169" s="68">
        <v>1.02339</v>
      </c>
      <c r="H169" s="68">
        <v>1.02339</v>
      </c>
      <c r="I169" s="68">
        <v>1.02339</v>
      </c>
      <c r="J169" s="68">
        <v>1.02339</v>
      </c>
      <c r="K169" s="68">
        <v>1.02339</v>
      </c>
      <c r="L169" s="68">
        <v>1.02922</v>
      </c>
      <c r="M169" s="68">
        <v>1.02922</v>
      </c>
      <c r="N169" s="68">
        <v>1.02922</v>
      </c>
      <c r="O169" s="68">
        <v>1.02922</v>
      </c>
      <c r="P169" s="68">
        <v>1.0321400000000001</v>
      </c>
      <c r="Q169" s="68">
        <v>1.02922</v>
      </c>
      <c r="R169" s="68">
        <v>1.02339</v>
      </c>
      <c r="S169" s="68">
        <v>1.0321400000000001</v>
      </c>
      <c r="T169" s="68">
        <v>1.02339</v>
      </c>
      <c r="U169" s="68">
        <v>1.0321400000000001</v>
      </c>
      <c r="V169" s="68">
        <v>1.02922</v>
      </c>
      <c r="W169" s="68">
        <v>1.02922</v>
      </c>
      <c r="X169" s="68">
        <v>1.02922</v>
      </c>
      <c r="Y169" s="68">
        <v>1.0321400000000001</v>
      </c>
      <c r="Z169" s="68">
        <v>1.0321400000000001</v>
      </c>
      <c r="AA169" s="68">
        <v>1.02922</v>
      </c>
      <c r="AB169" s="68">
        <v>1.02922</v>
      </c>
      <c r="AC169" s="68">
        <v>1.02339</v>
      </c>
      <c r="AD169" s="68">
        <v>1.02339</v>
      </c>
      <c r="AE169" s="110"/>
      <c r="AF169" s="91"/>
    </row>
    <row r="170" spans="1:32" x14ac:dyDescent="0.25">
      <c r="A170" s="110"/>
      <c r="B170" s="111" t="s">
        <v>202</v>
      </c>
      <c r="C170" s="70"/>
      <c r="D170" s="63" t="s">
        <v>117</v>
      </c>
      <c r="E170" s="63" t="s">
        <v>157</v>
      </c>
      <c r="F170" s="71">
        <v>44928</v>
      </c>
      <c r="G170" s="68">
        <v>0.59187999999999996</v>
      </c>
      <c r="H170" s="68">
        <v>0.59187999999999996</v>
      </c>
      <c r="I170" s="68">
        <v>0.58313000000000004</v>
      </c>
      <c r="J170" s="68">
        <v>0.57730000000000004</v>
      </c>
      <c r="K170" s="68">
        <v>0.57730000000000004</v>
      </c>
      <c r="L170" s="68">
        <v>0.57730000000000004</v>
      </c>
      <c r="M170" s="68">
        <v>0.56679999999999997</v>
      </c>
      <c r="N170" s="68">
        <v>0.56679999999999997</v>
      </c>
      <c r="O170" s="68">
        <v>0.56679999999999997</v>
      </c>
      <c r="P170" s="68">
        <v>0.56679999999999997</v>
      </c>
      <c r="Q170" s="68">
        <v>0.56679999999999997</v>
      </c>
      <c r="R170" s="68">
        <v>0.56679999999999997</v>
      </c>
      <c r="S170" s="68">
        <v>0.56679999999999997</v>
      </c>
      <c r="T170" s="68">
        <v>0.57730000000000004</v>
      </c>
      <c r="U170" s="68">
        <v>0.58313000000000004</v>
      </c>
      <c r="V170" s="68">
        <v>0.58313000000000004</v>
      </c>
      <c r="W170" s="68">
        <v>0.58313000000000004</v>
      </c>
      <c r="X170" s="68">
        <v>0.58313000000000004</v>
      </c>
      <c r="Y170" s="68">
        <v>0.58313000000000004</v>
      </c>
      <c r="Z170" s="68">
        <v>0.58313000000000004</v>
      </c>
      <c r="AA170" s="68">
        <v>0.58313000000000004</v>
      </c>
      <c r="AB170" s="68">
        <v>0.58313000000000004</v>
      </c>
      <c r="AC170" s="68">
        <v>0.58313000000000004</v>
      </c>
      <c r="AD170" s="68">
        <v>0.58313000000000004</v>
      </c>
      <c r="AE170" s="110"/>
      <c r="AF170" s="91"/>
    </row>
    <row r="171" spans="1:32" x14ac:dyDescent="0.25">
      <c r="A171" s="110"/>
      <c r="B171" s="100" t="s">
        <v>202</v>
      </c>
      <c r="C171" s="70"/>
      <c r="D171" s="63" t="s">
        <v>117</v>
      </c>
      <c r="E171" s="63" t="s">
        <v>157</v>
      </c>
      <c r="F171" s="71">
        <v>44936</v>
      </c>
      <c r="G171" s="68">
        <v>0.59187999999999996</v>
      </c>
      <c r="H171" s="68">
        <v>0.58313000000000004</v>
      </c>
      <c r="I171" s="68">
        <v>0.58313000000000004</v>
      </c>
      <c r="J171" s="68">
        <v>0.57730000000000004</v>
      </c>
      <c r="K171" s="68">
        <v>0.56679999999999997</v>
      </c>
      <c r="L171" s="68">
        <v>0.56679999999999997</v>
      </c>
      <c r="M171" s="68">
        <v>0.57730000000000004</v>
      </c>
      <c r="N171" s="68">
        <v>0.57730000000000004</v>
      </c>
      <c r="O171" s="68">
        <v>0.57730000000000004</v>
      </c>
      <c r="P171" s="68">
        <v>0.56679999999999997</v>
      </c>
      <c r="Q171" s="68">
        <v>0.56679999999999997</v>
      </c>
      <c r="R171" s="68">
        <v>0.57730000000000004</v>
      </c>
      <c r="S171" s="68">
        <v>0.57730000000000004</v>
      </c>
      <c r="T171" s="68">
        <v>0.58313000000000004</v>
      </c>
      <c r="U171" s="68">
        <v>0.59187999999999996</v>
      </c>
      <c r="V171" s="68">
        <v>0.59187999999999996</v>
      </c>
      <c r="W171" s="68">
        <v>0.59187999999999996</v>
      </c>
      <c r="X171" s="68">
        <v>0.59187999999999996</v>
      </c>
      <c r="Y171" s="68">
        <v>0.57730000000000004</v>
      </c>
      <c r="Z171" s="68">
        <v>0.55928</v>
      </c>
      <c r="AA171" s="68">
        <v>0.56679999999999997</v>
      </c>
      <c r="AB171" s="68">
        <v>0.58313000000000004</v>
      </c>
      <c r="AC171" s="68">
        <v>0.58313000000000004</v>
      </c>
      <c r="AD171" s="68">
        <v>0.60062000000000004</v>
      </c>
      <c r="AE171" s="110"/>
      <c r="AF171" s="91"/>
    </row>
    <row r="172" spans="1:32" x14ac:dyDescent="0.25">
      <c r="A172" s="110"/>
      <c r="B172" s="100" t="s">
        <v>202</v>
      </c>
      <c r="C172" s="70"/>
      <c r="D172" s="63" t="s">
        <v>117</v>
      </c>
      <c r="E172" s="63" t="s">
        <v>157</v>
      </c>
      <c r="F172" s="71">
        <v>45006</v>
      </c>
      <c r="G172" s="68">
        <v>0.70559000000000005</v>
      </c>
      <c r="H172" s="68">
        <v>0.69101000000000001</v>
      </c>
      <c r="I172" s="68">
        <v>0.69101000000000001</v>
      </c>
      <c r="J172" s="68">
        <v>0.69101000000000001</v>
      </c>
      <c r="K172" s="68">
        <v>0.69101000000000001</v>
      </c>
      <c r="L172" s="68">
        <v>0.69101000000000001</v>
      </c>
      <c r="M172" s="68">
        <v>0.67352000000000001</v>
      </c>
      <c r="N172" s="68">
        <v>0.67352000000000001</v>
      </c>
      <c r="O172" s="68">
        <v>0.66768000000000005</v>
      </c>
      <c r="P172" s="68">
        <v>0.67352000000000001</v>
      </c>
      <c r="Q172" s="68">
        <v>0.69101000000000001</v>
      </c>
      <c r="R172" s="68">
        <v>0.70559000000000005</v>
      </c>
      <c r="S172" s="68">
        <v>0.72599999999999998</v>
      </c>
      <c r="T172" s="68">
        <v>0.74348999999999998</v>
      </c>
      <c r="U172" s="68">
        <v>0.74348999999999998</v>
      </c>
      <c r="V172" s="68">
        <v>0.76099000000000006</v>
      </c>
      <c r="W172" s="68">
        <v>0.74348999999999998</v>
      </c>
      <c r="X172" s="68">
        <v>0.74348999999999998</v>
      </c>
      <c r="Y172" s="68">
        <v>0.72599999999999998</v>
      </c>
      <c r="Z172" s="68">
        <v>0.70559000000000005</v>
      </c>
      <c r="AA172" s="68">
        <v>0.66768000000000005</v>
      </c>
      <c r="AB172" s="68">
        <v>0.62978000000000001</v>
      </c>
      <c r="AC172" s="68">
        <v>0.62978000000000001</v>
      </c>
      <c r="AD172" s="68">
        <v>0.60062000000000004</v>
      </c>
      <c r="AE172" s="110"/>
      <c r="AF172" s="91"/>
    </row>
    <row r="173" spans="1:32" x14ac:dyDescent="0.25">
      <c r="A173" s="110"/>
      <c r="B173" s="100" t="s">
        <v>202</v>
      </c>
      <c r="C173" s="70"/>
      <c r="D173" s="63" t="s">
        <v>117</v>
      </c>
      <c r="E173" s="63" t="s">
        <v>157</v>
      </c>
      <c r="F173" s="71">
        <v>45030</v>
      </c>
      <c r="G173" s="68">
        <v>0.66768000000000005</v>
      </c>
      <c r="H173" s="68">
        <v>0.65310999999999997</v>
      </c>
      <c r="I173" s="68">
        <v>0.64727000000000001</v>
      </c>
      <c r="J173" s="68">
        <v>0.62978000000000001</v>
      </c>
      <c r="K173" s="68">
        <v>0.61812</v>
      </c>
      <c r="L173" s="68">
        <v>0.61229</v>
      </c>
      <c r="M173" s="68">
        <v>0.61229</v>
      </c>
      <c r="N173" s="68">
        <v>0.61229</v>
      </c>
      <c r="O173" s="68">
        <v>0.61812</v>
      </c>
      <c r="P173" s="68">
        <v>0.62978000000000001</v>
      </c>
      <c r="Q173" s="68">
        <v>0.62978000000000001</v>
      </c>
      <c r="R173" s="68">
        <v>0.64727000000000001</v>
      </c>
      <c r="S173" s="68">
        <v>0.64727000000000001</v>
      </c>
      <c r="T173" s="68">
        <v>0.64727000000000001</v>
      </c>
      <c r="U173" s="68">
        <v>0.64727000000000001</v>
      </c>
      <c r="V173" s="68">
        <v>0.64727000000000001</v>
      </c>
      <c r="W173" s="68">
        <v>0.64727000000000001</v>
      </c>
      <c r="X173" s="68">
        <v>0.62978000000000001</v>
      </c>
      <c r="Y173" s="68">
        <v>0.61812</v>
      </c>
      <c r="Z173" s="68">
        <v>0.61229</v>
      </c>
      <c r="AA173" s="68">
        <v>0.60062000000000004</v>
      </c>
      <c r="AB173" s="68">
        <v>0.59187999999999996</v>
      </c>
      <c r="AC173" s="68">
        <v>0.58313000000000004</v>
      </c>
      <c r="AD173" s="68">
        <v>0.58313000000000004</v>
      </c>
      <c r="AE173" s="110"/>
      <c r="AF173" s="91"/>
    </row>
    <row r="174" spans="1:32" x14ac:dyDescent="0.25">
      <c r="A174" s="110"/>
      <c r="B174" s="100" t="s">
        <v>202</v>
      </c>
      <c r="C174" s="70"/>
      <c r="D174" s="63" t="s">
        <v>117</v>
      </c>
      <c r="E174" s="63" t="s">
        <v>157</v>
      </c>
      <c r="F174" s="71">
        <v>45055</v>
      </c>
      <c r="G174" s="68">
        <v>0.74348999999999998</v>
      </c>
      <c r="H174" s="68">
        <v>0.74348999999999998</v>
      </c>
      <c r="I174" s="68">
        <v>0.72599999999999998</v>
      </c>
      <c r="J174" s="68">
        <v>0.72599999999999998</v>
      </c>
      <c r="K174" s="68">
        <v>0.72599999999999998</v>
      </c>
      <c r="L174" s="68">
        <v>0.72599999999999998</v>
      </c>
      <c r="M174" s="68">
        <v>0.72599999999999998</v>
      </c>
      <c r="N174" s="68">
        <v>0.72599999999999998</v>
      </c>
      <c r="O174" s="68">
        <v>0.74348999999999998</v>
      </c>
      <c r="P174" s="68">
        <v>0.74348999999999998</v>
      </c>
      <c r="Q174" s="68">
        <v>0.76099000000000006</v>
      </c>
      <c r="R174" s="68">
        <v>0.76973000000000003</v>
      </c>
      <c r="S174" s="68">
        <v>0.78722999999999999</v>
      </c>
      <c r="T174" s="68">
        <v>0.79596999999999996</v>
      </c>
      <c r="U174" s="68">
        <v>0.80764000000000002</v>
      </c>
      <c r="V174" s="68">
        <v>0.83970999999999996</v>
      </c>
      <c r="W174" s="68">
        <v>0.83970999999999996</v>
      </c>
      <c r="X174" s="68">
        <v>0.87470000000000003</v>
      </c>
      <c r="Y174" s="68">
        <v>0.87470000000000003</v>
      </c>
      <c r="Z174" s="68">
        <v>0.86012</v>
      </c>
      <c r="AA174" s="68">
        <v>0.82221</v>
      </c>
      <c r="AB174" s="68">
        <v>0.79596999999999996</v>
      </c>
      <c r="AC174" s="68">
        <v>0.79596999999999996</v>
      </c>
      <c r="AD174" s="68">
        <v>0.82221</v>
      </c>
      <c r="AE174" s="110"/>
      <c r="AF174" s="91"/>
    </row>
    <row r="175" spans="1:32" x14ac:dyDescent="0.25">
      <c r="A175" s="110"/>
      <c r="B175" s="100" t="s">
        <v>202</v>
      </c>
      <c r="C175" s="70"/>
      <c r="D175" s="63" t="s">
        <v>117</v>
      </c>
      <c r="E175" s="63" t="s">
        <v>157</v>
      </c>
      <c r="F175" s="71">
        <v>45100</v>
      </c>
      <c r="G175" s="68">
        <v>0.91259999999999997</v>
      </c>
      <c r="H175" s="68">
        <v>0.88344</v>
      </c>
      <c r="I175" s="68">
        <v>0.87470000000000003</v>
      </c>
      <c r="J175" s="68">
        <v>0.83970999999999996</v>
      </c>
      <c r="K175" s="68">
        <v>0.86012</v>
      </c>
      <c r="L175" s="68">
        <v>0.87470000000000003</v>
      </c>
      <c r="M175" s="68">
        <v>0.87470000000000003</v>
      </c>
      <c r="N175" s="68">
        <v>0.88344</v>
      </c>
      <c r="O175" s="68">
        <v>0.91259999999999997</v>
      </c>
      <c r="P175" s="68">
        <v>0.92135</v>
      </c>
      <c r="Q175" s="68">
        <v>0.93884000000000001</v>
      </c>
      <c r="R175" s="68">
        <v>0.96216000000000002</v>
      </c>
      <c r="S175" s="68">
        <v>0.97674000000000005</v>
      </c>
      <c r="T175" s="68">
        <v>0.97674000000000005</v>
      </c>
      <c r="U175" s="68">
        <v>0.98841000000000001</v>
      </c>
      <c r="V175" s="68">
        <v>0.99424000000000001</v>
      </c>
      <c r="W175" s="68">
        <v>0.99424000000000001</v>
      </c>
      <c r="X175" s="68">
        <v>0.99424000000000001</v>
      </c>
      <c r="Y175" s="68">
        <v>0.98841000000000001</v>
      </c>
      <c r="Z175" s="68">
        <v>0.97674000000000005</v>
      </c>
      <c r="AA175" s="68">
        <v>0.96216000000000002</v>
      </c>
      <c r="AB175" s="68">
        <v>0.93884000000000001</v>
      </c>
      <c r="AC175" s="68">
        <v>0.91259999999999997</v>
      </c>
      <c r="AD175" s="68">
        <v>0.89802000000000004</v>
      </c>
      <c r="AE175" s="110"/>
      <c r="AF175" s="91"/>
    </row>
    <row r="176" spans="1:32" x14ac:dyDescent="0.25">
      <c r="A176" s="110"/>
      <c r="B176" s="100" t="s">
        <v>202</v>
      </c>
      <c r="C176" s="70"/>
      <c r="D176" s="63" t="s">
        <v>117</v>
      </c>
      <c r="E176" s="63" t="s">
        <v>157</v>
      </c>
      <c r="F176" s="71">
        <v>45123</v>
      </c>
      <c r="G176" s="68">
        <v>1.02922</v>
      </c>
      <c r="H176" s="68">
        <v>1.02922</v>
      </c>
      <c r="I176" s="68">
        <v>1.02922</v>
      </c>
      <c r="J176" s="68">
        <v>1.02922</v>
      </c>
      <c r="K176" s="68">
        <v>1.02922</v>
      </c>
      <c r="L176" s="68">
        <v>1.02922</v>
      </c>
      <c r="M176" s="68">
        <v>1.02339</v>
      </c>
      <c r="N176" s="68">
        <v>1.02922</v>
      </c>
      <c r="O176" s="68">
        <v>1.02922</v>
      </c>
      <c r="P176" s="68">
        <v>1.0321400000000001</v>
      </c>
      <c r="Q176" s="68">
        <v>1.02339</v>
      </c>
      <c r="R176" s="68">
        <v>1.01756</v>
      </c>
      <c r="S176" s="68">
        <v>0.99424000000000001</v>
      </c>
      <c r="T176" s="68">
        <v>0.97965999999999998</v>
      </c>
      <c r="U176" s="68">
        <v>0.97965999999999998</v>
      </c>
      <c r="V176" s="68">
        <v>0.97965999999999998</v>
      </c>
      <c r="W176" s="68">
        <v>0.97965999999999998</v>
      </c>
      <c r="X176" s="68">
        <v>0.99424000000000001</v>
      </c>
      <c r="Y176" s="68">
        <v>1.0321400000000001</v>
      </c>
      <c r="Z176" s="68">
        <v>1.02922</v>
      </c>
      <c r="AA176" s="68">
        <v>1.02339</v>
      </c>
      <c r="AB176" s="68">
        <v>1.01756</v>
      </c>
      <c r="AC176" s="68">
        <v>1.01756</v>
      </c>
      <c r="AD176" s="68">
        <v>1.01756</v>
      </c>
      <c r="AE176" s="110"/>
      <c r="AF176" s="91"/>
    </row>
    <row r="177" spans="1:32" x14ac:dyDescent="0.25">
      <c r="A177" s="109" t="s">
        <v>22</v>
      </c>
      <c r="B177" s="111" t="s">
        <v>195</v>
      </c>
      <c r="C177" s="70"/>
      <c r="D177" s="63" t="s">
        <v>135</v>
      </c>
      <c r="E177" s="63" t="s">
        <v>157</v>
      </c>
      <c r="F177" s="71">
        <v>44928</v>
      </c>
      <c r="G177" s="68">
        <v>0.58313000000000004</v>
      </c>
      <c r="H177" s="68">
        <v>0.58313000000000004</v>
      </c>
      <c r="I177" s="68">
        <v>0.58313000000000004</v>
      </c>
      <c r="J177" s="68">
        <v>0.58313000000000004</v>
      </c>
      <c r="K177" s="68">
        <v>0.57730000000000004</v>
      </c>
      <c r="L177" s="68">
        <v>0.57730000000000004</v>
      </c>
      <c r="M177" s="68">
        <v>0.58313000000000004</v>
      </c>
      <c r="N177" s="68">
        <v>0.58313000000000004</v>
      </c>
      <c r="O177" s="68">
        <v>0.58313000000000004</v>
      </c>
      <c r="P177" s="68">
        <v>0.59187999999999996</v>
      </c>
      <c r="Q177" s="68">
        <v>0.60062000000000004</v>
      </c>
      <c r="R177" s="68">
        <v>0.61229</v>
      </c>
      <c r="S177" s="68">
        <v>0.61812</v>
      </c>
      <c r="T177" s="68">
        <v>0.62978000000000001</v>
      </c>
      <c r="U177" s="68">
        <v>0.62978000000000001</v>
      </c>
      <c r="V177" s="68">
        <v>0.64727000000000001</v>
      </c>
      <c r="W177" s="68">
        <v>0.65310999999999997</v>
      </c>
      <c r="X177" s="68">
        <v>0.64727000000000001</v>
      </c>
      <c r="Y177" s="68">
        <v>0.61812</v>
      </c>
      <c r="Z177" s="68">
        <v>0.61812</v>
      </c>
      <c r="AA177" s="68">
        <v>0.61229</v>
      </c>
      <c r="AB177" s="68">
        <v>0.61229</v>
      </c>
      <c r="AC177" s="68">
        <v>0.60062000000000004</v>
      </c>
      <c r="AD177" s="68">
        <v>0.60062000000000004</v>
      </c>
      <c r="AE177" s="109" t="s">
        <v>465</v>
      </c>
      <c r="AF177" s="91"/>
    </row>
    <row r="178" spans="1:32" x14ac:dyDescent="0.25">
      <c r="A178" s="110"/>
      <c r="B178" s="100"/>
      <c r="C178" s="70"/>
      <c r="D178" s="63" t="s">
        <v>135</v>
      </c>
      <c r="E178" s="63" t="s">
        <v>157</v>
      </c>
      <c r="F178" s="71">
        <v>44936</v>
      </c>
      <c r="G178" s="68">
        <v>0.70559000000000005</v>
      </c>
      <c r="H178" s="68">
        <v>0.69101000000000001</v>
      </c>
      <c r="I178" s="68">
        <v>0.67352000000000001</v>
      </c>
      <c r="J178" s="68">
        <v>0.66768000000000005</v>
      </c>
      <c r="K178" s="68">
        <v>0.66768000000000005</v>
      </c>
      <c r="L178" s="68">
        <v>0.66768000000000005</v>
      </c>
      <c r="M178" s="68">
        <v>0.65310999999999997</v>
      </c>
      <c r="N178" s="68">
        <v>0.65310999999999997</v>
      </c>
      <c r="O178" s="68">
        <v>0.65310999999999997</v>
      </c>
      <c r="P178" s="68">
        <v>0.66768000000000005</v>
      </c>
      <c r="Q178" s="68">
        <v>0.67352000000000001</v>
      </c>
      <c r="R178" s="68">
        <v>0.70559000000000005</v>
      </c>
      <c r="S178" s="68">
        <v>0.71142000000000005</v>
      </c>
      <c r="T178" s="68">
        <v>0.72599999999999998</v>
      </c>
      <c r="U178" s="68">
        <v>0.74348999999999998</v>
      </c>
      <c r="V178" s="68">
        <v>0.76099000000000006</v>
      </c>
      <c r="W178" s="68">
        <v>0.76099000000000006</v>
      </c>
      <c r="X178" s="68">
        <v>0.74348999999999998</v>
      </c>
      <c r="Y178" s="68">
        <v>0.72599999999999998</v>
      </c>
      <c r="Z178" s="68">
        <v>0.70559000000000005</v>
      </c>
      <c r="AA178" s="68">
        <v>0.70559000000000005</v>
      </c>
      <c r="AB178" s="68">
        <v>0.70559000000000005</v>
      </c>
      <c r="AC178" s="68">
        <v>0.69101000000000001</v>
      </c>
      <c r="AD178" s="68">
        <v>0.71142000000000005</v>
      </c>
      <c r="AE178" s="110"/>
      <c r="AF178" s="91"/>
    </row>
    <row r="179" spans="1:32" x14ac:dyDescent="0.25">
      <c r="A179" s="110"/>
      <c r="B179" s="100"/>
      <c r="C179" s="70"/>
      <c r="D179" s="63" t="s">
        <v>135</v>
      </c>
      <c r="E179" s="63" t="s">
        <v>157</v>
      </c>
      <c r="F179" s="71">
        <v>45006</v>
      </c>
      <c r="G179" s="68">
        <v>0.72599999999999998</v>
      </c>
      <c r="H179" s="68">
        <v>0.71142000000000005</v>
      </c>
      <c r="I179" s="68">
        <v>0.71142000000000005</v>
      </c>
      <c r="J179" s="68">
        <v>0.70559000000000005</v>
      </c>
      <c r="K179" s="68">
        <v>0.70559000000000005</v>
      </c>
      <c r="L179" s="68">
        <v>0.69101000000000001</v>
      </c>
      <c r="M179" s="68">
        <v>0.67352000000000001</v>
      </c>
      <c r="N179" s="68">
        <v>0.67352000000000001</v>
      </c>
      <c r="O179" s="68">
        <v>0.69101000000000001</v>
      </c>
      <c r="P179" s="68">
        <v>0.76973000000000003</v>
      </c>
      <c r="Q179" s="68">
        <v>0.80764000000000002</v>
      </c>
      <c r="R179" s="68">
        <v>0.82221</v>
      </c>
      <c r="S179" s="68">
        <v>0.83970999999999996</v>
      </c>
      <c r="T179" s="68">
        <v>0.82221</v>
      </c>
      <c r="U179" s="68">
        <v>0.82221</v>
      </c>
      <c r="V179" s="68">
        <v>0.82221</v>
      </c>
      <c r="W179" s="68">
        <v>0.80764000000000002</v>
      </c>
      <c r="X179" s="68">
        <v>0.79596999999999996</v>
      </c>
      <c r="Y179" s="68">
        <v>0.78722999999999999</v>
      </c>
      <c r="Z179" s="68">
        <v>0.78722999999999999</v>
      </c>
      <c r="AA179" s="68">
        <v>0.76973000000000003</v>
      </c>
      <c r="AB179" s="68">
        <v>0.76973000000000003</v>
      </c>
      <c r="AC179" s="68">
        <v>0.76973000000000003</v>
      </c>
      <c r="AD179" s="68">
        <v>0.76973000000000003</v>
      </c>
      <c r="AE179" s="110"/>
      <c r="AF179" s="91"/>
    </row>
    <row r="180" spans="1:32" x14ac:dyDescent="0.25">
      <c r="A180" s="110"/>
      <c r="B180" s="100"/>
      <c r="C180" s="70"/>
      <c r="D180" s="63" t="s">
        <v>135</v>
      </c>
      <c r="E180" s="63" t="s">
        <v>157</v>
      </c>
      <c r="F180" s="71">
        <v>45030</v>
      </c>
      <c r="G180" s="68">
        <v>0.83970999999999996</v>
      </c>
      <c r="H180" s="68">
        <v>0.86012</v>
      </c>
      <c r="I180" s="68">
        <v>0.86012</v>
      </c>
      <c r="J180" s="68">
        <v>0.86012</v>
      </c>
      <c r="K180" s="68">
        <v>0.87470000000000003</v>
      </c>
      <c r="L180" s="68">
        <v>0.87470000000000003</v>
      </c>
      <c r="M180" s="68">
        <v>0.87470000000000003</v>
      </c>
      <c r="N180" s="68">
        <v>0.87470000000000003</v>
      </c>
      <c r="O180" s="68">
        <v>0.87470000000000003</v>
      </c>
      <c r="P180" s="68">
        <v>0.87470000000000003</v>
      </c>
      <c r="Q180" s="68">
        <v>0.87470000000000003</v>
      </c>
      <c r="R180" s="68">
        <v>0.88344</v>
      </c>
      <c r="S180" s="68">
        <v>0.87470000000000003</v>
      </c>
      <c r="T180" s="68">
        <v>0.87470000000000003</v>
      </c>
      <c r="U180" s="68">
        <v>0.87470000000000003</v>
      </c>
      <c r="V180" s="68">
        <v>0.83970999999999996</v>
      </c>
      <c r="W180" s="68">
        <v>0.82221</v>
      </c>
      <c r="X180" s="68">
        <v>0.82221</v>
      </c>
      <c r="Y180" s="68">
        <v>0.80764000000000002</v>
      </c>
      <c r="Z180" s="68">
        <v>0.78722999999999999</v>
      </c>
      <c r="AA180" s="68">
        <v>0.78722999999999999</v>
      </c>
      <c r="AB180" s="68">
        <v>0.76973000000000003</v>
      </c>
      <c r="AC180" s="68">
        <v>0.76099000000000006</v>
      </c>
      <c r="AD180" s="68">
        <v>0.74348999999999998</v>
      </c>
      <c r="AE180" s="110"/>
      <c r="AF180" s="91"/>
    </row>
    <row r="181" spans="1:32" x14ac:dyDescent="0.25">
      <c r="A181" s="110"/>
      <c r="B181" s="100"/>
      <c r="C181" s="70"/>
      <c r="D181" s="63" t="s">
        <v>135</v>
      </c>
      <c r="E181" s="63" t="s">
        <v>157</v>
      </c>
      <c r="F181" s="71">
        <v>45055</v>
      </c>
      <c r="G181" s="68">
        <v>0.95342000000000005</v>
      </c>
      <c r="H181" s="68">
        <v>0.93884000000000001</v>
      </c>
      <c r="I181" s="68">
        <v>0.93884000000000001</v>
      </c>
      <c r="J181" s="68">
        <v>0.92135</v>
      </c>
      <c r="K181" s="68">
        <v>0.91259999999999997</v>
      </c>
      <c r="L181" s="68">
        <v>0.89802000000000004</v>
      </c>
      <c r="M181" s="68">
        <v>0.91259999999999997</v>
      </c>
      <c r="N181" s="68">
        <v>0.93884000000000001</v>
      </c>
      <c r="O181" s="68">
        <v>0.97674000000000005</v>
      </c>
      <c r="P181" s="68">
        <v>0.99424000000000001</v>
      </c>
      <c r="Q181" s="68">
        <v>0.98841000000000001</v>
      </c>
      <c r="R181" s="68">
        <v>0.99424000000000001</v>
      </c>
      <c r="S181" s="68">
        <v>0.99424000000000001</v>
      </c>
      <c r="T181" s="68">
        <v>0.99424000000000001</v>
      </c>
      <c r="U181" s="68">
        <v>0.99424000000000001</v>
      </c>
      <c r="V181" s="68">
        <v>1.0059</v>
      </c>
      <c r="W181" s="68">
        <v>1.0059</v>
      </c>
      <c r="X181" s="68">
        <v>0.99424000000000001</v>
      </c>
      <c r="Y181" s="68">
        <v>0.98841000000000001</v>
      </c>
      <c r="Z181" s="68">
        <v>0.96216000000000002</v>
      </c>
      <c r="AA181" s="68">
        <v>0.92135</v>
      </c>
      <c r="AB181" s="68">
        <v>0.91259999999999997</v>
      </c>
      <c r="AC181" s="68">
        <v>0.89802000000000004</v>
      </c>
      <c r="AD181" s="68">
        <v>0.89802000000000004</v>
      </c>
      <c r="AE181" s="110"/>
      <c r="AF181" s="91"/>
    </row>
    <row r="182" spans="1:32" x14ac:dyDescent="0.25">
      <c r="A182" s="110"/>
      <c r="B182" s="100"/>
      <c r="C182" s="70"/>
      <c r="D182" s="63" t="s">
        <v>135</v>
      </c>
      <c r="E182" s="63" t="s">
        <v>157</v>
      </c>
      <c r="F182" s="71">
        <v>45100</v>
      </c>
      <c r="G182" s="68">
        <v>0.98841000000000001</v>
      </c>
      <c r="H182" s="68">
        <v>0.96216000000000002</v>
      </c>
      <c r="I182" s="68">
        <v>0.96216000000000002</v>
      </c>
      <c r="J182" s="68">
        <v>0.95342000000000005</v>
      </c>
      <c r="K182" s="68">
        <v>0.95342000000000005</v>
      </c>
      <c r="L182" s="68">
        <v>0.95342000000000005</v>
      </c>
      <c r="M182" s="68">
        <v>0.97674000000000005</v>
      </c>
      <c r="N182" s="68">
        <v>1.0059</v>
      </c>
      <c r="O182" s="68">
        <v>1.02339</v>
      </c>
      <c r="P182" s="68">
        <v>1.02922</v>
      </c>
      <c r="Q182" s="68">
        <v>1.0321400000000001</v>
      </c>
      <c r="R182" s="68">
        <v>1.02922</v>
      </c>
      <c r="S182" s="68">
        <v>1.02339</v>
      </c>
      <c r="T182" s="68">
        <v>1.02339</v>
      </c>
      <c r="U182" s="68">
        <v>1.02339</v>
      </c>
      <c r="V182" s="68">
        <v>1.02922</v>
      </c>
      <c r="W182" s="68">
        <v>1.0321400000000001</v>
      </c>
      <c r="X182" s="68">
        <v>1.0321400000000001</v>
      </c>
      <c r="Y182" s="68">
        <v>1.02922</v>
      </c>
      <c r="Z182" s="68">
        <v>1.02922</v>
      </c>
      <c r="AA182" s="68">
        <v>1.02339</v>
      </c>
      <c r="AB182" s="68">
        <v>1.01756</v>
      </c>
      <c r="AC182" s="68">
        <v>1.0088200000000001</v>
      </c>
      <c r="AD182" s="68">
        <v>1.0088200000000001</v>
      </c>
      <c r="AE182" s="110"/>
      <c r="AF182" s="91"/>
    </row>
    <row r="183" spans="1:32" x14ac:dyDescent="0.25">
      <c r="A183" s="110"/>
      <c r="B183" s="100"/>
      <c r="C183" s="70"/>
      <c r="D183" s="63" t="s">
        <v>135</v>
      </c>
      <c r="E183" s="63" t="s">
        <v>157</v>
      </c>
      <c r="F183" s="71">
        <v>45123</v>
      </c>
      <c r="G183" s="68">
        <v>1.0088200000000001</v>
      </c>
      <c r="H183" s="68">
        <v>1.0059</v>
      </c>
      <c r="I183" s="68">
        <v>1.0059</v>
      </c>
      <c r="J183" s="68">
        <v>0.99424000000000001</v>
      </c>
      <c r="K183" s="68">
        <v>0.99424000000000001</v>
      </c>
      <c r="L183" s="68">
        <v>0.99424000000000001</v>
      </c>
      <c r="M183" s="68">
        <v>1.0059</v>
      </c>
      <c r="N183" s="68">
        <v>1.02339</v>
      </c>
      <c r="O183" s="68">
        <v>1.02922</v>
      </c>
      <c r="P183" s="68">
        <v>1.0321400000000001</v>
      </c>
      <c r="Q183" s="68">
        <v>1.02339</v>
      </c>
      <c r="R183" s="68">
        <v>1.01756</v>
      </c>
      <c r="S183" s="68">
        <v>1.00007</v>
      </c>
      <c r="T183" s="68">
        <v>0.99424000000000001</v>
      </c>
      <c r="U183" s="68">
        <v>1.00007</v>
      </c>
      <c r="V183" s="68">
        <v>0.99424000000000001</v>
      </c>
      <c r="W183" s="68">
        <v>0.97965999999999998</v>
      </c>
      <c r="X183" s="68">
        <v>0.99424000000000001</v>
      </c>
      <c r="Y183" s="68">
        <v>1.00007</v>
      </c>
      <c r="Z183" s="68">
        <v>1.01756</v>
      </c>
      <c r="AA183" s="68">
        <v>1.02339</v>
      </c>
      <c r="AB183" s="68">
        <v>1.0321400000000001</v>
      </c>
      <c r="AC183" s="68">
        <v>1.02922</v>
      </c>
      <c r="AD183" s="68">
        <v>1.02339</v>
      </c>
      <c r="AE183" s="110"/>
      <c r="AF183" s="91"/>
    </row>
    <row r="184" spans="1:32" x14ac:dyDescent="0.25">
      <c r="A184" s="110"/>
      <c r="B184" s="111" t="s">
        <v>199</v>
      </c>
      <c r="C184" s="70"/>
      <c r="D184" s="63" t="s">
        <v>135</v>
      </c>
      <c r="E184" s="63" t="s">
        <v>157</v>
      </c>
      <c r="F184" s="71">
        <v>44928</v>
      </c>
      <c r="G184" s="68">
        <v>0.67352000000000001</v>
      </c>
      <c r="H184" s="68">
        <v>0.67352000000000001</v>
      </c>
      <c r="I184" s="68">
        <v>0.66768000000000005</v>
      </c>
      <c r="J184" s="68">
        <v>0.66768000000000005</v>
      </c>
      <c r="K184" s="68">
        <v>0.65310999999999997</v>
      </c>
      <c r="L184" s="68">
        <v>0.65310999999999997</v>
      </c>
      <c r="M184" s="68">
        <v>0.65310999999999997</v>
      </c>
      <c r="N184" s="68">
        <v>0.65310999999999997</v>
      </c>
      <c r="O184" s="68">
        <v>0.64727000000000001</v>
      </c>
      <c r="P184" s="68">
        <v>0.65310999999999997</v>
      </c>
      <c r="Q184" s="68">
        <v>0.65310999999999997</v>
      </c>
      <c r="R184" s="68">
        <v>0.66768000000000005</v>
      </c>
      <c r="S184" s="68">
        <v>0.66768000000000005</v>
      </c>
      <c r="T184" s="68">
        <v>0.66768000000000005</v>
      </c>
      <c r="U184" s="68">
        <v>0.66768000000000005</v>
      </c>
      <c r="V184" s="68">
        <v>0.67352000000000001</v>
      </c>
      <c r="W184" s="68">
        <v>0.67352000000000001</v>
      </c>
      <c r="X184" s="68">
        <v>0.66768000000000005</v>
      </c>
      <c r="Y184" s="68">
        <v>0.66768000000000005</v>
      </c>
      <c r="Z184" s="68">
        <v>0.66768000000000005</v>
      </c>
      <c r="AA184" s="68">
        <v>0.67352000000000001</v>
      </c>
      <c r="AB184" s="68">
        <v>0.67352000000000001</v>
      </c>
      <c r="AC184" s="68">
        <v>0.67352000000000001</v>
      </c>
      <c r="AD184" s="68">
        <v>0.67352000000000001</v>
      </c>
      <c r="AE184" s="110"/>
      <c r="AF184" s="91"/>
    </row>
    <row r="185" spans="1:32" x14ac:dyDescent="0.25">
      <c r="A185" s="110"/>
      <c r="B185" s="100" t="s">
        <v>199</v>
      </c>
      <c r="C185" s="70"/>
      <c r="D185" s="63" t="s">
        <v>135</v>
      </c>
      <c r="E185" s="63" t="s">
        <v>157</v>
      </c>
      <c r="F185" s="71">
        <v>44936</v>
      </c>
      <c r="G185" s="68">
        <v>0.76099000000000006</v>
      </c>
      <c r="H185" s="68">
        <v>0.74348999999999998</v>
      </c>
      <c r="I185" s="68">
        <v>0.74348999999999998</v>
      </c>
      <c r="J185" s="68">
        <v>0.74348999999999998</v>
      </c>
      <c r="K185" s="68">
        <v>0.74348999999999998</v>
      </c>
      <c r="L185" s="68">
        <v>0.72599999999999998</v>
      </c>
      <c r="M185" s="68">
        <v>0.72599999999999998</v>
      </c>
      <c r="N185" s="68">
        <v>0.71142000000000005</v>
      </c>
      <c r="O185" s="68">
        <v>0.72599999999999998</v>
      </c>
      <c r="P185" s="68">
        <v>0.72599999999999998</v>
      </c>
      <c r="Q185" s="68">
        <v>0.76099000000000006</v>
      </c>
      <c r="R185" s="68">
        <v>0.76973000000000003</v>
      </c>
      <c r="S185" s="68">
        <v>0.78722999999999999</v>
      </c>
      <c r="T185" s="68">
        <v>0.79596999999999996</v>
      </c>
      <c r="U185" s="68">
        <v>0.79596999999999996</v>
      </c>
      <c r="V185" s="68">
        <v>0.80764000000000002</v>
      </c>
      <c r="W185" s="68">
        <v>0.80764000000000002</v>
      </c>
      <c r="X185" s="68">
        <v>0.79596999999999996</v>
      </c>
      <c r="Y185" s="68">
        <v>0.78722999999999999</v>
      </c>
      <c r="Z185" s="68">
        <v>0.78722999999999999</v>
      </c>
      <c r="AA185" s="68">
        <v>0.78722999999999999</v>
      </c>
      <c r="AB185" s="68">
        <v>0.76973000000000003</v>
      </c>
      <c r="AC185" s="68">
        <v>0.76973000000000003</v>
      </c>
      <c r="AD185" s="68">
        <v>0.76973000000000003</v>
      </c>
      <c r="AE185" s="110"/>
      <c r="AF185" s="91"/>
    </row>
    <row r="186" spans="1:32" x14ac:dyDescent="0.25">
      <c r="A186" s="110"/>
      <c r="B186" s="100" t="s">
        <v>199</v>
      </c>
      <c r="C186" s="70"/>
      <c r="D186" s="63" t="s">
        <v>135</v>
      </c>
      <c r="E186" s="63" t="s">
        <v>157</v>
      </c>
      <c r="F186" s="71">
        <v>45006</v>
      </c>
      <c r="G186" s="68">
        <v>0.76099000000000006</v>
      </c>
      <c r="H186" s="68">
        <v>0.76099000000000006</v>
      </c>
      <c r="I186" s="68">
        <v>0.76099000000000006</v>
      </c>
      <c r="J186" s="68">
        <v>0.76099000000000006</v>
      </c>
      <c r="K186" s="68">
        <v>0.76099000000000006</v>
      </c>
      <c r="L186" s="68">
        <v>0.76099000000000006</v>
      </c>
      <c r="M186" s="68">
        <v>0.76099000000000006</v>
      </c>
      <c r="N186" s="68">
        <v>0.76099000000000006</v>
      </c>
      <c r="O186" s="68">
        <v>0.76973000000000003</v>
      </c>
      <c r="P186" s="68">
        <v>0.79596999999999996</v>
      </c>
      <c r="Q186" s="68">
        <v>0.82221</v>
      </c>
      <c r="R186" s="68">
        <v>0.83970999999999996</v>
      </c>
      <c r="S186" s="68">
        <v>0.86012</v>
      </c>
      <c r="T186" s="68">
        <v>0.87470000000000003</v>
      </c>
      <c r="U186" s="68">
        <v>0.87470000000000003</v>
      </c>
      <c r="V186" s="68">
        <v>0.86012</v>
      </c>
      <c r="W186" s="68">
        <v>0.86012</v>
      </c>
      <c r="X186" s="68">
        <v>0.86012</v>
      </c>
      <c r="Y186" s="68">
        <v>0.86012</v>
      </c>
      <c r="Z186" s="68">
        <v>0.83970999999999996</v>
      </c>
      <c r="AA186" s="68">
        <v>0.82221</v>
      </c>
      <c r="AB186" s="68">
        <v>0.80764000000000002</v>
      </c>
      <c r="AC186" s="68">
        <v>0.80764000000000002</v>
      </c>
      <c r="AD186" s="68">
        <v>0.80764000000000002</v>
      </c>
      <c r="AE186" s="110"/>
      <c r="AF186" s="91"/>
    </row>
    <row r="187" spans="1:32" x14ac:dyDescent="0.25">
      <c r="A187" s="110"/>
      <c r="B187" s="100" t="s">
        <v>199</v>
      </c>
      <c r="C187" s="70"/>
      <c r="D187" s="63" t="s">
        <v>135</v>
      </c>
      <c r="E187" s="63" t="s">
        <v>157</v>
      </c>
      <c r="F187" s="71">
        <v>45030</v>
      </c>
      <c r="G187" s="68">
        <v>0.88344</v>
      </c>
      <c r="H187" s="68">
        <v>0.88344</v>
      </c>
      <c r="I187" s="68">
        <v>0.88344</v>
      </c>
      <c r="J187" s="68">
        <v>0.89802000000000004</v>
      </c>
      <c r="K187" s="68">
        <v>0.88344</v>
      </c>
      <c r="L187" s="68">
        <v>0.88344</v>
      </c>
      <c r="M187" s="68">
        <v>0.88344</v>
      </c>
      <c r="N187" s="68">
        <v>0.89802000000000004</v>
      </c>
      <c r="O187" s="68">
        <v>0.91259999999999997</v>
      </c>
      <c r="P187" s="68">
        <v>0.89802000000000004</v>
      </c>
      <c r="Q187" s="68">
        <v>0.88344</v>
      </c>
      <c r="R187" s="68">
        <v>0.89802000000000004</v>
      </c>
      <c r="S187" s="68">
        <v>0.89802000000000004</v>
      </c>
      <c r="T187" s="68">
        <v>0.91259999999999997</v>
      </c>
      <c r="U187" s="68">
        <v>0.91259999999999997</v>
      </c>
      <c r="V187" s="68">
        <v>0.91259999999999997</v>
      </c>
      <c r="W187" s="68">
        <v>0.89802000000000004</v>
      </c>
      <c r="X187" s="68">
        <v>0.87470000000000003</v>
      </c>
      <c r="Y187" s="68">
        <v>0.86012</v>
      </c>
      <c r="Z187" s="68">
        <v>0.82221</v>
      </c>
      <c r="AA187" s="68">
        <v>0.82221</v>
      </c>
      <c r="AB187" s="68">
        <v>0.82221</v>
      </c>
      <c r="AC187" s="68">
        <v>0.80764000000000002</v>
      </c>
      <c r="AD187" s="68">
        <v>0.79596999999999996</v>
      </c>
      <c r="AE187" s="110"/>
      <c r="AF187" s="91"/>
    </row>
    <row r="188" spans="1:32" x14ac:dyDescent="0.25">
      <c r="A188" s="110"/>
      <c r="B188" s="100" t="s">
        <v>199</v>
      </c>
      <c r="C188" s="70"/>
      <c r="D188" s="63" t="s">
        <v>135</v>
      </c>
      <c r="E188" s="63" t="s">
        <v>157</v>
      </c>
      <c r="F188" s="71">
        <v>45055</v>
      </c>
      <c r="G188" s="68">
        <v>0.91259999999999997</v>
      </c>
      <c r="H188" s="68">
        <v>0.89802000000000004</v>
      </c>
      <c r="I188" s="68">
        <v>0.89802000000000004</v>
      </c>
      <c r="J188" s="68">
        <v>0.88344</v>
      </c>
      <c r="K188" s="68">
        <v>0.88344</v>
      </c>
      <c r="L188" s="68">
        <v>0.88344</v>
      </c>
      <c r="M188" s="68">
        <v>0.91259999999999997</v>
      </c>
      <c r="N188" s="68">
        <v>0.92135</v>
      </c>
      <c r="O188" s="68">
        <v>0.96216000000000002</v>
      </c>
      <c r="P188" s="68">
        <v>0.97674000000000005</v>
      </c>
      <c r="Q188" s="68">
        <v>0.98841000000000001</v>
      </c>
      <c r="R188" s="68">
        <v>0.99424000000000001</v>
      </c>
      <c r="S188" s="68">
        <v>0.98841000000000001</v>
      </c>
      <c r="T188" s="68">
        <v>0.99424000000000001</v>
      </c>
      <c r="U188" s="68">
        <v>0.99424000000000001</v>
      </c>
      <c r="V188" s="68">
        <v>1.0059</v>
      </c>
      <c r="W188" s="68">
        <v>1.0059</v>
      </c>
      <c r="X188" s="68">
        <v>1.0059</v>
      </c>
      <c r="Y188" s="68">
        <v>0.99424000000000001</v>
      </c>
      <c r="Z188" s="68">
        <v>0.98841000000000001</v>
      </c>
      <c r="AA188" s="68">
        <v>0.96216000000000002</v>
      </c>
      <c r="AB188" s="68">
        <v>0.95342000000000005</v>
      </c>
      <c r="AC188" s="68">
        <v>0.92135</v>
      </c>
      <c r="AD188" s="68">
        <v>0.91259999999999997</v>
      </c>
      <c r="AE188" s="110"/>
      <c r="AF188" s="91"/>
    </row>
    <row r="189" spans="1:32" x14ac:dyDescent="0.25">
      <c r="A189" s="110"/>
      <c r="B189" s="100" t="s">
        <v>199</v>
      </c>
      <c r="C189" s="70"/>
      <c r="D189" s="63" t="s">
        <v>135</v>
      </c>
      <c r="E189" s="63" t="s">
        <v>157</v>
      </c>
      <c r="F189" s="71">
        <v>45100</v>
      </c>
      <c r="G189" s="68">
        <v>0.96216000000000002</v>
      </c>
      <c r="H189" s="68">
        <v>0.96216000000000002</v>
      </c>
      <c r="I189" s="68">
        <v>0.96216000000000002</v>
      </c>
      <c r="J189" s="68">
        <v>0.95342000000000005</v>
      </c>
      <c r="K189" s="68">
        <v>0.93884000000000001</v>
      </c>
      <c r="L189" s="68">
        <v>0.93884000000000001</v>
      </c>
      <c r="M189" s="68">
        <v>0.97674000000000005</v>
      </c>
      <c r="N189" s="68">
        <v>0.98841000000000001</v>
      </c>
      <c r="O189" s="68">
        <v>1.0088200000000001</v>
      </c>
      <c r="P189" s="68">
        <v>1.01756</v>
      </c>
      <c r="Q189" s="68">
        <v>1.01756</v>
      </c>
      <c r="R189" s="68">
        <v>1.01756</v>
      </c>
      <c r="S189" s="68">
        <v>1.02339</v>
      </c>
      <c r="T189" s="68">
        <v>1.02339</v>
      </c>
      <c r="U189" s="68">
        <v>1.0088200000000001</v>
      </c>
      <c r="V189" s="68">
        <v>1.0088200000000001</v>
      </c>
      <c r="W189" s="68">
        <v>1.0059</v>
      </c>
      <c r="X189" s="68">
        <v>1.0059</v>
      </c>
      <c r="Y189" s="68">
        <v>1.0059</v>
      </c>
      <c r="Z189" s="68">
        <v>1.0059</v>
      </c>
      <c r="AA189" s="68">
        <v>0.99424000000000001</v>
      </c>
      <c r="AB189" s="68">
        <v>0.99424000000000001</v>
      </c>
      <c r="AC189" s="68">
        <v>0.99424000000000001</v>
      </c>
      <c r="AD189" s="68">
        <v>0.99424000000000001</v>
      </c>
      <c r="AE189" s="110"/>
      <c r="AF189" s="91"/>
    </row>
    <row r="190" spans="1:32" x14ac:dyDescent="0.25">
      <c r="A190" s="110"/>
      <c r="B190" s="100" t="s">
        <v>199</v>
      </c>
      <c r="C190" s="70"/>
      <c r="D190" s="63" t="s">
        <v>135</v>
      </c>
      <c r="E190" s="63" t="s">
        <v>157</v>
      </c>
      <c r="F190" s="71">
        <v>45123</v>
      </c>
      <c r="G190" s="68">
        <v>0.99424000000000001</v>
      </c>
      <c r="H190" s="68">
        <v>0.99424000000000001</v>
      </c>
      <c r="I190" s="68">
        <v>0.99424000000000001</v>
      </c>
      <c r="J190" s="68">
        <v>0.99424000000000001</v>
      </c>
      <c r="K190" s="68">
        <v>0.99424000000000001</v>
      </c>
      <c r="L190" s="68">
        <v>1.0059</v>
      </c>
      <c r="M190" s="68">
        <v>1.01756</v>
      </c>
      <c r="N190" s="68">
        <v>1.02922</v>
      </c>
      <c r="O190" s="68">
        <v>1.0321400000000001</v>
      </c>
      <c r="P190" s="68">
        <v>1.02922</v>
      </c>
      <c r="Q190" s="68">
        <v>1.02922</v>
      </c>
      <c r="R190" s="68">
        <v>1.02339</v>
      </c>
      <c r="S190" s="68">
        <v>1.01756</v>
      </c>
      <c r="T190" s="68">
        <v>1.00007</v>
      </c>
      <c r="U190" s="68">
        <v>0.99424000000000001</v>
      </c>
      <c r="V190" s="68">
        <v>0.99424000000000001</v>
      </c>
      <c r="W190" s="68">
        <v>1.00007</v>
      </c>
      <c r="X190" s="68">
        <v>1.01756</v>
      </c>
      <c r="Y190" s="68">
        <v>1.02339</v>
      </c>
      <c r="Z190" s="68">
        <v>1.02922</v>
      </c>
      <c r="AA190" s="68">
        <v>1.0321400000000001</v>
      </c>
      <c r="AB190" s="68">
        <v>1.0321400000000001</v>
      </c>
      <c r="AC190" s="68">
        <v>1.02922</v>
      </c>
      <c r="AD190" s="68">
        <v>1.02922</v>
      </c>
      <c r="AE190" s="110"/>
      <c r="AF190" s="91"/>
    </row>
    <row r="191" spans="1:32" x14ac:dyDescent="0.25">
      <c r="A191" s="110"/>
      <c r="B191" s="111" t="s">
        <v>200</v>
      </c>
      <c r="C191" s="70"/>
      <c r="D191" s="63" t="s">
        <v>135</v>
      </c>
      <c r="E191" s="63" t="s">
        <v>157</v>
      </c>
      <c r="F191" s="71">
        <v>44928</v>
      </c>
      <c r="G191" s="68">
        <v>0.62978000000000001</v>
      </c>
      <c r="H191" s="68">
        <v>0.61812</v>
      </c>
      <c r="I191" s="68">
        <v>0.61229</v>
      </c>
      <c r="J191" s="68">
        <v>0.61229</v>
      </c>
      <c r="K191" s="68">
        <v>0.61229</v>
      </c>
      <c r="L191" s="68">
        <v>0.61229</v>
      </c>
      <c r="M191" s="68">
        <v>0.61229</v>
      </c>
      <c r="N191" s="68">
        <v>0.61229</v>
      </c>
      <c r="O191" s="68">
        <v>0.61229</v>
      </c>
      <c r="P191" s="68">
        <v>0.61229</v>
      </c>
      <c r="Q191" s="68">
        <v>0.61812</v>
      </c>
      <c r="R191" s="68">
        <v>0.62978000000000001</v>
      </c>
      <c r="S191" s="68">
        <v>0.62978000000000001</v>
      </c>
      <c r="T191" s="68">
        <v>0.62978000000000001</v>
      </c>
      <c r="U191" s="68">
        <v>0.64727000000000001</v>
      </c>
      <c r="V191" s="68">
        <v>0.64727000000000001</v>
      </c>
      <c r="W191" s="68">
        <v>0.64727000000000001</v>
      </c>
      <c r="X191" s="68">
        <v>0.64727000000000001</v>
      </c>
      <c r="Y191" s="68">
        <v>0.64727000000000001</v>
      </c>
      <c r="Z191" s="68">
        <v>0.64727000000000001</v>
      </c>
      <c r="AA191" s="68">
        <v>0.64727000000000001</v>
      </c>
      <c r="AB191" s="68">
        <v>0.62978000000000001</v>
      </c>
      <c r="AC191" s="68">
        <v>0.62978000000000001</v>
      </c>
      <c r="AD191" s="68">
        <v>0.61812</v>
      </c>
      <c r="AE191" s="110"/>
      <c r="AF191" s="91"/>
    </row>
    <row r="192" spans="1:32" x14ac:dyDescent="0.25">
      <c r="A192" s="110"/>
      <c r="B192" s="100" t="s">
        <v>200</v>
      </c>
      <c r="C192" s="70"/>
      <c r="D192" s="63" t="s">
        <v>135</v>
      </c>
      <c r="E192" s="63" t="s">
        <v>157</v>
      </c>
      <c r="F192" s="71">
        <v>44936</v>
      </c>
      <c r="G192" s="68">
        <v>0.71142000000000005</v>
      </c>
      <c r="H192" s="68">
        <v>0.71142000000000005</v>
      </c>
      <c r="I192" s="68">
        <v>0.70559000000000005</v>
      </c>
      <c r="J192" s="68">
        <v>0.70559000000000005</v>
      </c>
      <c r="K192" s="68">
        <v>0.69101000000000001</v>
      </c>
      <c r="L192" s="68">
        <v>0.69101000000000001</v>
      </c>
      <c r="M192" s="68">
        <v>0.67352000000000001</v>
      </c>
      <c r="N192" s="68">
        <v>0.67352000000000001</v>
      </c>
      <c r="O192" s="68">
        <v>0.67352000000000001</v>
      </c>
      <c r="P192" s="68">
        <v>0.67352000000000001</v>
      </c>
      <c r="Q192" s="68">
        <v>0.69101000000000001</v>
      </c>
      <c r="R192" s="68">
        <v>0.70559000000000005</v>
      </c>
      <c r="S192" s="68">
        <v>0.70559000000000005</v>
      </c>
      <c r="T192" s="68">
        <v>0.70559000000000005</v>
      </c>
      <c r="U192" s="68">
        <v>0.70559000000000005</v>
      </c>
      <c r="V192" s="68">
        <v>0.71142000000000005</v>
      </c>
      <c r="W192" s="68">
        <v>0.71142000000000005</v>
      </c>
      <c r="X192" s="68">
        <v>0.69101000000000001</v>
      </c>
      <c r="Y192" s="68">
        <v>0.67352000000000001</v>
      </c>
      <c r="Z192" s="68">
        <v>0.66768000000000005</v>
      </c>
      <c r="AA192" s="68">
        <v>0.67352000000000001</v>
      </c>
      <c r="AB192" s="68">
        <v>0.65310999999999997</v>
      </c>
      <c r="AC192" s="68">
        <v>0.66768000000000005</v>
      </c>
      <c r="AD192" s="68">
        <v>0.69101000000000001</v>
      </c>
      <c r="AE192" s="110"/>
      <c r="AF192" s="91"/>
    </row>
    <row r="193" spans="1:32" x14ac:dyDescent="0.25">
      <c r="A193" s="110"/>
      <c r="B193" s="100" t="s">
        <v>200</v>
      </c>
      <c r="C193" s="70"/>
      <c r="D193" s="63" t="s">
        <v>135</v>
      </c>
      <c r="E193" s="63" t="s">
        <v>157</v>
      </c>
      <c r="F193" s="71">
        <v>45006</v>
      </c>
      <c r="G193" s="68">
        <v>0.76973000000000003</v>
      </c>
      <c r="H193" s="68">
        <v>0.76099000000000006</v>
      </c>
      <c r="I193" s="68">
        <v>0.76099000000000006</v>
      </c>
      <c r="J193" s="68">
        <v>0.74348999999999998</v>
      </c>
      <c r="K193" s="68">
        <v>0.72599999999999998</v>
      </c>
      <c r="L193" s="68">
        <v>0.70559000000000005</v>
      </c>
      <c r="M193" s="68">
        <v>0.70559000000000005</v>
      </c>
      <c r="N193" s="68">
        <v>0.72599999999999998</v>
      </c>
      <c r="O193" s="68">
        <v>0.76973000000000003</v>
      </c>
      <c r="P193" s="68">
        <v>0.80764000000000002</v>
      </c>
      <c r="Q193" s="68">
        <v>0.83970999999999996</v>
      </c>
      <c r="R193" s="68">
        <v>0.86012</v>
      </c>
      <c r="S193" s="68">
        <v>0.86012</v>
      </c>
      <c r="T193" s="68">
        <v>0.83970999999999996</v>
      </c>
      <c r="U193" s="68">
        <v>0.82221</v>
      </c>
      <c r="V193" s="68">
        <v>0.80764000000000002</v>
      </c>
      <c r="W193" s="68">
        <v>0.79596999999999996</v>
      </c>
      <c r="X193" s="68">
        <v>0.78722999999999999</v>
      </c>
      <c r="Y193" s="68">
        <v>0.78722999999999999</v>
      </c>
      <c r="Z193" s="68">
        <v>0.78722999999999999</v>
      </c>
      <c r="AA193" s="68">
        <v>0.76973000000000003</v>
      </c>
      <c r="AB193" s="68">
        <v>0.76973000000000003</v>
      </c>
      <c r="AC193" s="68">
        <v>0.76973000000000003</v>
      </c>
      <c r="AD193" s="68">
        <v>0.76973000000000003</v>
      </c>
      <c r="AE193" s="110"/>
      <c r="AF193" s="91"/>
    </row>
    <row r="194" spans="1:32" x14ac:dyDescent="0.25">
      <c r="A194" s="110"/>
      <c r="B194" s="100" t="s">
        <v>200</v>
      </c>
      <c r="C194" s="70"/>
      <c r="D194" s="63" t="s">
        <v>135</v>
      </c>
      <c r="E194" s="63" t="s">
        <v>157</v>
      </c>
      <c r="F194" s="71">
        <v>45030</v>
      </c>
      <c r="G194" s="68">
        <v>0.86012</v>
      </c>
      <c r="H194" s="68">
        <v>0.86012</v>
      </c>
      <c r="I194" s="68">
        <v>0.86012</v>
      </c>
      <c r="J194" s="68">
        <v>0.87470000000000003</v>
      </c>
      <c r="K194" s="68">
        <v>0.87470000000000003</v>
      </c>
      <c r="L194" s="68">
        <v>0.87470000000000003</v>
      </c>
      <c r="M194" s="68">
        <v>0.87470000000000003</v>
      </c>
      <c r="N194" s="68">
        <v>0.87470000000000003</v>
      </c>
      <c r="O194" s="68">
        <v>0.86012</v>
      </c>
      <c r="P194" s="68">
        <v>0.82221</v>
      </c>
      <c r="Q194" s="68">
        <v>0.80764000000000002</v>
      </c>
      <c r="R194" s="68">
        <v>0.79596999999999996</v>
      </c>
      <c r="S194" s="68">
        <v>0.79596999999999996</v>
      </c>
      <c r="T194" s="68">
        <v>0.79596999999999996</v>
      </c>
      <c r="U194" s="68">
        <v>0.79596999999999996</v>
      </c>
      <c r="V194" s="68">
        <v>0.79596999999999996</v>
      </c>
      <c r="W194" s="68">
        <v>0.79596999999999996</v>
      </c>
      <c r="X194" s="68">
        <v>0.78722999999999999</v>
      </c>
      <c r="Y194" s="68">
        <v>0.76973000000000003</v>
      </c>
      <c r="Z194" s="68">
        <v>0.76973000000000003</v>
      </c>
      <c r="AA194" s="68">
        <v>0.76099000000000006</v>
      </c>
      <c r="AB194" s="68">
        <v>0.76099000000000006</v>
      </c>
      <c r="AC194" s="68">
        <v>0.76099000000000006</v>
      </c>
      <c r="AD194" s="68">
        <v>0.76099000000000006</v>
      </c>
      <c r="AE194" s="110"/>
      <c r="AF194" s="91"/>
    </row>
    <row r="195" spans="1:32" x14ac:dyDescent="0.25">
      <c r="A195" s="110"/>
      <c r="B195" s="100" t="s">
        <v>200</v>
      </c>
      <c r="C195" s="70"/>
      <c r="D195" s="63" t="s">
        <v>135</v>
      </c>
      <c r="E195" s="63" t="s">
        <v>157</v>
      </c>
      <c r="F195" s="71">
        <v>45055</v>
      </c>
      <c r="G195" s="68">
        <v>0.93884000000000001</v>
      </c>
      <c r="H195" s="68">
        <v>0.92135</v>
      </c>
      <c r="I195" s="68">
        <v>0.92135</v>
      </c>
      <c r="J195" s="68">
        <v>0.91259999999999997</v>
      </c>
      <c r="K195" s="68">
        <v>0.91259999999999997</v>
      </c>
      <c r="L195" s="68">
        <v>0.91259999999999997</v>
      </c>
      <c r="M195" s="68">
        <v>0.91259999999999997</v>
      </c>
      <c r="N195" s="68">
        <v>0.95342000000000005</v>
      </c>
      <c r="O195" s="68">
        <v>0.95342000000000005</v>
      </c>
      <c r="P195" s="68">
        <v>0.95342000000000005</v>
      </c>
      <c r="Q195" s="68">
        <v>0.93884000000000001</v>
      </c>
      <c r="R195" s="68">
        <v>0.93884000000000001</v>
      </c>
      <c r="S195" s="68">
        <v>0.93884000000000001</v>
      </c>
      <c r="T195" s="68">
        <v>0.95342000000000005</v>
      </c>
      <c r="U195" s="68">
        <v>0.95342000000000005</v>
      </c>
      <c r="V195" s="68">
        <v>0.95342000000000005</v>
      </c>
      <c r="W195" s="68">
        <v>0.95342000000000005</v>
      </c>
      <c r="X195" s="68">
        <v>0.93884000000000001</v>
      </c>
      <c r="Y195" s="68">
        <v>0.92135</v>
      </c>
      <c r="Z195" s="68">
        <v>0.91259999999999997</v>
      </c>
      <c r="AA195" s="68">
        <v>0.88344</v>
      </c>
      <c r="AB195" s="68">
        <v>0.87470000000000003</v>
      </c>
      <c r="AC195" s="68">
        <v>0.87470000000000003</v>
      </c>
      <c r="AD195" s="68">
        <v>0.87470000000000003</v>
      </c>
      <c r="AE195" s="110"/>
      <c r="AF195" s="91"/>
    </row>
    <row r="196" spans="1:32" x14ac:dyDescent="0.25">
      <c r="A196" s="110"/>
      <c r="B196" s="100" t="s">
        <v>200</v>
      </c>
      <c r="C196" s="70"/>
      <c r="D196" s="63" t="s">
        <v>135</v>
      </c>
      <c r="E196" s="63" t="s">
        <v>157</v>
      </c>
      <c r="F196" s="71">
        <v>45100</v>
      </c>
      <c r="G196" s="68">
        <v>0.99424000000000001</v>
      </c>
      <c r="H196" s="68">
        <v>0.98841000000000001</v>
      </c>
      <c r="I196" s="68">
        <v>0.98841000000000001</v>
      </c>
      <c r="J196" s="68">
        <v>0.98841000000000001</v>
      </c>
      <c r="K196" s="68">
        <v>0.98841000000000001</v>
      </c>
      <c r="L196" s="68">
        <v>0.98841000000000001</v>
      </c>
      <c r="M196" s="68">
        <v>0.99424000000000001</v>
      </c>
      <c r="N196" s="68">
        <v>1.0059</v>
      </c>
      <c r="O196" s="68">
        <v>1.0088200000000001</v>
      </c>
      <c r="P196" s="68">
        <v>1.02339</v>
      </c>
      <c r="Q196" s="68">
        <v>1.02922</v>
      </c>
      <c r="R196" s="68">
        <v>1.02922</v>
      </c>
      <c r="S196" s="68">
        <v>1.0321400000000001</v>
      </c>
      <c r="T196" s="68">
        <v>1.0321400000000001</v>
      </c>
      <c r="U196" s="68">
        <v>1.0321400000000001</v>
      </c>
      <c r="V196" s="68">
        <v>1.0321400000000001</v>
      </c>
      <c r="W196" s="68">
        <v>1.0321400000000001</v>
      </c>
      <c r="X196" s="68">
        <v>1.02922</v>
      </c>
      <c r="Y196" s="68">
        <v>1.02922</v>
      </c>
      <c r="Z196" s="68">
        <v>1.02339</v>
      </c>
      <c r="AA196" s="68">
        <v>1.02339</v>
      </c>
      <c r="AB196" s="68">
        <v>1.0088200000000001</v>
      </c>
      <c r="AC196" s="68">
        <v>1.0088200000000001</v>
      </c>
      <c r="AD196" s="68">
        <v>1.0059</v>
      </c>
      <c r="AE196" s="110"/>
      <c r="AF196" s="91"/>
    </row>
    <row r="197" spans="1:32" x14ac:dyDescent="0.25">
      <c r="A197" s="110"/>
      <c r="B197" s="100" t="s">
        <v>200</v>
      </c>
      <c r="C197" s="70"/>
      <c r="D197" s="63" t="s">
        <v>135</v>
      </c>
      <c r="E197" s="63" t="s">
        <v>157</v>
      </c>
      <c r="F197" s="71">
        <v>45123</v>
      </c>
      <c r="G197" s="68">
        <v>1.0088200000000001</v>
      </c>
      <c r="H197" s="68">
        <v>1.01756</v>
      </c>
      <c r="I197" s="68">
        <v>1.01756</v>
      </c>
      <c r="J197" s="68">
        <v>1.01756</v>
      </c>
      <c r="K197" s="68">
        <v>1.02339</v>
      </c>
      <c r="L197" s="68">
        <v>1.01756</v>
      </c>
      <c r="M197" s="68">
        <v>1.02922</v>
      </c>
      <c r="N197" s="68">
        <v>1.02922</v>
      </c>
      <c r="O197" s="68">
        <v>1.0321400000000001</v>
      </c>
      <c r="P197" s="68">
        <v>1.02922</v>
      </c>
      <c r="Q197" s="68">
        <v>1.02339</v>
      </c>
      <c r="R197" s="68">
        <v>1.02339</v>
      </c>
      <c r="S197" s="68">
        <v>1.02339</v>
      </c>
      <c r="T197" s="68">
        <v>1.01756</v>
      </c>
      <c r="U197" s="68">
        <v>1.01756</v>
      </c>
      <c r="V197" s="68">
        <v>1.01756</v>
      </c>
      <c r="W197" s="68">
        <v>1.01756</v>
      </c>
      <c r="X197" s="68">
        <v>1.01756</v>
      </c>
      <c r="Y197" s="68">
        <v>1.02922</v>
      </c>
      <c r="Z197" s="68">
        <v>1.0321400000000001</v>
      </c>
      <c r="AA197" s="68">
        <v>1.0321400000000001</v>
      </c>
      <c r="AB197" s="68">
        <v>1.02922</v>
      </c>
      <c r="AC197" s="68">
        <v>1.02922</v>
      </c>
      <c r="AD197" s="68">
        <v>1.02922</v>
      </c>
      <c r="AE197" s="110"/>
      <c r="AF197" s="91"/>
    </row>
    <row r="198" spans="1:32" x14ac:dyDescent="0.25">
      <c r="A198" s="110"/>
      <c r="B198" s="111" t="s">
        <v>201</v>
      </c>
      <c r="C198" s="70"/>
      <c r="D198" s="63" t="s">
        <v>135</v>
      </c>
      <c r="E198" s="63" t="s">
        <v>157</v>
      </c>
      <c r="F198" s="71">
        <v>44928</v>
      </c>
      <c r="G198" s="68">
        <v>0.76973000000000003</v>
      </c>
      <c r="H198" s="68">
        <v>0.76099000000000006</v>
      </c>
      <c r="I198" s="68">
        <v>0.76099000000000006</v>
      </c>
      <c r="J198" s="68">
        <v>0.76099000000000006</v>
      </c>
      <c r="K198" s="68">
        <v>0.76099000000000006</v>
      </c>
      <c r="L198" s="68">
        <v>0.76099000000000006</v>
      </c>
      <c r="M198" s="68">
        <v>0.76099000000000006</v>
      </c>
      <c r="N198" s="68">
        <v>0.74348999999999998</v>
      </c>
      <c r="O198" s="68">
        <v>0.76099000000000006</v>
      </c>
      <c r="P198" s="68">
        <v>0.76099000000000006</v>
      </c>
      <c r="Q198" s="68">
        <v>0.76973000000000003</v>
      </c>
      <c r="R198" s="68">
        <v>0.78722999999999999</v>
      </c>
      <c r="S198" s="68">
        <v>0.78722999999999999</v>
      </c>
      <c r="T198" s="68">
        <v>0.78722999999999999</v>
      </c>
      <c r="U198" s="68">
        <v>0.79596999999999996</v>
      </c>
      <c r="V198" s="68">
        <v>0.76973000000000003</v>
      </c>
      <c r="W198" s="68">
        <v>0.76099000000000006</v>
      </c>
      <c r="X198" s="68">
        <v>0.76099000000000006</v>
      </c>
      <c r="Y198" s="68">
        <v>0.76099000000000006</v>
      </c>
      <c r="Z198" s="68">
        <v>0.74348999999999998</v>
      </c>
      <c r="AA198" s="68">
        <v>0.74348999999999998</v>
      </c>
      <c r="AB198" s="68">
        <v>0.74348999999999998</v>
      </c>
      <c r="AC198" s="68">
        <v>0.71142000000000005</v>
      </c>
      <c r="AD198" s="68">
        <v>0.71142000000000005</v>
      </c>
      <c r="AE198" s="110"/>
      <c r="AF198" s="91"/>
    </row>
    <row r="199" spans="1:32" x14ac:dyDescent="0.25">
      <c r="A199" s="110"/>
      <c r="B199" s="100" t="s">
        <v>201</v>
      </c>
      <c r="C199" s="70"/>
      <c r="D199" s="63" t="s">
        <v>135</v>
      </c>
      <c r="E199" s="63" t="s">
        <v>157</v>
      </c>
      <c r="F199" s="71">
        <v>44936</v>
      </c>
      <c r="G199" s="68">
        <v>0.78722999999999999</v>
      </c>
      <c r="H199" s="68">
        <v>0.78722999999999999</v>
      </c>
      <c r="I199" s="68">
        <v>0.78722999999999999</v>
      </c>
      <c r="J199" s="68">
        <v>0.78722999999999999</v>
      </c>
      <c r="K199" s="68">
        <v>0.76973000000000003</v>
      </c>
      <c r="L199" s="68">
        <v>0.76099000000000006</v>
      </c>
      <c r="M199" s="68">
        <v>0.76099000000000006</v>
      </c>
      <c r="N199" s="68">
        <v>0.74348999999999998</v>
      </c>
      <c r="O199" s="68">
        <v>0.72599999999999998</v>
      </c>
      <c r="P199" s="68">
        <v>0.74348999999999998</v>
      </c>
      <c r="Q199" s="68">
        <v>0.74348999999999998</v>
      </c>
      <c r="R199" s="68">
        <v>0.72599999999999998</v>
      </c>
      <c r="S199" s="68">
        <v>0.72599999999999998</v>
      </c>
      <c r="T199" s="68">
        <v>0.71142000000000005</v>
      </c>
      <c r="U199" s="68">
        <v>0.71142000000000005</v>
      </c>
      <c r="V199" s="68">
        <v>0.70559000000000005</v>
      </c>
      <c r="W199" s="68">
        <v>0.70559000000000005</v>
      </c>
      <c r="X199" s="68">
        <v>0.70559000000000005</v>
      </c>
      <c r="Y199" s="68">
        <v>0.69101000000000001</v>
      </c>
      <c r="Z199" s="68">
        <v>0.69101000000000001</v>
      </c>
      <c r="AA199" s="68">
        <v>0.70559000000000005</v>
      </c>
      <c r="AB199" s="68">
        <v>0.70559000000000005</v>
      </c>
      <c r="AC199" s="68">
        <v>0.70559000000000005</v>
      </c>
      <c r="AD199" s="68">
        <v>0.70559000000000005</v>
      </c>
      <c r="AE199" s="110"/>
      <c r="AF199" s="91"/>
    </row>
    <row r="200" spans="1:32" x14ac:dyDescent="0.25">
      <c r="A200" s="110"/>
      <c r="B200" s="100" t="s">
        <v>201</v>
      </c>
      <c r="C200" s="70"/>
      <c r="D200" s="63" t="s">
        <v>135</v>
      </c>
      <c r="E200" s="63" t="s">
        <v>157</v>
      </c>
      <c r="F200" s="71">
        <v>45006</v>
      </c>
      <c r="G200" s="68">
        <v>0.76973000000000003</v>
      </c>
      <c r="H200" s="68">
        <v>0.78722999999999999</v>
      </c>
      <c r="I200" s="68">
        <v>0.78722999999999999</v>
      </c>
      <c r="J200" s="68">
        <v>0.78722999999999999</v>
      </c>
      <c r="K200" s="68">
        <v>0.78722999999999999</v>
      </c>
      <c r="L200" s="68">
        <v>0.78722999999999999</v>
      </c>
      <c r="M200" s="68">
        <v>0.78722999999999999</v>
      </c>
      <c r="N200" s="68">
        <v>0.79596999999999996</v>
      </c>
      <c r="O200" s="68">
        <v>0.79596999999999996</v>
      </c>
      <c r="P200" s="68">
        <v>0.80764000000000002</v>
      </c>
      <c r="Q200" s="68">
        <v>0.82221</v>
      </c>
      <c r="R200" s="68">
        <v>0.82221</v>
      </c>
      <c r="S200" s="68">
        <v>0.82221</v>
      </c>
      <c r="T200" s="68">
        <v>0.82221</v>
      </c>
      <c r="U200" s="68">
        <v>0.82221</v>
      </c>
      <c r="V200" s="68">
        <v>0.82221</v>
      </c>
      <c r="W200" s="68">
        <v>0.82221</v>
      </c>
      <c r="X200" s="68">
        <v>0.82221</v>
      </c>
      <c r="Y200" s="68">
        <v>0.82221</v>
      </c>
      <c r="Z200" s="68">
        <v>0.80764000000000002</v>
      </c>
      <c r="AA200" s="68">
        <v>0.80764000000000002</v>
      </c>
      <c r="AB200" s="68">
        <v>0.79596999999999996</v>
      </c>
      <c r="AC200" s="68">
        <v>0.79596999999999996</v>
      </c>
      <c r="AD200" s="68">
        <v>0.79596999999999996</v>
      </c>
      <c r="AE200" s="110"/>
      <c r="AF200" s="91"/>
    </row>
    <row r="201" spans="1:32" x14ac:dyDescent="0.25">
      <c r="A201" s="110"/>
      <c r="B201" s="100" t="s">
        <v>201</v>
      </c>
      <c r="C201" s="14"/>
      <c r="D201" s="63" t="s">
        <v>135</v>
      </c>
      <c r="E201" s="63" t="s">
        <v>157</v>
      </c>
      <c r="F201" s="71">
        <v>45030</v>
      </c>
      <c r="G201" s="68">
        <v>0.79596999999999996</v>
      </c>
      <c r="H201" s="68">
        <v>0.79596999999999996</v>
      </c>
      <c r="I201" s="68">
        <v>0.79596999999999996</v>
      </c>
      <c r="J201" s="68">
        <v>0.80764000000000002</v>
      </c>
      <c r="K201" s="68">
        <v>0.82221</v>
      </c>
      <c r="L201" s="68">
        <v>0.82221</v>
      </c>
      <c r="M201" s="68">
        <v>0.82221</v>
      </c>
      <c r="N201" s="68">
        <v>0.82221</v>
      </c>
      <c r="O201" s="68">
        <v>0.82221</v>
      </c>
      <c r="P201" s="68">
        <v>0.83970999999999996</v>
      </c>
      <c r="Q201" s="68">
        <v>0.83970999999999996</v>
      </c>
      <c r="R201" s="68">
        <v>0.87470000000000003</v>
      </c>
      <c r="S201" s="68">
        <v>0.87470000000000003</v>
      </c>
      <c r="T201" s="68">
        <v>0.88344</v>
      </c>
      <c r="U201" s="68">
        <v>0.88344</v>
      </c>
      <c r="V201" s="68">
        <v>0.86012</v>
      </c>
      <c r="W201" s="68">
        <v>0.86012</v>
      </c>
      <c r="X201" s="68">
        <v>0.80764000000000002</v>
      </c>
      <c r="Y201" s="68">
        <v>0.78722999999999999</v>
      </c>
      <c r="Z201" s="68">
        <v>0.76973000000000003</v>
      </c>
      <c r="AA201" s="68">
        <v>0.76099000000000006</v>
      </c>
      <c r="AB201" s="68">
        <v>0.74348999999999998</v>
      </c>
      <c r="AC201" s="68">
        <v>0.74348999999999998</v>
      </c>
      <c r="AD201" s="68">
        <v>0.76099000000000006</v>
      </c>
      <c r="AE201" s="110"/>
      <c r="AF201" s="91"/>
    </row>
    <row r="202" spans="1:32" x14ac:dyDescent="0.25">
      <c r="A202" s="110"/>
      <c r="B202" s="100" t="s">
        <v>201</v>
      </c>
      <c r="C202" s="14"/>
      <c r="D202" s="63" t="s">
        <v>135</v>
      </c>
      <c r="E202" s="63" t="s">
        <v>157</v>
      </c>
      <c r="F202" s="71">
        <v>45055</v>
      </c>
      <c r="G202" s="68">
        <v>0.83970999999999996</v>
      </c>
      <c r="H202" s="68">
        <v>0.86012</v>
      </c>
      <c r="I202" s="68">
        <v>0.87470000000000003</v>
      </c>
      <c r="J202" s="68">
        <v>0.87470000000000003</v>
      </c>
      <c r="K202" s="68">
        <v>0.87470000000000003</v>
      </c>
      <c r="L202" s="68">
        <v>0.88344</v>
      </c>
      <c r="M202" s="68">
        <v>0.88344</v>
      </c>
      <c r="N202" s="68">
        <v>0.91259999999999997</v>
      </c>
      <c r="O202" s="68">
        <v>0.92135</v>
      </c>
      <c r="P202" s="68">
        <v>0.95342000000000005</v>
      </c>
      <c r="Q202" s="68">
        <v>0.97674000000000005</v>
      </c>
      <c r="R202" s="68">
        <v>0.98841000000000001</v>
      </c>
      <c r="S202" s="68">
        <v>1.0059</v>
      </c>
      <c r="T202" s="68">
        <v>1.0088200000000001</v>
      </c>
      <c r="U202" s="68">
        <v>1.0059</v>
      </c>
      <c r="V202" s="68">
        <v>1.0059</v>
      </c>
      <c r="W202" s="68">
        <v>0.88344</v>
      </c>
      <c r="X202" s="68">
        <v>0.87470000000000003</v>
      </c>
      <c r="Y202" s="68">
        <v>0.83970999999999996</v>
      </c>
      <c r="Z202" s="68">
        <v>0.82221</v>
      </c>
      <c r="AA202" s="68">
        <v>0.80764000000000002</v>
      </c>
      <c r="AB202" s="68">
        <v>0.80764000000000002</v>
      </c>
      <c r="AC202" s="68">
        <v>0.80764000000000002</v>
      </c>
      <c r="AD202" s="68">
        <v>0.79596999999999996</v>
      </c>
      <c r="AE202" s="110"/>
      <c r="AF202" s="91"/>
    </row>
    <row r="203" spans="1:32" x14ac:dyDescent="0.25">
      <c r="A203" s="110"/>
      <c r="B203" s="100" t="s">
        <v>201</v>
      </c>
      <c r="C203" s="70"/>
      <c r="D203" s="63" t="s">
        <v>135</v>
      </c>
      <c r="E203" s="63" t="s">
        <v>157</v>
      </c>
      <c r="F203" s="71">
        <v>45100</v>
      </c>
      <c r="G203" s="68">
        <v>0.91259999999999997</v>
      </c>
      <c r="H203" s="68">
        <v>0.91259999999999997</v>
      </c>
      <c r="I203" s="68">
        <v>0.92135</v>
      </c>
      <c r="J203" s="68">
        <v>0.91259999999999997</v>
      </c>
      <c r="K203" s="68">
        <v>0.91259999999999997</v>
      </c>
      <c r="L203" s="68">
        <v>0.93884000000000001</v>
      </c>
      <c r="M203" s="68">
        <v>0.96216000000000002</v>
      </c>
      <c r="N203" s="68">
        <v>0.98841000000000001</v>
      </c>
      <c r="O203" s="68">
        <v>1.0059</v>
      </c>
      <c r="P203" s="68">
        <v>1.01756</v>
      </c>
      <c r="Q203" s="68">
        <v>1.02922</v>
      </c>
      <c r="R203" s="68">
        <v>1.02922</v>
      </c>
      <c r="S203" s="68">
        <v>1.0321400000000001</v>
      </c>
      <c r="T203" s="68">
        <v>1.0321400000000001</v>
      </c>
      <c r="U203" s="68">
        <v>1.0321400000000001</v>
      </c>
      <c r="V203" s="68">
        <v>1.0321400000000001</v>
      </c>
      <c r="W203" s="68">
        <v>1.02922</v>
      </c>
      <c r="X203" s="68">
        <v>1.02922</v>
      </c>
      <c r="Y203" s="68">
        <v>1.0088200000000001</v>
      </c>
      <c r="Z203" s="68">
        <v>1.0059</v>
      </c>
      <c r="AA203" s="68">
        <v>0.99424000000000001</v>
      </c>
      <c r="AB203" s="68">
        <v>0.98841000000000001</v>
      </c>
      <c r="AC203" s="68">
        <v>0.97674000000000005</v>
      </c>
      <c r="AD203" s="68">
        <v>0.97674000000000005</v>
      </c>
      <c r="AE203" s="110"/>
      <c r="AF203" s="91"/>
    </row>
    <row r="204" spans="1:32" x14ac:dyDescent="0.25">
      <c r="A204" s="110"/>
      <c r="B204" s="100" t="s">
        <v>201</v>
      </c>
      <c r="C204" s="70"/>
      <c r="D204" s="63" t="s">
        <v>135</v>
      </c>
      <c r="E204" s="63" t="s">
        <v>157</v>
      </c>
      <c r="F204" s="71">
        <v>45123</v>
      </c>
      <c r="G204" s="68">
        <v>1.02339</v>
      </c>
      <c r="H204" s="68">
        <v>1.02339</v>
      </c>
      <c r="I204" s="68">
        <v>1.02339</v>
      </c>
      <c r="J204" s="68">
        <v>1.02339</v>
      </c>
      <c r="K204" s="68">
        <v>1.02339</v>
      </c>
      <c r="L204" s="68">
        <v>1.02922</v>
      </c>
      <c r="M204" s="68">
        <v>1.02922</v>
      </c>
      <c r="N204" s="68">
        <v>1.02922</v>
      </c>
      <c r="O204" s="68">
        <v>1.02922</v>
      </c>
      <c r="P204" s="68">
        <v>1.0321400000000001</v>
      </c>
      <c r="Q204" s="68">
        <v>1.02922</v>
      </c>
      <c r="R204" s="68">
        <v>1.02339</v>
      </c>
      <c r="S204" s="68">
        <v>1.0321400000000001</v>
      </c>
      <c r="T204" s="68">
        <v>1.02339</v>
      </c>
      <c r="U204" s="68">
        <v>1.0321400000000001</v>
      </c>
      <c r="V204" s="68">
        <v>1.02922</v>
      </c>
      <c r="W204" s="68">
        <v>1.02922</v>
      </c>
      <c r="X204" s="68">
        <v>1.02922</v>
      </c>
      <c r="Y204" s="68">
        <v>1.0321400000000001</v>
      </c>
      <c r="Z204" s="68">
        <v>1.0321400000000001</v>
      </c>
      <c r="AA204" s="68">
        <v>1.02922</v>
      </c>
      <c r="AB204" s="68">
        <v>1.02922</v>
      </c>
      <c r="AC204" s="68">
        <v>1.02339</v>
      </c>
      <c r="AD204" s="68">
        <v>1.02339</v>
      </c>
      <c r="AE204" s="110"/>
      <c r="AF204" s="91"/>
    </row>
    <row r="205" spans="1:32" x14ac:dyDescent="0.25">
      <c r="A205" s="110"/>
      <c r="B205" s="111" t="s">
        <v>202</v>
      </c>
      <c r="C205" s="70"/>
      <c r="D205" s="63" t="s">
        <v>135</v>
      </c>
      <c r="E205" s="63" t="s">
        <v>157</v>
      </c>
      <c r="F205" s="71">
        <v>44928</v>
      </c>
      <c r="G205" s="68">
        <v>0.59187999999999996</v>
      </c>
      <c r="H205" s="68">
        <v>0.59187999999999996</v>
      </c>
      <c r="I205" s="68">
        <v>0.58313000000000004</v>
      </c>
      <c r="J205" s="68">
        <v>0.57730000000000004</v>
      </c>
      <c r="K205" s="68">
        <v>0.57730000000000004</v>
      </c>
      <c r="L205" s="68">
        <v>0.57730000000000004</v>
      </c>
      <c r="M205" s="68">
        <v>0.56679999999999997</v>
      </c>
      <c r="N205" s="68">
        <v>0.56679999999999997</v>
      </c>
      <c r="O205" s="68">
        <v>0.56679999999999997</v>
      </c>
      <c r="P205" s="68">
        <v>0.56679999999999997</v>
      </c>
      <c r="Q205" s="68">
        <v>0.56679999999999997</v>
      </c>
      <c r="R205" s="68">
        <v>0.56679999999999997</v>
      </c>
      <c r="S205" s="68">
        <v>0.56679999999999997</v>
      </c>
      <c r="T205" s="68">
        <v>0.57730000000000004</v>
      </c>
      <c r="U205" s="68">
        <v>0.58313000000000004</v>
      </c>
      <c r="V205" s="68">
        <v>0.58313000000000004</v>
      </c>
      <c r="W205" s="68">
        <v>0.58313000000000004</v>
      </c>
      <c r="X205" s="68">
        <v>0.58313000000000004</v>
      </c>
      <c r="Y205" s="68">
        <v>0.58313000000000004</v>
      </c>
      <c r="Z205" s="68">
        <v>0.58313000000000004</v>
      </c>
      <c r="AA205" s="68">
        <v>0.58313000000000004</v>
      </c>
      <c r="AB205" s="68">
        <v>0.58313000000000004</v>
      </c>
      <c r="AC205" s="68">
        <v>0.58313000000000004</v>
      </c>
      <c r="AD205" s="68">
        <v>0.58313000000000004</v>
      </c>
      <c r="AE205" s="110"/>
      <c r="AF205" s="91"/>
    </row>
    <row r="206" spans="1:32" x14ac:dyDescent="0.25">
      <c r="A206" s="110"/>
      <c r="B206" s="100" t="s">
        <v>202</v>
      </c>
      <c r="C206" s="70"/>
      <c r="D206" s="63" t="s">
        <v>135</v>
      </c>
      <c r="E206" s="63" t="s">
        <v>157</v>
      </c>
      <c r="F206" s="71">
        <v>44936</v>
      </c>
      <c r="G206" s="68">
        <v>0.59187999999999996</v>
      </c>
      <c r="H206" s="68">
        <v>0.58313000000000004</v>
      </c>
      <c r="I206" s="68">
        <v>0.58313000000000004</v>
      </c>
      <c r="J206" s="68">
        <v>0.57730000000000004</v>
      </c>
      <c r="K206" s="68">
        <v>0.56679999999999997</v>
      </c>
      <c r="L206" s="68">
        <v>0.56679999999999997</v>
      </c>
      <c r="M206" s="68">
        <v>0.57730000000000004</v>
      </c>
      <c r="N206" s="68">
        <v>0.57730000000000004</v>
      </c>
      <c r="O206" s="68">
        <v>0.57730000000000004</v>
      </c>
      <c r="P206" s="68">
        <v>0.56679999999999997</v>
      </c>
      <c r="Q206" s="68">
        <v>0.56679999999999997</v>
      </c>
      <c r="R206" s="68">
        <v>0.57730000000000004</v>
      </c>
      <c r="S206" s="68">
        <v>0.57730000000000004</v>
      </c>
      <c r="T206" s="68">
        <v>0.58313000000000004</v>
      </c>
      <c r="U206" s="68">
        <v>0.59187999999999996</v>
      </c>
      <c r="V206" s="68">
        <v>0.59187999999999996</v>
      </c>
      <c r="W206" s="68">
        <v>0.59187999999999996</v>
      </c>
      <c r="X206" s="68">
        <v>0.59187999999999996</v>
      </c>
      <c r="Y206" s="68">
        <v>0.57730000000000004</v>
      </c>
      <c r="Z206" s="68">
        <v>0.55928</v>
      </c>
      <c r="AA206" s="68">
        <v>0.56679999999999997</v>
      </c>
      <c r="AB206" s="68">
        <v>0.58313000000000004</v>
      </c>
      <c r="AC206" s="68">
        <v>0.58313000000000004</v>
      </c>
      <c r="AD206" s="68">
        <v>0.60062000000000004</v>
      </c>
      <c r="AE206" s="110"/>
      <c r="AF206" s="91"/>
    </row>
    <row r="207" spans="1:32" x14ac:dyDescent="0.25">
      <c r="A207" s="110"/>
      <c r="B207" s="100" t="s">
        <v>202</v>
      </c>
      <c r="C207" s="70"/>
      <c r="D207" s="63" t="s">
        <v>135</v>
      </c>
      <c r="E207" s="63" t="s">
        <v>157</v>
      </c>
      <c r="F207" s="71">
        <v>45006</v>
      </c>
      <c r="G207" s="68">
        <v>0.70559000000000005</v>
      </c>
      <c r="H207" s="68">
        <v>0.69101000000000001</v>
      </c>
      <c r="I207" s="68">
        <v>0.69101000000000001</v>
      </c>
      <c r="J207" s="68">
        <v>0.69101000000000001</v>
      </c>
      <c r="K207" s="68">
        <v>0.69101000000000001</v>
      </c>
      <c r="L207" s="68">
        <v>0.69101000000000001</v>
      </c>
      <c r="M207" s="68">
        <v>0.67352000000000001</v>
      </c>
      <c r="N207" s="68">
        <v>0.67352000000000001</v>
      </c>
      <c r="O207" s="68">
        <v>0.66768000000000005</v>
      </c>
      <c r="P207" s="68">
        <v>0.67352000000000001</v>
      </c>
      <c r="Q207" s="68">
        <v>0.69101000000000001</v>
      </c>
      <c r="R207" s="68">
        <v>0.70559000000000005</v>
      </c>
      <c r="S207" s="68">
        <v>0.72599999999999998</v>
      </c>
      <c r="T207" s="68">
        <v>0.74348999999999998</v>
      </c>
      <c r="U207" s="68">
        <v>0.74348999999999998</v>
      </c>
      <c r="V207" s="68">
        <v>0.76099000000000006</v>
      </c>
      <c r="W207" s="68">
        <v>0.74348999999999998</v>
      </c>
      <c r="X207" s="68">
        <v>0.74348999999999998</v>
      </c>
      <c r="Y207" s="68">
        <v>0.72599999999999998</v>
      </c>
      <c r="Z207" s="68">
        <v>0.70559000000000005</v>
      </c>
      <c r="AA207" s="68">
        <v>0.66768000000000005</v>
      </c>
      <c r="AB207" s="68">
        <v>0.62978000000000001</v>
      </c>
      <c r="AC207" s="68">
        <v>0.62978000000000001</v>
      </c>
      <c r="AD207" s="68">
        <v>0.60062000000000004</v>
      </c>
      <c r="AE207" s="110"/>
      <c r="AF207" s="91"/>
    </row>
    <row r="208" spans="1:32" x14ac:dyDescent="0.25">
      <c r="A208" s="110"/>
      <c r="B208" s="100" t="s">
        <v>202</v>
      </c>
      <c r="C208" s="70"/>
      <c r="D208" s="63" t="s">
        <v>135</v>
      </c>
      <c r="E208" s="63" t="s">
        <v>157</v>
      </c>
      <c r="F208" s="71">
        <v>45030</v>
      </c>
      <c r="G208" s="68">
        <v>0.66768000000000005</v>
      </c>
      <c r="H208" s="68">
        <v>0.65310999999999997</v>
      </c>
      <c r="I208" s="68">
        <v>0.64727000000000001</v>
      </c>
      <c r="J208" s="68">
        <v>0.62978000000000001</v>
      </c>
      <c r="K208" s="68">
        <v>0.61812</v>
      </c>
      <c r="L208" s="68">
        <v>0.61229</v>
      </c>
      <c r="M208" s="68">
        <v>0.61229</v>
      </c>
      <c r="N208" s="68">
        <v>0.61229</v>
      </c>
      <c r="O208" s="68">
        <v>0.61812</v>
      </c>
      <c r="P208" s="68">
        <v>0.62978000000000001</v>
      </c>
      <c r="Q208" s="68">
        <v>0.62978000000000001</v>
      </c>
      <c r="R208" s="68">
        <v>0.64727000000000001</v>
      </c>
      <c r="S208" s="68">
        <v>0.64727000000000001</v>
      </c>
      <c r="T208" s="68">
        <v>0.64727000000000001</v>
      </c>
      <c r="U208" s="68">
        <v>0.64727000000000001</v>
      </c>
      <c r="V208" s="68">
        <v>0.64727000000000001</v>
      </c>
      <c r="W208" s="68">
        <v>0.64727000000000001</v>
      </c>
      <c r="X208" s="68">
        <v>0.62978000000000001</v>
      </c>
      <c r="Y208" s="68">
        <v>0.61812</v>
      </c>
      <c r="Z208" s="68">
        <v>0.61229</v>
      </c>
      <c r="AA208" s="68">
        <v>0.60062000000000004</v>
      </c>
      <c r="AB208" s="68">
        <v>0.59187999999999996</v>
      </c>
      <c r="AC208" s="68">
        <v>0.58313000000000004</v>
      </c>
      <c r="AD208" s="68">
        <v>0.58313000000000004</v>
      </c>
      <c r="AE208" s="110"/>
      <c r="AF208" s="91"/>
    </row>
    <row r="209" spans="1:32" x14ac:dyDescent="0.25">
      <c r="A209" s="110"/>
      <c r="B209" s="100" t="s">
        <v>202</v>
      </c>
      <c r="C209" s="70"/>
      <c r="D209" s="63" t="s">
        <v>135</v>
      </c>
      <c r="E209" s="63" t="s">
        <v>157</v>
      </c>
      <c r="F209" s="71">
        <v>45055</v>
      </c>
      <c r="G209" s="68">
        <v>0.74348999999999998</v>
      </c>
      <c r="H209" s="68">
        <v>0.74348999999999998</v>
      </c>
      <c r="I209" s="68">
        <v>0.72599999999999998</v>
      </c>
      <c r="J209" s="68">
        <v>0.72599999999999998</v>
      </c>
      <c r="K209" s="68">
        <v>0.72599999999999998</v>
      </c>
      <c r="L209" s="68">
        <v>0.72599999999999998</v>
      </c>
      <c r="M209" s="68">
        <v>0.72599999999999998</v>
      </c>
      <c r="N209" s="68">
        <v>0.72599999999999998</v>
      </c>
      <c r="O209" s="68">
        <v>0.74348999999999998</v>
      </c>
      <c r="P209" s="68">
        <v>0.74348999999999998</v>
      </c>
      <c r="Q209" s="68">
        <v>0.76099000000000006</v>
      </c>
      <c r="R209" s="68">
        <v>0.76973000000000003</v>
      </c>
      <c r="S209" s="68">
        <v>0.78722999999999999</v>
      </c>
      <c r="T209" s="68">
        <v>0.79596999999999996</v>
      </c>
      <c r="U209" s="68">
        <v>0.80764000000000002</v>
      </c>
      <c r="V209" s="68">
        <v>0.83970999999999996</v>
      </c>
      <c r="W209" s="68">
        <v>0.83970999999999996</v>
      </c>
      <c r="X209" s="68">
        <v>0.87470000000000003</v>
      </c>
      <c r="Y209" s="68">
        <v>0.87470000000000003</v>
      </c>
      <c r="Z209" s="68">
        <v>0.86012</v>
      </c>
      <c r="AA209" s="68">
        <v>0.82221</v>
      </c>
      <c r="AB209" s="68">
        <v>0.79596999999999996</v>
      </c>
      <c r="AC209" s="68">
        <v>0.79596999999999996</v>
      </c>
      <c r="AD209" s="68">
        <v>0.82221</v>
      </c>
      <c r="AE209" s="110"/>
      <c r="AF209" s="91"/>
    </row>
    <row r="210" spans="1:32" x14ac:dyDescent="0.25">
      <c r="A210" s="110"/>
      <c r="B210" s="100" t="s">
        <v>202</v>
      </c>
      <c r="C210" s="70"/>
      <c r="D210" s="63" t="s">
        <v>135</v>
      </c>
      <c r="E210" s="63" t="s">
        <v>157</v>
      </c>
      <c r="F210" s="71">
        <v>45100</v>
      </c>
      <c r="G210" s="68">
        <v>0.91259999999999997</v>
      </c>
      <c r="H210" s="68">
        <v>0.88344</v>
      </c>
      <c r="I210" s="68">
        <v>0.87470000000000003</v>
      </c>
      <c r="J210" s="68">
        <v>0.83970999999999996</v>
      </c>
      <c r="K210" s="68">
        <v>0.86012</v>
      </c>
      <c r="L210" s="68">
        <v>0.87470000000000003</v>
      </c>
      <c r="M210" s="68">
        <v>0.87470000000000003</v>
      </c>
      <c r="N210" s="68">
        <v>0.88344</v>
      </c>
      <c r="O210" s="68">
        <v>0.91259999999999997</v>
      </c>
      <c r="P210" s="68">
        <v>0.92135</v>
      </c>
      <c r="Q210" s="68">
        <v>0.93884000000000001</v>
      </c>
      <c r="R210" s="68">
        <v>0.96216000000000002</v>
      </c>
      <c r="S210" s="68">
        <v>0.97674000000000005</v>
      </c>
      <c r="T210" s="68">
        <v>0.97674000000000005</v>
      </c>
      <c r="U210" s="68">
        <v>0.98841000000000001</v>
      </c>
      <c r="V210" s="68">
        <v>0.99424000000000001</v>
      </c>
      <c r="W210" s="68">
        <v>0.99424000000000001</v>
      </c>
      <c r="X210" s="68">
        <v>0.99424000000000001</v>
      </c>
      <c r="Y210" s="68">
        <v>0.98841000000000001</v>
      </c>
      <c r="Z210" s="68">
        <v>0.97674000000000005</v>
      </c>
      <c r="AA210" s="68">
        <v>0.96216000000000002</v>
      </c>
      <c r="AB210" s="68">
        <v>0.93884000000000001</v>
      </c>
      <c r="AC210" s="68">
        <v>0.91259999999999997</v>
      </c>
      <c r="AD210" s="68">
        <v>0.89802000000000004</v>
      </c>
      <c r="AE210" s="110"/>
      <c r="AF210" s="91"/>
    </row>
    <row r="211" spans="1:32" x14ac:dyDescent="0.25">
      <c r="A211" s="110"/>
      <c r="B211" s="100" t="s">
        <v>202</v>
      </c>
      <c r="C211" s="70"/>
      <c r="D211" s="63" t="s">
        <v>135</v>
      </c>
      <c r="E211" s="63" t="s">
        <v>157</v>
      </c>
      <c r="F211" s="71">
        <v>45123</v>
      </c>
      <c r="G211" s="68">
        <v>1.02922</v>
      </c>
      <c r="H211" s="68">
        <v>1.02922</v>
      </c>
      <c r="I211" s="68">
        <v>1.02922</v>
      </c>
      <c r="J211" s="68">
        <v>1.02922</v>
      </c>
      <c r="K211" s="68">
        <v>1.02922</v>
      </c>
      <c r="L211" s="68">
        <v>1.02922</v>
      </c>
      <c r="M211" s="68">
        <v>1.02339</v>
      </c>
      <c r="N211" s="68">
        <v>1.02922</v>
      </c>
      <c r="O211" s="68">
        <v>1.02922</v>
      </c>
      <c r="P211" s="68">
        <v>1.0321400000000001</v>
      </c>
      <c r="Q211" s="68">
        <v>1.02339</v>
      </c>
      <c r="R211" s="68">
        <v>1.01756</v>
      </c>
      <c r="S211" s="68">
        <v>0.99424000000000001</v>
      </c>
      <c r="T211" s="68">
        <v>0.97965999999999998</v>
      </c>
      <c r="U211" s="68">
        <v>0.97965999999999998</v>
      </c>
      <c r="V211" s="68">
        <v>0.97965999999999998</v>
      </c>
      <c r="W211" s="68">
        <v>0.97965999999999998</v>
      </c>
      <c r="X211" s="68">
        <v>0.99424000000000001</v>
      </c>
      <c r="Y211" s="68">
        <v>1.0321400000000001</v>
      </c>
      <c r="Z211" s="68">
        <v>1.02922</v>
      </c>
      <c r="AA211" s="68">
        <v>1.02339</v>
      </c>
      <c r="AB211" s="68">
        <v>1.01756</v>
      </c>
      <c r="AC211" s="68">
        <v>1.01756</v>
      </c>
      <c r="AD211" s="68">
        <v>1.01756</v>
      </c>
      <c r="AE211" s="110"/>
      <c r="AF211" s="91"/>
    </row>
    <row r="212" spans="1:32" x14ac:dyDescent="0.25">
      <c r="A212" s="109" t="s">
        <v>40</v>
      </c>
      <c r="B212" s="111" t="s">
        <v>195</v>
      </c>
      <c r="C212" s="70"/>
      <c r="D212" s="63" t="s">
        <v>119</v>
      </c>
      <c r="E212" s="63" t="s">
        <v>161</v>
      </c>
      <c r="F212" s="71">
        <v>44928</v>
      </c>
      <c r="G212" s="68">
        <v>0.58313000000000004</v>
      </c>
      <c r="H212" s="68">
        <v>0.58313000000000004</v>
      </c>
      <c r="I212" s="68">
        <v>0.58313000000000004</v>
      </c>
      <c r="J212" s="68">
        <v>0.58313000000000004</v>
      </c>
      <c r="K212" s="68">
        <v>0.57730000000000004</v>
      </c>
      <c r="L212" s="68">
        <v>0.57730000000000004</v>
      </c>
      <c r="M212" s="68">
        <v>0.58313000000000004</v>
      </c>
      <c r="N212" s="68">
        <v>0.58313000000000004</v>
      </c>
      <c r="O212" s="68">
        <v>0.58313000000000004</v>
      </c>
      <c r="P212" s="68">
        <v>0.59187999999999996</v>
      </c>
      <c r="Q212" s="68">
        <v>0.60062000000000004</v>
      </c>
      <c r="R212" s="68">
        <v>0.61229</v>
      </c>
      <c r="S212" s="68">
        <v>0.61812</v>
      </c>
      <c r="T212" s="68">
        <v>0.62978000000000001</v>
      </c>
      <c r="U212" s="68">
        <v>0.62978000000000001</v>
      </c>
      <c r="V212" s="68">
        <v>0.64727000000000001</v>
      </c>
      <c r="W212" s="68">
        <v>0.65310999999999997</v>
      </c>
      <c r="X212" s="68">
        <v>0.64727000000000001</v>
      </c>
      <c r="Y212" s="68">
        <v>0.61812</v>
      </c>
      <c r="Z212" s="68">
        <v>0.61812</v>
      </c>
      <c r="AA212" s="68">
        <v>0.61229</v>
      </c>
      <c r="AB212" s="68">
        <v>0.61229</v>
      </c>
      <c r="AC212" s="68">
        <v>0.60062000000000004</v>
      </c>
      <c r="AD212" s="68">
        <v>0.60062000000000004</v>
      </c>
      <c r="AE212" s="109" t="s">
        <v>465</v>
      </c>
      <c r="AF212" s="91"/>
    </row>
    <row r="213" spans="1:32" x14ac:dyDescent="0.25">
      <c r="A213" s="110"/>
      <c r="B213" s="100"/>
      <c r="C213" s="70"/>
      <c r="D213" s="63" t="s">
        <v>119</v>
      </c>
      <c r="E213" s="63" t="s">
        <v>161</v>
      </c>
      <c r="F213" s="71">
        <v>44936</v>
      </c>
      <c r="G213" s="68">
        <v>0.70559000000000005</v>
      </c>
      <c r="H213" s="68">
        <v>0.69101000000000001</v>
      </c>
      <c r="I213" s="68">
        <v>0.67352000000000001</v>
      </c>
      <c r="J213" s="68">
        <v>0.66768000000000005</v>
      </c>
      <c r="K213" s="68">
        <v>0.66768000000000005</v>
      </c>
      <c r="L213" s="68">
        <v>0.66768000000000005</v>
      </c>
      <c r="M213" s="68">
        <v>0.65310999999999997</v>
      </c>
      <c r="N213" s="68">
        <v>0.65310999999999997</v>
      </c>
      <c r="O213" s="68">
        <v>0.65310999999999997</v>
      </c>
      <c r="P213" s="68">
        <v>0.66768000000000005</v>
      </c>
      <c r="Q213" s="68">
        <v>0.67352000000000001</v>
      </c>
      <c r="R213" s="68">
        <v>0.70559000000000005</v>
      </c>
      <c r="S213" s="68">
        <v>0.71142000000000005</v>
      </c>
      <c r="T213" s="68">
        <v>0.72599999999999998</v>
      </c>
      <c r="U213" s="68">
        <v>0.74348999999999998</v>
      </c>
      <c r="V213" s="68">
        <v>0.76099000000000006</v>
      </c>
      <c r="W213" s="68">
        <v>0.76099000000000006</v>
      </c>
      <c r="X213" s="68">
        <v>0.74348999999999998</v>
      </c>
      <c r="Y213" s="68">
        <v>0.72599999999999998</v>
      </c>
      <c r="Z213" s="68">
        <v>0.70559000000000005</v>
      </c>
      <c r="AA213" s="68">
        <v>0.70559000000000005</v>
      </c>
      <c r="AB213" s="68">
        <v>0.70559000000000005</v>
      </c>
      <c r="AC213" s="68">
        <v>0.69101000000000001</v>
      </c>
      <c r="AD213" s="68">
        <v>0.71142000000000005</v>
      </c>
      <c r="AE213" s="110"/>
      <c r="AF213" s="91"/>
    </row>
    <row r="214" spans="1:32" x14ac:dyDescent="0.25">
      <c r="A214" s="110"/>
      <c r="B214" s="100"/>
      <c r="C214" s="70"/>
      <c r="D214" s="63" t="s">
        <v>119</v>
      </c>
      <c r="E214" s="63" t="s">
        <v>161</v>
      </c>
      <c r="F214" s="71">
        <v>45006</v>
      </c>
      <c r="G214" s="68">
        <v>0.72599999999999998</v>
      </c>
      <c r="H214" s="68">
        <v>0.71142000000000005</v>
      </c>
      <c r="I214" s="68">
        <v>0.71142000000000005</v>
      </c>
      <c r="J214" s="68">
        <v>0.70559000000000005</v>
      </c>
      <c r="K214" s="68">
        <v>0.70559000000000005</v>
      </c>
      <c r="L214" s="68">
        <v>0.69101000000000001</v>
      </c>
      <c r="M214" s="68">
        <v>0.67352000000000001</v>
      </c>
      <c r="N214" s="68">
        <v>0.67352000000000001</v>
      </c>
      <c r="O214" s="68">
        <v>0.69101000000000001</v>
      </c>
      <c r="P214" s="68">
        <v>0.76973000000000003</v>
      </c>
      <c r="Q214" s="68">
        <v>0.80764000000000002</v>
      </c>
      <c r="R214" s="68">
        <v>0.82221</v>
      </c>
      <c r="S214" s="68">
        <v>0.83970999999999996</v>
      </c>
      <c r="T214" s="68">
        <v>0.82221</v>
      </c>
      <c r="U214" s="68">
        <v>0.82221</v>
      </c>
      <c r="V214" s="68">
        <v>0.82221</v>
      </c>
      <c r="W214" s="68">
        <v>0.80764000000000002</v>
      </c>
      <c r="X214" s="68">
        <v>0.79596999999999996</v>
      </c>
      <c r="Y214" s="68">
        <v>0.78722999999999999</v>
      </c>
      <c r="Z214" s="68">
        <v>0.78722999999999999</v>
      </c>
      <c r="AA214" s="68">
        <v>0.76973000000000003</v>
      </c>
      <c r="AB214" s="68">
        <v>0.76973000000000003</v>
      </c>
      <c r="AC214" s="68">
        <v>0.76973000000000003</v>
      </c>
      <c r="AD214" s="68">
        <v>0.76973000000000003</v>
      </c>
      <c r="AE214" s="110"/>
      <c r="AF214" s="91"/>
    </row>
    <row r="215" spans="1:32" x14ac:dyDescent="0.25">
      <c r="A215" s="110"/>
      <c r="B215" s="100"/>
      <c r="C215" s="70"/>
      <c r="D215" s="63" t="s">
        <v>119</v>
      </c>
      <c r="E215" s="63" t="s">
        <v>161</v>
      </c>
      <c r="F215" s="71">
        <v>45030</v>
      </c>
      <c r="G215" s="68">
        <v>0.83970999999999996</v>
      </c>
      <c r="H215" s="68">
        <v>0.86012</v>
      </c>
      <c r="I215" s="68">
        <v>0.86012</v>
      </c>
      <c r="J215" s="68">
        <v>0.86012</v>
      </c>
      <c r="K215" s="68">
        <v>0.87470000000000003</v>
      </c>
      <c r="L215" s="68">
        <v>0.87470000000000003</v>
      </c>
      <c r="M215" s="68">
        <v>0.87470000000000003</v>
      </c>
      <c r="N215" s="68">
        <v>0.87470000000000003</v>
      </c>
      <c r="O215" s="68">
        <v>0.87470000000000003</v>
      </c>
      <c r="P215" s="68">
        <v>0.87470000000000003</v>
      </c>
      <c r="Q215" s="68">
        <v>0.87470000000000003</v>
      </c>
      <c r="R215" s="68">
        <v>0.88344</v>
      </c>
      <c r="S215" s="68">
        <v>0.87470000000000003</v>
      </c>
      <c r="T215" s="68">
        <v>0.87470000000000003</v>
      </c>
      <c r="U215" s="68">
        <v>0.87470000000000003</v>
      </c>
      <c r="V215" s="68">
        <v>0.83970999999999996</v>
      </c>
      <c r="W215" s="68">
        <v>0.82221</v>
      </c>
      <c r="X215" s="68">
        <v>0.82221</v>
      </c>
      <c r="Y215" s="68">
        <v>0.80764000000000002</v>
      </c>
      <c r="Z215" s="68">
        <v>0.78722999999999999</v>
      </c>
      <c r="AA215" s="68">
        <v>0.78722999999999999</v>
      </c>
      <c r="AB215" s="68">
        <v>0.76973000000000003</v>
      </c>
      <c r="AC215" s="68">
        <v>0.76099000000000006</v>
      </c>
      <c r="AD215" s="68">
        <v>0.74348999999999998</v>
      </c>
      <c r="AE215" s="110"/>
      <c r="AF215" s="91"/>
    </row>
    <row r="216" spans="1:32" x14ac:dyDescent="0.25">
      <c r="A216" s="110"/>
      <c r="B216" s="100"/>
      <c r="C216" s="70"/>
      <c r="D216" s="63" t="s">
        <v>119</v>
      </c>
      <c r="E216" s="63" t="s">
        <v>161</v>
      </c>
      <c r="F216" s="71">
        <v>45055</v>
      </c>
      <c r="G216" s="68">
        <v>0.95342000000000005</v>
      </c>
      <c r="H216" s="68">
        <v>0.93884000000000001</v>
      </c>
      <c r="I216" s="68">
        <v>0.93884000000000001</v>
      </c>
      <c r="J216" s="68">
        <v>0.92135</v>
      </c>
      <c r="K216" s="68">
        <v>0.91259999999999997</v>
      </c>
      <c r="L216" s="68">
        <v>0.89802000000000004</v>
      </c>
      <c r="M216" s="68">
        <v>0.91259999999999997</v>
      </c>
      <c r="N216" s="68">
        <v>0.93884000000000001</v>
      </c>
      <c r="O216" s="68">
        <v>0.97674000000000005</v>
      </c>
      <c r="P216" s="68">
        <v>0.99424000000000001</v>
      </c>
      <c r="Q216" s="68">
        <v>0.98841000000000001</v>
      </c>
      <c r="R216" s="68">
        <v>0.99424000000000001</v>
      </c>
      <c r="S216" s="68">
        <v>0.99424000000000001</v>
      </c>
      <c r="T216" s="68">
        <v>0.99424000000000001</v>
      </c>
      <c r="U216" s="68">
        <v>0.99424000000000001</v>
      </c>
      <c r="V216" s="68">
        <v>1.0059</v>
      </c>
      <c r="W216" s="68">
        <v>1.0059</v>
      </c>
      <c r="X216" s="68">
        <v>0.99424000000000001</v>
      </c>
      <c r="Y216" s="68">
        <v>0.98841000000000001</v>
      </c>
      <c r="Z216" s="68">
        <v>0.96216000000000002</v>
      </c>
      <c r="AA216" s="68">
        <v>0.92135</v>
      </c>
      <c r="AB216" s="68">
        <v>0.91259999999999997</v>
      </c>
      <c r="AC216" s="68">
        <v>0.89802000000000004</v>
      </c>
      <c r="AD216" s="68">
        <v>0.89802000000000004</v>
      </c>
      <c r="AE216" s="110"/>
      <c r="AF216" s="91"/>
    </row>
    <row r="217" spans="1:32" x14ac:dyDescent="0.25">
      <c r="A217" s="110"/>
      <c r="B217" s="100"/>
      <c r="C217" s="70"/>
      <c r="D217" s="63" t="s">
        <v>119</v>
      </c>
      <c r="E217" s="63" t="s">
        <v>161</v>
      </c>
      <c r="F217" s="71">
        <v>45100</v>
      </c>
      <c r="G217" s="68">
        <v>0.98841000000000001</v>
      </c>
      <c r="H217" s="68">
        <v>0.96216000000000002</v>
      </c>
      <c r="I217" s="68">
        <v>0.96216000000000002</v>
      </c>
      <c r="J217" s="68">
        <v>0.95342000000000005</v>
      </c>
      <c r="K217" s="68">
        <v>0.95342000000000005</v>
      </c>
      <c r="L217" s="68">
        <v>0.95342000000000005</v>
      </c>
      <c r="M217" s="68">
        <v>0.97674000000000005</v>
      </c>
      <c r="N217" s="68">
        <v>1.0059</v>
      </c>
      <c r="O217" s="68">
        <v>1.02339</v>
      </c>
      <c r="P217" s="68">
        <v>1.02922</v>
      </c>
      <c r="Q217" s="68">
        <v>1.0321400000000001</v>
      </c>
      <c r="R217" s="68">
        <v>1.02922</v>
      </c>
      <c r="S217" s="68">
        <v>1.02339</v>
      </c>
      <c r="T217" s="68">
        <v>1.02339</v>
      </c>
      <c r="U217" s="68">
        <v>1.02339</v>
      </c>
      <c r="V217" s="68">
        <v>1.02922</v>
      </c>
      <c r="W217" s="68">
        <v>1.0321400000000001</v>
      </c>
      <c r="X217" s="68">
        <v>1.0321400000000001</v>
      </c>
      <c r="Y217" s="68">
        <v>1.02922</v>
      </c>
      <c r="Z217" s="68">
        <v>1.02922</v>
      </c>
      <c r="AA217" s="68">
        <v>1.02339</v>
      </c>
      <c r="AB217" s="68">
        <v>1.01756</v>
      </c>
      <c r="AC217" s="68">
        <v>1.0088200000000001</v>
      </c>
      <c r="AD217" s="68">
        <v>1.0088200000000001</v>
      </c>
      <c r="AE217" s="110"/>
      <c r="AF217" s="91"/>
    </row>
    <row r="218" spans="1:32" x14ac:dyDescent="0.25">
      <c r="A218" s="110"/>
      <c r="B218" s="100"/>
      <c r="C218" s="70"/>
      <c r="D218" s="63" t="s">
        <v>119</v>
      </c>
      <c r="E218" s="63" t="s">
        <v>161</v>
      </c>
      <c r="F218" s="71">
        <v>45123</v>
      </c>
      <c r="G218" s="68">
        <v>1.0088200000000001</v>
      </c>
      <c r="H218" s="68">
        <v>1.0059</v>
      </c>
      <c r="I218" s="68">
        <v>1.0059</v>
      </c>
      <c r="J218" s="68">
        <v>0.99424000000000001</v>
      </c>
      <c r="K218" s="68">
        <v>0.99424000000000001</v>
      </c>
      <c r="L218" s="68">
        <v>0.99424000000000001</v>
      </c>
      <c r="M218" s="68">
        <v>1.0059</v>
      </c>
      <c r="N218" s="68">
        <v>1.02339</v>
      </c>
      <c r="O218" s="68">
        <v>1.02922</v>
      </c>
      <c r="P218" s="68">
        <v>1.0321400000000001</v>
      </c>
      <c r="Q218" s="68">
        <v>1.02339</v>
      </c>
      <c r="R218" s="68">
        <v>1.01756</v>
      </c>
      <c r="S218" s="68">
        <v>1.00007</v>
      </c>
      <c r="T218" s="68">
        <v>0.99424000000000001</v>
      </c>
      <c r="U218" s="68">
        <v>1.00007</v>
      </c>
      <c r="V218" s="68">
        <v>0.99424000000000001</v>
      </c>
      <c r="W218" s="68">
        <v>0.97965999999999998</v>
      </c>
      <c r="X218" s="68">
        <v>0.99424000000000001</v>
      </c>
      <c r="Y218" s="68">
        <v>1.00007</v>
      </c>
      <c r="Z218" s="68">
        <v>1.01756</v>
      </c>
      <c r="AA218" s="68">
        <v>1.02339</v>
      </c>
      <c r="AB218" s="68">
        <v>1.0321400000000001</v>
      </c>
      <c r="AC218" s="68">
        <v>1.02922</v>
      </c>
      <c r="AD218" s="68">
        <v>1.02339</v>
      </c>
      <c r="AE218" s="110"/>
      <c r="AF218" s="91"/>
    </row>
    <row r="219" spans="1:32" x14ac:dyDescent="0.25">
      <c r="A219" s="110"/>
      <c r="B219" s="111" t="s">
        <v>199</v>
      </c>
      <c r="C219" s="70"/>
      <c r="D219" s="63" t="s">
        <v>119</v>
      </c>
      <c r="E219" s="63" t="s">
        <v>161</v>
      </c>
      <c r="F219" s="71">
        <v>44928</v>
      </c>
      <c r="G219" s="68">
        <v>0.67352000000000001</v>
      </c>
      <c r="H219" s="68">
        <v>0.67352000000000001</v>
      </c>
      <c r="I219" s="68">
        <v>0.66768000000000005</v>
      </c>
      <c r="J219" s="68">
        <v>0.66768000000000005</v>
      </c>
      <c r="K219" s="68">
        <v>0.65310999999999997</v>
      </c>
      <c r="L219" s="68">
        <v>0.65310999999999997</v>
      </c>
      <c r="M219" s="68">
        <v>0.65310999999999997</v>
      </c>
      <c r="N219" s="68">
        <v>0.65310999999999997</v>
      </c>
      <c r="O219" s="68">
        <v>0.64727000000000001</v>
      </c>
      <c r="P219" s="68">
        <v>0.65310999999999997</v>
      </c>
      <c r="Q219" s="68">
        <v>0.65310999999999997</v>
      </c>
      <c r="R219" s="68">
        <v>0.66768000000000005</v>
      </c>
      <c r="S219" s="68">
        <v>0.66768000000000005</v>
      </c>
      <c r="T219" s="68">
        <v>0.66768000000000005</v>
      </c>
      <c r="U219" s="68">
        <v>0.66768000000000005</v>
      </c>
      <c r="V219" s="68">
        <v>0.67352000000000001</v>
      </c>
      <c r="W219" s="68">
        <v>0.67352000000000001</v>
      </c>
      <c r="X219" s="68">
        <v>0.66768000000000005</v>
      </c>
      <c r="Y219" s="68">
        <v>0.66768000000000005</v>
      </c>
      <c r="Z219" s="68">
        <v>0.66768000000000005</v>
      </c>
      <c r="AA219" s="68">
        <v>0.67352000000000001</v>
      </c>
      <c r="AB219" s="68">
        <v>0.67352000000000001</v>
      </c>
      <c r="AC219" s="68">
        <v>0.67352000000000001</v>
      </c>
      <c r="AD219" s="68">
        <v>0.67352000000000001</v>
      </c>
      <c r="AE219" s="110"/>
      <c r="AF219" s="91"/>
    </row>
    <row r="220" spans="1:32" x14ac:dyDescent="0.25">
      <c r="A220" s="110"/>
      <c r="B220" s="100" t="s">
        <v>199</v>
      </c>
      <c r="C220" s="70"/>
      <c r="D220" s="63" t="s">
        <v>119</v>
      </c>
      <c r="E220" s="63" t="s">
        <v>161</v>
      </c>
      <c r="F220" s="71">
        <v>44936</v>
      </c>
      <c r="G220" s="68">
        <v>0.76099000000000006</v>
      </c>
      <c r="H220" s="68">
        <v>0.74348999999999998</v>
      </c>
      <c r="I220" s="68">
        <v>0.74348999999999998</v>
      </c>
      <c r="J220" s="68">
        <v>0.74348999999999998</v>
      </c>
      <c r="K220" s="68">
        <v>0.74348999999999998</v>
      </c>
      <c r="L220" s="68">
        <v>0.72599999999999998</v>
      </c>
      <c r="M220" s="68">
        <v>0.72599999999999998</v>
      </c>
      <c r="N220" s="68">
        <v>0.71142000000000005</v>
      </c>
      <c r="O220" s="68">
        <v>0.72599999999999998</v>
      </c>
      <c r="P220" s="68">
        <v>0.72599999999999998</v>
      </c>
      <c r="Q220" s="68">
        <v>0.76099000000000006</v>
      </c>
      <c r="R220" s="68">
        <v>0.76973000000000003</v>
      </c>
      <c r="S220" s="68">
        <v>0.78722999999999999</v>
      </c>
      <c r="T220" s="68">
        <v>0.79596999999999996</v>
      </c>
      <c r="U220" s="68">
        <v>0.79596999999999996</v>
      </c>
      <c r="V220" s="68">
        <v>0.80764000000000002</v>
      </c>
      <c r="W220" s="68">
        <v>0.80764000000000002</v>
      </c>
      <c r="X220" s="68">
        <v>0.79596999999999996</v>
      </c>
      <c r="Y220" s="68">
        <v>0.78722999999999999</v>
      </c>
      <c r="Z220" s="68">
        <v>0.78722999999999999</v>
      </c>
      <c r="AA220" s="68">
        <v>0.78722999999999999</v>
      </c>
      <c r="AB220" s="68">
        <v>0.76973000000000003</v>
      </c>
      <c r="AC220" s="68">
        <v>0.76973000000000003</v>
      </c>
      <c r="AD220" s="68">
        <v>0.76973000000000003</v>
      </c>
      <c r="AE220" s="110"/>
      <c r="AF220" s="91"/>
    </row>
    <row r="221" spans="1:32" x14ac:dyDescent="0.25">
      <c r="A221" s="110"/>
      <c r="B221" s="100" t="s">
        <v>199</v>
      </c>
      <c r="C221" s="70"/>
      <c r="D221" s="63" t="s">
        <v>119</v>
      </c>
      <c r="E221" s="63" t="s">
        <v>161</v>
      </c>
      <c r="F221" s="71">
        <v>45006</v>
      </c>
      <c r="G221" s="68">
        <v>0.76099000000000006</v>
      </c>
      <c r="H221" s="68">
        <v>0.76099000000000006</v>
      </c>
      <c r="I221" s="68">
        <v>0.76099000000000006</v>
      </c>
      <c r="J221" s="68">
        <v>0.76099000000000006</v>
      </c>
      <c r="K221" s="68">
        <v>0.76099000000000006</v>
      </c>
      <c r="L221" s="68">
        <v>0.76099000000000006</v>
      </c>
      <c r="M221" s="68">
        <v>0.76099000000000006</v>
      </c>
      <c r="N221" s="68">
        <v>0.76099000000000006</v>
      </c>
      <c r="O221" s="68">
        <v>0.76973000000000003</v>
      </c>
      <c r="P221" s="68">
        <v>0.79596999999999996</v>
      </c>
      <c r="Q221" s="68">
        <v>0.82221</v>
      </c>
      <c r="R221" s="68">
        <v>0.83970999999999996</v>
      </c>
      <c r="S221" s="68">
        <v>0.86012</v>
      </c>
      <c r="T221" s="68">
        <v>0.87470000000000003</v>
      </c>
      <c r="U221" s="68">
        <v>0.87470000000000003</v>
      </c>
      <c r="V221" s="68">
        <v>0.86012</v>
      </c>
      <c r="W221" s="68">
        <v>0.86012</v>
      </c>
      <c r="X221" s="68">
        <v>0.86012</v>
      </c>
      <c r="Y221" s="68">
        <v>0.86012</v>
      </c>
      <c r="Z221" s="68">
        <v>0.83970999999999996</v>
      </c>
      <c r="AA221" s="68">
        <v>0.82221</v>
      </c>
      <c r="AB221" s="68">
        <v>0.80764000000000002</v>
      </c>
      <c r="AC221" s="68">
        <v>0.80764000000000002</v>
      </c>
      <c r="AD221" s="68">
        <v>0.80764000000000002</v>
      </c>
      <c r="AE221" s="110"/>
      <c r="AF221" s="91"/>
    </row>
    <row r="222" spans="1:32" x14ac:dyDescent="0.25">
      <c r="A222" s="110"/>
      <c r="B222" s="100" t="s">
        <v>199</v>
      </c>
      <c r="C222" s="70"/>
      <c r="D222" s="63" t="s">
        <v>119</v>
      </c>
      <c r="E222" s="63" t="s">
        <v>161</v>
      </c>
      <c r="F222" s="71">
        <v>45030</v>
      </c>
      <c r="G222" s="68">
        <v>0.88344</v>
      </c>
      <c r="H222" s="68">
        <v>0.88344</v>
      </c>
      <c r="I222" s="68">
        <v>0.88344</v>
      </c>
      <c r="J222" s="68">
        <v>0.89802000000000004</v>
      </c>
      <c r="K222" s="68">
        <v>0.88344</v>
      </c>
      <c r="L222" s="68">
        <v>0.88344</v>
      </c>
      <c r="M222" s="68">
        <v>0.88344</v>
      </c>
      <c r="N222" s="68">
        <v>0.89802000000000004</v>
      </c>
      <c r="O222" s="68">
        <v>0.91259999999999997</v>
      </c>
      <c r="P222" s="68">
        <v>0.89802000000000004</v>
      </c>
      <c r="Q222" s="68">
        <v>0.88344</v>
      </c>
      <c r="R222" s="68">
        <v>0.89802000000000004</v>
      </c>
      <c r="S222" s="68">
        <v>0.89802000000000004</v>
      </c>
      <c r="T222" s="68">
        <v>0.91259999999999997</v>
      </c>
      <c r="U222" s="68">
        <v>0.91259999999999997</v>
      </c>
      <c r="V222" s="68">
        <v>0.91259999999999997</v>
      </c>
      <c r="W222" s="68">
        <v>0.89802000000000004</v>
      </c>
      <c r="X222" s="68">
        <v>0.87470000000000003</v>
      </c>
      <c r="Y222" s="68">
        <v>0.86012</v>
      </c>
      <c r="Z222" s="68">
        <v>0.82221</v>
      </c>
      <c r="AA222" s="68">
        <v>0.82221</v>
      </c>
      <c r="AB222" s="68">
        <v>0.82221</v>
      </c>
      <c r="AC222" s="68">
        <v>0.80764000000000002</v>
      </c>
      <c r="AD222" s="68">
        <v>0.79596999999999996</v>
      </c>
      <c r="AE222" s="110"/>
      <c r="AF222" s="91"/>
    </row>
    <row r="223" spans="1:32" x14ac:dyDescent="0.25">
      <c r="A223" s="110"/>
      <c r="B223" s="100" t="s">
        <v>199</v>
      </c>
      <c r="C223" s="70"/>
      <c r="D223" s="63" t="s">
        <v>119</v>
      </c>
      <c r="E223" s="63" t="s">
        <v>161</v>
      </c>
      <c r="F223" s="71">
        <v>45055</v>
      </c>
      <c r="G223" s="68">
        <v>0.91259999999999997</v>
      </c>
      <c r="H223" s="68">
        <v>0.89802000000000004</v>
      </c>
      <c r="I223" s="68">
        <v>0.89802000000000004</v>
      </c>
      <c r="J223" s="68">
        <v>0.88344</v>
      </c>
      <c r="K223" s="68">
        <v>0.88344</v>
      </c>
      <c r="L223" s="68">
        <v>0.88344</v>
      </c>
      <c r="M223" s="68">
        <v>0.91259999999999997</v>
      </c>
      <c r="N223" s="68">
        <v>0.92135</v>
      </c>
      <c r="O223" s="68">
        <v>0.96216000000000002</v>
      </c>
      <c r="P223" s="68">
        <v>0.97674000000000005</v>
      </c>
      <c r="Q223" s="68">
        <v>0.98841000000000001</v>
      </c>
      <c r="R223" s="68">
        <v>0.99424000000000001</v>
      </c>
      <c r="S223" s="68">
        <v>0.98841000000000001</v>
      </c>
      <c r="T223" s="68">
        <v>0.99424000000000001</v>
      </c>
      <c r="U223" s="68">
        <v>0.99424000000000001</v>
      </c>
      <c r="V223" s="68">
        <v>1.0059</v>
      </c>
      <c r="W223" s="68">
        <v>1.0059</v>
      </c>
      <c r="X223" s="68">
        <v>1.0059</v>
      </c>
      <c r="Y223" s="68">
        <v>0.99424000000000001</v>
      </c>
      <c r="Z223" s="68">
        <v>0.98841000000000001</v>
      </c>
      <c r="AA223" s="68">
        <v>0.96216000000000002</v>
      </c>
      <c r="AB223" s="68">
        <v>0.95342000000000005</v>
      </c>
      <c r="AC223" s="68">
        <v>0.92135</v>
      </c>
      <c r="AD223" s="68">
        <v>0.91259999999999997</v>
      </c>
      <c r="AE223" s="110"/>
      <c r="AF223" s="91"/>
    </row>
    <row r="224" spans="1:32" x14ac:dyDescent="0.25">
      <c r="A224" s="110"/>
      <c r="B224" s="100" t="s">
        <v>199</v>
      </c>
      <c r="C224" s="70"/>
      <c r="D224" s="63" t="s">
        <v>119</v>
      </c>
      <c r="E224" s="63" t="s">
        <v>161</v>
      </c>
      <c r="F224" s="71">
        <v>45100</v>
      </c>
      <c r="G224" s="68">
        <v>0.96216000000000002</v>
      </c>
      <c r="H224" s="68">
        <v>0.96216000000000002</v>
      </c>
      <c r="I224" s="68">
        <v>0.96216000000000002</v>
      </c>
      <c r="J224" s="68">
        <v>0.95342000000000005</v>
      </c>
      <c r="K224" s="68">
        <v>0.93884000000000001</v>
      </c>
      <c r="L224" s="68">
        <v>0.93884000000000001</v>
      </c>
      <c r="M224" s="68">
        <v>0.97674000000000005</v>
      </c>
      <c r="N224" s="68">
        <v>0.98841000000000001</v>
      </c>
      <c r="O224" s="68">
        <v>1.0088200000000001</v>
      </c>
      <c r="P224" s="68">
        <v>1.01756</v>
      </c>
      <c r="Q224" s="68">
        <v>1.01756</v>
      </c>
      <c r="R224" s="68">
        <v>1.01756</v>
      </c>
      <c r="S224" s="68">
        <v>1.02339</v>
      </c>
      <c r="T224" s="68">
        <v>1.02339</v>
      </c>
      <c r="U224" s="68">
        <v>1.0088200000000001</v>
      </c>
      <c r="V224" s="68">
        <v>1.0088200000000001</v>
      </c>
      <c r="W224" s="68">
        <v>1.0059</v>
      </c>
      <c r="X224" s="68">
        <v>1.0059</v>
      </c>
      <c r="Y224" s="68">
        <v>1.0059</v>
      </c>
      <c r="Z224" s="68">
        <v>1.0059</v>
      </c>
      <c r="AA224" s="68">
        <v>0.99424000000000001</v>
      </c>
      <c r="AB224" s="68">
        <v>0.99424000000000001</v>
      </c>
      <c r="AC224" s="68">
        <v>0.99424000000000001</v>
      </c>
      <c r="AD224" s="68">
        <v>0.99424000000000001</v>
      </c>
      <c r="AE224" s="110"/>
      <c r="AF224" s="91"/>
    </row>
    <row r="225" spans="1:32" x14ac:dyDescent="0.25">
      <c r="A225" s="110"/>
      <c r="B225" s="100" t="s">
        <v>199</v>
      </c>
      <c r="C225" s="70"/>
      <c r="D225" s="63" t="s">
        <v>119</v>
      </c>
      <c r="E225" s="63" t="s">
        <v>161</v>
      </c>
      <c r="F225" s="71">
        <v>45123</v>
      </c>
      <c r="G225" s="68">
        <v>0.99424000000000001</v>
      </c>
      <c r="H225" s="68">
        <v>0.99424000000000001</v>
      </c>
      <c r="I225" s="68">
        <v>0.99424000000000001</v>
      </c>
      <c r="J225" s="68">
        <v>0.99424000000000001</v>
      </c>
      <c r="K225" s="68">
        <v>0.99424000000000001</v>
      </c>
      <c r="L225" s="68">
        <v>1.0059</v>
      </c>
      <c r="M225" s="68">
        <v>1.01756</v>
      </c>
      <c r="N225" s="68">
        <v>1.02922</v>
      </c>
      <c r="O225" s="68">
        <v>1.0321400000000001</v>
      </c>
      <c r="P225" s="68">
        <v>1.02922</v>
      </c>
      <c r="Q225" s="68">
        <v>1.02922</v>
      </c>
      <c r="R225" s="68">
        <v>1.02339</v>
      </c>
      <c r="S225" s="68">
        <v>1.01756</v>
      </c>
      <c r="T225" s="68">
        <v>1.00007</v>
      </c>
      <c r="U225" s="68">
        <v>0.99424000000000001</v>
      </c>
      <c r="V225" s="68">
        <v>0.99424000000000001</v>
      </c>
      <c r="W225" s="68">
        <v>1.00007</v>
      </c>
      <c r="X225" s="68">
        <v>1.01756</v>
      </c>
      <c r="Y225" s="68">
        <v>1.02339</v>
      </c>
      <c r="Z225" s="68">
        <v>1.02922</v>
      </c>
      <c r="AA225" s="68">
        <v>1.0321400000000001</v>
      </c>
      <c r="AB225" s="68">
        <v>1.0321400000000001</v>
      </c>
      <c r="AC225" s="68">
        <v>1.02922</v>
      </c>
      <c r="AD225" s="68">
        <v>1.02922</v>
      </c>
      <c r="AE225" s="110"/>
      <c r="AF225" s="91"/>
    </row>
    <row r="226" spans="1:32" x14ac:dyDescent="0.25">
      <c r="A226" s="110"/>
      <c r="B226" s="111" t="s">
        <v>200</v>
      </c>
      <c r="C226" s="70"/>
      <c r="D226" s="63" t="s">
        <v>119</v>
      </c>
      <c r="E226" s="63" t="s">
        <v>161</v>
      </c>
      <c r="F226" s="71">
        <v>44928</v>
      </c>
      <c r="G226" s="68">
        <v>0.62978000000000001</v>
      </c>
      <c r="H226" s="68">
        <v>0.61812</v>
      </c>
      <c r="I226" s="68">
        <v>0.61229</v>
      </c>
      <c r="J226" s="68">
        <v>0.61229</v>
      </c>
      <c r="K226" s="68">
        <v>0.61229</v>
      </c>
      <c r="L226" s="68">
        <v>0.61229</v>
      </c>
      <c r="M226" s="68">
        <v>0.61229</v>
      </c>
      <c r="N226" s="68">
        <v>0.61229</v>
      </c>
      <c r="O226" s="68">
        <v>0.61229</v>
      </c>
      <c r="P226" s="68">
        <v>0.61229</v>
      </c>
      <c r="Q226" s="68">
        <v>0.61812</v>
      </c>
      <c r="R226" s="68">
        <v>0.62978000000000001</v>
      </c>
      <c r="S226" s="68">
        <v>0.62978000000000001</v>
      </c>
      <c r="T226" s="68">
        <v>0.62978000000000001</v>
      </c>
      <c r="U226" s="68">
        <v>0.64727000000000001</v>
      </c>
      <c r="V226" s="68">
        <v>0.64727000000000001</v>
      </c>
      <c r="W226" s="68">
        <v>0.64727000000000001</v>
      </c>
      <c r="X226" s="68">
        <v>0.64727000000000001</v>
      </c>
      <c r="Y226" s="68">
        <v>0.64727000000000001</v>
      </c>
      <c r="Z226" s="68">
        <v>0.64727000000000001</v>
      </c>
      <c r="AA226" s="68">
        <v>0.64727000000000001</v>
      </c>
      <c r="AB226" s="68">
        <v>0.62978000000000001</v>
      </c>
      <c r="AC226" s="68">
        <v>0.62978000000000001</v>
      </c>
      <c r="AD226" s="68">
        <v>0.61812</v>
      </c>
      <c r="AE226" s="110"/>
      <c r="AF226" s="91"/>
    </row>
    <row r="227" spans="1:32" x14ac:dyDescent="0.25">
      <c r="A227" s="110"/>
      <c r="B227" s="100" t="s">
        <v>200</v>
      </c>
      <c r="C227" s="70"/>
      <c r="D227" s="63" t="s">
        <v>119</v>
      </c>
      <c r="E227" s="63" t="s">
        <v>161</v>
      </c>
      <c r="F227" s="71">
        <v>44936</v>
      </c>
      <c r="G227" s="68">
        <v>0.71142000000000005</v>
      </c>
      <c r="H227" s="68">
        <v>0.71142000000000005</v>
      </c>
      <c r="I227" s="68">
        <v>0.70559000000000005</v>
      </c>
      <c r="J227" s="68">
        <v>0.70559000000000005</v>
      </c>
      <c r="K227" s="68">
        <v>0.69101000000000001</v>
      </c>
      <c r="L227" s="68">
        <v>0.69101000000000001</v>
      </c>
      <c r="M227" s="68">
        <v>0.67352000000000001</v>
      </c>
      <c r="N227" s="68">
        <v>0.67352000000000001</v>
      </c>
      <c r="O227" s="68">
        <v>0.67352000000000001</v>
      </c>
      <c r="P227" s="68">
        <v>0.67352000000000001</v>
      </c>
      <c r="Q227" s="68">
        <v>0.69101000000000001</v>
      </c>
      <c r="R227" s="68">
        <v>0.70559000000000005</v>
      </c>
      <c r="S227" s="68">
        <v>0.70559000000000005</v>
      </c>
      <c r="T227" s="68">
        <v>0.70559000000000005</v>
      </c>
      <c r="U227" s="68">
        <v>0.70559000000000005</v>
      </c>
      <c r="V227" s="68">
        <v>0.71142000000000005</v>
      </c>
      <c r="W227" s="68">
        <v>0.71142000000000005</v>
      </c>
      <c r="X227" s="68">
        <v>0.69101000000000001</v>
      </c>
      <c r="Y227" s="68">
        <v>0.67352000000000001</v>
      </c>
      <c r="Z227" s="68">
        <v>0.66768000000000005</v>
      </c>
      <c r="AA227" s="68">
        <v>0.67352000000000001</v>
      </c>
      <c r="AB227" s="68">
        <v>0.65310999999999997</v>
      </c>
      <c r="AC227" s="68">
        <v>0.66768000000000005</v>
      </c>
      <c r="AD227" s="68">
        <v>0.69101000000000001</v>
      </c>
      <c r="AE227" s="110"/>
      <c r="AF227" s="91"/>
    </row>
    <row r="228" spans="1:32" x14ac:dyDescent="0.25">
      <c r="A228" s="110"/>
      <c r="B228" s="100" t="s">
        <v>200</v>
      </c>
      <c r="C228" s="70"/>
      <c r="D228" s="63" t="s">
        <v>119</v>
      </c>
      <c r="E228" s="63" t="s">
        <v>161</v>
      </c>
      <c r="F228" s="71">
        <v>45006</v>
      </c>
      <c r="G228" s="68">
        <v>0.76973000000000003</v>
      </c>
      <c r="H228" s="68">
        <v>0.76099000000000006</v>
      </c>
      <c r="I228" s="68">
        <v>0.76099000000000006</v>
      </c>
      <c r="J228" s="68">
        <v>0.74348999999999998</v>
      </c>
      <c r="K228" s="68">
        <v>0.72599999999999998</v>
      </c>
      <c r="L228" s="68">
        <v>0.70559000000000005</v>
      </c>
      <c r="M228" s="68">
        <v>0.70559000000000005</v>
      </c>
      <c r="N228" s="68">
        <v>0.72599999999999998</v>
      </c>
      <c r="O228" s="68">
        <v>0.76973000000000003</v>
      </c>
      <c r="P228" s="68">
        <v>0.80764000000000002</v>
      </c>
      <c r="Q228" s="68">
        <v>0.83970999999999996</v>
      </c>
      <c r="R228" s="68">
        <v>0.86012</v>
      </c>
      <c r="S228" s="68">
        <v>0.86012</v>
      </c>
      <c r="T228" s="68">
        <v>0.83970999999999996</v>
      </c>
      <c r="U228" s="68">
        <v>0.82221</v>
      </c>
      <c r="V228" s="68">
        <v>0.80764000000000002</v>
      </c>
      <c r="W228" s="68">
        <v>0.79596999999999996</v>
      </c>
      <c r="X228" s="68">
        <v>0.78722999999999999</v>
      </c>
      <c r="Y228" s="68">
        <v>0.78722999999999999</v>
      </c>
      <c r="Z228" s="68">
        <v>0.78722999999999999</v>
      </c>
      <c r="AA228" s="68">
        <v>0.76973000000000003</v>
      </c>
      <c r="AB228" s="68">
        <v>0.76973000000000003</v>
      </c>
      <c r="AC228" s="68">
        <v>0.76973000000000003</v>
      </c>
      <c r="AD228" s="68">
        <v>0.76973000000000003</v>
      </c>
      <c r="AE228" s="110"/>
      <c r="AF228" s="91"/>
    </row>
    <row r="229" spans="1:32" x14ac:dyDescent="0.25">
      <c r="A229" s="110"/>
      <c r="B229" s="100" t="s">
        <v>200</v>
      </c>
      <c r="C229" s="70"/>
      <c r="D229" s="63" t="s">
        <v>119</v>
      </c>
      <c r="E229" s="63" t="s">
        <v>161</v>
      </c>
      <c r="F229" s="71">
        <v>45030</v>
      </c>
      <c r="G229" s="68">
        <v>0.86012</v>
      </c>
      <c r="H229" s="68">
        <v>0.86012</v>
      </c>
      <c r="I229" s="68">
        <v>0.86012</v>
      </c>
      <c r="J229" s="68">
        <v>0.87470000000000003</v>
      </c>
      <c r="K229" s="68">
        <v>0.87470000000000003</v>
      </c>
      <c r="L229" s="68">
        <v>0.87470000000000003</v>
      </c>
      <c r="M229" s="68">
        <v>0.87470000000000003</v>
      </c>
      <c r="N229" s="68">
        <v>0.87470000000000003</v>
      </c>
      <c r="O229" s="68">
        <v>0.86012</v>
      </c>
      <c r="P229" s="68">
        <v>0.82221</v>
      </c>
      <c r="Q229" s="68">
        <v>0.80764000000000002</v>
      </c>
      <c r="R229" s="68">
        <v>0.79596999999999996</v>
      </c>
      <c r="S229" s="68">
        <v>0.79596999999999996</v>
      </c>
      <c r="T229" s="68">
        <v>0.79596999999999996</v>
      </c>
      <c r="U229" s="68">
        <v>0.79596999999999996</v>
      </c>
      <c r="V229" s="68">
        <v>0.79596999999999996</v>
      </c>
      <c r="W229" s="68">
        <v>0.79596999999999996</v>
      </c>
      <c r="X229" s="68">
        <v>0.78722999999999999</v>
      </c>
      <c r="Y229" s="68">
        <v>0.76973000000000003</v>
      </c>
      <c r="Z229" s="68">
        <v>0.76973000000000003</v>
      </c>
      <c r="AA229" s="68">
        <v>0.76099000000000006</v>
      </c>
      <c r="AB229" s="68">
        <v>0.76099000000000006</v>
      </c>
      <c r="AC229" s="68">
        <v>0.76099000000000006</v>
      </c>
      <c r="AD229" s="68">
        <v>0.76099000000000006</v>
      </c>
      <c r="AE229" s="110"/>
      <c r="AF229" s="91"/>
    </row>
    <row r="230" spans="1:32" x14ac:dyDescent="0.25">
      <c r="A230" s="110"/>
      <c r="B230" s="100" t="s">
        <v>200</v>
      </c>
      <c r="C230" s="70"/>
      <c r="D230" s="63" t="s">
        <v>119</v>
      </c>
      <c r="E230" s="63" t="s">
        <v>161</v>
      </c>
      <c r="F230" s="71">
        <v>45055</v>
      </c>
      <c r="G230" s="68">
        <v>0.93884000000000001</v>
      </c>
      <c r="H230" s="68">
        <v>0.92135</v>
      </c>
      <c r="I230" s="68">
        <v>0.92135</v>
      </c>
      <c r="J230" s="68">
        <v>0.91259999999999997</v>
      </c>
      <c r="K230" s="68">
        <v>0.91259999999999997</v>
      </c>
      <c r="L230" s="68">
        <v>0.91259999999999997</v>
      </c>
      <c r="M230" s="68">
        <v>0.91259999999999997</v>
      </c>
      <c r="N230" s="68">
        <v>0.95342000000000005</v>
      </c>
      <c r="O230" s="68">
        <v>0.95342000000000005</v>
      </c>
      <c r="P230" s="68">
        <v>0.95342000000000005</v>
      </c>
      <c r="Q230" s="68">
        <v>0.93884000000000001</v>
      </c>
      <c r="R230" s="68">
        <v>0.93884000000000001</v>
      </c>
      <c r="S230" s="68">
        <v>0.93884000000000001</v>
      </c>
      <c r="T230" s="68">
        <v>0.95342000000000005</v>
      </c>
      <c r="U230" s="68">
        <v>0.95342000000000005</v>
      </c>
      <c r="V230" s="68">
        <v>0.95342000000000005</v>
      </c>
      <c r="W230" s="68">
        <v>0.95342000000000005</v>
      </c>
      <c r="X230" s="68">
        <v>0.93884000000000001</v>
      </c>
      <c r="Y230" s="68">
        <v>0.92135</v>
      </c>
      <c r="Z230" s="68">
        <v>0.91259999999999997</v>
      </c>
      <c r="AA230" s="68">
        <v>0.88344</v>
      </c>
      <c r="AB230" s="68">
        <v>0.87470000000000003</v>
      </c>
      <c r="AC230" s="68">
        <v>0.87470000000000003</v>
      </c>
      <c r="AD230" s="68">
        <v>0.87470000000000003</v>
      </c>
      <c r="AE230" s="110"/>
      <c r="AF230" s="91"/>
    </row>
    <row r="231" spans="1:32" x14ac:dyDescent="0.25">
      <c r="A231" s="110"/>
      <c r="B231" s="100" t="s">
        <v>200</v>
      </c>
      <c r="C231" s="70"/>
      <c r="D231" s="63" t="s">
        <v>119</v>
      </c>
      <c r="E231" s="63" t="s">
        <v>161</v>
      </c>
      <c r="F231" s="71">
        <v>45100</v>
      </c>
      <c r="G231" s="68">
        <v>0.99424000000000001</v>
      </c>
      <c r="H231" s="68">
        <v>0.98841000000000001</v>
      </c>
      <c r="I231" s="68">
        <v>0.98841000000000001</v>
      </c>
      <c r="J231" s="68">
        <v>0.98841000000000001</v>
      </c>
      <c r="K231" s="68">
        <v>0.98841000000000001</v>
      </c>
      <c r="L231" s="68">
        <v>0.98841000000000001</v>
      </c>
      <c r="M231" s="68">
        <v>0.99424000000000001</v>
      </c>
      <c r="N231" s="68">
        <v>1.0059</v>
      </c>
      <c r="O231" s="68">
        <v>1.0088200000000001</v>
      </c>
      <c r="P231" s="68">
        <v>1.02339</v>
      </c>
      <c r="Q231" s="68">
        <v>1.02922</v>
      </c>
      <c r="R231" s="68">
        <v>1.02922</v>
      </c>
      <c r="S231" s="68">
        <v>1.0321400000000001</v>
      </c>
      <c r="T231" s="68">
        <v>1.0321400000000001</v>
      </c>
      <c r="U231" s="68">
        <v>1.0321400000000001</v>
      </c>
      <c r="V231" s="68">
        <v>1.0321400000000001</v>
      </c>
      <c r="W231" s="68">
        <v>1.0321400000000001</v>
      </c>
      <c r="X231" s="68">
        <v>1.02922</v>
      </c>
      <c r="Y231" s="68">
        <v>1.02922</v>
      </c>
      <c r="Z231" s="68">
        <v>1.02339</v>
      </c>
      <c r="AA231" s="68">
        <v>1.02339</v>
      </c>
      <c r="AB231" s="68">
        <v>1.0088200000000001</v>
      </c>
      <c r="AC231" s="68">
        <v>1.0088200000000001</v>
      </c>
      <c r="AD231" s="68">
        <v>1.0059</v>
      </c>
      <c r="AE231" s="110"/>
      <c r="AF231" s="91"/>
    </row>
    <row r="232" spans="1:32" x14ac:dyDescent="0.25">
      <c r="A232" s="110"/>
      <c r="B232" s="100" t="s">
        <v>200</v>
      </c>
      <c r="C232" s="70"/>
      <c r="D232" s="63" t="s">
        <v>119</v>
      </c>
      <c r="E232" s="63" t="s">
        <v>161</v>
      </c>
      <c r="F232" s="71">
        <v>45123</v>
      </c>
      <c r="G232" s="68">
        <v>1.0088200000000001</v>
      </c>
      <c r="H232" s="68">
        <v>1.01756</v>
      </c>
      <c r="I232" s="68">
        <v>1.01756</v>
      </c>
      <c r="J232" s="68">
        <v>1.01756</v>
      </c>
      <c r="K232" s="68">
        <v>1.02339</v>
      </c>
      <c r="L232" s="68">
        <v>1.01756</v>
      </c>
      <c r="M232" s="68">
        <v>1.02922</v>
      </c>
      <c r="N232" s="68">
        <v>1.02922</v>
      </c>
      <c r="O232" s="68">
        <v>1.0321400000000001</v>
      </c>
      <c r="P232" s="68">
        <v>1.02922</v>
      </c>
      <c r="Q232" s="68">
        <v>1.02339</v>
      </c>
      <c r="R232" s="68">
        <v>1.02339</v>
      </c>
      <c r="S232" s="68">
        <v>1.02339</v>
      </c>
      <c r="T232" s="68">
        <v>1.01756</v>
      </c>
      <c r="U232" s="68">
        <v>1.01756</v>
      </c>
      <c r="V232" s="68">
        <v>1.01756</v>
      </c>
      <c r="W232" s="68">
        <v>1.01756</v>
      </c>
      <c r="X232" s="68">
        <v>1.01756</v>
      </c>
      <c r="Y232" s="68">
        <v>1.02922</v>
      </c>
      <c r="Z232" s="68">
        <v>1.0321400000000001</v>
      </c>
      <c r="AA232" s="68">
        <v>1.0321400000000001</v>
      </c>
      <c r="AB232" s="68">
        <v>1.02922</v>
      </c>
      <c r="AC232" s="68">
        <v>1.02922</v>
      </c>
      <c r="AD232" s="68">
        <v>1.02922</v>
      </c>
      <c r="AE232" s="110"/>
      <c r="AF232" s="91"/>
    </row>
    <row r="233" spans="1:32" x14ac:dyDescent="0.25">
      <c r="A233" s="110"/>
      <c r="B233" s="111" t="s">
        <v>201</v>
      </c>
      <c r="C233" s="70"/>
      <c r="D233" s="63" t="s">
        <v>119</v>
      </c>
      <c r="E233" s="63" t="s">
        <v>161</v>
      </c>
      <c r="F233" s="71">
        <v>44928</v>
      </c>
      <c r="G233" s="68">
        <v>0.76973000000000003</v>
      </c>
      <c r="H233" s="68">
        <v>0.76099000000000006</v>
      </c>
      <c r="I233" s="68">
        <v>0.76099000000000006</v>
      </c>
      <c r="J233" s="68">
        <v>0.76099000000000006</v>
      </c>
      <c r="K233" s="68">
        <v>0.76099000000000006</v>
      </c>
      <c r="L233" s="68">
        <v>0.76099000000000006</v>
      </c>
      <c r="M233" s="68">
        <v>0.76099000000000006</v>
      </c>
      <c r="N233" s="68">
        <v>0.74348999999999998</v>
      </c>
      <c r="O233" s="68">
        <v>0.76099000000000006</v>
      </c>
      <c r="P233" s="68">
        <v>0.76099000000000006</v>
      </c>
      <c r="Q233" s="68">
        <v>0.76973000000000003</v>
      </c>
      <c r="R233" s="68">
        <v>0.78722999999999999</v>
      </c>
      <c r="S233" s="68">
        <v>0.78722999999999999</v>
      </c>
      <c r="T233" s="68">
        <v>0.78722999999999999</v>
      </c>
      <c r="U233" s="68">
        <v>0.79596999999999996</v>
      </c>
      <c r="V233" s="68">
        <v>0.76973000000000003</v>
      </c>
      <c r="W233" s="68">
        <v>0.76099000000000006</v>
      </c>
      <c r="X233" s="68">
        <v>0.76099000000000006</v>
      </c>
      <c r="Y233" s="68">
        <v>0.76099000000000006</v>
      </c>
      <c r="Z233" s="68">
        <v>0.74348999999999998</v>
      </c>
      <c r="AA233" s="68">
        <v>0.74348999999999998</v>
      </c>
      <c r="AB233" s="68">
        <v>0.74348999999999998</v>
      </c>
      <c r="AC233" s="68">
        <v>0.71142000000000005</v>
      </c>
      <c r="AD233" s="68">
        <v>0.71142000000000005</v>
      </c>
      <c r="AE233" s="110"/>
      <c r="AF233" s="91"/>
    </row>
    <row r="234" spans="1:32" x14ac:dyDescent="0.25">
      <c r="A234" s="110"/>
      <c r="B234" s="100" t="s">
        <v>201</v>
      </c>
      <c r="C234" s="70"/>
      <c r="D234" s="63" t="s">
        <v>119</v>
      </c>
      <c r="E234" s="63" t="s">
        <v>161</v>
      </c>
      <c r="F234" s="71">
        <v>44936</v>
      </c>
      <c r="G234" s="68">
        <v>0.78722999999999999</v>
      </c>
      <c r="H234" s="68">
        <v>0.78722999999999999</v>
      </c>
      <c r="I234" s="68">
        <v>0.78722999999999999</v>
      </c>
      <c r="J234" s="68">
        <v>0.78722999999999999</v>
      </c>
      <c r="K234" s="68">
        <v>0.76973000000000003</v>
      </c>
      <c r="L234" s="68">
        <v>0.76099000000000006</v>
      </c>
      <c r="M234" s="68">
        <v>0.76099000000000006</v>
      </c>
      <c r="N234" s="68">
        <v>0.74348999999999998</v>
      </c>
      <c r="O234" s="68">
        <v>0.72599999999999998</v>
      </c>
      <c r="P234" s="68">
        <v>0.74348999999999998</v>
      </c>
      <c r="Q234" s="68">
        <v>0.74348999999999998</v>
      </c>
      <c r="R234" s="68">
        <v>0.72599999999999998</v>
      </c>
      <c r="S234" s="68">
        <v>0.72599999999999998</v>
      </c>
      <c r="T234" s="68">
        <v>0.71142000000000005</v>
      </c>
      <c r="U234" s="68">
        <v>0.71142000000000005</v>
      </c>
      <c r="V234" s="68">
        <v>0.70559000000000005</v>
      </c>
      <c r="W234" s="68">
        <v>0.70559000000000005</v>
      </c>
      <c r="X234" s="68">
        <v>0.70559000000000005</v>
      </c>
      <c r="Y234" s="68">
        <v>0.69101000000000001</v>
      </c>
      <c r="Z234" s="68">
        <v>0.69101000000000001</v>
      </c>
      <c r="AA234" s="68">
        <v>0.70559000000000005</v>
      </c>
      <c r="AB234" s="68">
        <v>0.70559000000000005</v>
      </c>
      <c r="AC234" s="68">
        <v>0.70559000000000005</v>
      </c>
      <c r="AD234" s="68">
        <v>0.70559000000000005</v>
      </c>
      <c r="AE234" s="110"/>
      <c r="AF234" s="91"/>
    </row>
    <row r="235" spans="1:32" x14ac:dyDescent="0.25">
      <c r="A235" s="110"/>
      <c r="B235" s="100" t="s">
        <v>201</v>
      </c>
      <c r="C235" s="70"/>
      <c r="D235" s="63" t="s">
        <v>119</v>
      </c>
      <c r="E235" s="63" t="s">
        <v>161</v>
      </c>
      <c r="F235" s="71">
        <v>45006</v>
      </c>
      <c r="G235" s="68">
        <v>0.76973000000000003</v>
      </c>
      <c r="H235" s="68">
        <v>0.78722999999999999</v>
      </c>
      <c r="I235" s="68">
        <v>0.78722999999999999</v>
      </c>
      <c r="J235" s="68">
        <v>0.78722999999999999</v>
      </c>
      <c r="K235" s="68">
        <v>0.78722999999999999</v>
      </c>
      <c r="L235" s="68">
        <v>0.78722999999999999</v>
      </c>
      <c r="M235" s="68">
        <v>0.78722999999999999</v>
      </c>
      <c r="N235" s="68">
        <v>0.79596999999999996</v>
      </c>
      <c r="O235" s="68">
        <v>0.79596999999999996</v>
      </c>
      <c r="P235" s="68">
        <v>0.80764000000000002</v>
      </c>
      <c r="Q235" s="68">
        <v>0.82221</v>
      </c>
      <c r="R235" s="68">
        <v>0.82221</v>
      </c>
      <c r="S235" s="68">
        <v>0.82221</v>
      </c>
      <c r="T235" s="68">
        <v>0.82221</v>
      </c>
      <c r="U235" s="68">
        <v>0.82221</v>
      </c>
      <c r="V235" s="68">
        <v>0.82221</v>
      </c>
      <c r="W235" s="68">
        <v>0.82221</v>
      </c>
      <c r="X235" s="68">
        <v>0.82221</v>
      </c>
      <c r="Y235" s="68">
        <v>0.82221</v>
      </c>
      <c r="Z235" s="68">
        <v>0.80764000000000002</v>
      </c>
      <c r="AA235" s="68">
        <v>0.80764000000000002</v>
      </c>
      <c r="AB235" s="68">
        <v>0.79596999999999996</v>
      </c>
      <c r="AC235" s="68">
        <v>0.79596999999999996</v>
      </c>
      <c r="AD235" s="68">
        <v>0.79596999999999996</v>
      </c>
      <c r="AE235" s="110"/>
      <c r="AF235" s="91"/>
    </row>
    <row r="236" spans="1:32" x14ac:dyDescent="0.25">
      <c r="A236" s="110"/>
      <c r="B236" s="100" t="s">
        <v>201</v>
      </c>
      <c r="C236" s="14"/>
      <c r="D236" s="63" t="s">
        <v>119</v>
      </c>
      <c r="E236" s="63" t="s">
        <v>161</v>
      </c>
      <c r="F236" s="71">
        <v>45030</v>
      </c>
      <c r="G236" s="68">
        <v>0.79596999999999996</v>
      </c>
      <c r="H236" s="68">
        <v>0.79596999999999996</v>
      </c>
      <c r="I236" s="68">
        <v>0.79596999999999996</v>
      </c>
      <c r="J236" s="68">
        <v>0.80764000000000002</v>
      </c>
      <c r="K236" s="68">
        <v>0.82221</v>
      </c>
      <c r="L236" s="68">
        <v>0.82221</v>
      </c>
      <c r="M236" s="68">
        <v>0.82221</v>
      </c>
      <c r="N236" s="68">
        <v>0.82221</v>
      </c>
      <c r="O236" s="68">
        <v>0.82221</v>
      </c>
      <c r="P236" s="68">
        <v>0.83970999999999996</v>
      </c>
      <c r="Q236" s="68">
        <v>0.83970999999999996</v>
      </c>
      <c r="R236" s="68">
        <v>0.87470000000000003</v>
      </c>
      <c r="S236" s="68">
        <v>0.87470000000000003</v>
      </c>
      <c r="T236" s="68">
        <v>0.88344</v>
      </c>
      <c r="U236" s="68">
        <v>0.88344</v>
      </c>
      <c r="V236" s="68">
        <v>0.86012</v>
      </c>
      <c r="W236" s="68">
        <v>0.86012</v>
      </c>
      <c r="X236" s="68">
        <v>0.80764000000000002</v>
      </c>
      <c r="Y236" s="68">
        <v>0.78722999999999999</v>
      </c>
      <c r="Z236" s="68">
        <v>0.76973000000000003</v>
      </c>
      <c r="AA236" s="68">
        <v>0.76099000000000006</v>
      </c>
      <c r="AB236" s="68">
        <v>0.74348999999999998</v>
      </c>
      <c r="AC236" s="68">
        <v>0.74348999999999998</v>
      </c>
      <c r="AD236" s="68">
        <v>0.76099000000000006</v>
      </c>
      <c r="AE236" s="110"/>
      <c r="AF236" s="91"/>
    </row>
    <row r="237" spans="1:32" x14ac:dyDescent="0.25">
      <c r="A237" s="110"/>
      <c r="B237" s="100" t="s">
        <v>201</v>
      </c>
      <c r="C237" s="14"/>
      <c r="D237" s="63" t="s">
        <v>119</v>
      </c>
      <c r="E237" s="63" t="s">
        <v>161</v>
      </c>
      <c r="F237" s="71">
        <v>45055</v>
      </c>
      <c r="G237" s="68">
        <v>0.83970999999999996</v>
      </c>
      <c r="H237" s="68">
        <v>0.86012</v>
      </c>
      <c r="I237" s="68">
        <v>0.87470000000000003</v>
      </c>
      <c r="J237" s="68">
        <v>0.87470000000000003</v>
      </c>
      <c r="K237" s="68">
        <v>0.87470000000000003</v>
      </c>
      <c r="L237" s="68">
        <v>0.88344</v>
      </c>
      <c r="M237" s="68">
        <v>0.88344</v>
      </c>
      <c r="N237" s="68">
        <v>0.91259999999999997</v>
      </c>
      <c r="O237" s="68">
        <v>0.92135</v>
      </c>
      <c r="P237" s="68">
        <v>0.95342000000000005</v>
      </c>
      <c r="Q237" s="68">
        <v>0.97674000000000005</v>
      </c>
      <c r="R237" s="68">
        <v>0.98841000000000001</v>
      </c>
      <c r="S237" s="68">
        <v>1.0059</v>
      </c>
      <c r="T237" s="68">
        <v>1.0088200000000001</v>
      </c>
      <c r="U237" s="68">
        <v>1.0059</v>
      </c>
      <c r="V237" s="68">
        <v>1.0059</v>
      </c>
      <c r="W237" s="68">
        <v>0.88344</v>
      </c>
      <c r="X237" s="68">
        <v>0.87470000000000003</v>
      </c>
      <c r="Y237" s="68">
        <v>0.83970999999999996</v>
      </c>
      <c r="Z237" s="68">
        <v>0.82221</v>
      </c>
      <c r="AA237" s="68">
        <v>0.80764000000000002</v>
      </c>
      <c r="AB237" s="68">
        <v>0.80764000000000002</v>
      </c>
      <c r="AC237" s="68">
        <v>0.80764000000000002</v>
      </c>
      <c r="AD237" s="68">
        <v>0.79596999999999996</v>
      </c>
      <c r="AE237" s="110"/>
      <c r="AF237" s="91"/>
    </row>
    <row r="238" spans="1:32" x14ac:dyDescent="0.25">
      <c r="A238" s="110"/>
      <c r="B238" s="100" t="s">
        <v>201</v>
      </c>
      <c r="C238" s="70"/>
      <c r="D238" s="63" t="s">
        <v>119</v>
      </c>
      <c r="E238" s="63" t="s">
        <v>161</v>
      </c>
      <c r="F238" s="71">
        <v>45100</v>
      </c>
      <c r="G238" s="68">
        <v>0.91259999999999997</v>
      </c>
      <c r="H238" s="68">
        <v>0.91259999999999997</v>
      </c>
      <c r="I238" s="68">
        <v>0.92135</v>
      </c>
      <c r="J238" s="68">
        <v>0.91259999999999997</v>
      </c>
      <c r="K238" s="68">
        <v>0.91259999999999997</v>
      </c>
      <c r="L238" s="68">
        <v>0.93884000000000001</v>
      </c>
      <c r="M238" s="68">
        <v>0.96216000000000002</v>
      </c>
      <c r="N238" s="68">
        <v>0.98841000000000001</v>
      </c>
      <c r="O238" s="68">
        <v>1.0059</v>
      </c>
      <c r="P238" s="68">
        <v>1.01756</v>
      </c>
      <c r="Q238" s="68">
        <v>1.02922</v>
      </c>
      <c r="R238" s="68">
        <v>1.02922</v>
      </c>
      <c r="S238" s="68">
        <v>1.0321400000000001</v>
      </c>
      <c r="T238" s="68">
        <v>1.0321400000000001</v>
      </c>
      <c r="U238" s="68">
        <v>1.0321400000000001</v>
      </c>
      <c r="V238" s="68">
        <v>1.0321400000000001</v>
      </c>
      <c r="W238" s="68">
        <v>1.02922</v>
      </c>
      <c r="X238" s="68">
        <v>1.02922</v>
      </c>
      <c r="Y238" s="68">
        <v>1.0088200000000001</v>
      </c>
      <c r="Z238" s="68">
        <v>1.0059</v>
      </c>
      <c r="AA238" s="68">
        <v>0.99424000000000001</v>
      </c>
      <c r="AB238" s="68">
        <v>0.98841000000000001</v>
      </c>
      <c r="AC238" s="68">
        <v>0.97674000000000005</v>
      </c>
      <c r="AD238" s="68">
        <v>0.97674000000000005</v>
      </c>
      <c r="AE238" s="110"/>
      <c r="AF238" s="91"/>
    </row>
    <row r="239" spans="1:32" x14ac:dyDescent="0.25">
      <c r="A239" s="110"/>
      <c r="B239" s="100" t="s">
        <v>201</v>
      </c>
      <c r="C239" s="70"/>
      <c r="D239" s="63" t="s">
        <v>119</v>
      </c>
      <c r="E239" s="63" t="s">
        <v>161</v>
      </c>
      <c r="F239" s="71">
        <v>45123</v>
      </c>
      <c r="G239" s="68">
        <v>1.02339</v>
      </c>
      <c r="H239" s="68">
        <v>1.02339</v>
      </c>
      <c r="I239" s="68">
        <v>1.02339</v>
      </c>
      <c r="J239" s="68">
        <v>1.02339</v>
      </c>
      <c r="K239" s="68">
        <v>1.02339</v>
      </c>
      <c r="L239" s="68">
        <v>1.02922</v>
      </c>
      <c r="M239" s="68">
        <v>1.02922</v>
      </c>
      <c r="N239" s="68">
        <v>1.02922</v>
      </c>
      <c r="O239" s="68">
        <v>1.02922</v>
      </c>
      <c r="P239" s="68">
        <v>1.0321400000000001</v>
      </c>
      <c r="Q239" s="68">
        <v>1.02922</v>
      </c>
      <c r="R239" s="68">
        <v>1.02339</v>
      </c>
      <c r="S239" s="68">
        <v>1.0321400000000001</v>
      </c>
      <c r="T239" s="68">
        <v>1.02339</v>
      </c>
      <c r="U239" s="68">
        <v>1.0321400000000001</v>
      </c>
      <c r="V239" s="68">
        <v>1.02922</v>
      </c>
      <c r="W239" s="68">
        <v>1.02922</v>
      </c>
      <c r="X239" s="68">
        <v>1.02922</v>
      </c>
      <c r="Y239" s="68">
        <v>1.0321400000000001</v>
      </c>
      <c r="Z239" s="68">
        <v>1.0321400000000001</v>
      </c>
      <c r="AA239" s="68">
        <v>1.02922</v>
      </c>
      <c r="AB239" s="68">
        <v>1.02922</v>
      </c>
      <c r="AC239" s="68">
        <v>1.02339</v>
      </c>
      <c r="AD239" s="68">
        <v>1.02339</v>
      </c>
      <c r="AE239" s="110"/>
      <c r="AF239" s="91"/>
    </row>
    <row r="240" spans="1:32" x14ac:dyDescent="0.25">
      <c r="A240" s="110"/>
      <c r="B240" s="111" t="s">
        <v>202</v>
      </c>
      <c r="C240" s="70"/>
      <c r="D240" s="63" t="s">
        <v>119</v>
      </c>
      <c r="E240" s="63" t="s">
        <v>161</v>
      </c>
      <c r="F240" s="71">
        <v>44928</v>
      </c>
      <c r="G240" s="68">
        <v>0.59187999999999996</v>
      </c>
      <c r="H240" s="68">
        <v>0.59187999999999996</v>
      </c>
      <c r="I240" s="68">
        <v>0.58313000000000004</v>
      </c>
      <c r="J240" s="68">
        <v>0.57730000000000004</v>
      </c>
      <c r="K240" s="68">
        <v>0.57730000000000004</v>
      </c>
      <c r="L240" s="68">
        <v>0.57730000000000004</v>
      </c>
      <c r="M240" s="68">
        <v>0.56679999999999997</v>
      </c>
      <c r="N240" s="68">
        <v>0.56679999999999997</v>
      </c>
      <c r="O240" s="68">
        <v>0.56679999999999997</v>
      </c>
      <c r="P240" s="68">
        <v>0.56679999999999997</v>
      </c>
      <c r="Q240" s="68">
        <v>0.56679999999999997</v>
      </c>
      <c r="R240" s="68">
        <v>0.56679999999999997</v>
      </c>
      <c r="S240" s="68">
        <v>0.56679999999999997</v>
      </c>
      <c r="T240" s="68">
        <v>0.57730000000000004</v>
      </c>
      <c r="U240" s="68">
        <v>0.58313000000000004</v>
      </c>
      <c r="V240" s="68">
        <v>0.58313000000000004</v>
      </c>
      <c r="W240" s="68">
        <v>0.58313000000000004</v>
      </c>
      <c r="X240" s="68">
        <v>0.58313000000000004</v>
      </c>
      <c r="Y240" s="68">
        <v>0.58313000000000004</v>
      </c>
      <c r="Z240" s="68">
        <v>0.58313000000000004</v>
      </c>
      <c r="AA240" s="68">
        <v>0.58313000000000004</v>
      </c>
      <c r="AB240" s="68">
        <v>0.58313000000000004</v>
      </c>
      <c r="AC240" s="68">
        <v>0.58313000000000004</v>
      </c>
      <c r="AD240" s="68">
        <v>0.58313000000000004</v>
      </c>
      <c r="AE240" s="110"/>
      <c r="AF240" s="91"/>
    </row>
    <row r="241" spans="1:32" x14ac:dyDescent="0.25">
      <c r="A241" s="110"/>
      <c r="B241" s="100" t="s">
        <v>202</v>
      </c>
      <c r="C241" s="70"/>
      <c r="D241" s="63" t="s">
        <v>119</v>
      </c>
      <c r="E241" s="63" t="s">
        <v>161</v>
      </c>
      <c r="F241" s="71">
        <v>44936</v>
      </c>
      <c r="G241" s="68">
        <v>0.59187999999999996</v>
      </c>
      <c r="H241" s="68">
        <v>0.58313000000000004</v>
      </c>
      <c r="I241" s="68">
        <v>0.58313000000000004</v>
      </c>
      <c r="J241" s="68">
        <v>0.57730000000000004</v>
      </c>
      <c r="K241" s="68">
        <v>0.56679999999999997</v>
      </c>
      <c r="L241" s="68">
        <v>0.56679999999999997</v>
      </c>
      <c r="M241" s="68">
        <v>0.57730000000000004</v>
      </c>
      <c r="N241" s="68">
        <v>0.57730000000000004</v>
      </c>
      <c r="O241" s="68">
        <v>0.57730000000000004</v>
      </c>
      <c r="P241" s="68">
        <v>0.56679999999999997</v>
      </c>
      <c r="Q241" s="68">
        <v>0.56679999999999997</v>
      </c>
      <c r="R241" s="68">
        <v>0.57730000000000004</v>
      </c>
      <c r="S241" s="68">
        <v>0.57730000000000004</v>
      </c>
      <c r="T241" s="68">
        <v>0.58313000000000004</v>
      </c>
      <c r="U241" s="68">
        <v>0.59187999999999996</v>
      </c>
      <c r="V241" s="68">
        <v>0.59187999999999996</v>
      </c>
      <c r="W241" s="68">
        <v>0.59187999999999996</v>
      </c>
      <c r="X241" s="68">
        <v>0.59187999999999996</v>
      </c>
      <c r="Y241" s="68">
        <v>0.57730000000000004</v>
      </c>
      <c r="Z241" s="68">
        <v>0.55928</v>
      </c>
      <c r="AA241" s="68">
        <v>0.56679999999999997</v>
      </c>
      <c r="AB241" s="68">
        <v>0.58313000000000004</v>
      </c>
      <c r="AC241" s="68">
        <v>0.58313000000000004</v>
      </c>
      <c r="AD241" s="68">
        <v>0.60062000000000004</v>
      </c>
      <c r="AE241" s="110"/>
      <c r="AF241" s="91"/>
    </row>
    <row r="242" spans="1:32" x14ac:dyDescent="0.25">
      <c r="A242" s="110"/>
      <c r="B242" s="100" t="s">
        <v>202</v>
      </c>
      <c r="C242" s="70"/>
      <c r="D242" s="63" t="s">
        <v>119</v>
      </c>
      <c r="E242" s="63" t="s">
        <v>161</v>
      </c>
      <c r="F242" s="71">
        <v>45006</v>
      </c>
      <c r="G242" s="68">
        <v>0.70559000000000005</v>
      </c>
      <c r="H242" s="68">
        <v>0.69101000000000001</v>
      </c>
      <c r="I242" s="68">
        <v>0.69101000000000001</v>
      </c>
      <c r="J242" s="68">
        <v>0.69101000000000001</v>
      </c>
      <c r="K242" s="68">
        <v>0.69101000000000001</v>
      </c>
      <c r="L242" s="68">
        <v>0.69101000000000001</v>
      </c>
      <c r="M242" s="68">
        <v>0.67352000000000001</v>
      </c>
      <c r="N242" s="68">
        <v>0.67352000000000001</v>
      </c>
      <c r="O242" s="68">
        <v>0.66768000000000005</v>
      </c>
      <c r="P242" s="68">
        <v>0.67352000000000001</v>
      </c>
      <c r="Q242" s="68">
        <v>0.69101000000000001</v>
      </c>
      <c r="R242" s="68">
        <v>0.70559000000000005</v>
      </c>
      <c r="S242" s="68">
        <v>0.72599999999999998</v>
      </c>
      <c r="T242" s="68">
        <v>0.74348999999999998</v>
      </c>
      <c r="U242" s="68">
        <v>0.74348999999999998</v>
      </c>
      <c r="V242" s="68">
        <v>0.76099000000000006</v>
      </c>
      <c r="W242" s="68">
        <v>0.74348999999999998</v>
      </c>
      <c r="X242" s="68">
        <v>0.74348999999999998</v>
      </c>
      <c r="Y242" s="68">
        <v>0.72599999999999998</v>
      </c>
      <c r="Z242" s="68">
        <v>0.70559000000000005</v>
      </c>
      <c r="AA242" s="68">
        <v>0.66768000000000005</v>
      </c>
      <c r="AB242" s="68">
        <v>0.62978000000000001</v>
      </c>
      <c r="AC242" s="68">
        <v>0.62978000000000001</v>
      </c>
      <c r="AD242" s="68">
        <v>0.60062000000000004</v>
      </c>
      <c r="AE242" s="110"/>
      <c r="AF242" s="91"/>
    </row>
    <row r="243" spans="1:32" x14ac:dyDescent="0.25">
      <c r="A243" s="110"/>
      <c r="B243" s="100" t="s">
        <v>202</v>
      </c>
      <c r="C243" s="70"/>
      <c r="D243" s="63" t="s">
        <v>119</v>
      </c>
      <c r="E243" s="63" t="s">
        <v>161</v>
      </c>
      <c r="F243" s="71">
        <v>45030</v>
      </c>
      <c r="G243" s="68">
        <v>0.66768000000000005</v>
      </c>
      <c r="H243" s="68">
        <v>0.65310999999999997</v>
      </c>
      <c r="I243" s="68">
        <v>0.64727000000000001</v>
      </c>
      <c r="J243" s="68">
        <v>0.62978000000000001</v>
      </c>
      <c r="K243" s="68">
        <v>0.61812</v>
      </c>
      <c r="L243" s="68">
        <v>0.61229</v>
      </c>
      <c r="M243" s="68">
        <v>0.61229</v>
      </c>
      <c r="N243" s="68">
        <v>0.61229</v>
      </c>
      <c r="O243" s="68">
        <v>0.61812</v>
      </c>
      <c r="P243" s="68">
        <v>0.62978000000000001</v>
      </c>
      <c r="Q243" s="68">
        <v>0.62978000000000001</v>
      </c>
      <c r="R243" s="68">
        <v>0.64727000000000001</v>
      </c>
      <c r="S243" s="68">
        <v>0.64727000000000001</v>
      </c>
      <c r="T243" s="68">
        <v>0.64727000000000001</v>
      </c>
      <c r="U243" s="68">
        <v>0.64727000000000001</v>
      </c>
      <c r="V243" s="68">
        <v>0.64727000000000001</v>
      </c>
      <c r="W243" s="68">
        <v>0.64727000000000001</v>
      </c>
      <c r="X243" s="68">
        <v>0.62978000000000001</v>
      </c>
      <c r="Y243" s="68">
        <v>0.61812</v>
      </c>
      <c r="Z243" s="68">
        <v>0.61229</v>
      </c>
      <c r="AA243" s="68">
        <v>0.60062000000000004</v>
      </c>
      <c r="AB243" s="68">
        <v>0.59187999999999996</v>
      </c>
      <c r="AC243" s="68">
        <v>0.58313000000000004</v>
      </c>
      <c r="AD243" s="68">
        <v>0.58313000000000004</v>
      </c>
      <c r="AE243" s="110"/>
      <c r="AF243" s="91"/>
    </row>
    <row r="244" spans="1:32" x14ac:dyDescent="0.25">
      <c r="A244" s="110"/>
      <c r="B244" s="100" t="s">
        <v>202</v>
      </c>
      <c r="C244" s="70"/>
      <c r="D244" s="63" t="s">
        <v>119</v>
      </c>
      <c r="E244" s="63" t="s">
        <v>161</v>
      </c>
      <c r="F244" s="71">
        <v>45055</v>
      </c>
      <c r="G244" s="68">
        <v>0.74348999999999998</v>
      </c>
      <c r="H244" s="68">
        <v>0.74348999999999998</v>
      </c>
      <c r="I244" s="68">
        <v>0.72599999999999998</v>
      </c>
      <c r="J244" s="68">
        <v>0.72599999999999998</v>
      </c>
      <c r="K244" s="68">
        <v>0.72599999999999998</v>
      </c>
      <c r="L244" s="68">
        <v>0.72599999999999998</v>
      </c>
      <c r="M244" s="68">
        <v>0.72599999999999998</v>
      </c>
      <c r="N244" s="68">
        <v>0.72599999999999998</v>
      </c>
      <c r="O244" s="68">
        <v>0.74348999999999998</v>
      </c>
      <c r="P244" s="68">
        <v>0.74348999999999998</v>
      </c>
      <c r="Q244" s="68">
        <v>0.76099000000000006</v>
      </c>
      <c r="R244" s="68">
        <v>0.76973000000000003</v>
      </c>
      <c r="S244" s="68">
        <v>0.78722999999999999</v>
      </c>
      <c r="T244" s="68">
        <v>0.79596999999999996</v>
      </c>
      <c r="U244" s="68">
        <v>0.80764000000000002</v>
      </c>
      <c r="V244" s="68">
        <v>0.83970999999999996</v>
      </c>
      <c r="W244" s="68">
        <v>0.83970999999999996</v>
      </c>
      <c r="X244" s="68">
        <v>0.87470000000000003</v>
      </c>
      <c r="Y244" s="68">
        <v>0.87470000000000003</v>
      </c>
      <c r="Z244" s="68">
        <v>0.86012</v>
      </c>
      <c r="AA244" s="68">
        <v>0.82221</v>
      </c>
      <c r="AB244" s="68">
        <v>0.79596999999999996</v>
      </c>
      <c r="AC244" s="68">
        <v>0.79596999999999996</v>
      </c>
      <c r="AD244" s="68">
        <v>0.82221</v>
      </c>
      <c r="AE244" s="110"/>
      <c r="AF244" s="91"/>
    </row>
    <row r="245" spans="1:32" x14ac:dyDescent="0.25">
      <c r="A245" s="110"/>
      <c r="B245" s="100" t="s">
        <v>202</v>
      </c>
      <c r="C245" s="70"/>
      <c r="D245" s="63" t="s">
        <v>119</v>
      </c>
      <c r="E245" s="63" t="s">
        <v>161</v>
      </c>
      <c r="F245" s="71">
        <v>45100</v>
      </c>
      <c r="G245" s="68">
        <v>0.91259999999999997</v>
      </c>
      <c r="H245" s="68">
        <v>0.88344</v>
      </c>
      <c r="I245" s="68">
        <v>0.87470000000000003</v>
      </c>
      <c r="J245" s="68">
        <v>0.83970999999999996</v>
      </c>
      <c r="K245" s="68">
        <v>0.86012</v>
      </c>
      <c r="L245" s="68">
        <v>0.87470000000000003</v>
      </c>
      <c r="M245" s="68">
        <v>0.87470000000000003</v>
      </c>
      <c r="N245" s="68">
        <v>0.88344</v>
      </c>
      <c r="O245" s="68">
        <v>0.91259999999999997</v>
      </c>
      <c r="P245" s="68">
        <v>0.92135</v>
      </c>
      <c r="Q245" s="68">
        <v>0.93884000000000001</v>
      </c>
      <c r="R245" s="68">
        <v>0.96216000000000002</v>
      </c>
      <c r="S245" s="68">
        <v>0.97674000000000005</v>
      </c>
      <c r="T245" s="68">
        <v>0.97674000000000005</v>
      </c>
      <c r="U245" s="68">
        <v>0.98841000000000001</v>
      </c>
      <c r="V245" s="68">
        <v>0.99424000000000001</v>
      </c>
      <c r="W245" s="68">
        <v>0.99424000000000001</v>
      </c>
      <c r="X245" s="68">
        <v>0.99424000000000001</v>
      </c>
      <c r="Y245" s="68">
        <v>0.98841000000000001</v>
      </c>
      <c r="Z245" s="68">
        <v>0.97674000000000005</v>
      </c>
      <c r="AA245" s="68">
        <v>0.96216000000000002</v>
      </c>
      <c r="AB245" s="68">
        <v>0.93884000000000001</v>
      </c>
      <c r="AC245" s="68">
        <v>0.91259999999999997</v>
      </c>
      <c r="AD245" s="68">
        <v>0.89802000000000004</v>
      </c>
      <c r="AE245" s="110"/>
      <c r="AF245" s="91"/>
    </row>
    <row r="246" spans="1:32" x14ac:dyDescent="0.25">
      <c r="A246" s="110"/>
      <c r="B246" s="100" t="s">
        <v>202</v>
      </c>
      <c r="C246" s="70"/>
      <c r="D246" s="63" t="s">
        <v>119</v>
      </c>
      <c r="E246" s="63" t="s">
        <v>161</v>
      </c>
      <c r="F246" s="71">
        <v>45123</v>
      </c>
      <c r="G246" s="68">
        <v>1.02922</v>
      </c>
      <c r="H246" s="68">
        <v>1.02922</v>
      </c>
      <c r="I246" s="68">
        <v>1.02922</v>
      </c>
      <c r="J246" s="68">
        <v>1.02922</v>
      </c>
      <c r="K246" s="68">
        <v>1.02922</v>
      </c>
      <c r="L246" s="68">
        <v>1.02922</v>
      </c>
      <c r="M246" s="68">
        <v>1.02339</v>
      </c>
      <c r="N246" s="68">
        <v>1.02922</v>
      </c>
      <c r="O246" s="68">
        <v>1.02922</v>
      </c>
      <c r="P246" s="68">
        <v>1.0321400000000001</v>
      </c>
      <c r="Q246" s="68">
        <v>1.02339</v>
      </c>
      <c r="R246" s="68">
        <v>1.01756</v>
      </c>
      <c r="S246" s="68">
        <v>0.99424000000000001</v>
      </c>
      <c r="T246" s="68">
        <v>0.97965999999999998</v>
      </c>
      <c r="U246" s="68">
        <v>0.97965999999999998</v>
      </c>
      <c r="V246" s="68">
        <v>0.97965999999999998</v>
      </c>
      <c r="W246" s="68">
        <v>0.97965999999999998</v>
      </c>
      <c r="X246" s="68">
        <v>0.99424000000000001</v>
      </c>
      <c r="Y246" s="68">
        <v>1.0321400000000001</v>
      </c>
      <c r="Z246" s="68">
        <v>1.02922</v>
      </c>
      <c r="AA246" s="68">
        <v>1.02339</v>
      </c>
      <c r="AB246" s="68">
        <v>1.01756</v>
      </c>
      <c r="AC246" s="68">
        <v>1.01756</v>
      </c>
      <c r="AD246" s="68">
        <v>1.01756</v>
      </c>
      <c r="AE246" s="110"/>
      <c r="AF246" s="91"/>
    </row>
    <row r="247" spans="1:32" x14ac:dyDescent="0.25">
      <c r="A247" s="109" t="s">
        <v>47</v>
      </c>
      <c r="B247" s="111" t="s">
        <v>195</v>
      </c>
      <c r="C247" s="70"/>
      <c r="D247" s="63" t="s">
        <v>119</v>
      </c>
      <c r="E247" s="63" t="s">
        <v>161</v>
      </c>
      <c r="F247" s="71">
        <v>44928</v>
      </c>
      <c r="G247" s="68">
        <v>0.58313000000000004</v>
      </c>
      <c r="H247" s="68">
        <v>0.58313000000000004</v>
      </c>
      <c r="I247" s="68">
        <v>0.58313000000000004</v>
      </c>
      <c r="J247" s="68">
        <v>0.58313000000000004</v>
      </c>
      <c r="K247" s="68">
        <v>0.57730000000000004</v>
      </c>
      <c r="L247" s="68">
        <v>0.57730000000000004</v>
      </c>
      <c r="M247" s="68">
        <v>0.58313000000000004</v>
      </c>
      <c r="N247" s="68">
        <v>0.58313000000000004</v>
      </c>
      <c r="O247" s="68">
        <v>0.58313000000000004</v>
      </c>
      <c r="P247" s="68">
        <v>0.59187999999999996</v>
      </c>
      <c r="Q247" s="68">
        <v>0.60062000000000004</v>
      </c>
      <c r="R247" s="68">
        <v>0.61229</v>
      </c>
      <c r="S247" s="68">
        <v>0.61812</v>
      </c>
      <c r="T247" s="68">
        <v>0.62978000000000001</v>
      </c>
      <c r="U247" s="68">
        <v>0.62978000000000001</v>
      </c>
      <c r="V247" s="68">
        <v>0.64727000000000001</v>
      </c>
      <c r="W247" s="68">
        <v>0.65310999999999997</v>
      </c>
      <c r="X247" s="68">
        <v>0.64727000000000001</v>
      </c>
      <c r="Y247" s="68">
        <v>0.61812</v>
      </c>
      <c r="Z247" s="68">
        <v>0.61812</v>
      </c>
      <c r="AA247" s="68">
        <v>0.61229</v>
      </c>
      <c r="AB247" s="68">
        <v>0.61229</v>
      </c>
      <c r="AC247" s="68">
        <v>0.60062000000000004</v>
      </c>
      <c r="AD247" s="68">
        <v>0.60062000000000004</v>
      </c>
      <c r="AE247" s="109" t="s">
        <v>465</v>
      </c>
      <c r="AF247" s="91"/>
    </row>
    <row r="248" spans="1:32" x14ac:dyDescent="0.25">
      <c r="A248" s="110"/>
      <c r="B248" s="100"/>
      <c r="C248" s="70"/>
      <c r="D248" s="63" t="s">
        <v>119</v>
      </c>
      <c r="E248" s="63" t="s">
        <v>161</v>
      </c>
      <c r="F248" s="71">
        <v>44936</v>
      </c>
      <c r="G248" s="68">
        <v>0.70559000000000005</v>
      </c>
      <c r="H248" s="68">
        <v>0.69101000000000001</v>
      </c>
      <c r="I248" s="68">
        <v>0.67352000000000001</v>
      </c>
      <c r="J248" s="68">
        <v>0.66768000000000005</v>
      </c>
      <c r="K248" s="68">
        <v>0.66768000000000005</v>
      </c>
      <c r="L248" s="68">
        <v>0.66768000000000005</v>
      </c>
      <c r="M248" s="68">
        <v>0.65310999999999997</v>
      </c>
      <c r="N248" s="68">
        <v>0.65310999999999997</v>
      </c>
      <c r="O248" s="68">
        <v>0.65310999999999997</v>
      </c>
      <c r="P248" s="68">
        <v>0.66768000000000005</v>
      </c>
      <c r="Q248" s="68">
        <v>0.67352000000000001</v>
      </c>
      <c r="R248" s="68">
        <v>0.70559000000000005</v>
      </c>
      <c r="S248" s="68">
        <v>0.71142000000000005</v>
      </c>
      <c r="T248" s="68">
        <v>0.72599999999999998</v>
      </c>
      <c r="U248" s="68">
        <v>0.74348999999999998</v>
      </c>
      <c r="V248" s="68">
        <v>0.76099000000000006</v>
      </c>
      <c r="W248" s="68">
        <v>0.76099000000000006</v>
      </c>
      <c r="X248" s="68">
        <v>0.74348999999999998</v>
      </c>
      <c r="Y248" s="68">
        <v>0.72599999999999998</v>
      </c>
      <c r="Z248" s="68">
        <v>0.70559000000000005</v>
      </c>
      <c r="AA248" s="68">
        <v>0.70559000000000005</v>
      </c>
      <c r="AB248" s="68">
        <v>0.70559000000000005</v>
      </c>
      <c r="AC248" s="68">
        <v>0.69101000000000001</v>
      </c>
      <c r="AD248" s="68">
        <v>0.71142000000000005</v>
      </c>
      <c r="AE248" s="110"/>
      <c r="AF248" s="91"/>
    </row>
    <row r="249" spans="1:32" x14ac:dyDescent="0.25">
      <c r="A249" s="110"/>
      <c r="B249" s="100"/>
      <c r="C249" s="70"/>
      <c r="D249" s="63" t="s">
        <v>119</v>
      </c>
      <c r="E249" s="63" t="s">
        <v>161</v>
      </c>
      <c r="F249" s="71">
        <v>45006</v>
      </c>
      <c r="G249" s="68">
        <v>0.72599999999999998</v>
      </c>
      <c r="H249" s="68">
        <v>0.71142000000000005</v>
      </c>
      <c r="I249" s="68">
        <v>0.71142000000000005</v>
      </c>
      <c r="J249" s="68">
        <v>0.70559000000000005</v>
      </c>
      <c r="K249" s="68">
        <v>0.70559000000000005</v>
      </c>
      <c r="L249" s="68">
        <v>0.69101000000000001</v>
      </c>
      <c r="M249" s="68">
        <v>0.67352000000000001</v>
      </c>
      <c r="N249" s="68">
        <v>0.67352000000000001</v>
      </c>
      <c r="O249" s="68">
        <v>0.69101000000000001</v>
      </c>
      <c r="P249" s="68">
        <v>0.76973000000000003</v>
      </c>
      <c r="Q249" s="68">
        <v>0.80764000000000002</v>
      </c>
      <c r="R249" s="68">
        <v>0.82221</v>
      </c>
      <c r="S249" s="68">
        <v>0.83970999999999996</v>
      </c>
      <c r="T249" s="68">
        <v>0.82221</v>
      </c>
      <c r="U249" s="68">
        <v>0.82221</v>
      </c>
      <c r="V249" s="68">
        <v>0.82221</v>
      </c>
      <c r="W249" s="68">
        <v>0.80764000000000002</v>
      </c>
      <c r="X249" s="68">
        <v>0.79596999999999996</v>
      </c>
      <c r="Y249" s="68">
        <v>0.78722999999999999</v>
      </c>
      <c r="Z249" s="68">
        <v>0.78722999999999999</v>
      </c>
      <c r="AA249" s="68">
        <v>0.76973000000000003</v>
      </c>
      <c r="AB249" s="68">
        <v>0.76973000000000003</v>
      </c>
      <c r="AC249" s="68">
        <v>0.76973000000000003</v>
      </c>
      <c r="AD249" s="68">
        <v>0.76973000000000003</v>
      </c>
      <c r="AE249" s="110"/>
      <c r="AF249" s="91"/>
    </row>
    <row r="250" spans="1:32" x14ac:dyDescent="0.25">
      <c r="A250" s="110"/>
      <c r="B250" s="100"/>
      <c r="C250" s="70"/>
      <c r="D250" s="63" t="s">
        <v>119</v>
      </c>
      <c r="E250" s="63" t="s">
        <v>161</v>
      </c>
      <c r="F250" s="71">
        <v>45030</v>
      </c>
      <c r="G250" s="68">
        <v>0.83970999999999996</v>
      </c>
      <c r="H250" s="68">
        <v>0.86012</v>
      </c>
      <c r="I250" s="68">
        <v>0.86012</v>
      </c>
      <c r="J250" s="68">
        <v>0.86012</v>
      </c>
      <c r="K250" s="68">
        <v>0.87470000000000003</v>
      </c>
      <c r="L250" s="68">
        <v>0.87470000000000003</v>
      </c>
      <c r="M250" s="68">
        <v>0.87470000000000003</v>
      </c>
      <c r="N250" s="68">
        <v>0.87470000000000003</v>
      </c>
      <c r="O250" s="68">
        <v>0.87470000000000003</v>
      </c>
      <c r="P250" s="68">
        <v>0.87470000000000003</v>
      </c>
      <c r="Q250" s="68">
        <v>0.87470000000000003</v>
      </c>
      <c r="R250" s="68">
        <v>0.88344</v>
      </c>
      <c r="S250" s="68">
        <v>0.87470000000000003</v>
      </c>
      <c r="T250" s="68">
        <v>0.87470000000000003</v>
      </c>
      <c r="U250" s="68">
        <v>0.87470000000000003</v>
      </c>
      <c r="V250" s="68">
        <v>0.83970999999999996</v>
      </c>
      <c r="W250" s="68">
        <v>0.82221</v>
      </c>
      <c r="X250" s="68">
        <v>0.82221</v>
      </c>
      <c r="Y250" s="68">
        <v>0.80764000000000002</v>
      </c>
      <c r="Z250" s="68">
        <v>0.78722999999999999</v>
      </c>
      <c r="AA250" s="68">
        <v>0.78722999999999999</v>
      </c>
      <c r="AB250" s="68">
        <v>0.76973000000000003</v>
      </c>
      <c r="AC250" s="68">
        <v>0.76099000000000006</v>
      </c>
      <c r="AD250" s="68">
        <v>0.74348999999999998</v>
      </c>
      <c r="AE250" s="110"/>
      <c r="AF250" s="91"/>
    </row>
    <row r="251" spans="1:32" x14ac:dyDescent="0.25">
      <c r="A251" s="110"/>
      <c r="B251" s="100"/>
      <c r="C251" s="70"/>
      <c r="D251" s="63" t="s">
        <v>119</v>
      </c>
      <c r="E251" s="63" t="s">
        <v>161</v>
      </c>
      <c r="F251" s="71">
        <v>45055</v>
      </c>
      <c r="G251" s="68">
        <v>0.95342000000000005</v>
      </c>
      <c r="H251" s="68">
        <v>0.93884000000000001</v>
      </c>
      <c r="I251" s="68">
        <v>0.93884000000000001</v>
      </c>
      <c r="J251" s="68">
        <v>0.92135</v>
      </c>
      <c r="K251" s="68">
        <v>0.91259999999999997</v>
      </c>
      <c r="L251" s="68">
        <v>0.89802000000000004</v>
      </c>
      <c r="M251" s="68">
        <v>0.91259999999999997</v>
      </c>
      <c r="N251" s="68">
        <v>0.93884000000000001</v>
      </c>
      <c r="O251" s="68">
        <v>0.97674000000000005</v>
      </c>
      <c r="P251" s="68">
        <v>0.99424000000000001</v>
      </c>
      <c r="Q251" s="68">
        <v>0.98841000000000001</v>
      </c>
      <c r="R251" s="68">
        <v>0.99424000000000001</v>
      </c>
      <c r="S251" s="68">
        <v>0.99424000000000001</v>
      </c>
      <c r="T251" s="68">
        <v>0.99424000000000001</v>
      </c>
      <c r="U251" s="68">
        <v>0.99424000000000001</v>
      </c>
      <c r="V251" s="68">
        <v>1.0059</v>
      </c>
      <c r="W251" s="68">
        <v>1.0059</v>
      </c>
      <c r="X251" s="68">
        <v>0.99424000000000001</v>
      </c>
      <c r="Y251" s="68">
        <v>0.98841000000000001</v>
      </c>
      <c r="Z251" s="68">
        <v>0.96216000000000002</v>
      </c>
      <c r="AA251" s="68">
        <v>0.92135</v>
      </c>
      <c r="AB251" s="68">
        <v>0.91259999999999997</v>
      </c>
      <c r="AC251" s="68">
        <v>0.89802000000000004</v>
      </c>
      <c r="AD251" s="68">
        <v>0.89802000000000004</v>
      </c>
      <c r="AE251" s="110"/>
      <c r="AF251" s="91"/>
    </row>
    <row r="252" spans="1:32" x14ac:dyDescent="0.25">
      <c r="A252" s="110"/>
      <c r="B252" s="100"/>
      <c r="C252" s="70"/>
      <c r="D252" s="63" t="s">
        <v>119</v>
      </c>
      <c r="E252" s="63" t="s">
        <v>161</v>
      </c>
      <c r="F252" s="71">
        <v>45100</v>
      </c>
      <c r="G252" s="68">
        <v>0.98841000000000001</v>
      </c>
      <c r="H252" s="68">
        <v>0.96216000000000002</v>
      </c>
      <c r="I252" s="68">
        <v>0.96216000000000002</v>
      </c>
      <c r="J252" s="68">
        <v>0.95342000000000005</v>
      </c>
      <c r="K252" s="68">
        <v>0.95342000000000005</v>
      </c>
      <c r="L252" s="68">
        <v>0.95342000000000005</v>
      </c>
      <c r="M252" s="68">
        <v>0.97674000000000005</v>
      </c>
      <c r="N252" s="68">
        <v>1.0059</v>
      </c>
      <c r="O252" s="68">
        <v>1.02339</v>
      </c>
      <c r="P252" s="68">
        <v>1.02922</v>
      </c>
      <c r="Q252" s="68">
        <v>1.0321400000000001</v>
      </c>
      <c r="R252" s="68">
        <v>1.02922</v>
      </c>
      <c r="S252" s="68">
        <v>1.02339</v>
      </c>
      <c r="T252" s="68">
        <v>1.02339</v>
      </c>
      <c r="U252" s="68">
        <v>1.02339</v>
      </c>
      <c r="V252" s="68">
        <v>1.02922</v>
      </c>
      <c r="W252" s="68">
        <v>1.0321400000000001</v>
      </c>
      <c r="X252" s="68">
        <v>1.0321400000000001</v>
      </c>
      <c r="Y252" s="68">
        <v>1.02922</v>
      </c>
      <c r="Z252" s="68">
        <v>1.02922</v>
      </c>
      <c r="AA252" s="68">
        <v>1.02339</v>
      </c>
      <c r="AB252" s="68">
        <v>1.01756</v>
      </c>
      <c r="AC252" s="68">
        <v>1.0088200000000001</v>
      </c>
      <c r="AD252" s="68">
        <v>1.0088200000000001</v>
      </c>
      <c r="AE252" s="110"/>
      <c r="AF252" s="91"/>
    </row>
    <row r="253" spans="1:32" x14ac:dyDescent="0.25">
      <c r="A253" s="110"/>
      <c r="B253" s="100"/>
      <c r="C253" s="70"/>
      <c r="D253" s="63" t="s">
        <v>119</v>
      </c>
      <c r="E253" s="63" t="s">
        <v>161</v>
      </c>
      <c r="F253" s="71">
        <v>45123</v>
      </c>
      <c r="G253" s="68">
        <v>1.0088200000000001</v>
      </c>
      <c r="H253" s="68">
        <v>1.0059</v>
      </c>
      <c r="I253" s="68">
        <v>1.0059</v>
      </c>
      <c r="J253" s="68">
        <v>0.99424000000000001</v>
      </c>
      <c r="K253" s="68">
        <v>0.99424000000000001</v>
      </c>
      <c r="L253" s="68">
        <v>0.99424000000000001</v>
      </c>
      <c r="M253" s="68">
        <v>1.0059</v>
      </c>
      <c r="N253" s="68">
        <v>1.02339</v>
      </c>
      <c r="O253" s="68">
        <v>1.02922</v>
      </c>
      <c r="P253" s="68">
        <v>1.0321400000000001</v>
      </c>
      <c r="Q253" s="68">
        <v>1.02339</v>
      </c>
      <c r="R253" s="68">
        <v>1.01756</v>
      </c>
      <c r="S253" s="68">
        <v>1.00007</v>
      </c>
      <c r="T253" s="68">
        <v>0.99424000000000001</v>
      </c>
      <c r="U253" s="68">
        <v>1.00007</v>
      </c>
      <c r="V253" s="68">
        <v>0.99424000000000001</v>
      </c>
      <c r="W253" s="68">
        <v>0.97965999999999998</v>
      </c>
      <c r="X253" s="68">
        <v>0.99424000000000001</v>
      </c>
      <c r="Y253" s="68">
        <v>1.00007</v>
      </c>
      <c r="Z253" s="68">
        <v>1.01756</v>
      </c>
      <c r="AA253" s="68">
        <v>1.02339</v>
      </c>
      <c r="AB253" s="68">
        <v>1.0321400000000001</v>
      </c>
      <c r="AC253" s="68">
        <v>1.02922</v>
      </c>
      <c r="AD253" s="68">
        <v>1.02339</v>
      </c>
      <c r="AE253" s="110"/>
      <c r="AF253" s="91"/>
    </row>
    <row r="254" spans="1:32" x14ac:dyDescent="0.25">
      <c r="A254" s="110"/>
      <c r="B254" s="111" t="s">
        <v>199</v>
      </c>
      <c r="C254" s="70"/>
      <c r="D254" s="63" t="s">
        <v>119</v>
      </c>
      <c r="E254" s="63" t="s">
        <v>161</v>
      </c>
      <c r="F254" s="71">
        <v>44928</v>
      </c>
      <c r="G254" s="68">
        <v>0.67352000000000001</v>
      </c>
      <c r="H254" s="68">
        <v>0.67352000000000001</v>
      </c>
      <c r="I254" s="68">
        <v>0.66768000000000005</v>
      </c>
      <c r="J254" s="68">
        <v>0.66768000000000005</v>
      </c>
      <c r="K254" s="68">
        <v>0.65310999999999997</v>
      </c>
      <c r="L254" s="68">
        <v>0.65310999999999997</v>
      </c>
      <c r="M254" s="68">
        <v>0.65310999999999997</v>
      </c>
      <c r="N254" s="68">
        <v>0.65310999999999997</v>
      </c>
      <c r="O254" s="68">
        <v>0.64727000000000001</v>
      </c>
      <c r="P254" s="68">
        <v>0.65310999999999997</v>
      </c>
      <c r="Q254" s="68">
        <v>0.65310999999999997</v>
      </c>
      <c r="R254" s="68">
        <v>0.66768000000000005</v>
      </c>
      <c r="S254" s="68">
        <v>0.66768000000000005</v>
      </c>
      <c r="T254" s="68">
        <v>0.66768000000000005</v>
      </c>
      <c r="U254" s="68">
        <v>0.66768000000000005</v>
      </c>
      <c r="V254" s="68">
        <v>0.67352000000000001</v>
      </c>
      <c r="W254" s="68">
        <v>0.67352000000000001</v>
      </c>
      <c r="X254" s="68">
        <v>0.66768000000000005</v>
      </c>
      <c r="Y254" s="68">
        <v>0.66768000000000005</v>
      </c>
      <c r="Z254" s="68">
        <v>0.66768000000000005</v>
      </c>
      <c r="AA254" s="68">
        <v>0.67352000000000001</v>
      </c>
      <c r="AB254" s="68">
        <v>0.67352000000000001</v>
      </c>
      <c r="AC254" s="68">
        <v>0.67352000000000001</v>
      </c>
      <c r="AD254" s="68">
        <v>0.67352000000000001</v>
      </c>
      <c r="AE254" s="110"/>
      <c r="AF254" s="91"/>
    </row>
    <row r="255" spans="1:32" x14ac:dyDescent="0.25">
      <c r="A255" s="110"/>
      <c r="B255" s="100" t="s">
        <v>199</v>
      </c>
      <c r="C255" s="70"/>
      <c r="D255" s="63" t="s">
        <v>119</v>
      </c>
      <c r="E255" s="63" t="s">
        <v>161</v>
      </c>
      <c r="F255" s="71">
        <v>44936</v>
      </c>
      <c r="G255" s="68">
        <v>0.76099000000000006</v>
      </c>
      <c r="H255" s="68">
        <v>0.74348999999999998</v>
      </c>
      <c r="I255" s="68">
        <v>0.74348999999999998</v>
      </c>
      <c r="J255" s="68">
        <v>0.74348999999999998</v>
      </c>
      <c r="K255" s="68">
        <v>0.74348999999999998</v>
      </c>
      <c r="L255" s="68">
        <v>0.72599999999999998</v>
      </c>
      <c r="M255" s="68">
        <v>0.72599999999999998</v>
      </c>
      <c r="N255" s="68">
        <v>0.71142000000000005</v>
      </c>
      <c r="O255" s="68">
        <v>0.72599999999999998</v>
      </c>
      <c r="P255" s="68">
        <v>0.72599999999999998</v>
      </c>
      <c r="Q255" s="68">
        <v>0.76099000000000006</v>
      </c>
      <c r="R255" s="68">
        <v>0.76973000000000003</v>
      </c>
      <c r="S255" s="68">
        <v>0.78722999999999999</v>
      </c>
      <c r="T255" s="68">
        <v>0.79596999999999996</v>
      </c>
      <c r="U255" s="68">
        <v>0.79596999999999996</v>
      </c>
      <c r="V255" s="68">
        <v>0.80764000000000002</v>
      </c>
      <c r="W255" s="68">
        <v>0.80764000000000002</v>
      </c>
      <c r="X255" s="68">
        <v>0.79596999999999996</v>
      </c>
      <c r="Y255" s="68">
        <v>0.78722999999999999</v>
      </c>
      <c r="Z255" s="68">
        <v>0.78722999999999999</v>
      </c>
      <c r="AA255" s="68">
        <v>0.78722999999999999</v>
      </c>
      <c r="AB255" s="68">
        <v>0.76973000000000003</v>
      </c>
      <c r="AC255" s="68">
        <v>0.76973000000000003</v>
      </c>
      <c r="AD255" s="68">
        <v>0.76973000000000003</v>
      </c>
      <c r="AE255" s="110"/>
      <c r="AF255" s="91"/>
    </row>
    <row r="256" spans="1:32" x14ac:dyDescent="0.25">
      <c r="A256" s="110"/>
      <c r="B256" s="100" t="s">
        <v>199</v>
      </c>
      <c r="C256" s="70"/>
      <c r="D256" s="63" t="s">
        <v>119</v>
      </c>
      <c r="E256" s="63" t="s">
        <v>161</v>
      </c>
      <c r="F256" s="71">
        <v>45006</v>
      </c>
      <c r="G256" s="68">
        <v>0.76099000000000006</v>
      </c>
      <c r="H256" s="68">
        <v>0.76099000000000006</v>
      </c>
      <c r="I256" s="68">
        <v>0.76099000000000006</v>
      </c>
      <c r="J256" s="68">
        <v>0.76099000000000006</v>
      </c>
      <c r="K256" s="68">
        <v>0.76099000000000006</v>
      </c>
      <c r="L256" s="68">
        <v>0.76099000000000006</v>
      </c>
      <c r="M256" s="68">
        <v>0.76099000000000006</v>
      </c>
      <c r="N256" s="68">
        <v>0.76099000000000006</v>
      </c>
      <c r="O256" s="68">
        <v>0.76973000000000003</v>
      </c>
      <c r="P256" s="68">
        <v>0.79596999999999996</v>
      </c>
      <c r="Q256" s="68">
        <v>0.82221</v>
      </c>
      <c r="R256" s="68">
        <v>0.83970999999999996</v>
      </c>
      <c r="S256" s="68">
        <v>0.86012</v>
      </c>
      <c r="T256" s="68">
        <v>0.87470000000000003</v>
      </c>
      <c r="U256" s="68">
        <v>0.87470000000000003</v>
      </c>
      <c r="V256" s="68">
        <v>0.86012</v>
      </c>
      <c r="W256" s="68">
        <v>0.86012</v>
      </c>
      <c r="X256" s="68">
        <v>0.86012</v>
      </c>
      <c r="Y256" s="68">
        <v>0.86012</v>
      </c>
      <c r="Z256" s="68">
        <v>0.83970999999999996</v>
      </c>
      <c r="AA256" s="68">
        <v>0.82221</v>
      </c>
      <c r="AB256" s="68">
        <v>0.80764000000000002</v>
      </c>
      <c r="AC256" s="68">
        <v>0.80764000000000002</v>
      </c>
      <c r="AD256" s="68">
        <v>0.80764000000000002</v>
      </c>
      <c r="AE256" s="110"/>
      <c r="AF256" s="91"/>
    </row>
    <row r="257" spans="1:32" x14ac:dyDescent="0.25">
      <c r="A257" s="110"/>
      <c r="B257" s="100" t="s">
        <v>199</v>
      </c>
      <c r="C257" s="70"/>
      <c r="D257" s="63" t="s">
        <v>119</v>
      </c>
      <c r="E257" s="63" t="s">
        <v>161</v>
      </c>
      <c r="F257" s="71">
        <v>45030</v>
      </c>
      <c r="G257" s="68">
        <v>0.88344</v>
      </c>
      <c r="H257" s="68">
        <v>0.88344</v>
      </c>
      <c r="I257" s="68">
        <v>0.88344</v>
      </c>
      <c r="J257" s="68">
        <v>0.89802000000000004</v>
      </c>
      <c r="K257" s="68">
        <v>0.88344</v>
      </c>
      <c r="L257" s="68">
        <v>0.88344</v>
      </c>
      <c r="M257" s="68">
        <v>0.88344</v>
      </c>
      <c r="N257" s="68">
        <v>0.89802000000000004</v>
      </c>
      <c r="O257" s="68">
        <v>0.91259999999999997</v>
      </c>
      <c r="P257" s="68">
        <v>0.89802000000000004</v>
      </c>
      <c r="Q257" s="68">
        <v>0.88344</v>
      </c>
      <c r="R257" s="68">
        <v>0.89802000000000004</v>
      </c>
      <c r="S257" s="68">
        <v>0.89802000000000004</v>
      </c>
      <c r="T257" s="68">
        <v>0.91259999999999997</v>
      </c>
      <c r="U257" s="68">
        <v>0.91259999999999997</v>
      </c>
      <c r="V257" s="68">
        <v>0.91259999999999997</v>
      </c>
      <c r="W257" s="68">
        <v>0.89802000000000004</v>
      </c>
      <c r="X257" s="68">
        <v>0.87470000000000003</v>
      </c>
      <c r="Y257" s="68">
        <v>0.86012</v>
      </c>
      <c r="Z257" s="68">
        <v>0.82221</v>
      </c>
      <c r="AA257" s="68">
        <v>0.82221</v>
      </c>
      <c r="AB257" s="68">
        <v>0.82221</v>
      </c>
      <c r="AC257" s="68">
        <v>0.80764000000000002</v>
      </c>
      <c r="AD257" s="68">
        <v>0.79596999999999996</v>
      </c>
      <c r="AE257" s="110"/>
      <c r="AF257" s="91"/>
    </row>
    <row r="258" spans="1:32" x14ac:dyDescent="0.25">
      <c r="A258" s="110"/>
      <c r="B258" s="100" t="s">
        <v>199</v>
      </c>
      <c r="C258" s="70"/>
      <c r="D258" s="63" t="s">
        <v>119</v>
      </c>
      <c r="E258" s="63" t="s">
        <v>161</v>
      </c>
      <c r="F258" s="71">
        <v>45055</v>
      </c>
      <c r="G258" s="68">
        <v>0.91259999999999997</v>
      </c>
      <c r="H258" s="68">
        <v>0.89802000000000004</v>
      </c>
      <c r="I258" s="68">
        <v>0.89802000000000004</v>
      </c>
      <c r="J258" s="68">
        <v>0.88344</v>
      </c>
      <c r="K258" s="68">
        <v>0.88344</v>
      </c>
      <c r="L258" s="68">
        <v>0.88344</v>
      </c>
      <c r="M258" s="68">
        <v>0.91259999999999997</v>
      </c>
      <c r="N258" s="68">
        <v>0.92135</v>
      </c>
      <c r="O258" s="68">
        <v>0.96216000000000002</v>
      </c>
      <c r="P258" s="68">
        <v>0.97674000000000005</v>
      </c>
      <c r="Q258" s="68">
        <v>0.98841000000000001</v>
      </c>
      <c r="R258" s="68">
        <v>0.99424000000000001</v>
      </c>
      <c r="S258" s="68">
        <v>0.98841000000000001</v>
      </c>
      <c r="T258" s="68">
        <v>0.99424000000000001</v>
      </c>
      <c r="U258" s="68">
        <v>0.99424000000000001</v>
      </c>
      <c r="V258" s="68">
        <v>1.0059</v>
      </c>
      <c r="W258" s="68">
        <v>1.0059</v>
      </c>
      <c r="X258" s="68">
        <v>1.0059</v>
      </c>
      <c r="Y258" s="68">
        <v>0.99424000000000001</v>
      </c>
      <c r="Z258" s="68">
        <v>0.98841000000000001</v>
      </c>
      <c r="AA258" s="68">
        <v>0.96216000000000002</v>
      </c>
      <c r="AB258" s="68">
        <v>0.95342000000000005</v>
      </c>
      <c r="AC258" s="68">
        <v>0.92135</v>
      </c>
      <c r="AD258" s="68">
        <v>0.91259999999999997</v>
      </c>
      <c r="AE258" s="110"/>
      <c r="AF258" s="91"/>
    </row>
    <row r="259" spans="1:32" x14ac:dyDescent="0.25">
      <c r="A259" s="110"/>
      <c r="B259" s="100" t="s">
        <v>199</v>
      </c>
      <c r="C259" s="70"/>
      <c r="D259" s="63" t="s">
        <v>119</v>
      </c>
      <c r="E259" s="63" t="s">
        <v>161</v>
      </c>
      <c r="F259" s="71">
        <v>45100</v>
      </c>
      <c r="G259" s="68">
        <v>0.96216000000000002</v>
      </c>
      <c r="H259" s="68">
        <v>0.96216000000000002</v>
      </c>
      <c r="I259" s="68">
        <v>0.96216000000000002</v>
      </c>
      <c r="J259" s="68">
        <v>0.95342000000000005</v>
      </c>
      <c r="K259" s="68">
        <v>0.93884000000000001</v>
      </c>
      <c r="L259" s="68">
        <v>0.93884000000000001</v>
      </c>
      <c r="M259" s="68">
        <v>0.97674000000000005</v>
      </c>
      <c r="N259" s="68">
        <v>0.98841000000000001</v>
      </c>
      <c r="O259" s="68">
        <v>1.0088200000000001</v>
      </c>
      <c r="P259" s="68">
        <v>1.01756</v>
      </c>
      <c r="Q259" s="68">
        <v>1.01756</v>
      </c>
      <c r="R259" s="68">
        <v>1.01756</v>
      </c>
      <c r="S259" s="68">
        <v>1.02339</v>
      </c>
      <c r="T259" s="68">
        <v>1.02339</v>
      </c>
      <c r="U259" s="68">
        <v>1.0088200000000001</v>
      </c>
      <c r="V259" s="68">
        <v>1.0088200000000001</v>
      </c>
      <c r="W259" s="68">
        <v>1.0059</v>
      </c>
      <c r="X259" s="68">
        <v>1.0059</v>
      </c>
      <c r="Y259" s="68">
        <v>1.0059</v>
      </c>
      <c r="Z259" s="68">
        <v>1.0059</v>
      </c>
      <c r="AA259" s="68">
        <v>0.99424000000000001</v>
      </c>
      <c r="AB259" s="68">
        <v>0.99424000000000001</v>
      </c>
      <c r="AC259" s="68">
        <v>0.99424000000000001</v>
      </c>
      <c r="AD259" s="68">
        <v>0.99424000000000001</v>
      </c>
      <c r="AE259" s="110"/>
      <c r="AF259" s="91"/>
    </row>
    <row r="260" spans="1:32" x14ac:dyDescent="0.25">
      <c r="A260" s="110"/>
      <c r="B260" s="100" t="s">
        <v>199</v>
      </c>
      <c r="C260" s="70"/>
      <c r="D260" s="63" t="s">
        <v>119</v>
      </c>
      <c r="E260" s="63" t="s">
        <v>161</v>
      </c>
      <c r="F260" s="71">
        <v>45123</v>
      </c>
      <c r="G260" s="68">
        <v>0.99424000000000001</v>
      </c>
      <c r="H260" s="68">
        <v>0.99424000000000001</v>
      </c>
      <c r="I260" s="68">
        <v>0.99424000000000001</v>
      </c>
      <c r="J260" s="68">
        <v>0.99424000000000001</v>
      </c>
      <c r="K260" s="68">
        <v>0.99424000000000001</v>
      </c>
      <c r="L260" s="68">
        <v>1.0059</v>
      </c>
      <c r="M260" s="68">
        <v>1.01756</v>
      </c>
      <c r="N260" s="68">
        <v>1.02922</v>
      </c>
      <c r="O260" s="68">
        <v>1.0321400000000001</v>
      </c>
      <c r="P260" s="68">
        <v>1.02922</v>
      </c>
      <c r="Q260" s="68">
        <v>1.02922</v>
      </c>
      <c r="R260" s="68">
        <v>1.02339</v>
      </c>
      <c r="S260" s="68">
        <v>1.01756</v>
      </c>
      <c r="T260" s="68">
        <v>1.00007</v>
      </c>
      <c r="U260" s="68">
        <v>0.99424000000000001</v>
      </c>
      <c r="V260" s="68">
        <v>0.99424000000000001</v>
      </c>
      <c r="W260" s="68">
        <v>1.00007</v>
      </c>
      <c r="X260" s="68">
        <v>1.01756</v>
      </c>
      <c r="Y260" s="68">
        <v>1.02339</v>
      </c>
      <c r="Z260" s="68">
        <v>1.02922</v>
      </c>
      <c r="AA260" s="68">
        <v>1.0321400000000001</v>
      </c>
      <c r="AB260" s="68">
        <v>1.0321400000000001</v>
      </c>
      <c r="AC260" s="68">
        <v>1.02922</v>
      </c>
      <c r="AD260" s="68">
        <v>1.02922</v>
      </c>
      <c r="AE260" s="110"/>
      <c r="AF260" s="91"/>
    </row>
    <row r="261" spans="1:32" x14ac:dyDescent="0.25">
      <c r="A261" s="110"/>
      <c r="B261" s="111" t="s">
        <v>200</v>
      </c>
      <c r="C261" s="70"/>
      <c r="D261" s="63" t="s">
        <v>119</v>
      </c>
      <c r="E261" s="63" t="s">
        <v>161</v>
      </c>
      <c r="F261" s="71">
        <v>44928</v>
      </c>
      <c r="G261" s="68">
        <v>0.62978000000000001</v>
      </c>
      <c r="H261" s="68">
        <v>0.61812</v>
      </c>
      <c r="I261" s="68">
        <v>0.61229</v>
      </c>
      <c r="J261" s="68">
        <v>0.61229</v>
      </c>
      <c r="K261" s="68">
        <v>0.61229</v>
      </c>
      <c r="L261" s="68">
        <v>0.61229</v>
      </c>
      <c r="M261" s="68">
        <v>0.61229</v>
      </c>
      <c r="N261" s="68">
        <v>0.61229</v>
      </c>
      <c r="O261" s="68">
        <v>0.61229</v>
      </c>
      <c r="P261" s="68">
        <v>0.61229</v>
      </c>
      <c r="Q261" s="68">
        <v>0.61812</v>
      </c>
      <c r="R261" s="68">
        <v>0.62978000000000001</v>
      </c>
      <c r="S261" s="68">
        <v>0.62978000000000001</v>
      </c>
      <c r="T261" s="68">
        <v>0.62978000000000001</v>
      </c>
      <c r="U261" s="68">
        <v>0.64727000000000001</v>
      </c>
      <c r="V261" s="68">
        <v>0.64727000000000001</v>
      </c>
      <c r="W261" s="68">
        <v>0.64727000000000001</v>
      </c>
      <c r="X261" s="68">
        <v>0.64727000000000001</v>
      </c>
      <c r="Y261" s="68">
        <v>0.64727000000000001</v>
      </c>
      <c r="Z261" s="68">
        <v>0.64727000000000001</v>
      </c>
      <c r="AA261" s="68">
        <v>0.64727000000000001</v>
      </c>
      <c r="AB261" s="68">
        <v>0.62978000000000001</v>
      </c>
      <c r="AC261" s="68">
        <v>0.62978000000000001</v>
      </c>
      <c r="AD261" s="68">
        <v>0.61812</v>
      </c>
      <c r="AE261" s="110"/>
      <c r="AF261" s="91"/>
    </row>
    <row r="262" spans="1:32" x14ac:dyDescent="0.25">
      <c r="A262" s="110"/>
      <c r="B262" s="100" t="s">
        <v>200</v>
      </c>
      <c r="C262" s="70"/>
      <c r="D262" s="63" t="s">
        <v>119</v>
      </c>
      <c r="E262" s="63" t="s">
        <v>161</v>
      </c>
      <c r="F262" s="71">
        <v>44936</v>
      </c>
      <c r="G262" s="68">
        <v>0.71142000000000005</v>
      </c>
      <c r="H262" s="68">
        <v>0.71142000000000005</v>
      </c>
      <c r="I262" s="68">
        <v>0.70559000000000005</v>
      </c>
      <c r="J262" s="68">
        <v>0.70559000000000005</v>
      </c>
      <c r="K262" s="68">
        <v>0.69101000000000001</v>
      </c>
      <c r="L262" s="68">
        <v>0.69101000000000001</v>
      </c>
      <c r="M262" s="68">
        <v>0.67352000000000001</v>
      </c>
      <c r="N262" s="68">
        <v>0.67352000000000001</v>
      </c>
      <c r="O262" s="68">
        <v>0.67352000000000001</v>
      </c>
      <c r="P262" s="68">
        <v>0.67352000000000001</v>
      </c>
      <c r="Q262" s="68">
        <v>0.69101000000000001</v>
      </c>
      <c r="R262" s="68">
        <v>0.70559000000000005</v>
      </c>
      <c r="S262" s="68">
        <v>0.70559000000000005</v>
      </c>
      <c r="T262" s="68">
        <v>0.70559000000000005</v>
      </c>
      <c r="U262" s="68">
        <v>0.70559000000000005</v>
      </c>
      <c r="V262" s="68">
        <v>0.71142000000000005</v>
      </c>
      <c r="W262" s="68">
        <v>0.71142000000000005</v>
      </c>
      <c r="X262" s="68">
        <v>0.69101000000000001</v>
      </c>
      <c r="Y262" s="68">
        <v>0.67352000000000001</v>
      </c>
      <c r="Z262" s="68">
        <v>0.66768000000000005</v>
      </c>
      <c r="AA262" s="68">
        <v>0.67352000000000001</v>
      </c>
      <c r="AB262" s="68">
        <v>0.65310999999999997</v>
      </c>
      <c r="AC262" s="68">
        <v>0.66768000000000005</v>
      </c>
      <c r="AD262" s="68">
        <v>0.69101000000000001</v>
      </c>
      <c r="AE262" s="110"/>
      <c r="AF262" s="91"/>
    </row>
    <row r="263" spans="1:32" x14ac:dyDescent="0.25">
      <c r="A263" s="110"/>
      <c r="B263" s="100" t="s">
        <v>200</v>
      </c>
      <c r="C263" s="70"/>
      <c r="D263" s="63" t="s">
        <v>119</v>
      </c>
      <c r="E263" s="63" t="s">
        <v>161</v>
      </c>
      <c r="F263" s="71">
        <v>45006</v>
      </c>
      <c r="G263" s="68">
        <v>0.76973000000000003</v>
      </c>
      <c r="H263" s="68">
        <v>0.76099000000000006</v>
      </c>
      <c r="I263" s="68">
        <v>0.76099000000000006</v>
      </c>
      <c r="J263" s="68">
        <v>0.74348999999999998</v>
      </c>
      <c r="K263" s="68">
        <v>0.72599999999999998</v>
      </c>
      <c r="L263" s="68">
        <v>0.70559000000000005</v>
      </c>
      <c r="M263" s="68">
        <v>0.70559000000000005</v>
      </c>
      <c r="N263" s="68">
        <v>0.72599999999999998</v>
      </c>
      <c r="O263" s="68">
        <v>0.76973000000000003</v>
      </c>
      <c r="P263" s="68">
        <v>0.80764000000000002</v>
      </c>
      <c r="Q263" s="68">
        <v>0.83970999999999996</v>
      </c>
      <c r="R263" s="68">
        <v>0.86012</v>
      </c>
      <c r="S263" s="68">
        <v>0.86012</v>
      </c>
      <c r="T263" s="68">
        <v>0.83970999999999996</v>
      </c>
      <c r="U263" s="68">
        <v>0.82221</v>
      </c>
      <c r="V263" s="68">
        <v>0.80764000000000002</v>
      </c>
      <c r="W263" s="68">
        <v>0.79596999999999996</v>
      </c>
      <c r="X263" s="68">
        <v>0.78722999999999999</v>
      </c>
      <c r="Y263" s="68">
        <v>0.78722999999999999</v>
      </c>
      <c r="Z263" s="68">
        <v>0.78722999999999999</v>
      </c>
      <c r="AA263" s="68">
        <v>0.76973000000000003</v>
      </c>
      <c r="AB263" s="68">
        <v>0.76973000000000003</v>
      </c>
      <c r="AC263" s="68">
        <v>0.76973000000000003</v>
      </c>
      <c r="AD263" s="68">
        <v>0.76973000000000003</v>
      </c>
      <c r="AE263" s="110"/>
      <c r="AF263" s="91"/>
    </row>
    <row r="264" spans="1:32" x14ac:dyDescent="0.25">
      <c r="A264" s="110"/>
      <c r="B264" s="100" t="s">
        <v>200</v>
      </c>
      <c r="C264" s="70"/>
      <c r="D264" s="63" t="s">
        <v>119</v>
      </c>
      <c r="E264" s="63" t="s">
        <v>161</v>
      </c>
      <c r="F264" s="71">
        <v>45030</v>
      </c>
      <c r="G264" s="68">
        <v>0.86012</v>
      </c>
      <c r="H264" s="68">
        <v>0.86012</v>
      </c>
      <c r="I264" s="68">
        <v>0.86012</v>
      </c>
      <c r="J264" s="68">
        <v>0.87470000000000003</v>
      </c>
      <c r="K264" s="68">
        <v>0.87470000000000003</v>
      </c>
      <c r="L264" s="68">
        <v>0.87470000000000003</v>
      </c>
      <c r="M264" s="68">
        <v>0.87470000000000003</v>
      </c>
      <c r="N264" s="68">
        <v>0.87470000000000003</v>
      </c>
      <c r="O264" s="68">
        <v>0.86012</v>
      </c>
      <c r="P264" s="68">
        <v>0.82221</v>
      </c>
      <c r="Q264" s="68">
        <v>0.80764000000000002</v>
      </c>
      <c r="R264" s="68">
        <v>0.79596999999999996</v>
      </c>
      <c r="S264" s="68">
        <v>0.79596999999999996</v>
      </c>
      <c r="T264" s="68">
        <v>0.79596999999999996</v>
      </c>
      <c r="U264" s="68">
        <v>0.79596999999999996</v>
      </c>
      <c r="V264" s="68">
        <v>0.79596999999999996</v>
      </c>
      <c r="W264" s="68">
        <v>0.79596999999999996</v>
      </c>
      <c r="X264" s="68">
        <v>0.78722999999999999</v>
      </c>
      <c r="Y264" s="68">
        <v>0.76973000000000003</v>
      </c>
      <c r="Z264" s="68">
        <v>0.76973000000000003</v>
      </c>
      <c r="AA264" s="68">
        <v>0.76099000000000006</v>
      </c>
      <c r="AB264" s="68">
        <v>0.76099000000000006</v>
      </c>
      <c r="AC264" s="68">
        <v>0.76099000000000006</v>
      </c>
      <c r="AD264" s="68">
        <v>0.76099000000000006</v>
      </c>
      <c r="AE264" s="110"/>
      <c r="AF264" s="91"/>
    </row>
    <row r="265" spans="1:32" x14ac:dyDescent="0.25">
      <c r="A265" s="110"/>
      <c r="B265" s="100" t="s">
        <v>200</v>
      </c>
      <c r="C265" s="70"/>
      <c r="D265" s="63" t="s">
        <v>119</v>
      </c>
      <c r="E265" s="63" t="s">
        <v>161</v>
      </c>
      <c r="F265" s="71">
        <v>45055</v>
      </c>
      <c r="G265" s="68">
        <v>0.93884000000000001</v>
      </c>
      <c r="H265" s="68">
        <v>0.92135</v>
      </c>
      <c r="I265" s="68">
        <v>0.92135</v>
      </c>
      <c r="J265" s="68">
        <v>0.91259999999999997</v>
      </c>
      <c r="K265" s="68">
        <v>0.91259999999999997</v>
      </c>
      <c r="L265" s="68">
        <v>0.91259999999999997</v>
      </c>
      <c r="M265" s="68">
        <v>0.91259999999999997</v>
      </c>
      <c r="N265" s="68">
        <v>0.95342000000000005</v>
      </c>
      <c r="O265" s="68">
        <v>0.95342000000000005</v>
      </c>
      <c r="P265" s="68">
        <v>0.95342000000000005</v>
      </c>
      <c r="Q265" s="68">
        <v>0.93884000000000001</v>
      </c>
      <c r="R265" s="68">
        <v>0.93884000000000001</v>
      </c>
      <c r="S265" s="68">
        <v>0.93884000000000001</v>
      </c>
      <c r="T265" s="68">
        <v>0.95342000000000005</v>
      </c>
      <c r="U265" s="68">
        <v>0.95342000000000005</v>
      </c>
      <c r="V265" s="68">
        <v>0.95342000000000005</v>
      </c>
      <c r="W265" s="68">
        <v>0.95342000000000005</v>
      </c>
      <c r="X265" s="68">
        <v>0.93884000000000001</v>
      </c>
      <c r="Y265" s="68">
        <v>0.92135</v>
      </c>
      <c r="Z265" s="68">
        <v>0.91259999999999997</v>
      </c>
      <c r="AA265" s="68">
        <v>0.88344</v>
      </c>
      <c r="AB265" s="68">
        <v>0.87470000000000003</v>
      </c>
      <c r="AC265" s="68">
        <v>0.87470000000000003</v>
      </c>
      <c r="AD265" s="68">
        <v>0.87470000000000003</v>
      </c>
      <c r="AE265" s="110"/>
      <c r="AF265" s="91"/>
    </row>
    <row r="266" spans="1:32" x14ac:dyDescent="0.25">
      <c r="A266" s="110"/>
      <c r="B266" s="100" t="s">
        <v>200</v>
      </c>
      <c r="C266" s="70"/>
      <c r="D266" s="63" t="s">
        <v>119</v>
      </c>
      <c r="E266" s="63" t="s">
        <v>161</v>
      </c>
      <c r="F266" s="71">
        <v>45100</v>
      </c>
      <c r="G266" s="68">
        <v>0.99424000000000001</v>
      </c>
      <c r="H266" s="68">
        <v>0.98841000000000001</v>
      </c>
      <c r="I266" s="68">
        <v>0.98841000000000001</v>
      </c>
      <c r="J266" s="68">
        <v>0.98841000000000001</v>
      </c>
      <c r="K266" s="68">
        <v>0.98841000000000001</v>
      </c>
      <c r="L266" s="68">
        <v>0.98841000000000001</v>
      </c>
      <c r="M266" s="68">
        <v>0.99424000000000001</v>
      </c>
      <c r="N266" s="68">
        <v>1.0059</v>
      </c>
      <c r="O266" s="68">
        <v>1.0088200000000001</v>
      </c>
      <c r="P266" s="68">
        <v>1.02339</v>
      </c>
      <c r="Q266" s="68">
        <v>1.02922</v>
      </c>
      <c r="R266" s="68">
        <v>1.02922</v>
      </c>
      <c r="S266" s="68">
        <v>1.0321400000000001</v>
      </c>
      <c r="T266" s="68">
        <v>1.0321400000000001</v>
      </c>
      <c r="U266" s="68">
        <v>1.0321400000000001</v>
      </c>
      <c r="V266" s="68">
        <v>1.0321400000000001</v>
      </c>
      <c r="W266" s="68">
        <v>1.0321400000000001</v>
      </c>
      <c r="X266" s="68">
        <v>1.02922</v>
      </c>
      <c r="Y266" s="68">
        <v>1.02922</v>
      </c>
      <c r="Z266" s="68">
        <v>1.02339</v>
      </c>
      <c r="AA266" s="68">
        <v>1.02339</v>
      </c>
      <c r="AB266" s="68">
        <v>1.0088200000000001</v>
      </c>
      <c r="AC266" s="68">
        <v>1.0088200000000001</v>
      </c>
      <c r="AD266" s="68">
        <v>1.0059</v>
      </c>
      <c r="AE266" s="110"/>
      <c r="AF266" s="91"/>
    </row>
    <row r="267" spans="1:32" x14ac:dyDescent="0.25">
      <c r="A267" s="110"/>
      <c r="B267" s="100" t="s">
        <v>200</v>
      </c>
      <c r="C267" s="70"/>
      <c r="D267" s="63" t="s">
        <v>119</v>
      </c>
      <c r="E267" s="63" t="s">
        <v>161</v>
      </c>
      <c r="F267" s="71">
        <v>45123</v>
      </c>
      <c r="G267" s="68">
        <v>1.0088200000000001</v>
      </c>
      <c r="H267" s="68">
        <v>1.01756</v>
      </c>
      <c r="I267" s="68">
        <v>1.01756</v>
      </c>
      <c r="J267" s="68">
        <v>1.01756</v>
      </c>
      <c r="K267" s="68">
        <v>1.02339</v>
      </c>
      <c r="L267" s="68">
        <v>1.01756</v>
      </c>
      <c r="M267" s="68">
        <v>1.02922</v>
      </c>
      <c r="N267" s="68">
        <v>1.02922</v>
      </c>
      <c r="O267" s="68">
        <v>1.0321400000000001</v>
      </c>
      <c r="P267" s="68">
        <v>1.02922</v>
      </c>
      <c r="Q267" s="68">
        <v>1.02339</v>
      </c>
      <c r="R267" s="68">
        <v>1.02339</v>
      </c>
      <c r="S267" s="68">
        <v>1.02339</v>
      </c>
      <c r="T267" s="68">
        <v>1.01756</v>
      </c>
      <c r="U267" s="68">
        <v>1.01756</v>
      </c>
      <c r="V267" s="68">
        <v>1.01756</v>
      </c>
      <c r="W267" s="68">
        <v>1.01756</v>
      </c>
      <c r="X267" s="68">
        <v>1.01756</v>
      </c>
      <c r="Y267" s="68">
        <v>1.02922</v>
      </c>
      <c r="Z267" s="68">
        <v>1.0321400000000001</v>
      </c>
      <c r="AA267" s="68">
        <v>1.0321400000000001</v>
      </c>
      <c r="AB267" s="68">
        <v>1.02922</v>
      </c>
      <c r="AC267" s="68">
        <v>1.02922</v>
      </c>
      <c r="AD267" s="68">
        <v>1.02922</v>
      </c>
      <c r="AE267" s="110"/>
      <c r="AF267" s="91"/>
    </row>
    <row r="268" spans="1:32" x14ac:dyDescent="0.25">
      <c r="A268" s="110"/>
      <c r="B268" s="111" t="s">
        <v>201</v>
      </c>
      <c r="C268" s="70"/>
      <c r="D268" s="63" t="s">
        <v>119</v>
      </c>
      <c r="E268" s="63" t="s">
        <v>161</v>
      </c>
      <c r="F268" s="71">
        <v>44928</v>
      </c>
      <c r="G268" s="68">
        <v>0.76973000000000003</v>
      </c>
      <c r="H268" s="68">
        <v>0.76099000000000006</v>
      </c>
      <c r="I268" s="68">
        <v>0.76099000000000006</v>
      </c>
      <c r="J268" s="68">
        <v>0.76099000000000006</v>
      </c>
      <c r="K268" s="68">
        <v>0.76099000000000006</v>
      </c>
      <c r="L268" s="68">
        <v>0.76099000000000006</v>
      </c>
      <c r="M268" s="68">
        <v>0.76099000000000006</v>
      </c>
      <c r="N268" s="68">
        <v>0.74348999999999998</v>
      </c>
      <c r="O268" s="68">
        <v>0.76099000000000006</v>
      </c>
      <c r="P268" s="68">
        <v>0.76099000000000006</v>
      </c>
      <c r="Q268" s="68">
        <v>0.76973000000000003</v>
      </c>
      <c r="R268" s="68">
        <v>0.78722999999999999</v>
      </c>
      <c r="S268" s="68">
        <v>0.78722999999999999</v>
      </c>
      <c r="T268" s="68">
        <v>0.78722999999999999</v>
      </c>
      <c r="U268" s="68">
        <v>0.79596999999999996</v>
      </c>
      <c r="V268" s="68">
        <v>0.76973000000000003</v>
      </c>
      <c r="W268" s="68">
        <v>0.76099000000000006</v>
      </c>
      <c r="X268" s="68">
        <v>0.76099000000000006</v>
      </c>
      <c r="Y268" s="68">
        <v>0.76099000000000006</v>
      </c>
      <c r="Z268" s="68">
        <v>0.74348999999999998</v>
      </c>
      <c r="AA268" s="68">
        <v>0.74348999999999998</v>
      </c>
      <c r="AB268" s="68">
        <v>0.74348999999999998</v>
      </c>
      <c r="AC268" s="68">
        <v>0.71142000000000005</v>
      </c>
      <c r="AD268" s="68">
        <v>0.71142000000000005</v>
      </c>
      <c r="AE268" s="110"/>
      <c r="AF268" s="91"/>
    </row>
    <row r="269" spans="1:32" x14ac:dyDescent="0.25">
      <c r="A269" s="110"/>
      <c r="B269" s="100" t="s">
        <v>201</v>
      </c>
      <c r="C269" s="70"/>
      <c r="D269" s="63" t="s">
        <v>119</v>
      </c>
      <c r="E269" s="63" t="s">
        <v>161</v>
      </c>
      <c r="F269" s="71">
        <v>44936</v>
      </c>
      <c r="G269" s="68">
        <v>0.78722999999999999</v>
      </c>
      <c r="H269" s="68">
        <v>0.78722999999999999</v>
      </c>
      <c r="I269" s="68">
        <v>0.78722999999999999</v>
      </c>
      <c r="J269" s="68">
        <v>0.78722999999999999</v>
      </c>
      <c r="K269" s="68">
        <v>0.76973000000000003</v>
      </c>
      <c r="L269" s="68">
        <v>0.76099000000000006</v>
      </c>
      <c r="M269" s="68">
        <v>0.76099000000000006</v>
      </c>
      <c r="N269" s="68">
        <v>0.74348999999999998</v>
      </c>
      <c r="O269" s="68">
        <v>0.72599999999999998</v>
      </c>
      <c r="P269" s="68">
        <v>0.74348999999999998</v>
      </c>
      <c r="Q269" s="68">
        <v>0.74348999999999998</v>
      </c>
      <c r="R269" s="68">
        <v>0.72599999999999998</v>
      </c>
      <c r="S269" s="68">
        <v>0.72599999999999998</v>
      </c>
      <c r="T269" s="68">
        <v>0.71142000000000005</v>
      </c>
      <c r="U269" s="68">
        <v>0.71142000000000005</v>
      </c>
      <c r="V269" s="68">
        <v>0.70559000000000005</v>
      </c>
      <c r="W269" s="68">
        <v>0.70559000000000005</v>
      </c>
      <c r="X269" s="68">
        <v>0.70559000000000005</v>
      </c>
      <c r="Y269" s="68">
        <v>0.69101000000000001</v>
      </c>
      <c r="Z269" s="68">
        <v>0.69101000000000001</v>
      </c>
      <c r="AA269" s="68">
        <v>0.70559000000000005</v>
      </c>
      <c r="AB269" s="68">
        <v>0.70559000000000005</v>
      </c>
      <c r="AC269" s="68">
        <v>0.70559000000000005</v>
      </c>
      <c r="AD269" s="68">
        <v>0.70559000000000005</v>
      </c>
      <c r="AE269" s="110"/>
      <c r="AF269" s="91"/>
    </row>
    <row r="270" spans="1:32" x14ac:dyDescent="0.25">
      <c r="A270" s="110"/>
      <c r="B270" s="100" t="s">
        <v>201</v>
      </c>
      <c r="C270" s="70"/>
      <c r="D270" s="63" t="s">
        <v>119</v>
      </c>
      <c r="E270" s="63" t="s">
        <v>161</v>
      </c>
      <c r="F270" s="71">
        <v>45006</v>
      </c>
      <c r="G270" s="68">
        <v>0.76973000000000003</v>
      </c>
      <c r="H270" s="68">
        <v>0.78722999999999999</v>
      </c>
      <c r="I270" s="68">
        <v>0.78722999999999999</v>
      </c>
      <c r="J270" s="68">
        <v>0.78722999999999999</v>
      </c>
      <c r="K270" s="68">
        <v>0.78722999999999999</v>
      </c>
      <c r="L270" s="68">
        <v>0.78722999999999999</v>
      </c>
      <c r="M270" s="68">
        <v>0.78722999999999999</v>
      </c>
      <c r="N270" s="68">
        <v>0.79596999999999996</v>
      </c>
      <c r="O270" s="68">
        <v>0.79596999999999996</v>
      </c>
      <c r="P270" s="68">
        <v>0.80764000000000002</v>
      </c>
      <c r="Q270" s="68">
        <v>0.82221</v>
      </c>
      <c r="R270" s="68">
        <v>0.82221</v>
      </c>
      <c r="S270" s="68">
        <v>0.82221</v>
      </c>
      <c r="T270" s="68">
        <v>0.82221</v>
      </c>
      <c r="U270" s="68">
        <v>0.82221</v>
      </c>
      <c r="V270" s="68">
        <v>0.82221</v>
      </c>
      <c r="W270" s="68">
        <v>0.82221</v>
      </c>
      <c r="X270" s="68">
        <v>0.82221</v>
      </c>
      <c r="Y270" s="68">
        <v>0.82221</v>
      </c>
      <c r="Z270" s="68">
        <v>0.80764000000000002</v>
      </c>
      <c r="AA270" s="68">
        <v>0.80764000000000002</v>
      </c>
      <c r="AB270" s="68">
        <v>0.79596999999999996</v>
      </c>
      <c r="AC270" s="68">
        <v>0.79596999999999996</v>
      </c>
      <c r="AD270" s="68">
        <v>0.79596999999999996</v>
      </c>
      <c r="AE270" s="110"/>
      <c r="AF270" s="91"/>
    </row>
    <row r="271" spans="1:32" x14ac:dyDescent="0.25">
      <c r="A271" s="110"/>
      <c r="B271" s="100" t="s">
        <v>201</v>
      </c>
      <c r="C271" s="14"/>
      <c r="D271" s="63" t="s">
        <v>119</v>
      </c>
      <c r="E271" s="63" t="s">
        <v>161</v>
      </c>
      <c r="F271" s="71">
        <v>45030</v>
      </c>
      <c r="G271" s="68">
        <v>0.79596999999999996</v>
      </c>
      <c r="H271" s="68">
        <v>0.79596999999999996</v>
      </c>
      <c r="I271" s="68">
        <v>0.79596999999999996</v>
      </c>
      <c r="J271" s="68">
        <v>0.80764000000000002</v>
      </c>
      <c r="K271" s="68">
        <v>0.82221</v>
      </c>
      <c r="L271" s="68">
        <v>0.82221</v>
      </c>
      <c r="M271" s="68">
        <v>0.82221</v>
      </c>
      <c r="N271" s="68">
        <v>0.82221</v>
      </c>
      <c r="O271" s="68">
        <v>0.82221</v>
      </c>
      <c r="P271" s="68">
        <v>0.83970999999999996</v>
      </c>
      <c r="Q271" s="68">
        <v>0.83970999999999996</v>
      </c>
      <c r="R271" s="68">
        <v>0.87470000000000003</v>
      </c>
      <c r="S271" s="68">
        <v>0.87470000000000003</v>
      </c>
      <c r="T271" s="68">
        <v>0.88344</v>
      </c>
      <c r="U271" s="68">
        <v>0.88344</v>
      </c>
      <c r="V271" s="68">
        <v>0.86012</v>
      </c>
      <c r="W271" s="68">
        <v>0.86012</v>
      </c>
      <c r="X271" s="68">
        <v>0.80764000000000002</v>
      </c>
      <c r="Y271" s="68">
        <v>0.78722999999999999</v>
      </c>
      <c r="Z271" s="68">
        <v>0.76973000000000003</v>
      </c>
      <c r="AA271" s="68">
        <v>0.76099000000000006</v>
      </c>
      <c r="AB271" s="68">
        <v>0.74348999999999998</v>
      </c>
      <c r="AC271" s="68">
        <v>0.74348999999999998</v>
      </c>
      <c r="AD271" s="68">
        <v>0.76099000000000006</v>
      </c>
      <c r="AE271" s="110"/>
      <c r="AF271" s="91"/>
    </row>
    <row r="272" spans="1:32" x14ac:dyDescent="0.25">
      <c r="A272" s="110"/>
      <c r="B272" s="100" t="s">
        <v>201</v>
      </c>
      <c r="C272" s="14"/>
      <c r="D272" s="63" t="s">
        <v>119</v>
      </c>
      <c r="E272" s="63" t="s">
        <v>161</v>
      </c>
      <c r="F272" s="71">
        <v>45055</v>
      </c>
      <c r="G272" s="68">
        <v>0.83970999999999996</v>
      </c>
      <c r="H272" s="68">
        <v>0.86012</v>
      </c>
      <c r="I272" s="68">
        <v>0.87470000000000003</v>
      </c>
      <c r="J272" s="68">
        <v>0.87470000000000003</v>
      </c>
      <c r="K272" s="68">
        <v>0.87470000000000003</v>
      </c>
      <c r="L272" s="68">
        <v>0.88344</v>
      </c>
      <c r="M272" s="68">
        <v>0.88344</v>
      </c>
      <c r="N272" s="68">
        <v>0.91259999999999997</v>
      </c>
      <c r="O272" s="68">
        <v>0.92135</v>
      </c>
      <c r="P272" s="68">
        <v>0.95342000000000005</v>
      </c>
      <c r="Q272" s="68">
        <v>0.97674000000000005</v>
      </c>
      <c r="R272" s="68">
        <v>0.98841000000000001</v>
      </c>
      <c r="S272" s="68">
        <v>1.0059</v>
      </c>
      <c r="T272" s="68">
        <v>1.0088200000000001</v>
      </c>
      <c r="U272" s="68">
        <v>1.0059</v>
      </c>
      <c r="V272" s="68">
        <v>1.0059</v>
      </c>
      <c r="W272" s="68">
        <v>0.88344</v>
      </c>
      <c r="X272" s="68">
        <v>0.87470000000000003</v>
      </c>
      <c r="Y272" s="68">
        <v>0.83970999999999996</v>
      </c>
      <c r="Z272" s="68">
        <v>0.82221</v>
      </c>
      <c r="AA272" s="68">
        <v>0.80764000000000002</v>
      </c>
      <c r="AB272" s="68">
        <v>0.80764000000000002</v>
      </c>
      <c r="AC272" s="68">
        <v>0.80764000000000002</v>
      </c>
      <c r="AD272" s="68">
        <v>0.79596999999999996</v>
      </c>
      <c r="AE272" s="110"/>
      <c r="AF272" s="91"/>
    </row>
    <row r="273" spans="1:32" x14ac:dyDescent="0.25">
      <c r="A273" s="110"/>
      <c r="B273" s="100" t="s">
        <v>201</v>
      </c>
      <c r="C273" s="70"/>
      <c r="D273" s="63" t="s">
        <v>119</v>
      </c>
      <c r="E273" s="63" t="s">
        <v>161</v>
      </c>
      <c r="F273" s="71">
        <v>45100</v>
      </c>
      <c r="G273" s="68">
        <v>0.91259999999999997</v>
      </c>
      <c r="H273" s="68">
        <v>0.91259999999999997</v>
      </c>
      <c r="I273" s="68">
        <v>0.92135</v>
      </c>
      <c r="J273" s="68">
        <v>0.91259999999999997</v>
      </c>
      <c r="K273" s="68">
        <v>0.91259999999999997</v>
      </c>
      <c r="L273" s="68">
        <v>0.93884000000000001</v>
      </c>
      <c r="M273" s="68">
        <v>0.96216000000000002</v>
      </c>
      <c r="N273" s="68">
        <v>0.98841000000000001</v>
      </c>
      <c r="O273" s="68">
        <v>1.0059</v>
      </c>
      <c r="P273" s="68">
        <v>1.01756</v>
      </c>
      <c r="Q273" s="68">
        <v>1.02922</v>
      </c>
      <c r="R273" s="68">
        <v>1.02922</v>
      </c>
      <c r="S273" s="68">
        <v>1.0321400000000001</v>
      </c>
      <c r="T273" s="68">
        <v>1.0321400000000001</v>
      </c>
      <c r="U273" s="68">
        <v>1.0321400000000001</v>
      </c>
      <c r="V273" s="68">
        <v>1.0321400000000001</v>
      </c>
      <c r="W273" s="68">
        <v>1.02922</v>
      </c>
      <c r="X273" s="68">
        <v>1.02922</v>
      </c>
      <c r="Y273" s="68">
        <v>1.0088200000000001</v>
      </c>
      <c r="Z273" s="68">
        <v>1.0059</v>
      </c>
      <c r="AA273" s="68">
        <v>0.99424000000000001</v>
      </c>
      <c r="AB273" s="68">
        <v>0.98841000000000001</v>
      </c>
      <c r="AC273" s="68">
        <v>0.97674000000000005</v>
      </c>
      <c r="AD273" s="68">
        <v>0.97674000000000005</v>
      </c>
      <c r="AE273" s="110"/>
      <c r="AF273" s="91"/>
    </row>
    <row r="274" spans="1:32" x14ac:dyDescent="0.25">
      <c r="A274" s="110"/>
      <c r="B274" s="100" t="s">
        <v>201</v>
      </c>
      <c r="C274" s="70"/>
      <c r="D274" s="63" t="s">
        <v>119</v>
      </c>
      <c r="E274" s="63" t="s">
        <v>161</v>
      </c>
      <c r="F274" s="71">
        <v>45123</v>
      </c>
      <c r="G274" s="68">
        <v>1.02339</v>
      </c>
      <c r="H274" s="68">
        <v>1.02339</v>
      </c>
      <c r="I274" s="68">
        <v>1.02339</v>
      </c>
      <c r="J274" s="68">
        <v>1.02339</v>
      </c>
      <c r="K274" s="68">
        <v>1.02339</v>
      </c>
      <c r="L274" s="68">
        <v>1.02922</v>
      </c>
      <c r="M274" s="68">
        <v>1.02922</v>
      </c>
      <c r="N274" s="68">
        <v>1.02922</v>
      </c>
      <c r="O274" s="68">
        <v>1.02922</v>
      </c>
      <c r="P274" s="68">
        <v>1.0321400000000001</v>
      </c>
      <c r="Q274" s="68">
        <v>1.02922</v>
      </c>
      <c r="R274" s="68">
        <v>1.02339</v>
      </c>
      <c r="S274" s="68">
        <v>1.0321400000000001</v>
      </c>
      <c r="T274" s="68">
        <v>1.02339</v>
      </c>
      <c r="U274" s="68">
        <v>1.0321400000000001</v>
      </c>
      <c r="V274" s="68">
        <v>1.02922</v>
      </c>
      <c r="W274" s="68">
        <v>1.02922</v>
      </c>
      <c r="X274" s="68">
        <v>1.02922</v>
      </c>
      <c r="Y274" s="68">
        <v>1.0321400000000001</v>
      </c>
      <c r="Z274" s="68">
        <v>1.0321400000000001</v>
      </c>
      <c r="AA274" s="68">
        <v>1.02922</v>
      </c>
      <c r="AB274" s="68">
        <v>1.02922</v>
      </c>
      <c r="AC274" s="68">
        <v>1.02339</v>
      </c>
      <c r="AD274" s="68">
        <v>1.02339</v>
      </c>
      <c r="AE274" s="110"/>
      <c r="AF274" s="91"/>
    </row>
    <row r="275" spans="1:32" x14ac:dyDescent="0.25">
      <c r="A275" s="110"/>
      <c r="B275" s="111" t="s">
        <v>202</v>
      </c>
      <c r="C275" s="70"/>
      <c r="D275" s="63" t="s">
        <v>119</v>
      </c>
      <c r="E275" s="63" t="s">
        <v>161</v>
      </c>
      <c r="F275" s="71">
        <v>44928</v>
      </c>
      <c r="G275" s="68">
        <v>0.59187999999999996</v>
      </c>
      <c r="H275" s="68">
        <v>0.59187999999999996</v>
      </c>
      <c r="I275" s="68">
        <v>0.58313000000000004</v>
      </c>
      <c r="J275" s="68">
        <v>0.57730000000000004</v>
      </c>
      <c r="K275" s="68">
        <v>0.57730000000000004</v>
      </c>
      <c r="L275" s="68">
        <v>0.57730000000000004</v>
      </c>
      <c r="M275" s="68">
        <v>0.56679999999999997</v>
      </c>
      <c r="N275" s="68">
        <v>0.56679999999999997</v>
      </c>
      <c r="O275" s="68">
        <v>0.56679999999999997</v>
      </c>
      <c r="P275" s="68">
        <v>0.56679999999999997</v>
      </c>
      <c r="Q275" s="68">
        <v>0.56679999999999997</v>
      </c>
      <c r="R275" s="68">
        <v>0.56679999999999997</v>
      </c>
      <c r="S275" s="68">
        <v>0.56679999999999997</v>
      </c>
      <c r="T275" s="68">
        <v>0.57730000000000004</v>
      </c>
      <c r="U275" s="68">
        <v>0.58313000000000004</v>
      </c>
      <c r="V275" s="68">
        <v>0.58313000000000004</v>
      </c>
      <c r="W275" s="68">
        <v>0.58313000000000004</v>
      </c>
      <c r="X275" s="68">
        <v>0.58313000000000004</v>
      </c>
      <c r="Y275" s="68">
        <v>0.58313000000000004</v>
      </c>
      <c r="Z275" s="68">
        <v>0.58313000000000004</v>
      </c>
      <c r="AA275" s="68">
        <v>0.58313000000000004</v>
      </c>
      <c r="AB275" s="68">
        <v>0.58313000000000004</v>
      </c>
      <c r="AC275" s="68">
        <v>0.58313000000000004</v>
      </c>
      <c r="AD275" s="68">
        <v>0.58313000000000004</v>
      </c>
      <c r="AE275" s="110"/>
      <c r="AF275" s="91"/>
    </row>
    <row r="276" spans="1:32" x14ac:dyDescent="0.25">
      <c r="A276" s="110"/>
      <c r="B276" s="100" t="s">
        <v>202</v>
      </c>
      <c r="C276" s="70"/>
      <c r="D276" s="63" t="s">
        <v>119</v>
      </c>
      <c r="E276" s="63" t="s">
        <v>161</v>
      </c>
      <c r="F276" s="71">
        <v>44936</v>
      </c>
      <c r="G276" s="68">
        <v>0.59187999999999996</v>
      </c>
      <c r="H276" s="68">
        <v>0.58313000000000004</v>
      </c>
      <c r="I276" s="68">
        <v>0.58313000000000004</v>
      </c>
      <c r="J276" s="68">
        <v>0.57730000000000004</v>
      </c>
      <c r="K276" s="68">
        <v>0.56679999999999997</v>
      </c>
      <c r="L276" s="68">
        <v>0.56679999999999997</v>
      </c>
      <c r="M276" s="68">
        <v>0.57730000000000004</v>
      </c>
      <c r="N276" s="68">
        <v>0.57730000000000004</v>
      </c>
      <c r="O276" s="68">
        <v>0.57730000000000004</v>
      </c>
      <c r="P276" s="68">
        <v>0.56679999999999997</v>
      </c>
      <c r="Q276" s="68">
        <v>0.56679999999999997</v>
      </c>
      <c r="R276" s="68">
        <v>0.57730000000000004</v>
      </c>
      <c r="S276" s="68">
        <v>0.57730000000000004</v>
      </c>
      <c r="T276" s="68">
        <v>0.58313000000000004</v>
      </c>
      <c r="U276" s="68">
        <v>0.59187999999999996</v>
      </c>
      <c r="V276" s="68">
        <v>0.59187999999999996</v>
      </c>
      <c r="W276" s="68">
        <v>0.59187999999999996</v>
      </c>
      <c r="X276" s="68">
        <v>0.59187999999999996</v>
      </c>
      <c r="Y276" s="68">
        <v>0.57730000000000004</v>
      </c>
      <c r="Z276" s="68">
        <v>0.55928</v>
      </c>
      <c r="AA276" s="68">
        <v>0.56679999999999997</v>
      </c>
      <c r="AB276" s="68">
        <v>0.58313000000000004</v>
      </c>
      <c r="AC276" s="68">
        <v>0.58313000000000004</v>
      </c>
      <c r="AD276" s="68">
        <v>0.60062000000000004</v>
      </c>
      <c r="AE276" s="110"/>
      <c r="AF276" s="91"/>
    </row>
    <row r="277" spans="1:32" x14ac:dyDescent="0.25">
      <c r="A277" s="110"/>
      <c r="B277" s="100" t="s">
        <v>202</v>
      </c>
      <c r="C277" s="70"/>
      <c r="D277" s="63" t="s">
        <v>119</v>
      </c>
      <c r="E277" s="63" t="s">
        <v>161</v>
      </c>
      <c r="F277" s="71">
        <v>45006</v>
      </c>
      <c r="G277" s="68">
        <v>0.70559000000000005</v>
      </c>
      <c r="H277" s="68">
        <v>0.69101000000000001</v>
      </c>
      <c r="I277" s="68">
        <v>0.69101000000000001</v>
      </c>
      <c r="J277" s="68">
        <v>0.69101000000000001</v>
      </c>
      <c r="K277" s="68">
        <v>0.69101000000000001</v>
      </c>
      <c r="L277" s="68">
        <v>0.69101000000000001</v>
      </c>
      <c r="M277" s="68">
        <v>0.67352000000000001</v>
      </c>
      <c r="N277" s="68">
        <v>0.67352000000000001</v>
      </c>
      <c r="O277" s="68">
        <v>0.66768000000000005</v>
      </c>
      <c r="P277" s="68">
        <v>0.67352000000000001</v>
      </c>
      <c r="Q277" s="68">
        <v>0.69101000000000001</v>
      </c>
      <c r="R277" s="68">
        <v>0.70559000000000005</v>
      </c>
      <c r="S277" s="68">
        <v>0.72599999999999998</v>
      </c>
      <c r="T277" s="68">
        <v>0.74348999999999998</v>
      </c>
      <c r="U277" s="68">
        <v>0.74348999999999998</v>
      </c>
      <c r="V277" s="68">
        <v>0.76099000000000006</v>
      </c>
      <c r="W277" s="68">
        <v>0.74348999999999998</v>
      </c>
      <c r="X277" s="68">
        <v>0.74348999999999998</v>
      </c>
      <c r="Y277" s="68">
        <v>0.72599999999999998</v>
      </c>
      <c r="Z277" s="68">
        <v>0.70559000000000005</v>
      </c>
      <c r="AA277" s="68">
        <v>0.66768000000000005</v>
      </c>
      <c r="AB277" s="68">
        <v>0.62978000000000001</v>
      </c>
      <c r="AC277" s="68">
        <v>0.62978000000000001</v>
      </c>
      <c r="AD277" s="68">
        <v>0.60062000000000004</v>
      </c>
      <c r="AE277" s="110"/>
      <c r="AF277" s="91"/>
    </row>
    <row r="278" spans="1:32" x14ac:dyDescent="0.25">
      <c r="A278" s="110"/>
      <c r="B278" s="100" t="s">
        <v>202</v>
      </c>
      <c r="C278" s="70"/>
      <c r="D278" s="63" t="s">
        <v>119</v>
      </c>
      <c r="E278" s="63" t="s">
        <v>161</v>
      </c>
      <c r="F278" s="71">
        <v>45030</v>
      </c>
      <c r="G278" s="68">
        <v>0.66768000000000005</v>
      </c>
      <c r="H278" s="68">
        <v>0.65310999999999997</v>
      </c>
      <c r="I278" s="68">
        <v>0.64727000000000001</v>
      </c>
      <c r="J278" s="68">
        <v>0.62978000000000001</v>
      </c>
      <c r="K278" s="68">
        <v>0.61812</v>
      </c>
      <c r="L278" s="68">
        <v>0.61229</v>
      </c>
      <c r="M278" s="68">
        <v>0.61229</v>
      </c>
      <c r="N278" s="68">
        <v>0.61229</v>
      </c>
      <c r="O278" s="68">
        <v>0.61812</v>
      </c>
      <c r="P278" s="68">
        <v>0.62978000000000001</v>
      </c>
      <c r="Q278" s="68">
        <v>0.62978000000000001</v>
      </c>
      <c r="R278" s="68">
        <v>0.64727000000000001</v>
      </c>
      <c r="S278" s="68">
        <v>0.64727000000000001</v>
      </c>
      <c r="T278" s="68">
        <v>0.64727000000000001</v>
      </c>
      <c r="U278" s="68">
        <v>0.64727000000000001</v>
      </c>
      <c r="V278" s="68">
        <v>0.64727000000000001</v>
      </c>
      <c r="W278" s="68">
        <v>0.64727000000000001</v>
      </c>
      <c r="X278" s="68">
        <v>0.62978000000000001</v>
      </c>
      <c r="Y278" s="68">
        <v>0.61812</v>
      </c>
      <c r="Z278" s="68">
        <v>0.61229</v>
      </c>
      <c r="AA278" s="68">
        <v>0.60062000000000004</v>
      </c>
      <c r="AB278" s="68">
        <v>0.59187999999999996</v>
      </c>
      <c r="AC278" s="68">
        <v>0.58313000000000004</v>
      </c>
      <c r="AD278" s="68">
        <v>0.58313000000000004</v>
      </c>
      <c r="AE278" s="110"/>
      <c r="AF278" s="91"/>
    </row>
    <row r="279" spans="1:32" x14ac:dyDescent="0.25">
      <c r="A279" s="110"/>
      <c r="B279" s="100" t="s">
        <v>202</v>
      </c>
      <c r="C279" s="70"/>
      <c r="D279" s="63" t="s">
        <v>119</v>
      </c>
      <c r="E279" s="63" t="s">
        <v>161</v>
      </c>
      <c r="F279" s="71">
        <v>45055</v>
      </c>
      <c r="G279" s="68">
        <v>0.74348999999999998</v>
      </c>
      <c r="H279" s="68">
        <v>0.74348999999999998</v>
      </c>
      <c r="I279" s="68">
        <v>0.72599999999999998</v>
      </c>
      <c r="J279" s="68">
        <v>0.72599999999999998</v>
      </c>
      <c r="K279" s="68">
        <v>0.72599999999999998</v>
      </c>
      <c r="L279" s="68">
        <v>0.72599999999999998</v>
      </c>
      <c r="M279" s="68">
        <v>0.72599999999999998</v>
      </c>
      <c r="N279" s="68">
        <v>0.72599999999999998</v>
      </c>
      <c r="O279" s="68">
        <v>0.74348999999999998</v>
      </c>
      <c r="P279" s="68">
        <v>0.74348999999999998</v>
      </c>
      <c r="Q279" s="68">
        <v>0.76099000000000006</v>
      </c>
      <c r="R279" s="68">
        <v>0.76973000000000003</v>
      </c>
      <c r="S279" s="68">
        <v>0.78722999999999999</v>
      </c>
      <c r="T279" s="68">
        <v>0.79596999999999996</v>
      </c>
      <c r="U279" s="68">
        <v>0.80764000000000002</v>
      </c>
      <c r="V279" s="68">
        <v>0.83970999999999996</v>
      </c>
      <c r="W279" s="68">
        <v>0.83970999999999996</v>
      </c>
      <c r="X279" s="68">
        <v>0.87470000000000003</v>
      </c>
      <c r="Y279" s="68">
        <v>0.87470000000000003</v>
      </c>
      <c r="Z279" s="68">
        <v>0.86012</v>
      </c>
      <c r="AA279" s="68">
        <v>0.82221</v>
      </c>
      <c r="AB279" s="68">
        <v>0.79596999999999996</v>
      </c>
      <c r="AC279" s="68">
        <v>0.79596999999999996</v>
      </c>
      <c r="AD279" s="68">
        <v>0.82221</v>
      </c>
      <c r="AE279" s="110"/>
      <c r="AF279" s="91"/>
    </row>
    <row r="280" spans="1:32" x14ac:dyDescent="0.25">
      <c r="A280" s="110"/>
      <c r="B280" s="100" t="s">
        <v>202</v>
      </c>
      <c r="C280" s="70"/>
      <c r="D280" s="63" t="s">
        <v>119</v>
      </c>
      <c r="E280" s="63" t="s">
        <v>161</v>
      </c>
      <c r="F280" s="71">
        <v>45100</v>
      </c>
      <c r="G280" s="68">
        <v>0.91259999999999997</v>
      </c>
      <c r="H280" s="68">
        <v>0.88344</v>
      </c>
      <c r="I280" s="68">
        <v>0.87470000000000003</v>
      </c>
      <c r="J280" s="68">
        <v>0.83970999999999996</v>
      </c>
      <c r="K280" s="68">
        <v>0.86012</v>
      </c>
      <c r="L280" s="68">
        <v>0.87470000000000003</v>
      </c>
      <c r="M280" s="68">
        <v>0.87470000000000003</v>
      </c>
      <c r="N280" s="68">
        <v>0.88344</v>
      </c>
      <c r="O280" s="68">
        <v>0.91259999999999997</v>
      </c>
      <c r="P280" s="68">
        <v>0.92135</v>
      </c>
      <c r="Q280" s="68">
        <v>0.93884000000000001</v>
      </c>
      <c r="R280" s="68">
        <v>0.96216000000000002</v>
      </c>
      <c r="S280" s="68">
        <v>0.97674000000000005</v>
      </c>
      <c r="T280" s="68">
        <v>0.97674000000000005</v>
      </c>
      <c r="U280" s="68">
        <v>0.98841000000000001</v>
      </c>
      <c r="V280" s="68">
        <v>0.99424000000000001</v>
      </c>
      <c r="W280" s="68">
        <v>0.99424000000000001</v>
      </c>
      <c r="X280" s="68">
        <v>0.99424000000000001</v>
      </c>
      <c r="Y280" s="68">
        <v>0.98841000000000001</v>
      </c>
      <c r="Z280" s="68">
        <v>0.97674000000000005</v>
      </c>
      <c r="AA280" s="68">
        <v>0.96216000000000002</v>
      </c>
      <c r="AB280" s="68">
        <v>0.93884000000000001</v>
      </c>
      <c r="AC280" s="68">
        <v>0.91259999999999997</v>
      </c>
      <c r="AD280" s="68">
        <v>0.89802000000000004</v>
      </c>
      <c r="AE280" s="110"/>
      <c r="AF280" s="91"/>
    </row>
    <row r="281" spans="1:32" x14ac:dyDescent="0.25">
      <c r="A281" s="110"/>
      <c r="B281" s="100" t="s">
        <v>202</v>
      </c>
      <c r="C281" s="70"/>
      <c r="D281" s="63" t="s">
        <v>119</v>
      </c>
      <c r="E281" s="63" t="s">
        <v>161</v>
      </c>
      <c r="F281" s="71">
        <v>45123</v>
      </c>
      <c r="G281" s="68">
        <v>1.02922</v>
      </c>
      <c r="H281" s="68">
        <v>1.02922</v>
      </c>
      <c r="I281" s="68">
        <v>1.02922</v>
      </c>
      <c r="J281" s="68">
        <v>1.02922</v>
      </c>
      <c r="K281" s="68">
        <v>1.02922</v>
      </c>
      <c r="L281" s="68">
        <v>1.02922</v>
      </c>
      <c r="M281" s="68">
        <v>1.02339</v>
      </c>
      <c r="N281" s="68">
        <v>1.02922</v>
      </c>
      <c r="O281" s="68">
        <v>1.02922</v>
      </c>
      <c r="P281" s="68">
        <v>1.0321400000000001</v>
      </c>
      <c r="Q281" s="68">
        <v>1.02339</v>
      </c>
      <c r="R281" s="68">
        <v>1.01756</v>
      </c>
      <c r="S281" s="68">
        <v>0.99424000000000001</v>
      </c>
      <c r="T281" s="68">
        <v>0.97965999999999998</v>
      </c>
      <c r="U281" s="68">
        <v>0.97965999999999998</v>
      </c>
      <c r="V281" s="68">
        <v>0.97965999999999998</v>
      </c>
      <c r="W281" s="68">
        <v>0.97965999999999998</v>
      </c>
      <c r="X281" s="68">
        <v>0.99424000000000001</v>
      </c>
      <c r="Y281" s="68">
        <v>1.0321400000000001</v>
      </c>
      <c r="Z281" s="68">
        <v>1.02922</v>
      </c>
      <c r="AA281" s="68">
        <v>1.02339</v>
      </c>
      <c r="AB281" s="68">
        <v>1.01756</v>
      </c>
      <c r="AC281" s="68">
        <v>1.01756</v>
      </c>
      <c r="AD281" s="68">
        <v>1.01756</v>
      </c>
      <c r="AE281" s="110"/>
      <c r="AF281" s="91"/>
    </row>
    <row r="282" spans="1:32" x14ac:dyDescent="0.25">
      <c r="A282" s="95"/>
      <c r="B282" s="95"/>
      <c r="C282" s="95"/>
      <c r="D282" s="96"/>
      <c r="E282" s="95"/>
      <c r="F282" s="95"/>
      <c r="G282" s="97"/>
      <c r="H282" s="95"/>
      <c r="I282" s="95"/>
      <c r="J282" s="98"/>
      <c r="K282" s="98"/>
      <c r="L282" s="98"/>
      <c r="M282" s="98"/>
      <c r="N282" s="98"/>
      <c r="O282" s="98"/>
      <c r="P282" s="98"/>
      <c r="Q282" s="98"/>
      <c r="R282" s="98"/>
      <c r="S282" s="98"/>
      <c r="T282" s="98"/>
      <c r="U282" s="98"/>
      <c r="V282" s="98"/>
      <c r="W282" s="98"/>
      <c r="X282" s="98"/>
      <c r="Y282" s="98"/>
      <c r="Z282" s="98"/>
      <c r="AA282" s="98"/>
      <c r="AB282" s="98"/>
      <c r="AC282" s="98"/>
      <c r="AD282" s="98"/>
      <c r="AE282" s="98"/>
    </row>
    <row r="283" spans="1:32" x14ac:dyDescent="0.25">
      <c r="A283" s="72"/>
      <c r="B283" s="72"/>
      <c r="C283" s="72"/>
      <c r="D283" s="73"/>
      <c r="E283" s="72"/>
      <c r="F283" s="72"/>
      <c r="G283" s="74"/>
      <c r="H283" s="72"/>
      <c r="I283" s="72"/>
    </row>
    <row r="284" spans="1:32" x14ac:dyDescent="0.25">
      <c r="A284" s="72"/>
      <c r="B284" s="72"/>
      <c r="C284" s="72"/>
      <c r="D284" s="73"/>
      <c r="E284" s="72"/>
      <c r="F284" s="72"/>
      <c r="G284" s="74"/>
      <c r="H284" s="72"/>
      <c r="I284" s="72"/>
    </row>
    <row r="285" spans="1:32" x14ac:dyDescent="0.25">
      <c r="A285" s="72"/>
      <c r="B285" s="72"/>
      <c r="C285" s="72"/>
      <c r="D285" s="73"/>
      <c r="E285" s="72"/>
      <c r="F285" s="72"/>
      <c r="G285" s="74"/>
      <c r="H285" s="72"/>
      <c r="I285" s="72"/>
    </row>
    <row r="286" spans="1:32" x14ac:dyDescent="0.25">
      <c r="A286" s="72"/>
      <c r="B286" s="72"/>
      <c r="C286" s="72"/>
      <c r="D286" s="73"/>
      <c r="E286" s="72"/>
      <c r="F286" s="72"/>
      <c r="G286" s="74"/>
      <c r="H286" s="72"/>
      <c r="I286" s="72"/>
    </row>
    <row r="287" spans="1:32" x14ac:dyDescent="0.25">
      <c r="A287" s="72"/>
      <c r="B287" s="72"/>
      <c r="C287" s="72"/>
      <c r="D287" s="73"/>
      <c r="E287" s="72"/>
      <c r="F287" s="72"/>
      <c r="G287" s="74"/>
      <c r="H287" s="72"/>
      <c r="I287" s="72"/>
    </row>
    <row r="288" spans="1:32" x14ac:dyDescent="0.25">
      <c r="A288" s="72"/>
      <c r="B288" s="72"/>
      <c r="C288" s="72"/>
      <c r="D288" s="73"/>
      <c r="E288" s="72"/>
      <c r="F288" s="72"/>
      <c r="G288" s="74"/>
      <c r="H288" s="72"/>
      <c r="I288" s="72"/>
    </row>
    <row r="289" spans="1:9" x14ac:dyDescent="0.25">
      <c r="A289" s="72"/>
      <c r="B289" s="72"/>
      <c r="C289" s="72"/>
      <c r="D289" s="73"/>
      <c r="E289" s="72"/>
      <c r="F289" s="72"/>
      <c r="G289" s="74"/>
      <c r="H289" s="72"/>
      <c r="I289" s="72"/>
    </row>
    <row r="290" spans="1:9" x14ac:dyDescent="0.25">
      <c r="A290" s="72"/>
      <c r="B290" s="72"/>
      <c r="C290" s="72"/>
      <c r="D290" s="73"/>
      <c r="E290" s="72"/>
      <c r="F290" s="72"/>
      <c r="G290" s="74"/>
      <c r="H290" s="72"/>
      <c r="I290" s="72"/>
    </row>
    <row r="291" spans="1:9" x14ac:dyDescent="0.25">
      <c r="A291" s="72"/>
      <c r="B291" s="72"/>
      <c r="C291" s="72"/>
      <c r="D291" s="73"/>
      <c r="E291" s="72"/>
      <c r="F291" s="72"/>
      <c r="G291" s="74"/>
      <c r="H291" s="72"/>
      <c r="I291" s="72"/>
    </row>
    <row r="292" spans="1:9" x14ac:dyDescent="0.25">
      <c r="A292" s="72"/>
      <c r="B292" s="72"/>
      <c r="C292" s="72"/>
      <c r="D292" s="73"/>
      <c r="E292" s="72"/>
      <c r="F292" s="72"/>
      <c r="G292" s="74"/>
      <c r="H292" s="72"/>
      <c r="I292" s="72"/>
    </row>
    <row r="293" spans="1:9" x14ac:dyDescent="0.25">
      <c r="A293" s="72"/>
      <c r="B293" s="72"/>
      <c r="C293" s="72"/>
      <c r="D293" s="73"/>
      <c r="E293" s="72"/>
      <c r="F293" s="72"/>
      <c r="G293" s="74"/>
      <c r="H293" s="72"/>
      <c r="I293" s="72"/>
    </row>
    <row r="294" spans="1:9" x14ac:dyDescent="0.25">
      <c r="A294" s="72"/>
      <c r="B294" s="72"/>
      <c r="C294" s="72"/>
      <c r="D294" s="73"/>
      <c r="E294" s="72"/>
      <c r="F294" s="72"/>
      <c r="G294" s="74"/>
      <c r="H294" s="72"/>
      <c r="I294" s="72"/>
    </row>
    <row r="295" spans="1:9" x14ac:dyDescent="0.25">
      <c r="A295" s="72"/>
      <c r="B295" s="72"/>
      <c r="C295" s="72"/>
      <c r="D295" s="73"/>
      <c r="E295" s="72"/>
      <c r="F295" s="72"/>
      <c r="G295" s="74"/>
      <c r="H295" s="72"/>
      <c r="I295" s="72"/>
    </row>
    <row r="296" spans="1:9" x14ac:dyDescent="0.25">
      <c r="A296" s="72"/>
      <c r="B296" s="72"/>
      <c r="C296" s="72"/>
      <c r="D296" s="73"/>
      <c r="E296" s="72"/>
      <c r="F296" s="72"/>
      <c r="G296" s="74"/>
      <c r="H296" s="72"/>
      <c r="I296" s="72"/>
    </row>
    <row r="297" spans="1:9" x14ac:dyDescent="0.25">
      <c r="A297" s="72"/>
      <c r="B297" s="72"/>
      <c r="C297" s="72"/>
      <c r="D297" s="73"/>
      <c r="E297" s="72"/>
      <c r="F297" s="72"/>
      <c r="G297" s="74"/>
      <c r="H297" s="72"/>
      <c r="I297" s="72"/>
    </row>
    <row r="298" spans="1:9" x14ac:dyDescent="0.25">
      <c r="A298" s="72"/>
      <c r="B298" s="72"/>
      <c r="C298" s="72"/>
      <c r="D298" s="73"/>
      <c r="E298" s="72"/>
      <c r="F298" s="72"/>
      <c r="G298" s="74"/>
      <c r="H298" s="72"/>
      <c r="I298" s="72"/>
    </row>
    <row r="299" spans="1:9" x14ac:dyDescent="0.25">
      <c r="A299" s="72"/>
      <c r="B299" s="72"/>
      <c r="C299" s="72"/>
      <c r="D299" s="73"/>
      <c r="E299" s="72"/>
      <c r="F299" s="72"/>
      <c r="G299" s="74"/>
      <c r="H299" s="72"/>
      <c r="I299" s="72"/>
    </row>
    <row r="300" spans="1:9" x14ac:dyDescent="0.25">
      <c r="A300" s="72"/>
      <c r="B300" s="72"/>
      <c r="C300" s="72"/>
      <c r="D300" s="73"/>
      <c r="E300" s="72"/>
      <c r="F300" s="72"/>
      <c r="G300" s="74"/>
      <c r="H300" s="72"/>
      <c r="I300" s="72"/>
    </row>
    <row r="301" spans="1:9" x14ac:dyDescent="0.25">
      <c r="A301" s="72"/>
      <c r="B301" s="72"/>
      <c r="C301" s="72"/>
      <c r="D301" s="73"/>
      <c r="E301" s="72"/>
      <c r="F301" s="72"/>
      <c r="G301" s="74"/>
      <c r="H301" s="72"/>
      <c r="I301" s="72"/>
    </row>
    <row r="302" spans="1:9" x14ac:dyDescent="0.25">
      <c r="A302" s="72"/>
      <c r="B302" s="72"/>
      <c r="C302" s="72"/>
      <c r="D302" s="73"/>
      <c r="E302" s="72"/>
      <c r="F302" s="72"/>
      <c r="G302" s="74"/>
      <c r="H302" s="72"/>
      <c r="I302" s="72"/>
    </row>
    <row r="303" spans="1:9" x14ac:dyDescent="0.25">
      <c r="A303" s="72"/>
      <c r="B303" s="72"/>
      <c r="C303" s="72"/>
      <c r="D303" s="73"/>
      <c r="E303" s="72"/>
      <c r="F303" s="72"/>
      <c r="G303" s="74"/>
      <c r="H303" s="72"/>
      <c r="I303" s="72"/>
    </row>
    <row r="304" spans="1:9" x14ac:dyDescent="0.25">
      <c r="A304" s="72"/>
      <c r="B304" s="72"/>
      <c r="C304" s="72"/>
      <c r="D304" s="73"/>
      <c r="E304" s="72"/>
      <c r="F304" s="72"/>
      <c r="G304" s="74"/>
      <c r="H304" s="72"/>
      <c r="I304" s="72"/>
    </row>
    <row r="305" spans="1:9" x14ac:dyDescent="0.25">
      <c r="A305" s="72"/>
      <c r="B305" s="72"/>
      <c r="C305" s="72"/>
      <c r="D305" s="73"/>
      <c r="E305" s="72"/>
      <c r="F305" s="72"/>
      <c r="G305" s="74"/>
      <c r="H305" s="72"/>
      <c r="I305" s="72"/>
    </row>
    <row r="306" spans="1:9" x14ac:dyDescent="0.25">
      <c r="A306" s="72"/>
      <c r="B306" s="72"/>
      <c r="C306" s="72"/>
      <c r="D306" s="73"/>
      <c r="E306" s="72"/>
      <c r="F306" s="72"/>
      <c r="G306" s="74"/>
      <c r="H306" s="72"/>
      <c r="I306" s="72"/>
    </row>
    <row r="307" spans="1:9" x14ac:dyDescent="0.25">
      <c r="A307" s="72"/>
      <c r="B307" s="72"/>
      <c r="C307" s="72"/>
      <c r="D307" s="73"/>
      <c r="E307" s="72"/>
      <c r="F307" s="72"/>
      <c r="G307" s="74"/>
      <c r="H307" s="72"/>
      <c r="I307" s="72"/>
    </row>
    <row r="308" spans="1:9" x14ac:dyDescent="0.25">
      <c r="A308" s="72"/>
      <c r="B308" s="72"/>
      <c r="C308" s="72"/>
      <c r="D308" s="73"/>
      <c r="E308" s="72"/>
      <c r="F308" s="72"/>
      <c r="G308" s="74"/>
      <c r="H308" s="72"/>
      <c r="I308" s="72"/>
    </row>
    <row r="309" spans="1:9" x14ac:dyDescent="0.25">
      <c r="A309" s="72"/>
      <c r="B309" s="72"/>
      <c r="C309" s="72"/>
      <c r="D309" s="73"/>
      <c r="E309" s="72"/>
      <c r="F309" s="72"/>
      <c r="G309" s="74"/>
      <c r="H309" s="72"/>
      <c r="I309" s="72"/>
    </row>
    <row r="310" spans="1:9" x14ac:dyDescent="0.25">
      <c r="A310" s="72"/>
      <c r="B310" s="72"/>
      <c r="C310" s="72"/>
      <c r="D310" s="73"/>
      <c r="E310" s="72"/>
      <c r="F310" s="72"/>
      <c r="G310" s="74"/>
      <c r="H310" s="72"/>
      <c r="I310" s="72"/>
    </row>
    <row r="311" spans="1:9" x14ac:dyDescent="0.25">
      <c r="A311" s="72"/>
      <c r="B311" s="72"/>
      <c r="C311" s="72"/>
      <c r="D311" s="73"/>
      <c r="E311" s="72"/>
      <c r="F311" s="72"/>
      <c r="G311" s="74"/>
      <c r="H311" s="72"/>
      <c r="I311" s="72"/>
    </row>
    <row r="312" spans="1:9" x14ac:dyDescent="0.25">
      <c r="A312" s="72"/>
      <c r="B312" s="72"/>
      <c r="C312" s="72"/>
      <c r="D312" s="73"/>
      <c r="E312" s="72"/>
      <c r="F312" s="72"/>
      <c r="G312" s="74"/>
      <c r="H312" s="72"/>
      <c r="I312" s="72"/>
    </row>
    <row r="313" spans="1:9" x14ac:dyDescent="0.25">
      <c r="A313" s="72"/>
      <c r="B313" s="72"/>
      <c r="C313" s="72"/>
      <c r="D313" s="73"/>
      <c r="E313" s="72"/>
      <c r="F313" s="72"/>
      <c r="G313" s="74"/>
      <c r="H313" s="72"/>
      <c r="I313" s="72"/>
    </row>
    <row r="314" spans="1:9" x14ac:dyDescent="0.25">
      <c r="A314" s="72"/>
      <c r="B314" s="72"/>
      <c r="C314" s="72"/>
      <c r="D314" s="73"/>
      <c r="E314" s="72"/>
      <c r="F314" s="72"/>
      <c r="G314" s="74"/>
      <c r="H314" s="72"/>
      <c r="I314" s="72"/>
    </row>
    <row r="315" spans="1:9" x14ac:dyDescent="0.25">
      <c r="A315" s="72"/>
      <c r="B315" s="72"/>
      <c r="C315" s="72"/>
      <c r="D315" s="73"/>
      <c r="E315" s="72"/>
      <c r="F315" s="72"/>
      <c r="G315" s="74"/>
      <c r="H315" s="72"/>
      <c r="I315" s="72"/>
    </row>
    <row r="316" spans="1:9" x14ac:dyDescent="0.25">
      <c r="A316" s="72"/>
      <c r="B316" s="72"/>
      <c r="C316" s="72"/>
      <c r="D316" s="73"/>
      <c r="E316" s="72"/>
      <c r="F316" s="72"/>
      <c r="G316" s="74"/>
      <c r="H316" s="72"/>
      <c r="I316" s="72"/>
    </row>
    <row r="317" spans="1:9" x14ac:dyDescent="0.25">
      <c r="A317" s="72"/>
      <c r="B317" s="72"/>
      <c r="C317" s="72"/>
      <c r="D317" s="73"/>
      <c r="E317" s="72"/>
      <c r="F317" s="72"/>
      <c r="G317" s="74"/>
      <c r="H317" s="72"/>
      <c r="I317" s="72"/>
    </row>
    <row r="318" spans="1:9" x14ac:dyDescent="0.25">
      <c r="A318" s="72"/>
      <c r="B318" s="72"/>
      <c r="C318" s="72"/>
      <c r="D318" s="73"/>
      <c r="E318" s="72"/>
      <c r="F318" s="72"/>
      <c r="G318" s="74"/>
      <c r="H318" s="72"/>
      <c r="I318" s="72"/>
    </row>
    <row r="319" spans="1:9" x14ac:dyDescent="0.25">
      <c r="A319" s="72"/>
      <c r="B319" s="72"/>
      <c r="C319" s="72"/>
      <c r="D319" s="73"/>
      <c r="E319" s="72"/>
      <c r="F319" s="72"/>
      <c r="G319" s="74"/>
      <c r="H319" s="72"/>
      <c r="I319" s="72"/>
    </row>
    <row r="320" spans="1:9" x14ac:dyDescent="0.25">
      <c r="A320" s="72"/>
      <c r="B320" s="72"/>
      <c r="C320" s="72"/>
      <c r="D320" s="73"/>
      <c r="E320" s="72"/>
      <c r="F320" s="72"/>
      <c r="G320" s="74"/>
      <c r="H320" s="72"/>
      <c r="I320" s="72"/>
    </row>
    <row r="321" spans="1:9" x14ac:dyDescent="0.25">
      <c r="A321" s="72"/>
      <c r="B321" s="72"/>
      <c r="C321" s="72"/>
      <c r="D321" s="73"/>
      <c r="E321" s="72"/>
      <c r="F321" s="72"/>
      <c r="G321" s="74"/>
      <c r="H321" s="72"/>
      <c r="I321" s="72"/>
    </row>
    <row r="322" spans="1:9" x14ac:dyDescent="0.25">
      <c r="A322" s="72"/>
      <c r="B322" s="72"/>
      <c r="C322" s="72"/>
      <c r="D322" s="73"/>
      <c r="E322" s="72"/>
      <c r="F322" s="72"/>
      <c r="G322" s="74"/>
      <c r="H322" s="72"/>
      <c r="I322" s="72"/>
    </row>
    <row r="323" spans="1:9" x14ac:dyDescent="0.25">
      <c r="A323" s="72"/>
      <c r="B323" s="72"/>
      <c r="C323" s="72"/>
      <c r="D323" s="73"/>
      <c r="E323" s="72"/>
      <c r="F323" s="72"/>
      <c r="G323" s="74"/>
      <c r="H323" s="72"/>
      <c r="I323" s="72"/>
    </row>
    <row r="324" spans="1:9" x14ac:dyDescent="0.25">
      <c r="A324" s="72"/>
      <c r="B324" s="72"/>
      <c r="C324" s="72"/>
      <c r="D324" s="73"/>
      <c r="E324" s="72"/>
      <c r="F324" s="72"/>
      <c r="G324" s="74"/>
      <c r="H324" s="72"/>
      <c r="I324" s="72"/>
    </row>
    <row r="325" spans="1:9" x14ac:dyDescent="0.25">
      <c r="A325" s="72"/>
      <c r="B325" s="72"/>
      <c r="C325" s="72"/>
      <c r="D325" s="73"/>
      <c r="E325" s="72"/>
      <c r="F325" s="72"/>
      <c r="G325" s="74"/>
      <c r="H325" s="72"/>
      <c r="I325" s="72"/>
    </row>
    <row r="326" spans="1:9" x14ac:dyDescent="0.25">
      <c r="A326" s="72"/>
      <c r="B326" s="72"/>
      <c r="C326" s="72"/>
      <c r="D326" s="73"/>
      <c r="E326" s="72"/>
      <c r="F326" s="72"/>
      <c r="G326" s="74"/>
      <c r="H326" s="72"/>
      <c r="I326" s="72"/>
    </row>
    <row r="327" spans="1:9" x14ac:dyDescent="0.25">
      <c r="A327" s="72"/>
      <c r="B327" s="72"/>
      <c r="C327" s="72"/>
      <c r="D327" s="73"/>
      <c r="E327" s="72"/>
      <c r="F327" s="72"/>
      <c r="G327" s="74"/>
      <c r="H327" s="72"/>
      <c r="I327" s="72"/>
    </row>
    <row r="328" spans="1:9" x14ac:dyDescent="0.25">
      <c r="A328" s="72"/>
      <c r="B328" s="72"/>
      <c r="C328" s="72"/>
      <c r="D328" s="73"/>
      <c r="E328" s="72"/>
      <c r="F328" s="72"/>
      <c r="G328" s="74"/>
      <c r="H328" s="72"/>
      <c r="I328" s="72"/>
    </row>
    <row r="329" spans="1:9" x14ac:dyDescent="0.25">
      <c r="A329" s="72"/>
      <c r="B329" s="72"/>
      <c r="C329" s="72"/>
      <c r="D329" s="73"/>
      <c r="E329" s="72"/>
      <c r="F329" s="72"/>
      <c r="G329" s="74"/>
      <c r="H329" s="72"/>
      <c r="I329" s="72"/>
    </row>
    <row r="330" spans="1:9" x14ac:dyDescent="0.25">
      <c r="A330" s="72"/>
      <c r="B330" s="72"/>
      <c r="C330" s="72"/>
      <c r="D330" s="73"/>
      <c r="E330" s="72"/>
      <c r="F330" s="72"/>
      <c r="G330" s="74"/>
      <c r="H330" s="72"/>
      <c r="I330" s="72"/>
    </row>
    <row r="331" spans="1:9" x14ac:dyDescent="0.25">
      <c r="A331" s="72"/>
      <c r="B331" s="72"/>
      <c r="C331" s="72"/>
      <c r="D331" s="73"/>
      <c r="E331" s="72"/>
      <c r="F331" s="72"/>
      <c r="G331" s="74"/>
      <c r="H331" s="72"/>
      <c r="I331" s="72"/>
    </row>
    <row r="332" spans="1:9" x14ac:dyDescent="0.25">
      <c r="A332" s="72"/>
      <c r="B332" s="72"/>
      <c r="C332" s="72"/>
      <c r="D332" s="73"/>
      <c r="E332" s="72"/>
      <c r="F332" s="72"/>
      <c r="G332" s="74"/>
      <c r="H332" s="72"/>
      <c r="I332" s="72"/>
    </row>
    <row r="333" spans="1:9" x14ac:dyDescent="0.25">
      <c r="A333" s="72"/>
      <c r="B333" s="72"/>
      <c r="C333" s="72"/>
      <c r="D333" s="73"/>
      <c r="E333" s="72"/>
      <c r="F333" s="72"/>
      <c r="G333" s="74"/>
      <c r="H333" s="72"/>
      <c r="I333" s="72"/>
    </row>
    <row r="334" spans="1:9" x14ac:dyDescent="0.25">
      <c r="A334" s="72"/>
      <c r="B334" s="72"/>
      <c r="C334" s="72"/>
      <c r="D334" s="73"/>
      <c r="E334" s="72"/>
      <c r="F334" s="72"/>
      <c r="G334" s="74"/>
      <c r="H334" s="72"/>
      <c r="I334" s="72"/>
    </row>
    <row r="335" spans="1:9" x14ac:dyDescent="0.25">
      <c r="A335" s="72"/>
      <c r="B335" s="72"/>
      <c r="C335" s="72"/>
      <c r="D335" s="73"/>
      <c r="E335" s="72"/>
      <c r="F335" s="72"/>
      <c r="G335" s="74"/>
      <c r="H335" s="72"/>
      <c r="I335" s="72"/>
    </row>
    <row r="336" spans="1:9" x14ac:dyDescent="0.25">
      <c r="A336" s="72"/>
      <c r="B336" s="72"/>
      <c r="C336" s="72"/>
      <c r="D336" s="73"/>
      <c r="E336" s="72"/>
      <c r="F336" s="72"/>
      <c r="G336" s="74"/>
      <c r="H336" s="72"/>
      <c r="I336" s="72"/>
    </row>
    <row r="337" spans="1:9" x14ac:dyDescent="0.25">
      <c r="A337" s="72"/>
      <c r="B337" s="72"/>
      <c r="C337" s="72"/>
      <c r="D337" s="73"/>
      <c r="E337" s="72"/>
      <c r="F337" s="72"/>
      <c r="G337" s="74"/>
      <c r="H337" s="72"/>
      <c r="I337" s="72"/>
    </row>
    <row r="338" spans="1:9" x14ac:dyDescent="0.25">
      <c r="A338" s="72"/>
      <c r="B338" s="72"/>
      <c r="C338" s="72"/>
      <c r="D338" s="73"/>
      <c r="E338" s="72"/>
      <c r="F338" s="72"/>
      <c r="G338" s="74"/>
      <c r="H338" s="72"/>
      <c r="I338" s="72"/>
    </row>
    <row r="339" spans="1:9" x14ac:dyDescent="0.25">
      <c r="A339" s="72"/>
      <c r="B339" s="72"/>
      <c r="C339" s="72"/>
      <c r="D339" s="73"/>
      <c r="E339" s="72"/>
      <c r="F339" s="72"/>
      <c r="G339" s="74"/>
      <c r="H339" s="72"/>
      <c r="I339" s="72"/>
    </row>
    <row r="340" spans="1:9" x14ac:dyDescent="0.25">
      <c r="A340" s="72"/>
      <c r="B340" s="72"/>
      <c r="C340" s="72"/>
      <c r="D340" s="73"/>
      <c r="E340" s="72"/>
      <c r="F340" s="72"/>
      <c r="G340" s="74"/>
      <c r="H340" s="72"/>
      <c r="I340" s="72"/>
    </row>
    <row r="341" spans="1:9" x14ac:dyDescent="0.25">
      <c r="A341" s="72"/>
      <c r="B341" s="72"/>
      <c r="C341" s="72"/>
      <c r="D341" s="73"/>
      <c r="E341" s="72"/>
      <c r="F341" s="72"/>
      <c r="G341" s="74"/>
      <c r="H341" s="72"/>
      <c r="I341" s="72"/>
    </row>
    <row r="342" spans="1:9" x14ac:dyDescent="0.25">
      <c r="A342" s="72"/>
      <c r="B342" s="72"/>
      <c r="C342" s="72"/>
      <c r="D342" s="73"/>
      <c r="E342" s="72"/>
      <c r="F342" s="72"/>
      <c r="G342" s="74"/>
      <c r="H342" s="72"/>
      <c r="I342" s="72"/>
    </row>
    <row r="343" spans="1:9" x14ac:dyDescent="0.25">
      <c r="A343" s="72"/>
      <c r="B343" s="72"/>
      <c r="C343" s="72"/>
      <c r="D343" s="73"/>
      <c r="E343" s="72"/>
      <c r="F343" s="72"/>
      <c r="G343" s="74"/>
      <c r="H343" s="72"/>
      <c r="I343" s="72"/>
    </row>
    <row r="344" spans="1:9" x14ac:dyDescent="0.25">
      <c r="A344" s="72"/>
      <c r="B344" s="72"/>
      <c r="C344" s="72"/>
      <c r="D344" s="73"/>
      <c r="E344" s="72"/>
      <c r="F344" s="72"/>
      <c r="G344" s="74"/>
      <c r="H344" s="72"/>
      <c r="I344" s="72"/>
    </row>
    <row r="345" spans="1:9" x14ac:dyDescent="0.25">
      <c r="A345" s="72"/>
      <c r="B345" s="72"/>
      <c r="C345" s="72"/>
      <c r="D345" s="73"/>
      <c r="E345" s="72"/>
      <c r="F345" s="72"/>
      <c r="G345" s="74"/>
      <c r="H345" s="72"/>
      <c r="I345" s="72"/>
    </row>
    <row r="346" spans="1:9" x14ac:dyDescent="0.25">
      <c r="A346" s="72"/>
      <c r="B346" s="72"/>
      <c r="C346" s="72"/>
      <c r="D346" s="73"/>
      <c r="E346" s="72"/>
      <c r="F346" s="72"/>
      <c r="G346" s="74"/>
      <c r="H346" s="72"/>
      <c r="I346" s="72"/>
    </row>
    <row r="347" spans="1:9" x14ac:dyDescent="0.25">
      <c r="A347" s="72"/>
      <c r="B347" s="72"/>
      <c r="C347" s="72"/>
      <c r="D347" s="73"/>
      <c r="E347" s="72"/>
      <c r="F347" s="72"/>
      <c r="G347" s="74"/>
      <c r="H347" s="72"/>
      <c r="I347" s="72"/>
    </row>
    <row r="348" spans="1:9" x14ac:dyDescent="0.25">
      <c r="A348" s="72"/>
      <c r="B348" s="72"/>
      <c r="C348" s="72"/>
      <c r="D348" s="73"/>
      <c r="E348" s="72"/>
      <c r="F348" s="72"/>
      <c r="G348" s="74"/>
      <c r="H348" s="72"/>
      <c r="I348" s="72"/>
    </row>
    <row r="349" spans="1:9" x14ac:dyDescent="0.25">
      <c r="A349" s="72"/>
      <c r="B349" s="72"/>
      <c r="C349" s="72"/>
      <c r="D349" s="73"/>
      <c r="E349" s="72"/>
      <c r="F349" s="72"/>
      <c r="G349" s="74"/>
      <c r="H349" s="72"/>
      <c r="I349" s="72"/>
    </row>
    <row r="350" spans="1:9" x14ac:dyDescent="0.25">
      <c r="A350" s="72"/>
      <c r="B350" s="72"/>
      <c r="C350" s="72"/>
      <c r="D350" s="73"/>
      <c r="E350" s="72"/>
      <c r="F350" s="72"/>
      <c r="G350" s="74"/>
      <c r="H350" s="72"/>
      <c r="I350" s="72"/>
    </row>
    <row r="351" spans="1:9" x14ac:dyDescent="0.25">
      <c r="A351" s="72"/>
      <c r="B351" s="72"/>
      <c r="C351" s="72"/>
      <c r="D351" s="73"/>
      <c r="E351" s="72"/>
      <c r="F351" s="72"/>
      <c r="G351" s="74"/>
      <c r="H351" s="72"/>
      <c r="I351" s="72"/>
    </row>
    <row r="352" spans="1:9" x14ac:dyDescent="0.25">
      <c r="A352" s="72"/>
      <c r="B352" s="72"/>
      <c r="C352" s="72"/>
      <c r="D352" s="73"/>
      <c r="E352" s="72"/>
      <c r="F352" s="72"/>
      <c r="G352" s="74"/>
      <c r="H352" s="72"/>
      <c r="I352" s="72"/>
    </row>
    <row r="353" spans="1:9" x14ac:dyDescent="0.25">
      <c r="A353" s="72"/>
      <c r="B353" s="72"/>
      <c r="C353" s="72"/>
      <c r="D353" s="73"/>
      <c r="E353" s="72"/>
      <c r="F353" s="72"/>
      <c r="G353" s="74"/>
      <c r="H353" s="72"/>
      <c r="I353" s="72"/>
    </row>
    <row r="354" spans="1:9" x14ac:dyDescent="0.25">
      <c r="A354" s="72"/>
      <c r="B354" s="72"/>
      <c r="C354" s="72"/>
      <c r="D354" s="73"/>
      <c r="E354" s="72"/>
      <c r="F354" s="72"/>
      <c r="G354" s="74"/>
      <c r="H354" s="72"/>
      <c r="I354" s="72"/>
    </row>
    <row r="355" spans="1:9" x14ac:dyDescent="0.25">
      <c r="A355" s="72"/>
      <c r="B355" s="72"/>
      <c r="C355" s="72"/>
      <c r="D355" s="73"/>
      <c r="E355" s="72"/>
      <c r="F355" s="72"/>
      <c r="G355" s="74"/>
      <c r="H355" s="72"/>
      <c r="I355" s="72"/>
    </row>
    <row r="356" spans="1:9" x14ac:dyDescent="0.25">
      <c r="A356" s="72"/>
      <c r="B356" s="72"/>
      <c r="C356" s="72"/>
      <c r="D356" s="73"/>
      <c r="E356" s="72"/>
      <c r="F356" s="72"/>
      <c r="G356" s="74"/>
      <c r="H356" s="72"/>
      <c r="I356" s="72"/>
    </row>
    <row r="357" spans="1:9" x14ac:dyDescent="0.25">
      <c r="A357" s="72"/>
      <c r="B357" s="72"/>
      <c r="C357" s="72"/>
      <c r="D357" s="73"/>
      <c r="E357" s="72"/>
      <c r="F357" s="72"/>
      <c r="G357" s="74"/>
      <c r="H357" s="72"/>
      <c r="I357" s="72"/>
    </row>
    <row r="358" spans="1:9" x14ac:dyDescent="0.25">
      <c r="A358" s="72"/>
      <c r="B358" s="72"/>
      <c r="C358" s="72"/>
      <c r="D358" s="73"/>
      <c r="E358" s="72"/>
      <c r="F358" s="72"/>
      <c r="G358" s="74"/>
      <c r="H358" s="72"/>
      <c r="I358" s="72"/>
    </row>
    <row r="359" spans="1:9" x14ac:dyDescent="0.25">
      <c r="A359" s="72"/>
      <c r="B359" s="72"/>
      <c r="C359" s="72"/>
      <c r="D359" s="73"/>
      <c r="E359" s="72"/>
      <c r="F359" s="72"/>
      <c r="G359" s="74"/>
      <c r="H359" s="72"/>
      <c r="I359" s="72"/>
    </row>
    <row r="360" spans="1:9" x14ac:dyDescent="0.25">
      <c r="A360" s="72"/>
      <c r="B360" s="72"/>
      <c r="C360" s="72"/>
      <c r="D360" s="73"/>
      <c r="E360" s="72"/>
      <c r="F360" s="72"/>
      <c r="G360" s="74"/>
      <c r="H360" s="72"/>
      <c r="I360" s="72"/>
    </row>
    <row r="361" spans="1:9" x14ac:dyDescent="0.25">
      <c r="A361" s="72"/>
      <c r="B361" s="72"/>
      <c r="C361" s="72"/>
      <c r="D361" s="73"/>
      <c r="E361" s="72"/>
      <c r="F361" s="72"/>
      <c r="G361" s="74"/>
      <c r="H361" s="72"/>
      <c r="I361" s="72"/>
    </row>
    <row r="362" spans="1:9" x14ac:dyDescent="0.25">
      <c r="A362" s="72"/>
      <c r="B362" s="72"/>
      <c r="C362" s="72"/>
      <c r="D362" s="73"/>
      <c r="E362" s="72"/>
      <c r="F362" s="72"/>
      <c r="G362" s="74"/>
      <c r="H362" s="72"/>
      <c r="I362" s="72"/>
    </row>
    <row r="363" spans="1:9" x14ac:dyDescent="0.25">
      <c r="A363" s="72"/>
      <c r="B363" s="72"/>
      <c r="C363" s="72"/>
      <c r="D363" s="73"/>
      <c r="E363" s="72"/>
      <c r="F363" s="72"/>
      <c r="G363" s="74"/>
      <c r="H363" s="72"/>
      <c r="I363" s="72"/>
    </row>
    <row r="364" spans="1:9" x14ac:dyDescent="0.25">
      <c r="A364" s="72"/>
      <c r="B364" s="72"/>
      <c r="C364" s="72"/>
      <c r="D364" s="73"/>
      <c r="E364" s="72"/>
      <c r="F364" s="72"/>
      <c r="G364" s="74"/>
      <c r="H364" s="72"/>
      <c r="I364" s="72"/>
    </row>
    <row r="365" spans="1:9" x14ac:dyDescent="0.25">
      <c r="A365" s="72"/>
      <c r="B365" s="72"/>
      <c r="C365" s="72"/>
      <c r="D365" s="73"/>
      <c r="E365" s="72"/>
      <c r="F365" s="72"/>
      <c r="G365" s="74"/>
      <c r="H365" s="72"/>
      <c r="I365" s="72"/>
    </row>
    <row r="366" spans="1:9" x14ac:dyDescent="0.25">
      <c r="A366" s="72"/>
      <c r="B366" s="72"/>
      <c r="C366" s="72"/>
      <c r="D366" s="73"/>
      <c r="E366" s="72"/>
      <c r="F366" s="72"/>
      <c r="G366" s="74"/>
      <c r="H366" s="72"/>
      <c r="I366" s="72"/>
    </row>
    <row r="367" spans="1:9" x14ac:dyDescent="0.25">
      <c r="A367" s="72"/>
      <c r="B367" s="72"/>
      <c r="C367" s="72"/>
      <c r="D367" s="73"/>
      <c r="E367" s="72"/>
      <c r="F367" s="72"/>
      <c r="G367" s="74"/>
      <c r="H367" s="72"/>
      <c r="I367" s="72"/>
    </row>
    <row r="368" spans="1:9" x14ac:dyDescent="0.25">
      <c r="A368" s="72"/>
      <c r="B368" s="72"/>
      <c r="C368" s="72"/>
      <c r="D368" s="73"/>
      <c r="E368" s="72"/>
      <c r="F368" s="72"/>
      <c r="G368" s="74"/>
      <c r="H368" s="72"/>
      <c r="I368" s="72"/>
    </row>
    <row r="369" spans="1:9" x14ac:dyDescent="0.25">
      <c r="A369" s="72"/>
      <c r="B369" s="72"/>
      <c r="C369" s="72"/>
      <c r="D369" s="73"/>
      <c r="E369" s="72"/>
      <c r="F369" s="72"/>
      <c r="G369" s="74"/>
      <c r="H369" s="72"/>
      <c r="I369" s="72"/>
    </row>
    <row r="370" spans="1:9" x14ac:dyDescent="0.25">
      <c r="A370" s="72"/>
      <c r="B370" s="72"/>
      <c r="C370" s="72"/>
      <c r="D370" s="73"/>
      <c r="E370" s="72"/>
      <c r="F370" s="72"/>
      <c r="G370" s="74"/>
      <c r="H370" s="72"/>
      <c r="I370" s="72"/>
    </row>
    <row r="371" spans="1:9" x14ac:dyDescent="0.25">
      <c r="A371" s="72"/>
      <c r="B371" s="72"/>
      <c r="C371" s="72"/>
      <c r="D371" s="73"/>
      <c r="E371" s="72"/>
      <c r="F371" s="72"/>
      <c r="G371" s="74"/>
      <c r="H371" s="72"/>
      <c r="I371" s="72"/>
    </row>
    <row r="372" spans="1:9" x14ac:dyDescent="0.25">
      <c r="A372" s="72"/>
      <c r="B372" s="72"/>
      <c r="C372" s="72"/>
      <c r="D372" s="73"/>
      <c r="E372" s="72"/>
      <c r="F372" s="72"/>
      <c r="G372" s="74"/>
      <c r="H372" s="72"/>
      <c r="I372" s="72"/>
    </row>
    <row r="373" spans="1:9" x14ac:dyDescent="0.25">
      <c r="A373" s="72"/>
      <c r="B373" s="72"/>
      <c r="C373" s="72"/>
      <c r="D373" s="73"/>
      <c r="E373" s="72"/>
      <c r="F373" s="72"/>
      <c r="G373" s="74"/>
      <c r="H373" s="72"/>
      <c r="I373" s="72"/>
    </row>
    <row r="374" spans="1:9" x14ac:dyDescent="0.25">
      <c r="A374" s="72"/>
      <c r="B374" s="72"/>
      <c r="C374" s="72"/>
      <c r="D374" s="73"/>
      <c r="E374" s="72"/>
      <c r="F374" s="72"/>
      <c r="G374" s="74"/>
      <c r="H374" s="72"/>
      <c r="I374" s="72"/>
    </row>
    <row r="375" spans="1:9" x14ac:dyDescent="0.25">
      <c r="A375" s="72"/>
      <c r="B375" s="72"/>
      <c r="C375" s="72"/>
      <c r="D375" s="73"/>
      <c r="E375" s="72"/>
      <c r="F375" s="72"/>
      <c r="G375" s="74"/>
      <c r="H375" s="72"/>
      <c r="I375" s="72"/>
    </row>
    <row r="376" spans="1:9" x14ac:dyDescent="0.25">
      <c r="A376" s="72"/>
      <c r="B376" s="72"/>
      <c r="C376" s="72"/>
      <c r="D376" s="73"/>
      <c r="E376" s="72"/>
      <c r="F376" s="72"/>
      <c r="G376" s="74"/>
      <c r="H376" s="72"/>
      <c r="I376" s="72"/>
    </row>
    <row r="377" spans="1:9" x14ac:dyDescent="0.25">
      <c r="A377" s="72"/>
      <c r="B377" s="72"/>
      <c r="C377" s="72"/>
      <c r="D377" s="73"/>
      <c r="E377" s="72"/>
      <c r="F377" s="72"/>
      <c r="G377" s="74"/>
      <c r="H377" s="72"/>
      <c r="I377" s="72"/>
    </row>
    <row r="378" spans="1:9" x14ac:dyDescent="0.25">
      <c r="A378" s="72"/>
      <c r="B378" s="72"/>
      <c r="C378" s="72"/>
      <c r="D378" s="73"/>
      <c r="E378" s="72"/>
      <c r="F378" s="72"/>
      <c r="G378" s="74"/>
      <c r="H378" s="72"/>
      <c r="I378" s="72"/>
    </row>
    <row r="379" spans="1:9" x14ac:dyDescent="0.25">
      <c r="A379" s="72"/>
      <c r="B379" s="72"/>
      <c r="C379" s="72"/>
      <c r="D379" s="73"/>
      <c r="E379" s="72"/>
      <c r="F379" s="72"/>
      <c r="G379" s="74"/>
      <c r="H379" s="72"/>
      <c r="I379" s="72"/>
    </row>
    <row r="380" spans="1:9" x14ac:dyDescent="0.25">
      <c r="A380" s="72"/>
      <c r="B380" s="72"/>
      <c r="C380" s="72"/>
      <c r="D380" s="73"/>
      <c r="E380" s="72"/>
      <c r="F380" s="72"/>
      <c r="G380" s="74"/>
      <c r="H380" s="72"/>
      <c r="I380" s="72"/>
    </row>
    <row r="381" spans="1:9" x14ac:dyDescent="0.25">
      <c r="A381" s="72"/>
      <c r="B381" s="72"/>
      <c r="C381" s="72"/>
      <c r="D381" s="73"/>
      <c r="E381" s="72"/>
      <c r="F381" s="72"/>
      <c r="G381" s="74"/>
      <c r="H381" s="72"/>
      <c r="I381" s="72"/>
    </row>
    <row r="382" spans="1:9" x14ac:dyDescent="0.25">
      <c r="A382" s="72"/>
      <c r="B382" s="72"/>
      <c r="C382" s="72"/>
      <c r="D382" s="73"/>
      <c r="E382" s="72"/>
      <c r="F382" s="72"/>
      <c r="G382" s="74"/>
      <c r="H382" s="72"/>
      <c r="I382" s="72"/>
    </row>
    <row r="383" spans="1:9" x14ac:dyDescent="0.25">
      <c r="A383" s="72"/>
      <c r="B383" s="72"/>
      <c r="C383" s="72"/>
      <c r="D383" s="73"/>
      <c r="E383" s="72"/>
      <c r="F383" s="72"/>
      <c r="G383" s="74"/>
      <c r="H383" s="72"/>
      <c r="I383" s="72"/>
    </row>
    <row r="384" spans="1:9" x14ac:dyDescent="0.25">
      <c r="A384" s="72"/>
      <c r="B384" s="72"/>
      <c r="C384" s="72"/>
      <c r="D384" s="73"/>
      <c r="E384" s="72"/>
      <c r="F384" s="72"/>
      <c r="G384" s="74"/>
      <c r="H384" s="72"/>
      <c r="I384" s="72"/>
    </row>
    <row r="385" spans="1:9" x14ac:dyDescent="0.25">
      <c r="A385" s="72"/>
      <c r="B385" s="72"/>
      <c r="C385" s="72"/>
      <c r="D385" s="73"/>
      <c r="E385" s="72"/>
      <c r="F385" s="72"/>
      <c r="G385" s="74"/>
      <c r="H385" s="72"/>
      <c r="I385" s="72"/>
    </row>
    <row r="386" spans="1:9" x14ac:dyDescent="0.25">
      <c r="A386" s="72"/>
      <c r="B386" s="72"/>
      <c r="C386" s="72"/>
      <c r="D386" s="73"/>
      <c r="E386" s="72"/>
      <c r="F386" s="72"/>
      <c r="G386" s="74"/>
      <c r="H386" s="72"/>
      <c r="I386" s="72"/>
    </row>
    <row r="387" spans="1:9" x14ac:dyDescent="0.25">
      <c r="A387" s="72"/>
      <c r="B387" s="72"/>
      <c r="C387" s="72"/>
      <c r="D387" s="73"/>
      <c r="E387" s="72"/>
      <c r="F387" s="72"/>
      <c r="G387" s="74"/>
      <c r="H387" s="72"/>
      <c r="I387" s="72"/>
    </row>
    <row r="388" spans="1:9" x14ac:dyDescent="0.25">
      <c r="A388" s="72"/>
      <c r="B388" s="72"/>
      <c r="C388" s="72"/>
      <c r="D388" s="73"/>
      <c r="E388" s="72"/>
      <c r="F388" s="72"/>
      <c r="G388" s="74"/>
      <c r="H388" s="72"/>
      <c r="I388" s="72"/>
    </row>
    <row r="389" spans="1:9" x14ac:dyDescent="0.25">
      <c r="A389" s="72"/>
      <c r="B389" s="72"/>
      <c r="C389" s="72"/>
      <c r="D389" s="73"/>
      <c r="E389" s="72"/>
      <c r="F389" s="72"/>
      <c r="G389" s="74"/>
      <c r="H389" s="72"/>
      <c r="I389" s="72"/>
    </row>
    <row r="390" spans="1:9" x14ac:dyDescent="0.25">
      <c r="A390" s="72"/>
      <c r="B390" s="72"/>
      <c r="C390" s="72"/>
      <c r="D390" s="73"/>
      <c r="E390" s="72"/>
      <c r="F390" s="72"/>
      <c r="G390" s="74"/>
      <c r="H390" s="72"/>
      <c r="I390" s="72"/>
    </row>
    <row r="391" spans="1:9" x14ac:dyDescent="0.25">
      <c r="A391" s="72"/>
      <c r="B391" s="72"/>
      <c r="C391" s="72"/>
      <c r="D391" s="73"/>
      <c r="E391" s="72"/>
      <c r="F391" s="72"/>
      <c r="G391" s="74"/>
      <c r="H391" s="72"/>
      <c r="I391" s="72"/>
    </row>
    <row r="392" spans="1:9" x14ac:dyDescent="0.25">
      <c r="A392" s="72"/>
      <c r="B392" s="72"/>
      <c r="C392" s="72"/>
      <c r="D392" s="73"/>
      <c r="E392" s="72"/>
      <c r="F392" s="72"/>
      <c r="G392" s="74"/>
      <c r="H392" s="72"/>
      <c r="I392" s="72"/>
    </row>
    <row r="393" spans="1:9" x14ac:dyDescent="0.25">
      <c r="A393" s="72"/>
      <c r="B393" s="72"/>
      <c r="C393" s="72"/>
      <c r="D393" s="73"/>
      <c r="E393" s="72"/>
      <c r="F393" s="72"/>
      <c r="G393" s="74"/>
      <c r="H393" s="72"/>
      <c r="I393" s="72"/>
    </row>
    <row r="394" spans="1:9" x14ac:dyDescent="0.25">
      <c r="A394" s="72"/>
      <c r="B394" s="72"/>
      <c r="C394" s="72"/>
      <c r="D394" s="73"/>
      <c r="E394" s="72"/>
      <c r="F394" s="72"/>
      <c r="G394" s="74"/>
      <c r="H394" s="72"/>
      <c r="I394" s="72"/>
    </row>
    <row r="395" spans="1:9" x14ac:dyDescent="0.25">
      <c r="A395" s="72"/>
      <c r="B395" s="72"/>
      <c r="C395" s="72"/>
      <c r="D395" s="73"/>
      <c r="E395" s="72"/>
      <c r="F395" s="72"/>
      <c r="G395" s="74"/>
      <c r="H395" s="72"/>
      <c r="I395" s="72"/>
    </row>
    <row r="396" spans="1:9" x14ac:dyDescent="0.25">
      <c r="A396" s="72"/>
      <c r="B396" s="72"/>
      <c r="C396" s="72"/>
      <c r="D396" s="73"/>
      <c r="E396" s="72"/>
      <c r="F396" s="72"/>
      <c r="G396" s="74"/>
      <c r="H396" s="72"/>
      <c r="I396" s="72"/>
    </row>
    <row r="397" spans="1:9" x14ac:dyDescent="0.25">
      <c r="A397" s="72"/>
      <c r="B397" s="72"/>
      <c r="C397" s="72"/>
      <c r="D397" s="73"/>
      <c r="E397" s="72"/>
      <c r="F397" s="72"/>
      <c r="G397" s="74"/>
      <c r="H397" s="72"/>
      <c r="I397" s="72"/>
    </row>
    <row r="398" spans="1:9" x14ac:dyDescent="0.25">
      <c r="A398" s="72"/>
      <c r="B398" s="72"/>
      <c r="C398" s="72"/>
      <c r="D398" s="73"/>
      <c r="E398" s="72"/>
      <c r="F398" s="72"/>
      <c r="G398" s="74"/>
      <c r="H398" s="72"/>
      <c r="I398" s="72"/>
    </row>
    <row r="399" spans="1:9" x14ac:dyDescent="0.25">
      <c r="A399" s="72"/>
      <c r="B399" s="72"/>
      <c r="C399" s="72"/>
      <c r="D399" s="73"/>
      <c r="E399" s="72"/>
      <c r="F399" s="72"/>
      <c r="G399" s="74"/>
      <c r="H399" s="72"/>
      <c r="I399" s="72"/>
    </row>
    <row r="400" spans="1:9" x14ac:dyDescent="0.25">
      <c r="A400" s="72"/>
      <c r="B400" s="72"/>
      <c r="C400" s="72"/>
      <c r="D400" s="73"/>
      <c r="E400" s="72"/>
      <c r="F400" s="72"/>
      <c r="G400" s="74"/>
      <c r="H400" s="72"/>
      <c r="I400" s="72"/>
    </row>
    <row r="401" spans="1:9" x14ac:dyDescent="0.25">
      <c r="A401" s="72"/>
      <c r="B401" s="72"/>
      <c r="C401" s="72"/>
      <c r="D401" s="73"/>
      <c r="E401" s="72"/>
      <c r="F401" s="72"/>
      <c r="G401" s="74"/>
      <c r="H401" s="72"/>
      <c r="I401" s="72"/>
    </row>
    <row r="402" spans="1:9" x14ac:dyDescent="0.25">
      <c r="A402" s="72"/>
      <c r="B402" s="72"/>
      <c r="C402" s="72"/>
      <c r="D402" s="73"/>
      <c r="E402" s="72"/>
      <c r="F402" s="72"/>
      <c r="G402" s="74"/>
      <c r="H402" s="72"/>
      <c r="I402" s="72"/>
    </row>
    <row r="403" spans="1:9" x14ac:dyDescent="0.25">
      <c r="A403" s="72"/>
      <c r="B403" s="72"/>
      <c r="C403" s="72"/>
      <c r="D403" s="73"/>
      <c r="E403" s="72"/>
      <c r="F403" s="72"/>
      <c r="G403" s="74"/>
      <c r="H403" s="72"/>
      <c r="I403" s="72"/>
    </row>
    <row r="404" spans="1:9" x14ac:dyDescent="0.25">
      <c r="A404" s="72"/>
      <c r="B404" s="72"/>
      <c r="C404" s="72"/>
      <c r="D404" s="73"/>
      <c r="E404" s="72"/>
      <c r="F404" s="72"/>
      <c r="G404" s="74"/>
      <c r="H404" s="72"/>
      <c r="I404" s="72"/>
    </row>
    <row r="405" spans="1:9" x14ac:dyDescent="0.25">
      <c r="A405" s="72"/>
      <c r="B405" s="72"/>
      <c r="C405" s="72"/>
      <c r="D405" s="73"/>
      <c r="E405" s="72"/>
      <c r="F405" s="72"/>
      <c r="G405" s="74"/>
      <c r="H405" s="72"/>
      <c r="I405" s="72"/>
    </row>
    <row r="406" spans="1:9" x14ac:dyDescent="0.25">
      <c r="A406" s="72"/>
      <c r="B406" s="72"/>
      <c r="C406" s="72"/>
      <c r="D406" s="73"/>
      <c r="E406" s="72"/>
      <c r="F406" s="72"/>
      <c r="G406" s="74"/>
      <c r="H406" s="72"/>
      <c r="I406" s="72"/>
    </row>
    <row r="407" spans="1:9" x14ac:dyDescent="0.25">
      <c r="A407" s="72"/>
      <c r="B407" s="72"/>
      <c r="C407" s="72"/>
      <c r="D407" s="73"/>
      <c r="E407" s="72"/>
      <c r="F407" s="72"/>
      <c r="G407" s="74"/>
      <c r="H407" s="72"/>
      <c r="I407" s="72"/>
    </row>
    <row r="408" spans="1:9" x14ac:dyDescent="0.25">
      <c r="A408" s="72"/>
      <c r="B408" s="72"/>
      <c r="C408" s="72"/>
      <c r="D408" s="73"/>
      <c r="E408" s="72"/>
      <c r="F408" s="72"/>
      <c r="G408" s="74"/>
      <c r="H408" s="72"/>
      <c r="I408" s="72"/>
    </row>
    <row r="409" spans="1:9" x14ac:dyDescent="0.25">
      <c r="A409" s="72"/>
      <c r="B409" s="72"/>
      <c r="C409" s="72"/>
      <c r="D409" s="73"/>
      <c r="E409" s="72"/>
      <c r="F409" s="72"/>
      <c r="G409" s="74"/>
      <c r="H409" s="72"/>
      <c r="I409" s="72"/>
    </row>
    <row r="410" spans="1:9" x14ac:dyDescent="0.25">
      <c r="A410" s="72"/>
      <c r="B410" s="72"/>
      <c r="C410" s="72"/>
      <c r="D410" s="73"/>
      <c r="E410" s="72"/>
      <c r="F410" s="72"/>
      <c r="G410" s="74"/>
      <c r="H410" s="72"/>
      <c r="I410" s="72"/>
    </row>
    <row r="411" spans="1:9" x14ac:dyDescent="0.25">
      <c r="A411" s="72"/>
      <c r="B411" s="72"/>
      <c r="C411" s="72"/>
      <c r="D411" s="73"/>
      <c r="E411" s="72"/>
      <c r="F411" s="72"/>
      <c r="G411" s="74"/>
      <c r="H411" s="72"/>
      <c r="I411" s="72"/>
    </row>
    <row r="412" spans="1:9" x14ac:dyDescent="0.25">
      <c r="A412" s="72"/>
      <c r="B412" s="72"/>
      <c r="C412" s="72"/>
      <c r="D412" s="73"/>
      <c r="E412" s="72"/>
      <c r="F412" s="72"/>
      <c r="G412" s="74"/>
      <c r="H412" s="72"/>
      <c r="I412" s="72"/>
    </row>
    <row r="413" spans="1:9" x14ac:dyDescent="0.25">
      <c r="A413" s="72"/>
      <c r="B413" s="72"/>
      <c r="C413" s="72"/>
      <c r="D413" s="73"/>
      <c r="E413" s="72"/>
      <c r="F413" s="72"/>
      <c r="G413" s="74"/>
      <c r="H413" s="72"/>
      <c r="I413" s="72"/>
    </row>
    <row r="414" spans="1:9" x14ac:dyDescent="0.25">
      <c r="A414" s="72"/>
      <c r="B414" s="72"/>
      <c r="C414" s="72"/>
      <c r="D414" s="73"/>
      <c r="E414" s="72"/>
      <c r="F414" s="72"/>
      <c r="G414" s="74"/>
      <c r="H414" s="72"/>
      <c r="I414" s="72"/>
    </row>
    <row r="415" spans="1:9" x14ac:dyDescent="0.25">
      <c r="A415" s="72"/>
      <c r="B415" s="72"/>
      <c r="C415" s="72"/>
      <c r="D415" s="73"/>
      <c r="E415" s="72"/>
      <c r="F415" s="72"/>
      <c r="G415" s="74"/>
      <c r="H415" s="72"/>
      <c r="I415" s="72"/>
    </row>
    <row r="416" spans="1:9" x14ac:dyDescent="0.25">
      <c r="A416" s="72"/>
      <c r="B416" s="72"/>
      <c r="C416" s="72"/>
      <c r="D416" s="73"/>
      <c r="E416" s="72"/>
      <c r="F416" s="72"/>
      <c r="G416" s="74"/>
      <c r="H416" s="72"/>
      <c r="I416" s="72"/>
    </row>
    <row r="417" spans="1:9" x14ac:dyDescent="0.25">
      <c r="A417" s="72"/>
      <c r="B417" s="72"/>
      <c r="C417" s="72"/>
      <c r="D417" s="73"/>
      <c r="E417" s="72"/>
      <c r="F417" s="72"/>
      <c r="G417" s="74"/>
      <c r="H417" s="72"/>
      <c r="I417" s="72"/>
    </row>
    <row r="418" spans="1:9" x14ac:dyDescent="0.25">
      <c r="A418" s="72"/>
      <c r="B418" s="72"/>
      <c r="C418" s="72"/>
      <c r="D418" s="73"/>
      <c r="E418" s="72"/>
      <c r="F418" s="72"/>
      <c r="G418" s="74"/>
      <c r="H418" s="72"/>
      <c r="I418" s="72"/>
    </row>
    <row r="419" spans="1:9" x14ac:dyDescent="0.25">
      <c r="A419" s="72"/>
      <c r="B419" s="72"/>
      <c r="C419" s="72"/>
      <c r="D419" s="73"/>
      <c r="E419" s="72"/>
      <c r="F419" s="72"/>
      <c r="G419" s="74"/>
      <c r="H419" s="72"/>
      <c r="I419" s="72"/>
    </row>
    <row r="420" spans="1:9" x14ac:dyDescent="0.25">
      <c r="A420" s="72"/>
      <c r="B420" s="72"/>
      <c r="C420" s="72"/>
      <c r="D420" s="73"/>
      <c r="E420" s="72"/>
      <c r="F420" s="72"/>
      <c r="G420" s="74"/>
      <c r="H420" s="72"/>
      <c r="I420" s="72"/>
    </row>
    <row r="421" spans="1:9" x14ac:dyDescent="0.25">
      <c r="A421" s="72"/>
      <c r="B421" s="72"/>
      <c r="C421" s="72"/>
      <c r="D421" s="73"/>
      <c r="E421" s="72"/>
      <c r="F421" s="72"/>
      <c r="G421" s="74"/>
      <c r="H421" s="72"/>
      <c r="I421" s="72"/>
    </row>
    <row r="422" spans="1:9" x14ac:dyDescent="0.25">
      <c r="A422" s="72"/>
      <c r="B422" s="72"/>
      <c r="C422" s="72"/>
      <c r="D422" s="73"/>
      <c r="E422" s="72"/>
      <c r="F422" s="72"/>
      <c r="G422" s="74"/>
      <c r="H422" s="72"/>
      <c r="I422" s="72"/>
    </row>
    <row r="423" spans="1:9" x14ac:dyDescent="0.25">
      <c r="A423" s="72"/>
      <c r="B423" s="72"/>
      <c r="C423" s="72"/>
      <c r="D423" s="73"/>
      <c r="E423" s="72"/>
      <c r="F423" s="72"/>
      <c r="G423" s="74"/>
      <c r="H423" s="72"/>
      <c r="I423" s="72"/>
    </row>
    <row r="424" spans="1:9" x14ac:dyDescent="0.25">
      <c r="A424" s="72"/>
      <c r="B424" s="72"/>
      <c r="C424" s="72"/>
      <c r="D424" s="73"/>
      <c r="E424" s="72"/>
      <c r="F424" s="72"/>
      <c r="G424" s="74"/>
      <c r="H424" s="72"/>
      <c r="I424" s="72"/>
    </row>
    <row r="425" spans="1:9" x14ac:dyDescent="0.25">
      <c r="A425" s="72"/>
      <c r="B425" s="72"/>
      <c r="C425" s="72"/>
      <c r="D425" s="73"/>
      <c r="E425" s="72"/>
      <c r="F425" s="72"/>
      <c r="G425" s="74"/>
      <c r="H425" s="72"/>
      <c r="I425" s="72"/>
    </row>
    <row r="426" spans="1:9" x14ac:dyDescent="0.25">
      <c r="A426" s="72"/>
      <c r="B426" s="72"/>
      <c r="C426" s="72"/>
      <c r="D426" s="73"/>
      <c r="E426" s="72"/>
      <c r="F426" s="72"/>
      <c r="G426" s="74"/>
      <c r="H426" s="72"/>
      <c r="I426" s="72"/>
    </row>
    <row r="427" spans="1:9" x14ac:dyDescent="0.25">
      <c r="A427" s="72"/>
      <c r="B427" s="72"/>
      <c r="C427" s="72"/>
      <c r="D427" s="73"/>
      <c r="E427" s="72"/>
      <c r="F427" s="72"/>
      <c r="G427" s="74"/>
      <c r="H427" s="72"/>
      <c r="I427" s="72"/>
    </row>
    <row r="428" spans="1:9" x14ac:dyDescent="0.25">
      <c r="A428" s="72"/>
      <c r="B428" s="72"/>
      <c r="C428" s="72"/>
      <c r="D428" s="73"/>
      <c r="E428" s="72"/>
      <c r="F428" s="72"/>
      <c r="G428" s="74"/>
      <c r="H428" s="72"/>
      <c r="I428" s="72"/>
    </row>
    <row r="429" spans="1:9" x14ac:dyDescent="0.25">
      <c r="A429" s="72"/>
      <c r="B429" s="72"/>
      <c r="C429" s="72"/>
      <c r="D429" s="73"/>
      <c r="E429" s="72"/>
      <c r="F429" s="72"/>
      <c r="G429" s="74"/>
      <c r="H429" s="72"/>
      <c r="I429" s="72"/>
    </row>
    <row r="430" spans="1:9" x14ac:dyDescent="0.25">
      <c r="A430" s="72"/>
      <c r="B430" s="72"/>
      <c r="C430" s="72"/>
      <c r="D430" s="73"/>
      <c r="E430" s="72"/>
      <c r="F430" s="72"/>
      <c r="G430" s="74"/>
      <c r="H430" s="72"/>
      <c r="I430" s="72"/>
    </row>
    <row r="431" spans="1:9" x14ac:dyDescent="0.25">
      <c r="A431" s="72"/>
      <c r="B431" s="72"/>
      <c r="C431" s="72"/>
      <c r="D431" s="73"/>
      <c r="E431" s="72"/>
      <c r="F431" s="72"/>
      <c r="G431" s="74"/>
      <c r="H431" s="72"/>
      <c r="I431" s="72"/>
    </row>
    <row r="432" spans="1:9" x14ac:dyDescent="0.25">
      <c r="A432" s="72"/>
      <c r="B432" s="72"/>
      <c r="C432" s="72"/>
      <c r="D432" s="73"/>
      <c r="E432" s="72"/>
      <c r="F432" s="72"/>
      <c r="G432" s="74"/>
      <c r="H432" s="72"/>
      <c r="I432" s="72"/>
    </row>
    <row r="433" spans="1:9" x14ac:dyDescent="0.25">
      <c r="A433" s="72"/>
      <c r="B433" s="72"/>
      <c r="C433" s="72"/>
      <c r="D433" s="73"/>
      <c r="E433" s="72"/>
      <c r="F433" s="72"/>
      <c r="G433" s="74"/>
      <c r="H433" s="72"/>
      <c r="I433" s="72"/>
    </row>
    <row r="434" spans="1:9" x14ac:dyDescent="0.25">
      <c r="A434" s="72"/>
      <c r="B434" s="72"/>
      <c r="C434" s="72"/>
      <c r="D434" s="73"/>
      <c r="E434" s="72"/>
      <c r="F434" s="72"/>
      <c r="G434" s="74"/>
      <c r="H434" s="72"/>
      <c r="I434" s="72"/>
    </row>
    <row r="435" spans="1:9" x14ac:dyDescent="0.25">
      <c r="A435" s="72"/>
      <c r="B435" s="72"/>
      <c r="C435" s="72"/>
      <c r="D435" s="73"/>
      <c r="E435" s="72"/>
      <c r="F435" s="72"/>
      <c r="G435" s="74"/>
      <c r="H435" s="72"/>
      <c r="I435" s="72"/>
    </row>
    <row r="436" spans="1:9" x14ac:dyDescent="0.25">
      <c r="A436" s="72"/>
      <c r="B436" s="72"/>
      <c r="C436" s="72"/>
      <c r="D436" s="73"/>
      <c r="E436" s="72"/>
      <c r="F436" s="72"/>
      <c r="G436" s="74"/>
      <c r="H436" s="72"/>
      <c r="I436" s="72"/>
    </row>
    <row r="437" spans="1:9" x14ac:dyDescent="0.25">
      <c r="A437" s="72"/>
      <c r="B437" s="72"/>
      <c r="C437" s="72"/>
      <c r="D437" s="73"/>
      <c r="E437" s="72"/>
      <c r="F437" s="72"/>
      <c r="G437" s="74"/>
      <c r="H437" s="72"/>
      <c r="I437" s="72"/>
    </row>
    <row r="438" spans="1:9" x14ac:dyDescent="0.25">
      <c r="A438" s="72"/>
      <c r="B438" s="72"/>
      <c r="C438" s="72"/>
      <c r="D438" s="73"/>
      <c r="E438" s="72"/>
      <c r="F438" s="72"/>
      <c r="G438" s="74"/>
      <c r="H438" s="72"/>
      <c r="I438" s="72"/>
    </row>
    <row r="439" spans="1:9" x14ac:dyDescent="0.25">
      <c r="A439" s="72"/>
      <c r="B439" s="72"/>
      <c r="C439" s="72"/>
      <c r="D439" s="73"/>
      <c r="E439" s="72"/>
      <c r="F439" s="72"/>
      <c r="G439" s="74"/>
      <c r="H439" s="72"/>
      <c r="I439" s="72"/>
    </row>
    <row r="440" spans="1:9" x14ac:dyDescent="0.25">
      <c r="A440" s="72"/>
      <c r="B440" s="72"/>
      <c r="C440" s="72"/>
      <c r="D440" s="73"/>
      <c r="E440" s="72"/>
      <c r="F440" s="72"/>
      <c r="G440" s="74"/>
      <c r="H440" s="72"/>
      <c r="I440" s="72"/>
    </row>
    <row r="441" spans="1:9" x14ac:dyDescent="0.25">
      <c r="A441" s="72"/>
      <c r="B441" s="72"/>
      <c r="C441" s="72"/>
      <c r="D441" s="73"/>
      <c r="E441" s="72"/>
      <c r="F441" s="72"/>
      <c r="G441" s="74"/>
      <c r="H441" s="72"/>
      <c r="I441" s="72"/>
    </row>
    <row r="442" spans="1:9" x14ac:dyDescent="0.25">
      <c r="A442" s="72"/>
      <c r="B442" s="72"/>
      <c r="C442" s="72"/>
      <c r="D442" s="73"/>
      <c r="E442" s="72"/>
      <c r="F442" s="72"/>
      <c r="G442" s="74"/>
      <c r="H442" s="72"/>
      <c r="I442" s="72"/>
    </row>
    <row r="443" spans="1:9" x14ac:dyDescent="0.25">
      <c r="A443" s="72"/>
      <c r="B443" s="72"/>
      <c r="C443" s="72"/>
      <c r="D443" s="73"/>
      <c r="E443" s="72"/>
      <c r="F443" s="72"/>
      <c r="G443" s="74"/>
      <c r="H443" s="72"/>
      <c r="I443" s="72"/>
    </row>
    <row r="444" spans="1:9" x14ac:dyDescent="0.25">
      <c r="A444" s="72"/>
      <c r="B444" s="72"/>
      <c r="C444" s="72"/>
      <c r="D444" s="73"/>
      <c r="E444" s="72"/>
      <c r="F444" s="72"/>
      <c r="G444" s="74"/>
      <c r="H444" s="72"/>
      <c r="I444" s="72"/>
    </row>
    <row r="445" spans="1:9" x14ac:dyDescent="0.25">
      <c r="A445" s="72"/>
      <c r="B445" s="72"/>
      <c r="C445" s="72"/>
      <c r="D445" s="73"/>
      <c r="E445" s="72"/>
      <c r="F445" s="72"/>
      <c r="G445" s="74"/>
      <c r="H445" s="72"/>
      <c r="I445" s="72"/>
    </row>
    <row r="446" spans="1:9" x14ac:dyDescent="0.25">
      <c r="A446" s="72"/>
      <c r="B446" s="72"/>
      <c r="C446" s="72"/>
      <c r="D446" s="73"/>
      <c r="E446" s="72"/>
      <c r="F446" s="72"/>
      <c r="G446" s="74"/>
      <c r="H446" s="72"/>
      <c r="I446" s="72"/>
    </row>
    <row r="447" spans="1:9" x14ac:dyDescent="0.25">
      <c r="A447" s="72"/>
      <c r="B447" s="72"/>
      <c r="C447" s="72"/>
      <c r="D447" s="73"/>
      <c r="E447" s="72"/>
      <c r="F447" s="72"/>
      <c r="G447" s="74"/>
      <c r="H447" s="72"/>
      <c r="I447" s="72"/>
    </row>
    <row r="448" spans="1:9" x14ac:dyDescent="0.25">
      <c r="A448" s="72"/>
      <c r="B448" s="72"/>
      <c r="C448" s="72"/>
      <c r="D448" s="73"/>
      <c r="E448" s="72"/>
      <c r="F448" s="72"/>
      <c r="G448" s="74"/>
      <c r="H448" s="72"/>
      <c r="I448" s="72"/>
    </row>
    <row r="449" spans="1:9" x14ac:dyDescent="0.25">
      <c r="A449" s="72"/>
      <c r="B449" s="72"/>
      <c r="C449" s="72"/>
      <c r="D449" s="73"/>
      <c r="E449" s="72"/>
      <c r="F449" s="72"/>
      <c r="G449" s="74"/>
      <c r="H449" s="72"/>
      <c r="I449" s="72"/>
    </row>
    <row r="450" spans="1:9" x14ac:dyDescent="0.25">
      <c r="A450" s="72"/>
      <c r="B450" s="72"/>
      <c r="C450" s="72"/>
      <c r="D450" s="73"/>
      <c r="E450" s="72"/>
      <c r="F450" s="72"/>
      <c r="G450" s="74"/>
      <c r="H450" s="72"/>
      <c r="I450" s="72"/>
    </row>
    <row r="451" spans="1:9" x14ac:dyDescent="0.25">
      <c r="A451" s="72"/>
      <c r="B451" s="72"/>
      <c r="C451" s="72"/>
      <c r="D451" s="73"/>
      <c r="E451" s="72"/>
      <c r="F451" s="72"/>
      <c r="G451" s="74"/>
      <c r="H451" s="72"/>
      <c r="I451" s="72"/>
    </row>
    <row r="452" spans="1:9" x14ac:dyDescent="0.25">
      <c r="A452" s="72"/>
      <c r="B452" s="72"/>
      <c r="C452" s="72"/>
      <c r="D452" s="73"/>
      <c r="E452" s="72"/>
      <c r="F452" s="72"/>
      <c r="G452" s="74"/>
      <c r="H452" s="72"/>
      <c r="I452" s="72"/>
    </row>
    <row r="453" spans="1:9" x14ac:dyDescent="0.25">
      <c r="A453" s="72"/>
      <c r="B453" s="72"/>
      <c r="C453" s="72"/>
      <c r="D453" s="73"/>
      <c r="E453" s="72"/>
      <c r="F453" s="72"/>
      <c r="G453" s="74"/>
      <c r="H453" s="72"/>
      <c r="I453" s="72"/>
    </row>
    <row r="454" spans="1:9" x14ac:dyDescent="0.25">
      <c r="A454" s="72"/>
      <c r="B454" s="72"/>
      <c r="C454" s="72"/>
      <c r="D454" s="73"/>
      <c r="E454" s="72"/>
      <c r="F454" s="72"/>
      <c r="G454" s="74"/>
      <c r="H454" s="72"/>
      <c r="I454" s="72"/>
    </row>
    <row r="455" spans="1:9" x14ac:dyDescent="0.25">
      <c r="A455" s="72"/>
      <c r="B455" s="72"/>
      <c r="C455" s="72"/>
      <c r="D455" s="73"/>
      <c r="E455" s="72"/>
      <c r="F455" s="72"/>
      <c r="G455" s="74"/>
      <c r="H455" s="72"/>
      <c r="I455" s="72"/>
    </row>
    <row r="456" spans="1:9" x14ac:dyDescent="0.25">
      <c r="A456" s="72"/>
      <c r="B456" s="72"/>
      <c r="C456" s="72"/>
      <c r="D456" s="73"/>
      <c r="E456" s="72"/>
      <c r="F456" s="72"/>
      <c r="G456" s="74"/>
      <c r="H456" s="72"/>
      <c r="I456" s="72"/>
    </row>
    <row r="457" spans="1:9" x14ac:dyDescent="0.25">
      <c r="A457" s="72"/>
      <c r="B457" s="72"/>
      <c r="C457" s="72"/>
      <c r="D457" s="73"/>
      <c r="E457" s="72"/>
      <c r="F457" s="72"/>
      <c r="G457" s="74"/>
      <c r="H457" s="72"/>
      <c r="I457" s="72"/>
    </row>
    <row r="458" spans="1:9" x14ac:dyDescent="0.25">
      <c r="A458" s="72"/>
      <c r="B458" s="72"/>
      <c r="C458" s="72"/>
      <c r="D458" s="73"/>
      <c r="E458" s="72"/>
      <c r="F458" s="72"/>
      <c r="G458" s="74"/>
      <c r="H458" s="72"/>
      <c r="I458" s="72"/>
    </row>
    <row r="459" spans="1:9" x14ac:dyDescent="0.25">
      <c r="A459" s="72"/>
      <c r="B459" s="72"/>
      <c r="C459" s="72"/>
      <c r="D459" s="73"/>
      <c r="E459" s="72"/>
      <c r="F459" s="72"/>
      <c r="G459" s="74"/>
      <c r="H459" s="72"/>
      <c r="I459" s="72"/>
    </row>
    <row r="460" spans="1:9" x14ac:dyDescent="0.25">
      <c r="A460" s="72"/>
      <c r="B460" s="72"/>
      <c r="C460" s="72"/>
      <c r="D460" s="73"/>
      <c r="E460" s="72"/>
      <c r="F460" s="72"/>
      <c r="G460" s="74"/>
      <c r="H460" s="72"/>
      <c r="I460" s="72"/>
    </row>
    <row r="461" spans="1:9" x14ac:dyDescent="0.25">
      <c r="A461" s="72"/>
      <c r="B461" s="72"/>
      <c r="C461" s="72"/>
      <c r="D461" s="73"/>
      <c r="E461" s="72"/>
      <c r="F461" s="72"/>
      <c r="G461" s="74"/>
      <c r="H461" s="72"/>
      <c r="I461" s="72"/>
    </row>
    <row r="462" spans="1:9" x14ac:dyDescent="0.25">
      <c r="A462" s="72"/>
      <c r="B462" s="72"/>
      <c r="C462" s="72"/>
      <c r="D462" s="73"/>
      <c r="E462" s="72"/>
      <c r="F462" s="72"/>
      <c r="G462" s="74"/>
      <c r="H462" s="72"/>
      <c r="I462" s="72"/>
    </row>
    <row r="463" spans="1:9" x14ac:dyDescent="0.25">
      <c r="A463" s="72"/>
      <c r="B463" s="72"/>
      <c r="C463" s="72"/>
      <c r="D463" s="73"/>
      <c r="E463" s="72"/>
      <c r="F463" s="72"/>
      <c r="G463" s="74"/>
      <c r="H463" s="72"/>
      <c r="I463" s="72"/>
    </row>
    <row r="464" spans="1:9" x14ac:dyDescent="0.25">
      <c r="A464" s="72"/>
      <c r="B464" s="72"/>
      <c r="C464" s="72"/>
      <c r="D464" s="73"/>
      <c r="E464" s="72"/>
      <c r="F464" s="72"/>
      <c r="G464" s="74"/>
      <c r="H464" s="72"/>
      <c r="I464" s="72"/>
    </row>
    <row r="465" spans="1:9" x14ac:dyDescent="0.25">
      <c r="A465" s="72"/>
      <c r="B465" s="72"/>
      <c r="C465" s="72"/>
      <c r="D465" s="73"/>
      <c r="E465" s="72"/>
      <c r="F465" s="72"/>
      <c r="G465" s="74"/>
      <c r="H465" s="72"/>
      <c r="I465" s="72"/>
    </row>
    <row r="466" spans="1:9" x14ac:dyDescent="0.25">
      <c r="A466" s="72"/>
      <c r="B466" s="72"/>
      <c r="C466" s="72"/>
      <c r="D466" s="73"/>
      <c r="E466" s="72"/>
      <c r="F466" s="72"/>
      <c r="G466" s="74"/>
      <c r="H466" s="72"/>
      <c r="I466" s="72"/>
    </row>
    <row r="467" spans="1:9" x14ac:dyDescent="0.25">
      <c r="A467" s="72"/>
      <c r="B467" s="72"/>
      <c r="C467" s="72"/>
      <c r="D467" s="73"/>
      <c r="E467" s="72"/>
      <c r="F467" s="72"/>
      <c r="G467" s="74"/>
      <c r="H467" s="72"/>
      <c r="I467" s="72"/>
    </row>
    <row r="468" spans="1:9" x14ac:dyDescent="0.25">
      <c r="A468" s="72"/>
      <c r="B468" s="72"/>
      <c r="C468" s="72"/>
      <c r="D468" s="73"/>
      <c r="E468" s="72"/>
      <c r="F468" s="72"/>
      <c r="G468" s="74"/>
      <c r="H468" s="72"/>
      <c r="I468" s="72"/>
    </row>
    <row r="469" spans="1:9" x14ac:dyDescent="0.25">
      <c r="A469" s="72"/>
      <c r="B469" s="72"/>
      <c r="C469" s="72"/>
      <c r="D469" s="73"/>
      <c r="E469" s="72"/>
      <c r="F469" s="72"/>
      <c r="G469" s="74"/>
      <c r="H469" s="72"/>
      <c r="I469" s="72"/>
    </row>
    <row r="470" spans="1:9" x14ac:dyDescent="0.25">
      <c r="A470" s="72"/>
      <c r="B470" s="72"/>
      <c r="C470" s="72"/>
      <c r="D470" s="73"/>
      <c r="E470" s="72"/>
      <c r="F470" s="72"/>
      <c r="G470" s="74"/>
      <c r="H470" s="72"/>
      <c r="I470" s="72"/>
    </row>
    <row r="471" spans="1:9" x14ac:dyDescent="0.25">
      <c r="A471" s="72"/>
      <c r="B471" s="72"/>
      <c r="C471" s="72"/>
      <c r="D471" s="73"/>
      <c r="E471" s="72"/>
      <c r="F471" s="72"/>
      <c r="G471" s="74"/>
      <c r="H471" s="72"/>
      <c r="I471" s="72"/>
    </row>
    <row r="472" spans="1:9" x14ac:dyDescent="0.25">
      <c r="A472" s="72"/>
      <c r="B472" s="72"/>
      <c r="C472" s="72"/>
      <c r="D472" s="73"/>
      <c r="E472" s="72"/>
      <c r="F472" s="72"/>
      <c r="G472" s="74"/>
      <c r="H472" s="72"/>
      <c r="I472" s="72"/>
    </row>
    <row r="473" spans="1:9" x14ac:dyDescent="0.25">
      <c r="A473" s="72"/>
      <c r="B473" s="72"/>
      <c r="C473" s="72"/>
      <c r="D473" s="73"/>
      <c r="E473" s="72"/>
      <c r="F473" s="72"/>
      <c r="G473" s="74"/>
      <c r="H473" s="72"/>
      <c r="I473" s="72"/>
    </row>
    <row r="474" spans="1:9" x14ac:dyDescent="0.25">
      <c r="A474" s="72"/>
      <c r="B474" s="72"/>
      <c r="C474" s="72"/>
      <c r="D474" s="73"/>
      <c r="E474" s="72"/>
      <c r="F474" s="72"/>
      <c r="G474" s="74"/>
      <c r="H474" s="72"/>
      <c r="I474" s="72"/>
    </row>
    <row r="475" spans="1:9" x14ac:dyDescent="0.25">
      <c r="A475" s="72"/>
      <c r="B475" s="72"/>
      <c r="C475" s="72"/>
      <c r="D475" s="73"/>
      <c r="E475" s="72"/>
      <c r="F475" s="72"/>
      <c r="G475" s="74"/>
      <c r="H475" s="72"/>
      <c r="I475" s="72"/>
    </row>
    <row r="476" spans="1:9" x14ac:dyDescent="0.25">
      <c r="A476" s="72"/>
      <c r="B476" s="72"/>
      <c r="C476" s="72"/>
      <c r="D476" s="73"/>
      <c r="E476" s="72"/>
      <c r="F476" s="72"/>
      <c r="G476" s="74"/>
      <c r="H476" s="72"/>
      <c r="I476" s="72"/>
    </row>
    <row r="477" spans="1:9" x14ac:dyDescent="0.25">
      <c r="A477" s="72"/>
      <c r="B477" s="72"/>
      <c r="C477" s="72"/>
      <c r="D477" s="73"/>
      <c r="E477" s="72"/>
      <c r="F477" s="72"/>
      <c r="G477" s="74"/>
      <c r="H477" s="72"/>
      <c r="I477" s="72"/>
    </row>
    <row r="478" spans="1:9" x14ac:dyDescent="0.25">
      <c r="A478" s="72"/>
      <c r="B478" s="72"/>
      <c r="C478" s="72"/>
      <c r="D478" s="73"/>
      <c r="E478" s="72"/>
      <c r="F478" s="72"/>
      <c r="G478" s="74"/>
      <c r="H478" s="72"/>
      <c r="I478" s="72"/>
    </row>
    <row r="479" spans="1:9" x14ac:dyDescent="0.25">
      <c r="A479" s="72"/>
      <c r="B479" s="72"/>
      <c r="C479" s="72"/>
      <c r="D479" s="73"/>
      <c r="E479" s="72"/>
      <c r="F479" s="72"/>
      <c r="G479" s="74"/>
      <c r="H479" s="72"/>
      <c r="I479" s="72"/>
    </row>
    <row r="480" spans="1:9" x14ac:dyDescent="0.25">
      <c r="A480" s="72"/>
      <c r="B480" s="72"/>
      <c r="C480" s="72"/>
      <c r="D480" s="73"/>
      <c r="E480" s="72"/>
      <c r="F480" s="72"/>
      <c r="G480" s="74"/>
      <c r="H480" s="72"/>
      <c r="I480" s="72"/>
    </row>
    <row r="481" spans="1:9" x14ac:dyDescent="0.25">
      <c r="A481" s="72"/>
      <c r="B481" s="72"/>
      <c r="C481" s="72"/>
      <c r="D481" s="73"/>
      <c r="E481" s="72"/>
      <c r="F481" s="72"/>
      <c r="G481" s="74"/>
      <c r="H481" s="72"/>
      <c r="I481" s="72"/>
    </row>
    <row r="482" spans="1:9" x14ac:dyDescent="0.25">
      <c r="A482" s="72"/>
      <c r="B482" s="72"/>
      <c r="C482" s="72"/>
      <c r="D482" s="73"/>
      <c r="E482" s="72"/>
      <c r="F482" s="72"/>
      <c r="G482" s="74"/>
      <c r="H482" s="72"/>
      <c r="I482" s="72"/>
    </row>
    <row r="483" spans="1:9" x14ac:dyDescent="0.25">
      <c r="A483" s="72"/>
      <c r="B483" s="72"/>
      <c r="C483" s="72"/>
      <c r="D483" s="73"/>
      <c r="E483" s="72"/>
      <c r="F483" s="72"/>
      <c r="G483" s="74"/>
      <c r="H483" s="72"/>
      <c r="I483" s="72"/>
    </row>
    <row r="484" spans="1:9" x14ac:dyDescent="0.25">
      <c r="A484" s="72"/>
      <c r="B484" s="72"/>
      <c r="C484" s="72"/>
      <c r="D484" s="73"/>
      <c r="E484" s="72"/>
      <c r="F484" s="72"/>
      <c r="G484" s="74"/>
      <c r="H484" s="72"/>
      <c r="I484" s="72"/>
    </row>
    <row r="485" spans="1:9" x14ac:dyDescent="0.25">
      <c r="A485" s="72"/>
      <c r="B485" s="72"/>
      <c r="C485" s="72"/>
      <c r="D485" s="73"/>
      <c r="E485" s="72"/>
      <c r="F485" s="72"/>
      <c r="G485" s="74"/>
      <c r="H485" s="72"/>
      <c r="I485" s="72"/>
    </row>
    <row r="486" spans="1:9" x14ac:dyDescent="0.25">
      <c r="A486" s="72"/>
      <c r="B486" s="72"/>
      <c r="C486" s="72"/>
      <c r="D486" s="73"/>
      <c r="E486" s="72"/>
      <c r="F486" s="72"/>
      <c r="G486" s="74"/>
      <c r="H486" s="72"/>
      <c r="I486" s="72"/>
    </row>
    <row r="487" spans="1:9" x14ac:dyDescent="0.25">
      <c r="A487" s="72"/>
      <c r="B487" s="72"/>
      <c r="C487" s="72"/>
      <c r="D487" s="73"/>
      <c r="E487" s="72"/>
      <c r="F487" s="72"/>
      <c r="G487" s="74"/>
      <c r="H487" s="72"/>
      <c r="I487" s="72"/>
    </row>
    <row r="488" spans="1:9" x14ac:dyDescent="0.25">
      <c r="A488" s="72"/>
      <c r="B488" s="72"/>
      <c r="C488" s="72"/>
      <c r="D488" s="73"/>
      <c r="E488" s="72"/>
      <c r="F488" s="72"/>
      <c r="G488" s="74"/>
      <c r="H488" s="72"/>
      <c r="I488" s="72"/>
    </row>
    <row r="489" spans="1:9" x14ac:dyDescent="0.25">
      <c r="A489" s="72"/>
      <c r="B489" s="72"/>
      <c r="C489" s="72"/>
      <c r="D489" s="73"/>
      <c r="E489" s="72"/>
      <c r="F489" s="72"/>
      <c r="G489" s="74"/>
      <c r="H489" s="72"/>
      <c r="I489" s="72"/>
    </row>
    <row r="490" spans="1:9" x14ac:dyDescent="0.25">
      <c r="A490" s="72"/>
      <c r="B490" s="72"/>
      <c r="C490" s="72"/>
      <c r="D490" s="73"/>
      <c r="E490" s="72"/>
      <c r="F490" s="72"/>
      <c r="G490" s="74"/>
      <c r="H490" s="72"/>
      <c r="I490" s="72"/>
    </row>
    <row r="491" spans="1:9" x14ac:dyDescent="0.25">
      <c r="A491" s="72"/>
      <c r="B491" s="72"/>
      <c r="C491" s="72"/>
      <c r="D491" s="73"/>
      <c r="E491" s="72"/>
      <c r="F491" s="72"/>
      <c r="G491" s="74"/>
      <c r="H491" s="72"/>
      <c r="I491" s="72"/>
    </row>
    <row r="492" spans="1:9" x14ac:dyDescent="0.25">
      <c r="A492" s="72"/>
      <c r="B492" s="72"/>
      <c r="C492" s="72"/>
      <c r="D492" s="73"/>
      <c r="E492" s="72"/>
      <c r="F492" s="72"/>
      <c r="G492" s="74"/>
      <c r="H492" s="72"/>
      <c r="I492" s="72"/>
    </row>
    <row r="493" spans="1:9" x14ac:dyDescent="0.25">
      <c r="A493" s="72"/>
      <c r="B493" s="72"/>
      <c r="C493" s="72"/>
      <c r="D493" s="73"/>
      <c r="E493" s="72"/>
      <c r="F493" s="72"/>
      <c r="G493" s="74"/>
      <c r="H493" s="72"/>
      <c r="I493" s="72"/>
    </row>
    <row r="494" spans="1:9" x14ac:dyDescent="0.25">
      <c r="A494" s="72"/>
      <c r="B494" s="72"/>
      <c r="C494" s="72"/>
      <c r="D494" s="73"/>
      <c r="E494" s="72"/>
      <c r="F494" s="72"/>
      <c r="G494" s="74"/>
      <c r="H494" s="72"/>
      <c r="I494" s="72"/>
    </row>
    <row r="495" spans="1:9" x14ac:dyDescent="0.25">
      <c r="A495" s="72"/>
      <c r="B495" s="72"/>
      <c r="C495" s="72"/>
      <c r="D495" s="73"/>
      <c r="E495" s="72"/>
      <c r="F495" s="72"/>
      <c r="G495" s="74"/>
      <c r="H495" s="72"/>
      <c r="I495" s="72"/>
    </row>
    <row r="496" spans="1:9" x14ac:dyDescent="0.25">
      <c r="A496" s="72"/>
      <c r="B496" s="72"/>
      <c r="C496" s="72"/>
      <c r="D496" s="73"/>
      <c r="E496" s="72"/>
      <c r="F496" s="72"/>
      <c r="G496" s="74"/>
      <c r="H496" s="72"/>
      <c r="I496" s="72"/>
    </row>
    <row r="497" spans="1:9" x14ac:dyDescent="0.25">
      <c r="A497" s="72"/>
      <c r="B497" s="72"/>
      <c r="C497" s="72"/>
      <c r="D497" s="73"/>
      <c r="E497" s="72"/>
      <c r="F497" s="72"/>
      <c r="G497" s="74"/>
      <c r="H497" s="72"/>
      <c r="I497" s="72"/>
    </row>
    <row r="498" spans="1:9" x14ac:dyDescent="0.25">
      <c r="A498" s="72"/>
      <c r="B498" s="72"/>
      <c r="C498" s="72"/>
      <c r="D498" s="73"/>
      <c r="E498" s="72"/>
      <c r="F498" s="72"/>
      <c r="G498" s="74"/>
      <c r="H498" s="72"/>
      <c r="I498" s="72"/>
    </row>
    <row r="499" spans="1:9" x14ac:dyDescent="0.25">
      <c r="A499" s="72"/>
      <c r="B499" s="72"/>
      <c r="C499" s="72"/>
      <c r="D499" s="73"/>
      <c r="E499" s="72"/>
      <c r="F499" s="72"/>
      <c r="G499" s="74"/>
      <c r="H499" s="72"/>
      <c r="I499" s="72"/>
    </row>
    <row r="500" spans="1:9" x14ac:dyDescent="0.25">
      <c r="A500" s="72"/>
      <c r="B500" s="72"/>
      <c r="C500" s="72"/>
      <c r="D500" s="73"/>
      <c r="E500" s="72"/>
      <c r="F500" s="72"/>
      <c r="G500" s="74"/>
      <c r="H500" s="72"/>
      <c r="I500" s="72"/>
    </row>
    <row r="501" spans="1:9" x14ac:dyDescent="0.25">
      <c r="A501" s="72"/>
      <c r="B501" s="72"/>
      <c r="C501" s="72"/>
      <c r="D501" s="73"/>
      <c r="E501" s="72"/>
      <c r="F501" s="72"/>
      <c r="G501" s="74"/>
      <c r="H501" s="72"/>
      <c r="I501" s="72"/>
    </row>
    <row r="502" spans="1:9" x14ac:dyDescent="0.25">
      <c r="A502" s="72"/>
      <c r="B502" s="72"/>
      <c r="C502" s="72"/>
      <c r="D502" s="73"/>
      <c r="E502" s="72"/>
      <c r="F502" s="72"/>
      <c r="G502" s="74"/>
      <c r="H502" s="72"/>
      <c r="I502" s="72"/>
    </row>
    <row r="503" spans="1:9" x14ac:dyDescent="0.25">
      <c r="A503" s="72"/>
      <c r="B503" s="72"/>
      <c r="C503" s="72"/>
      <c r="D503" s="73"/>
      <c r="E503" s="72"/>
      <c r="F503" s="72"/>
      <c r="G503" s="74"/>
      <c r="H503" s="72"/>
      <c r="I503" s="72"/>
    </row>
    <row r="504" spans="1:9" x14ac:dyDescent="0.25">
      <c r="A504" s="72"/>
      <c r="B504" s="72"/>
      <c r="C504" s="72"/>
      <c r="D504" s="73"/>
      <c r="E504" s="72"/>
      <c r="F504" s="72"/>
      <c r="G504" s="74"/>
      <c r="H504" s="72"/>
      <c r="I504" s="72"/>
    </row>
    <row r="505" spans="1:9" x14ac:dyDescent="0.25">
      <c r="A505" s="72"/>
      <c r="B505" s="72"/>
      <c r="C505" s="72"/>
      <c r="D505" s="73"/>
      <c r="E505" s="72"/>
      <c r="F505" s="72"/>
      <c r="G505" s="74"/>
      <c r="H505" s="72"/>
      <c r="I505" s="72"/>
    </row>
    <row r="506" spans="1:9" x14ac:dyDescent="0.25">
      <c r="A506" s="72"/>
      <c r="B506" s="72"/>
      <c r="C506" s="72"/>
      <c r="D506" s="73"/>
      <c r="E506" s="72"/>
      <c r="F506" s="72"/>
      <c r="G506" s="74"/>
      <c r="H506" s="72"/>
      <c r="I506" s="72"/>
    </row>
    <row r="507" spans="1:9" x14ac:dyDescent="0.25">
      <c r="A507" s="72"/>
      <c r="B507" s="72"/>
      <c r="C507" s="72"/>
      <c r="D507" s="73"/>
      <c r="E507" s="72"/>
      <c r="F507" s="72"/>
      <c r="G507" s="74"/>
      <c r="H507" s="72"/>
      <c r="I507" s="72"/>
    </row>
    <row r="508" spans="1:9" x14ac:dyDescent="0.25">
      <c r="A508" s="72"/>
      <c r="B508" s="72"/>
      <c r="C508" s="72"/>
      <c r="D508" s="73"/>
      <c r="E508" s="72"/>
      <c r="F508" s="72"/>
      <c r="G508" s="74"/>
      <c r="H508" s="72"/>
      <c r="I508" s="72"/>
    </row>
    <row r="509" spans="1:9" x14ac:dyDescent="0.25">
      <c r="A509" s="72"/>
      <c r="B509" s="72"/>
      <c r="C509" s="72"/>
      <c r="D509" s="73"/>
      <c r="E509" s="72"/>
      <c r="F509" s="72"/>
      <c r="G509" s="74"/>
      <c r="H509" s="72"/>
      <c r="I509" s="72"/>
    </row>
    <row r="510" spans="1:9" x14ac:dyDescent="0.25">
      <c r="A510" s="72"/>
      <c r="B510" s="72"/>
      <c r="C510" s="72"/>
      <c r="D510" s="73"/>
      <c r="E510" s="72"/>
      <c r="F510" s="72"/>
      <c r="G510" s="74"/>
      <c r="H510" s="72"/>
      <c r="I510" s="72"/>
    </row>
    <row r="511" spans="1:9" x14ac:dyDescent="0.25">
      <c r="A511" s="72"/>
      <c r="B511" s="72"/>
      <c r="C511" s="72"/>
      <c r="D511" s="73"/>
      <c r="E511" s="72"/>
      <c r="F511" s="72"/>
      <c r="G511" s="74"/>
      <c r="H511" s="72"/>
      <c r="I511" s="72"/>
    </row>
    <row r="512" spans="1:9" x14ac:dyDescent="0.25">
      <c r="A512" s="72"/>
      <c r="B512" s="72"/>
      <c r="C512" s="72"/>
      <c r="D512" s="73"/>
      <c r="E512" s="72"/>
      <c r="F512" s="72"/>
      <c r="G512" s="74"/>
      <c r="H512" s="72"/>
      <c r="I512" s="72"/>
    </row>
    <row r="513" spans="1:9" x14ac:dyDescent="0.25">
      <c r="A513" s="72"/>
      <c r="B513" s="72"/>
      <c r="C513" s="72"/>
      <c r="D513" s="73"/>
      <c r="E513" s="72"/>
      <c r="F513" s="72"/>
      <c r="G513" s="74"/>
      <c r="H513" s="72"/>
      <c r="I513" s="72"/>
    </row>
    <row r="514" spans="1:9" x14ac:dyDescent="0.25">
      <c r="A514" s="72"/>
      <c r="B514" s="72"/>
      <c r="C514" s="72"/>
      <c r="D514" s="73"/>
      <c r="E514" s="72"/>
      <c r="F514" s="72"/>
      <c r="G514" s="74"/>
      <c r="H514" s="72"/>
      <c r="I514" s="72"/>
    </row>
    <row r="515" spans="1:9" x14ac:dyDescent="0.25">
      <c r="A515" s="72"/>
      <c r="B515" s="72"/>
      <c r="C515" s="72"/>
      <c r="D515" s="73"/>
      <c r="E515" s="72"/>
      <c r="F515" s="72"/>
      <c r="G515" s="74"/>
      <c r="H515" s="72"/>
      <c r="I515" s="72"/>
    </row>
    <row r="516" spans="1:9" x14ac:dyDescent="0.25">
      <c r="A516" s="72"/>
      <c r="B516" s="72"/>
      <c r="C516" s="72"/>
      <c r="D516" s="73"/>
      <c r="E516" s="72"/>
      <c r="F516" s="72"/>
      <c r="G516" s="74"/>
      <c r="H516" s="72"/>
      <c r="I516" s="72"/>
    </row>
    <row r="517" spans="1:9" x14ac:dyDescent="0.25">
      <c r="A517" s="72"/>
      <c r="B517" s="72"/>
      <c r="C517" s="72"/>
      <c r="D517" s="73"/>
      <c r="E517" s="72"/>
      <c r="F517" s="72"/>
      <c r="G517" s="74"/>
      <c r="H517" s="72"/>
      <c r="I517" s="72"/>
    </row>
    <row r="518" spans="1:9" x14ac:dyDescent="0.25">
      <c r="A518" s="72"/>
      <c r="B518" s="72"/>
      <c r="C518" s="72"/>
      <c r="D518" s="73"/>
      <c r="E518" s="72"/>
      <c r="F518" s="72"/>
      <c r="G518" s="74"/>
      <c r="H518" s="72"/>
      <c r="I518" s="72"/>
    </row>
    <row r="519" spans="1:9" x14ac:dyDescent="0.25">
      <c r="A519" s="72"/>
      <c r="B519" s="72"/>
      <c r="C519" s="72"/>
      <c r="D519" s="73"/>
      <c r="E519" s="72"/>
      <c r="F519" s="72"/>
      <c r="G519" s="74"/>
      <c r="H519" s="72"/>
      <c r="I519" s="72"/>
    </row>
    <row r="520" spans="1:9" x14ac:dyDescent="0.25">
      <c r="A520" s="72"/>
      <c r="B520" s="72"/>
      <c r="C520" s="72"/>
      <c r="D520" s="73"/>
      <c r="E520" s="72"/>
      <c r="F520" s="72"/>
      <c r="G520" s="74"/>
      <c r="H520" s="72"/>
      <c r="I520" s="72"/>
    </row>
    <row r="521" spans="1:9" x14ac:dyDescent="0.25">
      <c r="A521" s="72"/>
      <c r="B521" s="72"/>
      <c r="C521" s="72"/>
      <c r="D521" s="73"/>
      <c r="E521" s="72"/>
      <c r="F521" s="72"/>
      <c r="G521" s="74"/>
      <c r="H521" s="72"/>
      <c r="I521" s="72"/>
    </row>
    <row r="522" spans="1:9" x14ac:dyDescent="0.25">
      <c r="A522" s="72"/>
      <c r="B522" s="72"/>
      <c r="C522" s="72"/>
      <c r="D522" s="73"/>
      <c r="E522" s="72"/>
      <c r="F522" s="72"/>
      <c r="G522" s="74"/>
      <c r="H522" s="72"/>
      <c r="I522" s="72"/>
    </row>
    <row r="523" spans="1:9" x14ac:dyDescent="0.25">
      <c r="A523" s="72"/>
      <c r="B523" s="72"/>
      <c r="C523" s="72"/>
      <c r="D523" s="73"/>
      <c r="E523" s="72"/>
      <c r="F523" s="72"/>
      <c r="G523" s="74"/>
      <c r="H523" s="72"/>
      <c r="I523" s="72"/>
    </row>
    <row r="524" spans="1:9" x14ac:dyDescent="0.25">
      <c r="A524" s="72"/>
      <c r="B524" s="72"/>
      <c r="C524" s="72"/>
      <c r="D524" s="73"/>
      <c r="E524" s="72"/>
      <c r="F524" s="72"/>
      <c r="G524" s="74"/>
      <c r="H524" s="72"/>
      <c r="I524" s="72"/>
    </row>
    <row r="525" spans="1:9" x14ac:dyDescent="0.25">
      <c r="A525" s="72"/>
      <c r="B525" s="72"/>
      <c r="C525" s="72"/>
      <c r="D525" s="73"/>
      <c r="E525" s="72"/>
      <c r="F525" s="72"/>
      <c r="G525" s="74"/>
      <c r="H525" s="72"/>
      <c r="I525" s="72"/>
    </row>
    <row r="526" spans="1:9" x14ac:dyDescent="0.25">
      <c r="A526" s="72"/>
      <c r="B526" s="72"/>
      <c r="C526" s="72"/>
      <c r="D526" s="73"/>
      <c r="E526" s="72"/>
      <c r="F526" s="72"/>
      <c r="G526" s="74"/>
      <c r="H526" s="72"/>
      <c r="I526" s="72"/>
    </row>
    <row r="527" spans="1:9" x14ac:dyDescent="0.25">
      <c r="A527" s="72"/>
      <c r="B527" s="72"/>
      <c r="C527" s="72"/>
      <c r="D527" s="73"/>
      <c r="E527" s="72"/>
      <c r="F527" s="72"/>
      <c r="G527" s="74"/>
      <c r="H527" s="72"/>
      <c r="I527" s="72"/>
    </row>
    <row r="528" spans="1:9" x14ac:dyDescent="0.25">
      <c r="A528" s="72"/>
      <c r="B528" s="72"/>
      <c r="C528" s="72"/>
      <c r="D528" s="73"/>
      <c r="E528" s="72"/>
      <c r="F528" s="72"/>
      <c r="G528" s="74"/>
      <c r="H528" s="72"/>
      <c r="I528" s="72"/>
    </row>
    <row r="529" spans="1:9" x14ac:dyDescent="0.25">
      <c r="A529" s="72"/>
      <c r="B529" s="72"/>
      <c r="C529" s="72"/>
      <c r="D529" s="73"/>
      <c r="E529" s="72"/>
      <c r="F529" s="72"/>
      <c r="G529" s="74"/>
      <c r="H529" s="72"/>
      <c r="I529" s="72"/>
    </row>
    <row r="530" spans="1:9" x14ac:dyDescent="0.25">
      <c r="A530" s="72"/>
      <c r="B530" s="72"/>
      <c r="C530" s="72"/>
      <c r="D530" s="73"/>
      <c r="E530" s="72"/>
      <c r="F530" s="72"/>
      <c r="G530" s="74"/>
      <c r="H530" s="72"/>
      <c r="I530" s="72"/>
    </row>
    <row r="531" spans="1:9" x14ac:dyDescent="0.25">
      <c r="A531" s="72"/>
      <c r="B531" s="72"/>
      <c r="C531" s="72"/>
      <c r="D531" s="73"/>
      <c r="E531" s="72"/>
      <c r="F531" s="72"/>
      <c r="G531" s="74"/>
      <c r="H531" s="72"/>
      <c r="I531" s="72"/>
    </row>
    <row r="532" spans="1:9" x14ac:dyDescent="0.25">
      <c r="A532" s="72"/>
      <c r="B532" s="72"/>
      <c r="C532" s="72"/>
      <c r="D532" s="73"/>
      <c r="E532" s="72"/>
      <c r="F532" s="72"/>
      <c r="G532" s="74"/>
      <c r="H532" s="72"/>
      <c r="I532" s="72"/>
    </row>
    <row r="533" spans="1:9" x14ac:dyDescent="0.25">
      <c r="A533" s="72"/>
      <c r="B533" s="72"/>
      <c r="C533" s="72"/>
      <c r="D533" s="73"/>
      <c r="E533" s="72"/>
      <c r="F533" s="72"/>
      <c r="G533" s="74"/>
      <c r="H533" s="72"/>
      <c r="I533" s="72"/>
    </row>
    <row r="534" spans="1:9" x14ac:dyDescent="0.25">
      <c r="A534" s="72"/>
      <c r="B534" s="72"/>
      <c r="C534" s="72"/>
      <c r="D534" s="73"/>
      <c r="E534" s="72"/>
      <c r="F534" s="72"/>
      <c r="G534" s="74"/>
      <c r="H534" s="72"/>
      <c r="I534" s="72"/>
    </row>
    <row r="535" spans="1:9" x14ac:dyDescent="0.25">
      <c r="A535" s="72"/>
      <c r="B535" s="72"/>
      <c r="C535" s="72"/>
      <c r="D535" s="73"/>
      <c r="E535" s="72"/>
      <c r="F535" s="72"/>
      <c r="G535" s="74"/>
      <c r="H535" s="72"/>
      <c r="I535" s="72"/>
    </row>
    <row r="536" spans="1:9" x14ac:dyDescent="0.25">
      <c r="A536" s="72"/>
      <c r="B536" s="72"/>
      <c r="C536" s="72"/>
      <c r="D536" s="73"/>
      <c r="E536" s="72"/>
      <c r="F536" s="72"/>
      <c r="G536" s="74"/>
      <c r="H536" s="72"/>
      <c r="I536" s="72"/>
    </row>
    <row r="537" spans="1:9" x14ac:dyDescent="0.25">
      <c r="A537" s="72"/>
      <c r="B537" s="72"/>
      <c r="C537" s="72"/>
      <c r="D537" s="73"/>
      <c r="E537" s="72"/>
      <c r="F537" s="72"/>
      <c r="G537" s="74"/>
      <c r="H537" s="72"/>
      <c r="I537" s="72"/>
    </row>
    <row r="538" spans="1:9" x14ac:dyDescent="0.25">
      <c r="A538" s="72"/>
      <c r="B538" s="72"/>
      <c r="C538" s="72"/>
      <c r="D538" s="73"/>
      <c r="E538" s="72"/>
      <c r="F538" s="72"/>
      <c r="G538" s="74"/>
      <c r="H538" s="72"/>
      <c r="I538" s="72"/>
    </row>
    <row r="539" spans="1:9" x14ac:dyDescent="0.25">
      <c r="A539" s="72"/>
      <c r="B539" s="72"/>
      <c r="C539" s="72"/>
      <c r="D539" s="73"/>
      <c r="E539" s="72"/>
      <c r="F539" s="72"/>
      <c r="G539" s="74"/>
      <c r="H539" s="72"/>
      <c r="I539" s="72"/>
    </row>
    <row r="540" spans="1:9" x14ac:dyDescent="0.25">
      <c r="A540" s="72"/>
      <c r="B540" s="72"/>
      <c r="C540" s="72"/>
      <c r="D540" s="73"/>
      <c r="E540" s="72"/>
      <c r="F540" s="72"/>
      <c r="G540" s="74"/>
      <c r="H540" s="72"/>
      <c r="I540" s="72"/>
    </row>
    <row r="541" spans="1:9" x14ac:dyDescent="0.25">
      <c r="A541" s="72"/>
      <c r="B541" s="72"/>
      <c r="C541" s="72"/>
      <c r="D541" s="73"/>
      <c r="E541" s="72"/>
      <c r="F541" s="72"/>
      <c r="G541" s="74"/>
      <c r="H541" s="72"/>
      <c r="I541" s="72"/>
    </row>
    <row r="542" spans="1:9" x14ac:dyDescent="0.25">
      <c r="A542" s="72"/>
      <c r="B542" s="72"/>
      <c r="C542" s="72"/>
      <c r="D542" s="73"/>
      <c r="E542" s="72"/>
      <c r="F542" s="72"/>
      <c r="G542" s="74"/>
      <c r="H542" s="72"/>
      <c r="I542" s="72"/>
    </row>
    <row r="543" spans="1:9" x14ac:dyDescent="0.25">
      <c r="A543" s="72"/>
      <c r="B543" s="72"/>
      <c r="C543" s="72"/>
      <c r="D543" s="73"/>
      <c r="E543" s="72"/>
      <c r="F543" s="72"/>
      <c r="G543" s="74"/>
      <c r="H543" s="72"/>
      <c r="I543" s="72"/>
    </row>
    <row r="544" spans="1:9" x14ac:dyDescent="0.25">
      <c r="A544" s="72"/>
      <c r="B544" s="72"/>
      <c r="C544" s="72"/>
      <c r="D544" s="73"/>
      <c r="E544" s="72"/>
      <c r="F544" s="72"/>
      <c r="G544" s="74"/>
      <c r="H544" s="72"/>
      <c r="I544" s="72"/>
    </row>
    <row r="545" spans="1:9" x14ac:dyDescent="0.25">
      <c r="A545" s="72"/>
      <c r="B545" s="72"/>
      <c r="C545" s="72"/>
      <c r="D545" s="73"/>
      <c r="E545" s="72"/>
      <c r="F545" s="72"/>
      <c r="G545" s="74"/>
      <c r="H545" s="72"/>
      <c r="I545" s="72"/>
    </row>
    <row r="546" spans="1:9" x14ac:dyDescent="0.25">
      <c r="A546" s="72"/>
      <c r="B546" s="72"/>
      <c r="C546" s="72"/>
      <c r="D546" s="73"/>
      <c r="E546" s="72"/>
      <c r="F546" s="72"/>
      <c r="G546" s="74"/>
      <c r="H546" s="72"/>
      <c r="I546" s="72"/>
    </row>
    <row r="547" spans="1:9" x14ac:dyDescent="0.25">
      <c r="A547" s="72"/>
      <c r="B547" s="72"/>
      <c r="C547" s="72"/>
      <c r="D547" s="73"/>
      <c r="E547" s="72"/>
      <c r="F547" s="72"/>
      <c r="G547" s="74"/>
      <c r="H547" s="72"/>
      <c r="I547" s="72"/>
    </row>
    <row r="548" spans="1:9" x14ac:dyDescent="0.25">
      <c r="A548" s="72"/>
      <c r="B548" s="72"/>
      <c r="C548" s="72"/>
      <c r="D548" s="73"/>
      <c r="E548" s="72"/>
      <c r="F548" s="72"/>
      <c r="G548" s="74"/>
      <c r="H548" s="72"/>
      <c r="I548" s="72"/>
    </row>
    <row r="549" spans="1:9" x14ac:dyDescent="0.25">
      <c r="A549" s="72"/>
      <c r="B549" s="72"/>
      <c r="C549" s="72"/>
      <c r="D549" s="73"/>
      <c r="E549" s="72"/>
      <c r="F549" s="72"/>
      <c r="G549" s="74"/>
      <c r="H549" s="72"/>
      <c r="I549" s="72"/>
    </row>
    <row r="550" spans="1:9" x14ac:dyDescent="0.25">
      <c r="A550" s="72"/>
      <c r="B550" s="72"/>
      <c r="C550" s="72"/>
      <c r="D550" s="73"/>
      <c r="E550" s="72"/>
      <c r="F550" s="72"/>
      <c r="G550" s="74"/>
      <c r="H550" s="72"/>
      <c r="I550" s="72"/>
    </row>
    <row r="551" spans="1:9" x14ac:dyDescent="0.25">
      <c r="A551" s="72"/>
      <c r="B551" s="72"/>
      <c r="C551" s="72"/>
      <c r="D551" s="73"/>
      <c r="E551" s="72"/>
      <c r="F551" s="72"/>
      <c r="G551" s="74"/>
      <c r="H551" s="72"/>
      <c r="I551" s="72"/>
    </row>
    <row r="552" spans="1:9" x14ac:dyDescent="0.25">
      <c r="A552" s="72"/>
      <c r="B552" s="72"/>
      <c r="C552" s="72"/>
      <c r="D552" s="73"/>
      <c r="E552" s="72"/>
      <c r="F552" s="72"/>
      <c r="G552" s="74"/>
      <c r="H552" s="72"/>
      <c r="I552" s="72"/>
    </row>
    <row r="553" spans="1:9" x14ac:dyDescent="0.25">
      <c r="A553" s="72"/>
      <c r="B553" s="72"/>
      <c r="C553" s="72"/>
      <c r="D553" s="73"/>
      <c r="E553" s="72"/>
      <c r="F553" s="72"/>
      <c r="G553" s="74"/>
      <c r="H553" s="72"/>
      <c r="I553" s="72"/>
    </row>
    <row r="554" spans="1:9" x14ac:dyDescent="0.25">
      <c r="A554" s="72"/>
      <c r="B554" s="72"/>
      <c r="C554" s="72"/>
      <c r="D554" s="73"/>
      <c r="E554" s="72"/>
      <c r="F554" s="72"/>
      <c r="G554" s="74"/>
      <c r="H554" s="72"/>
      <c r="I554" s="72"/>
    </row>
    <row r="555" spans="1:9" x14ac:dyDescent="0.25">
      <c r="A555" s="72"/>
      <c r="B555" s="72"/>
      <c r="C555" s="72"/>
      <c r="D555" s="73"/>
      <c r="E555" s="72"/>
      <c r="F555" s="72"/>
      <c r="G555" s="74"/>
      <c r="H555" s="72"/>
      <c r="I555" s="72"/>
    </row>
    <row r="556" spans="1:9" x14ac:dyDescent="0.25">
      <c r="A556" s="72"/>
      <c r="B556" s="72"/>
      <c r="C556" s="72"/>
      <c r="D556" s="73"/>
      <c r="E556" s="72"/>
      <c r="F556" s="72"/>
      <c r="G556" s="74"/>
      <c r="H556" s="72"/>
      <c r="I556" s="72"/>
    </row>
    <row r="557" spans="1:9" x14ac:dyDescent="0.25">
      <c r="A557" s="72"/>
      <c r="B557" s="72"/>
      <c r="C557" s="72"/>
      <c r="D557" s="73"/>
      <c r="E557" s="72"/>
      <c r="F557" s="72"/>
      <c r="G557" s="74"/>
      <c r="H557" s="72"/>
      <c r="I557" s="72"/>
    </row>
    <row r="558" spans="1:9" x14ac:dyDescent="0.25">
      <c r="A558" s="72"/>
      <c r="B558" s="72"/>
      <c r="C558" s="72"/>
      <c r="D558" s="73"/>
      <c r="E558" s="72"/>
      <c r="F558" s="72"/>
      <c r="G558" s="74"/>
      <c r="H558" s="72"/>
      <c r="I558" s="72"/>
    </row>
    <row r="559" spans="1:9" x14ac:dyDescent="0.25">
      <c r="A559" s="72"/>
      <c r="B559" s="72"/>
      <c r="C559" s="72"/>
      <c r="D559" s="73"/>
      <c r="E559" s="72"/>
      <c r="F559" s="72"/>
      <c r="G559" s="74"/>
      <c r="H559" s="72"/>
      <c r="I559" s="72"/>
    </row>
    <row r="560" spans="1:9" x14ac:dyDescent="0.25">
      <c r="A560" s="72"/>
      <c r="B560" s="72"/>
      <c r="C560" s="72"/>
      <c r="D560" s="73"/>
      <c r="E560" s="72"/>
      <c r="F560" s="72"/>
      <c r="G560" s="74"/>
      <c r="H560" s="72"/>
      <c r="I560" s="72"/>
    </row>
    <row r="561" spans="1:9" x14ac:dyDescent="0.25">
      <c r="A561" s="72"/>
      <c r="B561" s="72"/>
      <c r="C561" s="72"/>
      <c r="D561" s="73"/>
      <c r="E561" s="72"/>
      <c r="F561" s="72"/>
      <c r="G561" s="74"/>
      <c r="H561" s="72"/>
      <c r="I561" s="72"/>
    </row>
    <row r="562" spans="1:9" x14ac:dyDescent="0.25">
      <c r="A562" s="72"/>
      <c r="B562" s="72"/>
      <c r="C562" s="72"/>
      <c r="D562" s="73"/>
      <c r="E562" s="72"/>
      <c r="F562" s="72"/>
      <c r="G562" s="74"/>
      <c r="H562" s="72"/>
      <c r="I562" s="72"/>
    </row>
    <row r="563" spans="1:9" x14ac:dyDescent="0.25">
      <c r="A563" s="72"/>
      <c r="B563" s="72"/>
      <c r="C563" s="72"/>
      <c r="D563" s="73"/>
      <c r="E563" s="72"/>
      <c r="F563" s="72"/>
      <c r="G563" s="74"/>
      <c r="H563" s="72"/>
      <c r="I563" s="72"/>
    </row>
    <row r="564" spans="1:9" x14ac:dyDescent="0.25">
      <c r="A564" s="72"/>
      <c r="B564" s="72"/>
      <c r="C564" s="72"/>
      <c r="D564" s="73"/>
      <c r="E564" s="72"/>
      <c r="F564" s="72"/>
      <c r="G564" s="74"/>
      <c r="H564" s="72"/>
      <c r="I564" s="72"/>
    </row>
    <row r="565" spans="1:9" x14ac:dyDescent="0.25">
      <c r="A565" s="72"/>
      <c r="B565" s="72"/>
      <c r="C565" s="72"/>
      <c r="D565" s="73"/>
      <c r="E565" s="72"/>
      <c r="F565" s="72"/>
      <c r="G565" s="74"/>
      <c r="H565" s="72"/>
      <c r="I565" s="72"/>
    </row>
    <row r="566" spans="1:9" x14ac:dyDescent="0.25">
      <c r="A566" s="72"/>
      <c r="B566" s="72"/>
      <c r="C566" s="72"/>
      <c r="D566" s="73"/>
      <c r="E566" s="72"/>
      <c r="F566" s="72"/>
      <c r="G566" s="74"/>
      <c r="H566" s="72"/>
      <c r="I566" s="72"/>
    </row>
    <row r="567" spans="1:9" x14ac:dyDescent="0.25">
      <c r="A567" s="72"/>
      <c r="B567" s="72"/>
      <c r="C567" s="72"/>
      <c r="D567" s="73"/>
      <c r="E567" s="72"/>
      <c r="F567" s="72"/>
      <c r="G567" s="74"/>
      <c r="H567" s="72"/>
      <c r="I567" s="72"/>
    </row>
    <row r="568" spans="1:9" x14ac:dyDescent="0.25">
      <c r="A568" s="72"/>
      <c r="B568" s="72"/>
      <c r="C568" s="72"/>
      <c r="D568" s="73"/>
      <c r="E568" s="72"/>
      <c r="F568" s="72"/>
      <c r="G568" s="74"/>
      <c r="H568" s="72"/>
      <c r="I568" s="72"/>
    </row>
    <row r="569" spans="1:9" x14ac:dyDescent="0.25">
      <c r="A569" s="72"/>
      <c r="B569" s="72"/>
      <c r="C569" s="72"/>
      <c r="D569" s="73"/>
      <c r="E569" s="72"/>
      <c r="F569" s="72"/>
      <c r="G569" s="74"/>
      <c r="H569" s="72"/>
      <c r="I569" s="72"/>
    </row>
    <row r="570" spans="1:9" x14ac:dyDescent="0.25">
      <c r="A570" s="72"/>
      <c r="B570" s="72"/>
      <c r="C570" s="72"/>
      <c r="D570" s="73"/>
      <c r="E570" s="72"/>
      <c r="F570" s="72"/>
      <c r="G570" s="74"/>
      <c r="H570" s="72"/>
      <c r="I570" s="72"/>
    </row>
    <row r="571" spans="1:9" x14ac:dyDescent="0.25">
      <c r="A571" s="72"/>
      <c r="B571" s="72"/>
      <c r="C571" s="72"/>
      <c r="D571" s="73"/>
      <c r="E571" s="72"/>
      <c r="F571" s="72"/>
      <c r="G571" s="74"/>
      <c r="H571" s="72"/>
      <c r="I571" s="72"/>
    </row>
    <row r="572" spans="1:9" x14ac:dyDescent="0.25">
      <c r="A572" s="72"/>
      <c r="B572" s="72"/>
      <c r="C572" s="72"/>
      <c r="D572" s="73"/>
      <c r="E572" s="72"/>
      <c r="F572" s="72"/>
      <c r="G572" s="74"/>
      <c r="H572" s="72"/>
      <c r="I572" s="72"/>
    </row>
    <row r="573" spans="1:9" x14ac:dyDescent="0.25">
      <c r="A573" s="72"/>
      <c r="B573" s="72"/>
      <c r="C573" s="72"/>
      <c r="D573" s="73"/>
      <c r="E573" s="72"/>
      <c r="F573" s="72"/>
      <c r="G573" s="74"/>
      <c r="H573" s="72"/>
      <c r="I573" s="72"/>
    </row>
    <row r="574" spans="1:9" x14ac:dyDescent="0.25">
      <c r="A574" s="72"/>
      <c r="B574" s="72"/>
      <c r="C574" s="72"/>
      <c r="D574" s="73"/>
      <c r="E574" s="72"/>
      <c r="F574" s="72"/>
      <c r="G574" s="74"/>
      <c r="H574" s="72"/>
      <c r="I574" s="72"/>
    </row>
    <row r="575" spans="1:9" x14ac:dyDescent="0.25">
      <c r="A575" s="72"/>
      <c r="B575" s="72"/>
      <c r="C575" s="72"/>
      <c r="D575" s="73"/>
      <c r="E575" s="72"/>
      <c r="F575" s="72"/>
      <c r="G575" s="74"/>
      <c r="H575" s="72"/>
      <c r="I575" s="72"/>
    </row>
    <row r="576" spans="1:9" x14ac:dyDescent="0.25">
      <c r="A576" s="72"/>
      <c r="B576" s="72"/>
      <c r="C576" s="72"/>
      <c r="D576" s="73"/>
      <c r="E576" s="72"/>
      <c r="F576" s="72"/>
      <c r="G576" s="74"/>
      <c r="H576" s="72"/>
      <c r="I576" s="72"/>
    </row>
    <row r="577" spans="1:9" x14ac:dyDescent="0.25">
      <c r="A577" s="72"/>
      <c r="B577" s="72"/>
      <c r="C577" s="72"/>
      <c r="D577" s="73"/>
      <c r="E577" s="72"/>
      <c r="F577" s="72"/>
      <c r="G577" s="74"/>
      <c r="H577" s="72"/>
      <c r="I577" s="72"/>
    </row>
    <row r="578" spans="1:9" x14ac:dyDescent="0.25">
      <c r="A578" s="72"/>
      <c r="B578" s="72"/>
      <c r="C578" s="72"/>
      <c r="D578" s="73"/>
      <c r="E578" s="72"/>
      <c r="F578" s="72"/>
      <c r="G578" s="74"/>
      <c r="H578" s="72"/>
      <c r="I578" s="72"/>
    </row>
    <row r="579" spans="1:9" x14ac:dyDescent="0.25">
      <c r="A579" s="72"/>
      <c r="B579" s="72"/>
      <c r="C579" s="72"/>
      <c r="D579" s="73"/>
      <c r="E579" s="72"/>
      <c r="F579" s="72"/>
      <c r="G579" s="74"/>
      <c r="H579" s="72"/>
      <c r="I579" s="72"/>
    </row>
    <row r="580" spans="1:9" x14ac:dyDescent="0.25">
      <c r="A580" s="72"/>
      <c r="B580" s="72"/>
      <c r="C580" s="72"/>
      <c r="D580" s="73"/>
      <c r="E580" s="72"/>
      <c r="F580" s="72"/>
      <c r="G580" s="74"/>
      <c r="H580" s="72"/>
      <c r="I580" s="72"/>
    </row>
    <row r="581" spans="1:9" x14ac:dyDescent="0.25">
      <c r="A581" s="72"/>
      <c r="B581" s="72"/>
      <c r="C581" s="72"/>
      <c r="D581" s="73"/>
      <c r="E581" s="72"/>
      <c r="F581" s="72"/>
      <c r="G581" s="74"/>
      <c r="H581" s="72"/>
      <c r="I581" s="72"/>
    </row>
    <row r="582" spans="1:9" x14ac:dyDescent="0.25">
      <c r="A582" s="72"/>
      <c r="B582" s="72"/>
      <c r="C582" s="72"/>
      <c r="D582" s="73"/>
      <c r="E582" s="72"/>
      <c r="F582" s="72"/>
      <c r="G582" s="74"/>
      <c r="H582" s="72"/>
      <c r="I582" s="72"/>
    </row>
    <row r="583" spans="1:9" x14ac:dyDescent="0.25">
      <c r="A583" s="72"/>
      <c r="B583" s="72"/>
      <c r="C583" s="72"/>
      <c r="D583" s="73"/>
      <c r="E583" s="72"/>
      <c r="F583" s="72"/>
      <c r="G583" s="74"/>
      <c r="H583" s="72"/>
      <c r="I583" s="72"/>
    </row>
    <row r="584" spans="1:9" x14ac:dyDescent="0.25">
      <c r="A584" s="72"/>
      <c r="B584" s="72"/>
      <c r="C584" s="72"/>
      <c r="D584" s="73"/>
      <c r="E584" s="72"/>
      <c r="F584" s="72"/>
      <c r="G584" s="74"/>
      <c r="H584" s="72"/>
      <c r="I584" s="72"/>
    </row>
    <row r="585" spans="1:9" x14ac:dyDescent="0.25">
      <c r="A585" s="72"/>
      <c r="B585" s="72"/>
      <c r="C585" s="72"/>
      <c r="D585" s="73"/>
      <c r="E585" s="72"/>
      <c r="F585" s="72"/>
      <c r="G585" s="74"/>
      <c r="H585" s="72"/>
      <c r="I585" s="72"/>
    </row>
    <row r="586" spans="1:9" x14ac:dyDescent="0.25">
      <c r="A586" s="72"/>
      <c r="B586" s="72"/>
      <c r="C586" s="72"/>
      <c r="D586" s="73"/>
      <c r="E586" s="72"/>
      <c r="F586" s="72"/>
      <c r="G586" s="74"/>
      <c r="H586" s="72"/>
      <c r="I586" s="72"/>
    </row>
    <row r="587" spans="1:9" x14ac:dyDescent="0.25">
      <c r="A587" s="72"/>
      <c r="B587" s="72"/>
      <c r="C587" s="72"/>
      <c r="D587" s="73"/>
      <c r="E587" s="72"/>
      <c r="F587" s="72"/>
      <c r="G587" s="74"/>
      <c r="H587" s="72"/>
      <c r="I587" s="72"/>
    </row>
    <row r="588" spans="1:9" x14ac:dyDescent="0.25">
      <c r="A588" s="72"/>
      <c r="B588" s="72"/>
      <c r="C588" s="72"/>
      <c r="D588" s="73"/>
      <c r="E588" s="72"/>
      <c r="F588" s="72"/>
      <c r="G588" s="74"/>
      <c r="H588" s="72"/>
      <c r="I588" s="72"/>
    </row>
    <row r="589" spans="1:9" x14ac:dyDescent="0.25">
      <c r="A589" s="72"/>
      <c r="B589" s="72"/>
      <c r="C589" s="72"/>
      <c r="D589" s="73"/>
      <c r="E589" s="72"/>
      <c r="F589" s="72"/>
      <c r="G589" s="74"/>
      <c r="H589" s="72"/>
      <c r="I589" s="72"/>
    </row>
    <row r="590" spans="1:9" x14ac:dyDescent="0.25">
      <c r="A590" s="72"/>
      <c r="B590" s="72"/>
      <c r="C590" s="72"/>
      <c r="D590" s="73"/>
      <c r="E590" s="72"/>
      <c r="F590" s="72"/>
      <c r="G590" s="74"/>
      <c r="H590" s="72"/>
      <c r="I590" s="72"/>
    </row>
    <row r="591" spans="1:9" x14ac:dyDescent="0.25">
      <c r="A591" s="72"/>
      <c r="B591" s="72"/>
      <c r="C591" s="72"/>
      <c r="D591" s="73"/>
      <c r="E591" s="72"/>
      <c r="F591" s="72"/>
      <c r="G591" s="74"/>
      <c r="H591" s="72"/>
      <c r="I591" s="72"/>
    </row>
    <row r="592" spans="1:9" x14ac:dyDescent="0.25">
      <c r="A592" s="72"/>
      <c r="B592" s="72"/>
      <c r="C592" s="72"/>
      <c r="D592" s="73"/>
      <c r="E592" s="72"/>
      <c r="F592" s="72"/>
      <c r="G592" s="74"/>
      <c r="H592" s="72"/>
      <c r="I592" s="72"/>
    </row>
    <row r="593" spans="1:9" x14ac:dyDescent="0.25">
      <c r="A593" s="72"/>
      <c r="B593" s="72"/>
      <c r="C593" s="72"/>
      <c r="D593" s="73"/>
      <c r="E593" s="72"/>
      <c r="F593" s="72"/>
      <c r="G593" s="74"/>
      <c r="H593" s="72"/>
      <c r="I593" s="72"/>
    </row>
    <row r="594" spans="1:9" x14ac:dyDescent="0.25">
      <c r="A594" s="72"/>
      <c r="B594" s="72"/>
      <c r="C594" s="72"/>
      <c r="D594" s="73"/>
      <c r="E594" s="72"/>
      <c r="F594" s="72"/>
      <c r="G594" s="74"/>
      <c r="H594" s="72"/>
      <c r="I594" s="72"/>
    </row>
    <row r="595" spans="1:9" x14ac:dyDescent="0.25">
      <c r="A595" s="72"/>
      <c r="B595" s="72"/>
      <c r="C595" s="72"/>
      <c r="D595" s="73"/>
      <c r="E595" s="72"/>
      <c r="F595" s="72"/>
      <c r="G595" s="74"/>
      <c r="H595" s="72"/>
      <c r="I595" s="72"/>
    </row>
    <row r="596" spans="1:9" x14ac:dyDescent="0.25">
      <c r="A596" s="72"/>
      <c r="B596" s="72"/>
      <c r="C596" s="72"/>
      <c r="D596" s="73"/>
      <c r="E596" s="72"/>
      <c r="F596" s="72"/>
      <c r="G596" s="74"/>
      <c r="H596" s="72"/>
      <c r="I596" s="72"/>
    </row>
    <row r="597" spans="1:9" x14ac:dyDescent="0.25">
      <c r="A597" s="72"/>
      <c r="B597" s="72"/>
      <c r="C597" s="72"/>
      <c r="D597" s="73"/>
      <c r="E597" s="72"/>
      <c r="F597" s="72"/>
      <c r="G597" s="74"/>
      <c r="H597" s="72"/>
      <c r="I597" s="72"/>
    </row>
    <row r="598" spans="1:9" x14ac:dyDescent="0.25">
      <c r="A598" s="72"/>
      <c r="B598" s="72"/>
      <c r="C598" s="72"/>
      <c r="D598" s="73"/>
      <c r="E598" s="72"/>
      <c r="F598" s="72"/>
      <c r="G598" s="74"/>
      <c r="H598" s="72"/>
      <c r="I598" s="72"/>
    </row>
    <row r="599" spans="1:9" x14ac:dyDescent="0.25">
      <c r="A599" s="72"/>
      <c r="B599" s="72"/>
      <c r="C599" s="72"/>
      <c r="D599" s="73"/>
      <c r="E599" s="72"/>
      <c r="F599" s="72"/>
      <c r="G599" s="74"/>
      <c r="H599" s="72"/>
      <c r="I599" s="72"/>
    </row>
    <row r="600" spans="1:9" x14ac:dyDescent="0.25">
      <c r="A600" s="72"/>
      <c r="B600" s="72"/>
      <c r="C600" s="72"/>
      <c r="D600" s="73"/>
      <c r="E600" s="72"/>
      <c r="F600" s="72"/>
      <c r="G600" s="74"/>
      <c r="H600" s="72"/>
      <c r="I600" s="72"/>
    </row>
    <row r="601" spans="1:9" x14ac:dyDescent="0.25">
      <c r="A601" s="72"/>
      <c r="B601" s="72"/>
      <c r="C601" s="72"/>
      <c r="D601" s="73"/>
      <c r="E601" s="72"/>
      <c r="F601" s="72"/>
      <c r="G601" s="74"/>
      <c r="H601" s="72"/>
      <c r="I601" s="72"/>
    </row>
    <row r="602" spans="1:9" x14ac:dyDescent="0.25">
      <c r="A602" s="72"/>
      <c r="B602" s="72"/>
      <c r="C602" s="72"/>
      <c r="D602" s="73"/>
      <c r="E602" s="72"/>
      <c r="F602" s="72"/>
      <c r="G602" s="74"/>
      <c r="H602" s="72"/>
      <c r="I602" s="72"/>
    </row>
    <row r="603" spans="1:9" x14ac:dyDescent="0.25">
      <c r="A603" s="72"/>
      <c r="B603" s="72"/>
      <c r="C603" s="72"/>
      <c r="D603" s="73"/>
      <c r="E603" s="72"/>
      <c r="F603" s="72"/>
      <c r="G603" s="74"/>
      <c r="H603" s="72"/>
      <c r="I603" s="72"/>
    </row>
    <row r="604" spans="1:9" x14ac:dyDescent="0.25">
      <c r="A604" s="72"/>
      <c r="B604" s="72"/>
      <c r="C604" s="72"/>
      <c r="D604" s="73"/>
      <c r="E604" s="72"/>
      <c r="F604" s="72"/>
      <c r="G604" s="74"/>
      <c r="H604" s="72"/>
      <c r="I604" s="72"/>
    </row>
    <row r="605" spans="1:9" x14ac:dyDescent="0.25">
      <c r="A605" s="72"/>
      <c r="B605" s="72"/>
      <c r="C605" s="72"/>
      <c r="D605" s="73"/>
      <c r="E605" s="72"/>
      <c r="F605" s="72"/>
      <c r="G605" s="74"/>
      <c r="H605" s="72"/>
      <c r="I605" s="72"/>
    </row>
    <row r="606" spans="1:9" x14ac:dyDescent="0.25">
      <c r="A606" s="72"/>
      <c r="B606" s="72"/>
      <c r="C606" s="72"/>
      <c r="D606" s="73"/>
      <c r="E606" s="72"/>
      <c r="F606" s="72"/>
      <c r="G606" s="74"/>
      <c r="H606" s="72"/>
      <c r="I606" s="72"/>
    </row>
    <row r="607" spans="1:9" x14ac:dyDescent="0.25">
      <c r="A607" s="72"/>
      <c r="B607" s="72"/>
      <c r="C607" s="72"/>
      <c r="D607" s="73"/>
      <c r="E607" s="72"/>
      <c r="F607" s="72"/>
      <c r="G607" s="74"/>
      <c r="H607" s="72"/>
      <c r="I607" s="72"/>
    </row>
    <row r="608" spans="1:9" x14ac:dyDescent="0.25">
      <c r="A608" s="72"/>
      <c r="B608" s="72"/>
      <c r="C608" s="72"/>
      <c r="D608" s="73"/>
      <c r="E608" s="72"/>
      <c r="F608" s="72"/>
      <c r="G608" s="74"/>
      <c r="H608" s="72"/>
      <c r="I608" s="72"/>
    </row>
    <row r="609" spans="1:9" x14ac:dyDescent="0.25">
      <c r="A609" s="72"/>
      <c r="B609" s="72"/>
      <c r="C609" s="72"/>
      <c r="D609" s="73"/>
      <c r="E609" s="72"/>
      <c r="F609" s="72"/>
      <c r="G609" s="74"/>
      <c r="H609" s="72"/>
      <c r="I609" s="72"/>
    </row>
    <row r="610" spans="1:9" x14ac:dyDescent="0.25">
      <c r="A610" s="72"/>
      <c r="B610" s="72"/>
      <c r="C610" s="72"/>
      <c r="D610" s="73"/>
      <c r="E610" s="72"/>
      <c r="F610" s="72"/>
      <c r="G610" s="74"/>
      <c r="H610" s="72"/>
      <c r="I610" s="72"/>
    </row>
    <row r="611" spans="1:9" x14ac:dyDescent="0.25">
      <c r="A611" s="72"/>
      <c r="B611" s="72"/>
      <c r="C611" s="72"/>
      <c r="D611" s="73"/>
      <c r="E611" s="72"/>
      <c r="F611" s="72"/>
      <c r="G611" s="74"/>
      <c r="H611" s="72"/>
      <c r="I611" s="72"/>
    </row>
    <row r="612" spans="1:9" x14ac:dyDescent="0.25">
      <c r="A612" s="72"/>
      <c r="B612" s="72"/>
      <c r="C612" s="72"/>
      <c r="D612" s="73"/>
      <c r="E612" s="72"/>
      <c r="F612" s="72"/>
      <c r="G612" s="74"/>
      <c r="H612" s="72"/>
      <c r="I612" s="72"/>
    </row>
    <row r="613" spans="1:9" x14ac:dyDescent="0.25">
      <c r="A613" s="72"/>
      <c r="B613" s="72"/>
      <c r="C613" s="72"/>
      <c r="D613" s="73"/>
      <c r="E613" s="72"/>
      <c r="F613" s="72"/>
      <c r="G613" s="74"/>
      <c r="H613" s="72"/>
      <c r="I613" s="72"/>
    </row>
    <row r="614" spans="1:9" x14ac:dyDescent="0.25">
      <c r="A614" s="72"/>
      <c r="B614" s="72"/>
      <c r="C614" s="72"/>
      <c r="D614" s="73"/>
      <c r="E614" s="72"/>
      <c r="F614" s="72"/>
      <c r="G614" s="74"/>
      <c r="H614" s="72"/>
      <c r="I614" s="72"/>
    </row>
    <row r="615" spans="1:9" x14ac:dyDescent="0.25">
      <c r="A615" s="72"/>
      <c r="B615" s="72"/>
      <c r="C615" s="72"/>
      <c r="D615" s="73"/>
      <c r="E615" s="72"/>
      <c r="F615" s="72"/>
      <c r="G615" s="74"/>
      <c r="H615" s="72"/>
      <c r="I615" s="72"/>
    </row>
    <row r="616" spans="1:9" x14ac:dyDescent="0.25">
      <c r="A616" s="72"/>
      <c r="B616" s="72"/>
      <c r="C616" s="72"/>
      <c r="D616" s="73"/>
      <c r="E616" s="72"/>
      <c r="F616" s="72"/>
      <c r="G616" s="74"/>
      <c r="H616" s="72"/>
      <c r="I616" s="72"/>
    </row>
    <row r="617" spans="1:9" x14ac:dyDescent="0.25">
      <c r="A617" s="72"/>
      <c r="B617" s="72"/>
      <c r="C617" s="72"/>
      <c r="D617" s="73"/>
      <c r="E617" s="72"/>
      <c r="F617" s="72"/>
      <c r="G617" s="74"/>
      <c r="H617" s="72"/>
      <c r="I617" s="72"/>
    </row>
    <row r="618" spans="1:9" x14ac:dyDescent="0.25">
      <c r="A618" s="72"/>
      <c r="B618" s="72"/>
      <c r="C618" s="72"/>
      <c r="D618" s="73"/>
      <c r="E618" s="72"/>
      <c r="F618" s="72"/>
      <c r="G618" s="74"/>
      <c r="H618" s="72"/>
      <c r="I618" s="72"/>
    </row>
    <row r="619" spans="1:9" x14ac:dyDescent="0.25">
      <c r="A619" s="72"/>
      <c r="B619" s="72"/>
      <c r="C619" s="72"/>
      <c r="D619" s="73"/>
      <c r="E619" s="72"/>
      <c r="F619" s="72"/>
      <c r="G619" s="74"/>
      <c r="H619" s="72"/>
      <c r="I619" s="72"/>
    </row>
    <row r="620" spans="1:9" x14ac:dyDescent="0.25">
      <c r="A620" s="72"/>
      <c r="B620" s="72"/>
      <c r="C620" s="72"/>
      <c r="D620" s="73"/>
      <c r="E620" s="72"/>
      <c r="F620" s="72"/>
      <c r="G620" s="74"/>
      <c r="H620" s="72"/>
      <c r="I620" s="72"/>
    </row>
    <row r="621" spans="1:9" x14ac:dyDescent="0.25">
      <c r="A621" s="72"/>
      <c r="B621" s="72"/>
      <c r="C621" s="72"/>
      <c r="D621" s="73"/>
      <c r="E621" s="72"/>
      <c r="F621" s="72"/>
      <c r="G621" s="74"/>
      <c r="H621" s="72"/>
      <c r="I621" s="72"/>
    </row>
    <row r="622" spans="1:9" x14ac:dyDescent="0.25">
      <c r="A622" s="72"/>
      <c r="B622" s="72"/>
      <c r="C622" s="72"/>
      <c r="D622" s="73"/>
      <c r="E622" s="72"/>
      <c r="F622" s="72"/>
      <c r="G622" s="74"/>
      <c r="H622" s="72"/>
      <c r="I622" s="72"/>
    </row>
    <row r="623" spans="1:9" x14ac:dyDescent="0.25">
      <c r="A623" s="72"/>
      <c r="B623" s="72"/>
      <c r="C623" s="72"/>
      <c r="D623" s="73"/>
      <c r="E623" s="72"/>
      <c r="F623" s="72"/>
      <c r="G623" s="74"/>
      <c r="H623" s="72"/>
      <c r="I623" s="72"/>
    </row>
    <row r="624" spans="1:9" x14ac:dyDescent="0.25">
      <c r="A624" s="72"/>
      <c r="B624" s="72"/>
      <c r="C624" s="72"/>
      <c r="D624" s="73"/>
      <c r="E624" s="72"/>
      <c r="F624" s="72"/>
      <c r="G624" s="74"/>
      <c r="H624" s="72"/>
      <c r="I624" s="72"/>
    </row>
    <row r="625" spans="1:9" x14ac:dyDescent="0.25">
      <c r="A625" s="72"/>
      <c r="B625" s="72"/>
      <c r="C625" s="72"/>
      <c r="D625" s="73"/>
      <c r="E625" s="72"/>
      <c r="F625" s="72"/>
      <c r="G625" s="74"/>
      <c r="H625" s="72"/>
      <c r="I625" s="72"/>
    </row>
    <row r="626" spans="1:9" x14ac:dyDescent="0.25">
      <c r="A626" s="72"/>
      <c r="B626" s="72"/>
      <c r="C626" s="72"/>
      <c r="D626" s="73"/>
      <c r="E626" s="72"/>
      <c r="F626" s="72"/>
      <c r="G626" s="74"/>
      <c r="H626" s="72"/>
      <c r="I626" s="72"/>
    </row>
    <row r="627" spans="1:9" x14ac:dyDescent="0.25">
      <c r="A627" s="72"/>
      <c r="B627" s="72"/>
      <c r="C627" s="72"/>
      <c r="D627" s="73"/>
      <c r="E627" s="72"/>
      <c r="F627" s="72"/>
      <c r="G627" s="74"/>
      <c r="H627" s="72"/>
      <c r="I627" s="72"/>
    </row>
    <row r="628" spans="1:9" x14ac:dyDescent="0.25">
      <c r="A628" s="72"/>
      <c r="B628" s="72"/>
      <c r="C628" s="72"/>
      <c r="D628" s="73"/>
      <c r="E628" s="72"/>
      <c r="F628" s="72"/>
      <c r="G628" s="74"/>
      <c r="H628" s="72"/>
      <c r="I628" s="72"/>
    </row>
    <row r="629" spans="1:9" x14ac:dyDescent="0.25">
      <c r="A629" s="72"/>
      <c r="B629" s="72"/>
      <c r="C629" s="72"/>
      <c r="D629" s="73"/>
      <c r="E629" s="72"/>
      <c r="F629" s="72"/>
      <c r="G629" s="74"/>
      <c r="H629" s="72"/>
      <c r="I629" s="72"/>
    </row>
    <row r="630" spans="1:9" x14ac:dyDescent="0.25">
      <c r="A630" s="72"/>
      <c r="B630" s="72"/>
      <c r="C630" s="72"/>
      <c r="D630" s="73"/>
      <c r="E630" s="72"/>
      <c r="F630" s="72"/>
      <c r="G630" s="74"/>
      <c r="H630" s="72"/>
      <c r="I630" s="72"/>
    </row>
    <row r="631" spans="1:9" x14ac:dyDescent="0.25">
      <c r="A631" s="72"/>
      <c r="B631" s="72"/>
      <c r="C631" s="72"/>
      <c r="D631" s="73"/>
      <c r="E631" s="72"/>
      <c r="F631" s="72"/>
      <c r="G631" s="74"/>
      <c r="H631" s="72"/>
      <c r="I631" s="72"/>
    </row>
    <row r="632" spans="1:9" x14ac:dyDescent="0.25">
      <c r="A632" s="72"/>
      <c r="B632" s="72"/>
      <c r="C632" s="72"/>
      <c r="D632" s="73"/>
      <c r="E632" s="72"/>
      <c r="F632" s="72"/>
      <c r="G632" s="74"/>
      <c r="H632" s="72"/>
      <c r="I632" s="72"/>
    </row>
    <row r="633" spans="1:9" x14ac:dyDescent="0.25">
      <c r="A633" s="72"/>
      <c r="B633" s="72"/>
      <c r="C633" s="72"/>
      <c r="D633" s="73"/>
      <c r="E633" s="72"/>
      <c r="F633" s="72"/>
      <c r="G633" s="74"/>
      <c r="H633" s="72"/>
      <c r="I633" s="72"/>
    </row>
    <row r="634" spans="1:9" x14ac:dyDescent="0.25">
      <c r="A634" s="72"/>
      <c r="B634" s="72"/>
      <c r="C634" s="72"/>
      <c r="D634" s="73"/>
      <c r="E634" s="72"/>
      <c r="F634" s="72"/>
      <c r="G634" s="74"/>
      <c r="H634" s="72"/>
      <c r="I634" s="72"/>
    </row>
    <row r="635" spans="1:9" x14ac:dyDescent="0.25">
      <c r="A635" s="72"/>
      <c r="B635" s="72"/>
      <c r="C635" s="72"/>
      <c r="D635" s="73"/>
      <c r="E635" s="72"/>
      <c r="F635" s="72"/>
      <c r="G635" s="74"/>
      <c r="H635" s="72"/>
      <c r="I635" s="72"/>
    </row>
    <row r="636" spans="1:9" x14ac:dyDescent="0.25">
      <c r="A636" s="72"/>
      <c r="B636" s="72"/>
      <c r="C636" s="72"/>
      <c r="D636" s="73"/>
      <c r="E636" s="72"/>
      <c r="F636" s="72"/>
      <c r="G636" s="74"/>
      <c r="H636" s="72"/>
      <c r="I636" s="72"/>
    </row>
    <row r="637" spans="1:9" x14ac:dyDescent="0.25">
      <c r="A637" s="72"/>
      <c r="B637" s="72"/>
      <c r="C637" s="72"/>
      <c r="D637" s="73"/>
      <c r="E637" s="72"/>
      <c r="F637" s="72"/>
      <c r="G637" s="74"/>
      <c r="H637" s="72"/>
      <c r="I637" s="72"/>
    </row>
    <row r="638" spans="1:9" x14ac:dyDescent="0.25">
      <c r="A638" s="72"/>
      <c r="B638" s="72"/>
      <c r="C638" s="72"/>
      <c r="D638" s="73"/>
      <c r="E638" s="72"/>
      <c r="F638" s="72"/>
      <c r="G638" s="74"/>
      <c r="H638" s="72"/>
      <c r="I638" s="72"/>
    </row>
    <row r="639" spans="1:9" x14ac:dyDescent="0.25">
      <c r="A639" s="72"/>
      <c r="B639" s="72"/>
      <c r="C639" s="72"/>
      <c r="D639" s="73"/>
      <c r="E639" s="72"/>
      <c r="F639" s="72"/>
      <c r="G639" s="74"/>
      <c r="H639" s="72"/>
      <c r="I639" s="72"/>
    </row>
    <row r="640" spans="1:9" x14ac:dyDescent="0.25">
      <c r="A640" s="72"/>
      <c r="B640" s="72"/>
      <c r="C640" s="72"/>
      <c r="D640" s="73"/>
      <c r="E640" s="72"/>
      <c r="F640" s="72"/>
      <c r="G640" s="74"/>
      <c r="H640" s="72"/>
      <c r="I640" s="72"/>
    </row>
    <row r="641" spans="1:9" x14ac:dyDescent="0.25">
      <c r="A641" s="72"/>
      <c r="B641" s="72"/>
      <c r="C641" s="72"/>
      <c r="D641" s="73"/>
      <c r="E641" s="72"/>
      <c r="F641" s="72"/>
      <c r="G641" s="74"/>
      <c r="H641" s="72"/>
      <c r="I641" s="72"/>
    </row>
    <row r="642" spans="1:9" x14ac:dyDescent="0.25">
      <c r="A642" s="72"/>
      <c r="B642" s="72"/>
      <c r="C642" s="72"/>
      <c r="D642" s="73"/>
      <c r="E642" s="72"/>
      <c r="F642" s="72"/>
      <c r="G642" s="74"/>
      <c r="H642" s="72"/>
      <c r="I642" s="72"/>
    </row>
    <row r="643" spans="1:9" x14ac:dyDescent="0.25">
      <c r="A643" s="72"/>
      <c r="B643" s="72"/>
      <c r="C643" s="72"/>
      <c r="D643" s="73"/>
      <c r="E643" s="72"/>
      <c r="F643" s="72"/>
      <c r="G643" s="74"/>
      <c r="H643" s="72"/>
      <c r="I643" s="72"/>
    </row>
    <row r="644" spans="1:9" x14ac:dyDescent="0.25">
      <c r="A644" s="72"/>
      <c r="B644" s="72"/>
      <c r="C644" s="72"/>
      <c r="D644" s="73"/>
      <c r="E644" s="72"/>
      <c r="F644" s="72"/>
      <c r="G644" s="74"/>
      <c r="H644" s="72"/>
      <c r="I644" s="72"/>
    </row>
    <row r="645" spans="1:9" x14ac:dyDescent="0.25">
      <c r="A645" s="72"/>
      <c r="B645" s="72"/>
      <c r="C645" s="72"/>
      <c r="D645" s="73"/>
      <c r="E645" s="72"/>
      <c r="F645" s="72"/>
      <c r="G645" s="74"/>
      <c r="H645" s="72"/>
      <c r="I645" s="72"/>
    </row>
    <row r="646" spans="1:9" x14ac:dyDescent="0.25">
      <c r="A646" s="72"/>
      <c r="B646" s="72"/>
      <c r="C646" s="72"/>
      <c r="D646" s="73"/>
      <c r="E646" s="72"/>
      <c r="F646" s="72"/>
      <c r="G646" s="74"/>
      <c r="H646" s="72"/>
      <c r="I646" s="72"/>
    </row>
    <row r="647" spans="1:9" x14ac:dyDescent="0.25">
      <c r="A647" s="72"/>
      <c r="B647" s="72"/>
      <c r="C647" s="72"/>
      <c r="D647" s="73"/>
      <c r="E647" s="72"/>
      <c r="F647" s="72"/>
      <c r="G647" s="74"/>
      <c r="H647" s="72"/>
      <c r="I647" s="72"/>
    </row>
    <row r="648" spans="1:9" x14ac:dyDescent="0.25">
      <c r="A648" s="72"/>
      <c r="B648" s="72"/>
      <c r="C648" s="72"/>
      <c r="D648" s="73"/>
      <c r="E648" s="72"/>
      <c r="F648" s="72"/>
      <c r="G648" s="74"/>
      <c r="H648" s="72"/>
      <c r="I648" s="72"/>
    </row>
    <row r="649" spans="1:9" x14ac:dyDescent="0.25">
      <c r="A649" s="72"/>
      <c r="B649" s="72"/>
      <c r="C649" s="72"/>
      <c r="D649" s="73"/>
      <c r="E649" s="72"/>
      <c r="F649" s="72"/>
      <c r="G649" s="74"/>
      <c r="H649" s="72"/>
      <c r="I649" s="72"/>
    </row>
    <row r="650" spans="1:9" x14ac:dyDescent="0.25">
      <c r="A650" s="72"/>
      <c r="B650" s="72"/>
      <c r="C650" s="72"/>
      <c r="D650" s="73"/>
      <c r="E650" s="72"/>
      <c r="F650" s="72"/>
      <c r="G650" s="74"/>
      <c r="H650" s="72"/>
      <c r="I650" s="72"/>
    </row>
    <row r="651" spans="1:9" x14ac:dyDescent="0.25">
      <c r="A651" s="72"/>
      <c r="B651" s="72"/>
      <c r="C651" s="72"/>
      <c r="D651" s="73"/>
      <c r="E651" s="72"/>
      <c r="F651" s="72"/>
      <c r="G651" s="74"/>
      <c r="H651" s="72"/>
      <c r="I651" s="72"/>
    </row>
    <row r="652" spans="1:9" x14ac:dyDescent="0.25">
      <c r="A652" s="72"/>
      <c r="B652" s="72"/>
      <c r="C652" s="72"/>
      <c r="D652" s="73"/>
      <c r="E652" s="72"/>
      <c r="F652" s="72"/>
      <c r="G652" s="74"/>
      <c r="H652" s="72"/>
      <c r="I652" s="72"/>
    </row>
    <row r="653" spans="1:9" x14ac:dyDescent="0.25">
      <c r="A653" s="72"/>
      <c r="B653" s="72"/>
      <c r="C653" s="72"/>
      <c r="D653" s="73"/>
      <c r="E653" s="72"/>
      <c r="F653" s="72"/>
      <c r="G653" s="74"/>
      <c r="H653" s="72"/>
      <c r="I653" s="72"/>
    </row>
    <row r="654" spans="1:9" x14ac:dyDescent="0.25">
      <c r="A654" s="72"/>
      <c r="B654" s="72"/>
      <c r="C654" s="72"/>
      <c r="D654" s="73"/>
      <c r="E654" s="72"/>
      <c r="F654" s="72"/>
      <c r="G654" s="74"/>
      <c r="H654" s="72"/>
      <c r="I654" s="72"/>
    </row>
    <row r="655" spans="1:9" x14ac:dyDescent="0.25">
      <c r="A655" s="72"/>
      <c r="B655" s="72"/>
      <c r="C655" s="72"/>
      <c r="D655" s="73"/>
      <c r="E655" s="72"/>
      <c r="F655" s="72"/>
      <c r="G655" s="74"/>
      <c r="H655" s="72"/>
      <c r="I655" s="72"/>
    </row>
    <row r="656" spans="1:9" x14ac:dyDescent="0.25">
      <c r="A656" s="72"/>
      <c r="B656" s="72"/>
      <c r="C656" s="72"/>
      <c r="D656" s="73"/>
      <c r="E656" s="72"/>
      <c r="F656" s="72"/>
      <c r="G656" s="74"/>
      <c r="H656" s="72"/>
      <c r="I656" s="72"/>
    </row>
    <row r="657" spans="1:9" x14ac:dyDescent="0.25">
      <c r="A657" s="72"/>
      <c r="B657" s="72"/>
      <c r="C657" s="72"/>
      <c r="D657" s="73"/>
      <c r="E657" s="72"/>
      <c r="F657" s="72"/>
      <c r="G657" s="74"/>
      <c r="H657" s="72"/>
      <c r="I657" s="72"/>
    </row>
    <row r="658" spans="1:9" x14ac:dyDescent="0.25">
      <c r="A658" s="72"/>
      <c r="B658" s="72"/>
      <c r="C658" s="72"/>
      <c r="D658" s="73"/>
      <c r="E658" s="72"/>
      <c r="F658" s="72"/>
      <c r="G658" s="74"/>
      <c r="H658" s="72"/>
      <c r="I658" s="72"/>
    </row>
    <row r="659" spans="1:9" x14ac:dyDescent="0.25">
      <c r="A659" s="72"/>
      <c r="B659" s="72"/>
      <c r="C659" s="72"/>
      <c r="D659" s="73"/>
      <c r="E659" s="72"/>
      <c r="F659" s="72"/>
      <c r="G659" s="74"/>
      <c r="H659" s="72"/>
      <c r="I659" s="72"/>
    </row>
    <row r="660" spans="1:9" x14ac:dyDescent="0.25">
      <c r="A660" s="72"/>
      <c r="B660" s="72"/>
      <c r="C660" s="72"/>
      <c r="D660" s="73"/>
      <c r="E660" s="72"/>
      <c r="F660" s="72"/>
      <c r="G660" s="74"/>
      <c r="H660" s="72"/>
      <c r="I660" s="72"/>
    </row>
    <row r="661" spans="1:9" x14ac:dyDescent="0.25">
      <c r="A661" s="72"/>
      <c r="B661" s="72"/>
      <c r="C661" s="72"/>
      <c r="D661" s="73"/>
      <c r="E661" s="72"/>
      <c r="F661" s="72"/>
      <c r="G661" s="74"/>
      <c r="H661" s="72"/>
      <c r="I661" s="72"/>
    </row>
    <row r="662" spans="1:9" x14ac:dyDescent="0.25">
      <c r="A662" s="72"/>
      <c r="B662" s="72"/>
      <c r="C662" s="72"/>
      <c r="D662" s="73"/>
      <c r="E662" s="72"/>
      <c r="F662" s="72"/>
      <c r="G662" s="74"/>
      <c r="H662" s="72"/>
      <c r="I662" s="72"/>
    </row>
    <row r="663" spans="1:9" x14ac:dyDescent="0.25">
      <c r="A663" s="72"/>
      <c r="B663" s="72"/>
      <c r="C663" s="72"/>
      <c r="D663" s="73"/>
      <c r="E663" s="72"/>
      <c r="F663" s="72"/>
      <c r="G663" s="74"/>
      <c r="H663" s="72"/>
      <c r="I663" s="72"/>
    </row>
    <row r="664" spans="1:9" x14ac:dyDescent="0.25">
      <c r="A664" s="72"/>
      <c r="B664" s="72"/>
      <c r="C664" s="72"/>
      <c r="D664" s="73"/>
      <c r="E664" s="72"/>
      <c r="F664" s="72"/>
      <c r="G664" s="74"/>
      <c r="H664" s="72"/>
      <c r="I664" s="72"/>
    </row>
    <row r="665" spans="1:9" x14ac:dyDescent="0.25">
      <c r="A665" s="72"/>
      <c r="B665" s="72"/>
      <c r="C665" s="72"/>
      <c r="D665" s="73"/>
      <c r="E665" s="72"/>
      <c r="F665" s="72"/>
      <c r="G665" s="74"/>
      <c r="H665" s="72"/>
      <c r="I665" s="72"/>
    </row>
    <row r="666" spans="1:9" x14ac:dyDescent="0.25">
      <c r="A666" s="72"/>
      <c r="B666" s="72"/>
      <c r="C666" s="72"/>
      <c r="D666" s="73"/>
      <c r="E666" s="72"/>
      <c r="F666" s="72"/>
      <c r="G666" s="74"/>
      <c r="H666" s="72"/>
      <c r="I666" s="72"/>
    </row>
    <row r="667" spans="1:9" x14ac:dyDescent="0.25">
      <c r="A667" s="72"/>
      <c r="B667" s="72"/>
      <c r="C667" s="72"/>
      <c r="D667" s="73"/>
      <c r="E667" s="72"/>
      <c r="F667" s="72"/>
      <c r="G667" s="74"/>
      <c r="H667" s="72"/>
      <c r="I667" s="72"/>
    </row>
    <row r="668" spans="1:9" x14ac:dyDescent="0.25">
      <c r="A668" s="72"/>
      <c r="B668" s="72"/>
      <c r="C668" s="72"/>
      <c r="D668" s="73"/>
      <c r="E668" s="72"/>
      <c r="F668" s="72"/>
      <c r="G668" s="74"/>
      <c r="H668" s="72"/>
      <c r="I668" s="72"/>
    </row>
    <row r="669" spans="1:9" x14ac:dyDescent="0.25">
      <c r="A669" s="72"/>
      <c r="B669" s="72"/>
      <c r="C669" s="72"/>
      <c r="D669" s="73"/>
      <c r="E669" s="72"/>
      <c r="F669" s="72"/>
      <c r="G669" s="74"/>
      <c r="H669" s="72"/>
      <c r="I669" s="72"/>
    </row>
    <row r="670" spans="1:9" x14ac:dyDescent="0.25">
      <c r="A670" s="72"/>
      <c r="B670" s="72"/>
      <c r="C670" s="72"/>
      <c r="D670" s="73"/>
      <c r="E670" s="72"/>
      <c r="F670" s="72"/>
      <c r="G670" s="74"/>
      <c r="H670" s="72"/>
      <c r="I670" s="72"/>
    </row>
    <row r="671" spans="1:9" x14ac:dyDescent="0.25">
      <c r="A671" s="72"/>
      <c r="B671" s="72"/>
      <c r="C671" s="72"/>
      <c r="D671" s="73"/>
      <c r="E671" s="72"/>
      <c r="F671" s="72"/>
      <c r="G671" s="74"/>
      <c r="H671" s="72"/>
      <c r="I671" s="72"/>
    </row>
    <row r="672" spans="1:9" x14ac:dyDescent="0.25">
      <c r="A672" s="72"/>
      <c r="B672" s="72"/>
      <c r="C672" s="72"/>
      <c r="D672" s="73"/>
      <c r="E672" s="72"/>
      <c r="F672" s="72"/>
      <c r="G672" s="74"/>
      <c r="H672" s="72"/>
      <c r="I672" s="72"/>
    </row>
    <row r="673" spans="1:9" x14ac:dyDescent="0.25">
      <c r="A673" s="72"/>
      <c r="B673" s="72"/>
      <c r="C673" s="72"/>
      <c r="D673" s="73"/>
      <c r="E673" s="72"/>
      <c r="F673" s="72"/>
      <c r="G673" s="74"/>
      <c r="H673" s="72"/>
      <c r="I673" s="72"/>
    </row>
    <row r="674" spans="1:9" x14ac:dyDescent="0.25">
      <c r="A674" s="72"/>
      <c r="B674" s="72"/>
      <c r="C674" s="72"/>
      <c r="D674" s="73"/>
      <c r="E674" s="72"/>
      <c r="F674" s="72"/>
      <c r="G674" s="74"/>
      <c r="H674" s="72"/>
      <c r="I674" s="72"/>
    </row>
    <row r="675" spans="1:9" x14ac:dyDescent="0.25">
      <c r="A675" s="72"/>
      <c r="B675" s="72"/>
      <c r="C675" s="72"/>
      <c r="D675" s="73"/>
      <c r="E675" s="72"/>
      <c r="F675" s="72"/>
      <c r="G675" s="74"/>
      <c r="H675" s="72"/>
      <c r="I675" s="72"/>
    </row>
    <row r="676" spans="1:9" x14ac:dyDescent="0.25">
      <c r="A676" s="72"/>
      <c r="B676" s="72"/>
      <c r="C676" s="72"/>
      <c r="D676" s="73"/>
      <c r="E676" s="72"/>
      <c r="F676" s="72"/>
      <c r="G676" s="74"/>
      <c r="H676" s="72"/>
      <c r="I676" s="72"/>
    </row>
    <row r="677" spans="1:9" x14ac:dyDescent="0.25">
      <c r="A677" s="72"/>
      <c r="B677" s="72"/>
      <c r="C677" s="72"/>
      <c r="D677" s="73"/>
      <c r="E677" s="72"/>
      <c r="F677" s="72"/>
      <c r="G677" s="74"/>
      <c r="H677" s="72"/>
      <c r="I677" s="72"/>
    </row>
    <row r="678" spans="1:9" x14ac:dyDescent="0.25">
      <c r="A678" s="72"/>
      <c r="B678" s="72"/>
      <c r="C678" s="72"/>
      <c r="D678" s="73"/>
      <c r="E678" s="72"/>
      <c r="F678" s="72"/>
      <c r="G678" s="74"/>
      <c r="H678" s="72"/>
      <c r="I678" s="72"/>
    </row>
    <row r="679" spans="1:9" x14ac:dyDescent="0.25">
      <c r="A679" s="72"/>
      <c r="B679" s="72"/>
      <c r="C679" s="72"/>
      <c r="D679" s="73"/>
      <c r="E679" s="72"/>
      <c r="F679" s="72"/>
      <c r="G679" s="74"/>
      <c r="H679" s="72"/>
      <c r="I679" s="72"/>
    </row>
    <row r="680" spans="1:9" x14ac:dyDescent="0.25">
      <c r="A680" s="72"/>
      <c r="B680" s="72"/>
      <c r="C680" s="72"/>
      <c r="D680" s="73"/>
      <c r="E680" s="72"/>
      <c r="F680" s="72"/>
      <c r="G680" s="74"/>
      <c r="H680" s="72"/>
      <c r="I680" s="72"/>
    </row>
    <row r="681" spans="1:9" x14ac:dyDescent="0.25">
      <c r="A681" s="72"/>
      <c r="B681" s="72"/>
      <c r="C681" s="72"/>
      <c r="D681" s="73"/>
      <c r="E681" s="72"/>
      <c r="F681" s="72"/>
      <c r="G681" s="74"/>
      <c r="H681" s="72"/>
      <c r="I681" s="72"/>
    </row>
    <row r="682" spans="1:9" x14ac:dyDescent="0.25">
      <c r="A682" s="72"/>
      <c r="B682" s="72"/>
      <c r="C682" s="72"/>
      <c r="D682" s="73"/>
      <c r="E682" s="72"/>
      <c r="F682" s="72"/>
      <c r="G682" s="74"/>
      <c r="H682" s="72"/>
      <c r="I682" s="72"/>
    </row>
    <row r="683" spans="1:9" x14ac:dyDescent="0.25">
      <c r="A683" s="72"/>
      <c r="B683" s="72"/>
      <c r="C683" s="72"/>
      <c r="D683" s="73"/>
      <c r="E683" s="72"/>
      <c r="F683" s="72"/>
      <c r="G683" s="74"/>
      <c r="H683" s="72"/>
      <c r="I683" s="72"/>
    </row>
    <row r="684" spans="1:9" x14ac:dyDescent="0.25">
      <c r="A684" s="72"/>
      <c r="B684" s="72"/>
      <c r="C684" s="72"/>
      <c r="D684" s="73"/>
      <c r="E684" s="72"/>
      <c r="F684" s="72"/>
      <c r="G684" s="74"/>
      <c r="H684" s="72"/>
      <c r="I684" s="72"/>
    </row>
    <row r="685" spans="1:9" x14ac:dyDescent="0.25">
      <c r="A685" s="72"/>
      <c r="B685" s="72"/>
      <c r="C685" s="72"/>
      <c r="D685" s="73"/>
      <c r="E685" s="72"/>
      <c r="F685" s="72"/>
      <c r="G685" s="74"/>
      <c r="H685" s="72"/>
      <c r="I685" s="72"/>
    </row>
    <row r="686" spans="1:9" x14ac:dyDescent="0.25">
      <c r="A686" s="72"/>
      <c r="B686" s="72"/>
      <c r="C686" s="72"/>
      <c r="D686" s="73"/>
      <c r="E686" s="72"/>
      <c r="F686" s="72"/>
      <c r="G686" s="74"/>
      <c r="H686" s="72"/>
      <c r="I686" s="72"/>
    </row>
    <row r="687" spans="1:9" x14ac:dyDescent="0.25">
      <c r="A687" s="72"/>
      <c r="B687" s="72"/>
      <c r="C687" s="72"/>
      <c r="D687" s="73"/>
      <c r="E687" s="72"/>
      <c r="F687" s="72"/>
      <c r="G687" s="74"/>
      <c r="H687" s="72"/>
      <c r="I687" s="72"/>
    </row>
    <row r="688" spans="1:9" x14ac:dyDescent="0.25">
      <c r="A688" s="72"/>
      <c r="B688" s="72"/>
      <c r="C688" s="72"/>
      <c r="D688" s="73"/>
      <c r="E688" s="72"/>
      <c r="F688" s="72"/>
      <c r="G688" s="74"/>
      <c r="H688" s="72"/>
      <c r="I688" s="72"/>
    </row>
    <row r="689" spans="1:9" x14ac:dyDescent="0.25">
      <c r="A689" s="72"/>
      <c r="B689" s="72"/>
      <c r="C689" s="72"/>
      <c r="D689" s="73"/>
      <c r="E689" s="72"/>
      <c r="F689" s="72"/>
      <c r="G689" s="74"/>
      <c r="H689" s="72"/>
      <c r="I689" s="72"/>
    </row>
    <row r="690" spans="1:9" x14ac:dyDescent="0.25">
      <c r="A690" s="72"/>
      <c r="B690" s="72"/>
      <c r="C690" s="72"/>
      <c r="D690" s="73"/>
      <c r="E690" s="72"/>
      <c r="F690" s="72"/>
      <c r="G690" s="74"/>
      <c r="H690" s="72"/>
      <c r="I690" s="72"/>
    </row>
    <row r="691" spans="1:9" x14ac:dyDescent="0.25">
      <c r="A691" s="72"/>
      <c r="B691" s="72"/>
      <c r="C691" s="72"/>
      <c r="D691" s="73"/>
      <c r="E691" s="72"/>
      <c r="F691" s="72"/>
      <c r="G691" s="74"/>
      <c r="H691" s="72"/>
      <c r="I691" s="72"/>
    </row>
    <row r="692" spans="1:9" x14ac:dyDescent="0.25">
      <c r="A692" s="72"/>
      <c r="B692" s="72"/>
      <c r="C692" s="72"/>
      <c r="D692" s="73"/>
      <c r="E692" s="72"/>
      <c r="F692" s="72"/>
      <c r="G692" s="74"/>
      <c r="H692" s="72"/>
      <c r="I692" s="72"/>
    </row>
    <row r="693" spans="1:9" x14ac:dyDescent="0.25">
      <c r="A693" s="72"/>
      <c r="B693" s="72"/>
      <c r="C693" s="72"/>
      <c r="D693" s="73"/>
      <c r="E693" s="72"/>
      <c r="F693" s="72"/>
      <c r="G693" s="74"/>
      <c r="H693" s="72"/>
      <c r="I693" s="72"/>
    </row>
    <row r="694" spans="1:9" x14ac:dyDescent="0.25">
      <c r="A694" s="72"/>
      <c r="B694" s="72"/>
      <c r="C694" s="72"/>
      <c r="D694" s="73"/>
      <c r="E694" s="72"/>
      <c r="F694" s="72"/>
      <c r="G694" s="74"/>
      <c r="H694" s="72"/>
      <c r="I694" s="72"/>
    </row>
    <row r="695" spans="1:9" x14ac:dyDescent="0.25">
      <c r="A695" s="72"/>
      <c r="B695" s="72"/>
      <c r="C695" s="72"/>
      <c r="D695" s="73"/>
      <c r="E695" s="72"/>
      <c r="F695" s="72"/>
      <c r="G695" s="74"/>
      <c r="H695" s="72"/>
      <c r="I695" s="72"/>
    </row>
    <row r="696" spans="1:9" x14ac:dyDescent="0.25">
      <c r="A696" s="72"/>
      <c r="B696" s="72"/>
      <c r="C696" s="72"/>
      <c r="D696" s="73"/>
      <c r="E696" s="72"/>
      <c r="F696" s="72"/>
      <c r="G696" s="74"/>
      <c r="H696" s="72"/>
      <c r="I696" s="72"/>
    </row>
    <row r="697" spans="1:9" x14ac:dyDescent="0.25">
      <c r="A697" s="72"/>
      <c r="B697" s="72"/>
      <c r="C697" s="72"/>
      <c r="D697" s="73"/>
      <c r="E697" s="72"/>
      <c r="F697" s="72"/>
      <c r="G697" s="74"/>
      <c r="H697" s="72"/>
      <c r="I697" s="72"/>
    </row>
    <row r="698" spans="1:9" x14ac:dyDescent="0.25">
      <c r="A698" s="72"/>
      <c r="B698" s="72"/>
      <c r="C698" s="72"/>
      <c r="D698" s="73"/>
      <c r="E698" s="72"/>
      <c r="F698" s="72"/>
      <c r="G698" s="74"/>
      <c r="H698" s="72"/>
      <c r="I698" s="72"/>
    </row>
    <row r="699" spans="1:9" x14ac:dyDescent="0.25">
      <c r="A699" s="72"/>
      <c r="B699" s="72"/>
      <c r="C699" s="72"/>
      <c r="D699" s="73"/>
      <c r="E699" s="72"/>
      <c r="F699" s="72"/>
      <c r="G699" s="74"/>
      <c r="H699" s="72"/>
      <c r="I699" s="72"/>
    </row>
    <row r="700" spans="1:9" x14ac:dyDescent="0.25">
      <c r="A700" s="72"/>
      <c r="B700" s="72"/>
      <c r="C700" s="72"/>
      <c r="D700" s="73"/>
      <c r="E700" s="72"/>
      <c r="F700" s="72"/>
      <c r="G700" s="74"/>
      <c r="H700" s="72"/>
      <c r="I700" s="72"/>
    </row>
    <row r="701" spans="1:9" x14ac:dyDescent="0.25">
      <c r="A701" s="72"/>
      <c r="B701" s="72"/>
      <c r="C701" s="72"/>
      <c r="D701" s="73"/>
      <c r="E701" s="72"/>
      <c r="F701" s="72"/>
      <c r="G701" s="74"/>
      <c r="H701" s="72"/>
      <c r="I701" s="72"/>
    </row>
    <row r="702" spans="1:9" x14ac:dyDescent="0.25">
      <c r="A702" s="72"/>
      <c r="B702" s="72"/>
      <c r="C702" s="72"/>
      <c r="D702" s="73"/>
      <c r="E702" s="72"/>
      <c r="F702" s="72"/>
      <c r="G702" s="74"/>
      <c r="H702" s="72"/>
      <c r="I702" s="72"/>
    </row>
    <row r="703" spans="1:9" x14ac:dyDescent="0.25">
      <c r="A703" s="72"/>
      <c r="B703" s="72"/>
      <c r="C703" s="72"/>
      <c r="D703" s="73"/>
      <c r="E703" s="72"/>
      <c r="F703" s="72"/>
      <c r="G703" s="74"/>
      <c r="H703" s="72"/>
      <c r="I703" s="72"/>
    </row>
    <row r="704" spans="1:9" x14ac:dyDescent="0.25">
      <c r="A704" s="72"/>
      <c r="B704" s="72"/>
      <c r="C704" s="72"/>
      <c r="D704" s="73"/>
      <c r="E704" s="72"/>
      <c r="F704" s="72"/>
      <c r="G704" s="74"/>
      <c r="H704" s="72"/>
      <c r="I704" s="72"/>
    </row>
    <row r="705" spans="1:9" x14ac:dyDescent="0.25">
      <c r="A705" s="72"/>
      <c r="B705" s="72"/>
      <c r="C705" s="72"/>
      <c r="D705" s="73"/>
      <c r="E705" s="72"/>
      <c r="F705" s="72"/>
      <c r="G705" s="74"/>
      <c r="H705" s="72"/>
      <c r="I705" s="72"/>
    </row>
    <row r="706" spans="1:9" x14ac:dyDescent="0.25">
      <c r="A706" s="72"/>
      <c r="B706" s="72"/>
      <c r="C706" s="72"/>
      <c r="D706" s="73"/>
      <c r="E706" s="72"/>
      <c r="F706" s="72"/>
      <c r="G706" s="74"/>
      <c r="H706" s="72"/>
      <c r="I706" s="72"/>
    </row>
    <row r="707" spans="1:9" x14ac:dyDescent="0.25">
      <c r="A707" s="72"/>
      <c r="B707" s="72"/>
      <c r="C707" s="72"/>
      <c r="D707" s="73"/>
      <c r="E707" s="72"/>
      <c r="F707" s="72"/>
      <c r="G707" s="74"/>
      <c r="H707" s="72"/>
      <c r="I707" s="72"/>
    </row>
    <row r="708" spans="1:9" x14ac:dyDescent="0.25">
      <c r="A708" s="72"/>
      <c r="B708" s="72"/>
      <c r="C708" s="72"/>
      <c r="D708" s="73"/>
      <c r="E708" s="72"/>
      <c r="F708" s="72"/>
      <c r="G708" s="74"/>
      <c r="H708" s="72"/>
      <c r="I708" s="72"/>
    </row>
    <row r="709" spans="1:9" x14ac:dyDescent="0.25">
      <c r="A709" s="72"/>
      <c r="B709" s="72"/>
      <c r="C709" s="72"/>
      <c r="D709" s="73"/>
      <c r="E709" s="72"/>
      <c r="F709" s="72"/>
      <c r="G709" s="74"/>
      <c r="H709" s="72"/>
      <c r="I709" s="72"/>
    </row>
    <row r="710" spans="1:9" x14ac:dyDescent="0.25">
      <c r="A710" s="72"/>
      <c r="B710" s="72"/>
      <c r="C710" s="72"/>
      <c r="D710" s="73"/>
      <c r="E710" s="72"/>
      <c r="F710" s="72"/>
      <c r="G710" s="74"/>
      <c r="H710" s="72"/>
      <c r="I710" s="72"/>
    </row>
    <row r="711" spans="1:9" x14ac:dyDescent="0.25">
      <c r="A711" s="72"/>
      <c r="B711" s="72"/>
      <c r="C711" s="72"/>
      <c r="D711" s="73"/>
      <c r="E711" s="72"/>
      <c r="F711" s="72"/>
      <c r="G711" s="74"/>
      <c r="H711" s="72"/>
      <c r="I711" s="72"/>
    </row>
    <row r="712" spans="1:9" x14ac:dyDescent="0.25">
      <c r="A712" s="72"/>
      <c r="B712" s="72"/>
      <c r="C712" s="72"/>
      <c r="D712" s="73"/>
      <c r="E712" s="72"/>
      <c r="F712" s="72"/>
      <c r="G712" s="74"/>
      <c r="H712" s="72"/>
      <c r="I712" s="72"/>
    </row>
    <row r="713" spans="1:9" x14ac:dyDescent="0.25">
      <c r="A713" s="72"/>
      <c r="B713" s="72"/>
      <c r="C713" s="72"/>
      <c r="D713" s="73"/>
      <c r="E713" s="72"/>
      <c r="F713" s="72"/>
      <c r="G713" s="74"/>
      <c r="H713" s="72"/>
      <c r="I713" s="72"/>
    </row>
    <row r="714" spans="1:9" x14ac:dyDescent="0.25">
      <c r="A714" s="72"/>
      <c r="B714" s="72"/>
      <c r="C714" s="72"/>
      <c r="D714" s="73"/>
      <c r="E714" s="72"/>
      <c r="F714" s="72"/>
      <c r="G714" s="74"/>
      <c r="H714" s="72"/>
      <c r="I714" s="72"/>
    </row>
    <row r="715" spans="1:9" x14ac:dyDescent="0.25">
      <c r="A715" s="72"/>
      <c r="B715" s="72"/>
      <c r="C715" s="72"/>
      <c r="D715" s="73"/>
      <c r="E715" s="72"/>
      <c r="F715" s="72"/>
      <c r="G715" s="74"/>
      <c r="H715" s="72"/>
      <c r="I715" s="72"/>
    </row>
    <row r="716" spans="1:9" x14ac:dyDescent="0.25">
      <c r="A716" s="72"/>
      <c r="B716" s="72"/>
      <c r="C716" s="72"/>
      <c r="D716" s="73"/>
      <c r="E716" s="72"/>
      <c r="F716" s="72"/>
      <c r="G716" s="74"/>
      <c r="H716" s="72"/>
      <c r="I716" s="72"/>
    </row>
    <row r="717" spans="1:9" x14ac:dyDescent="0.25">
      <c r="A717" s="72"/>
      <c r="B717" s="72"/>
      <c r="C717" s="72"/>
      <c r="D717" s="73"/>
      <c r="E717" s="72"/>
      <c r="F717" s="72"/>
      <c r="G717" s="74"/>
      <c r="H717" s="72"/>
      <c r="I717" s="72"/>
    </row>
    <row r="718" spans="1:9" x14ac:dyDescent="0.25">
      <c r="A718" s="72"/>
      <c r="B718" s="72"/>
      <c r="C718" s="72"/>
      <c r="D718" s="73"/>
      <c r="E718" s="72"/>
      <c r="F718" s="72"/>
      <c r="G718" s="74"/>
      <c r="H718" s="72"/>
      <c r="I718" s="72"/>
    </row>
    <row r="719" spans="1:9" x14ac:dyDescent="0.25">
      <c r="A719" s="72"/>
      <c r="B719" s="72"/>
      <c r="C719" s="72"/>
      <c r="D719" s="73"/>
      <c r="E719" s="72"/>
      <c r="F719" s="72"/>
      <c r="G719" s="74"/>
      <c r="H719" s="72"/>
      <c r="I719" s="72"/>
    </row>
    <row r="720" spans="1:9" x14ac:dyDescent="0.25">
      <c r="A720" s="72"/>
      <c r="B720" s="72"/>
      <c r="C720" s="72"/>
      <c r="D720" s="73"/>
      <c r="E720" s="72"/>
      <c r="F720" s="72"/>
      <c r="G720" s="74"/>
      <c r="H720" s="72"/>
      <c r="I720" s="72"/>
    </row>
    <row r="721" spans="1:9" x14ac:dyDescent="0.25">
      <c r="A721" s="72"/>
      <c r="B721" s="72"/>
      <c r="C721" s="72"/>
      <c r="D721" s="73"/>
      <c r="E721" s="72"/>
      <c r="F721" s="72"/>
      <c r="G721" s="74"/>
      <c r="H721" s="72"/>
      <c r="I721" s="72"/>
    </row>
    <row r="722" spans="1:9" x14ac:dyDescent="0.25">
      <c r="A722" s="72"/>
      <c r="B722" s="72"/>
      <c r="C722" s="72"/>
      <c r="D722" s="73"/>
      <c r="E722" s="72"/>
      <c r="F722" s="72"/>
      <c r="G722" s="74"/>
      <c r="H722" s="72"/>
      <c r="I722" s="72"/>
    </row>
    <row r="723" spans="1:9" x14ac:dyDescent="0.25">
      <c r="A723" s="72"/>
      <c r="B723" s="72"/>
      <c r="C723" s="72"/>
      <c r="D723" s="73"/>
      <c r="E723" s="72"/>
      <c r="F723" s="72"/>
      <c r="G723" s="74"/>
      <c r="H723" s="72"/>
      <c r="I723" s="72"/>
    </row>
    <row r="724" spans="1:9" x14ac:dyDescent="0.25">
      <c r="A724" s="72"/>
      <c r="B724" s="72"/>
      <c r="C724" s="72"/>
      <c r="D724" s="73"/>
      <c r="E724" s="72"/>
      <c r="F724" s="72"/>
      <c r="G724" s="74"/>
      <c r="H724" s="72"/>
      <c r="I724" s="72"/>
    </row>
    <row r="725" spans="1:9" x14ac:dyDescent="0.25">
      <c r="A725" s="72"/>
      <c r="B725" s="72"/>
      <c r="C725" s="72"/>
      <c r="D725" s="73"/>
      <c r="E725" s="72"/>
      <c r="F725" s="72"/>
      <c r="G725" s="74"/>
      <c r="H725" s="72"/>
      <c r="I725" s="72"/>
    </row>
    <row r="726" spans="1:9" x14ac:dyDescent="0.25">
      <c r="A726" s="72"/>
      <c r="B726" s="72"/>
      <c r="C726" s="72"/>
      <c r="D726" s="73"/>
      <c r="E726" s="72"/>
      <c r="F726" s="72"/>
      <c r="G726" s="74"/>
      <c r="H726" s="72"/>
      <c r="I726" s="72"/>
    </row>
    <row r="727" spans="1:9" x14ac:dyDescent="0.25">
      <c r="A727" s="72"/>
      <c r="B727" s="72"/>
      <c r="C727" s="72"/>
      <c r="D727" s="73"/>
      <c r="E727" s="72"/>
      <c r="F727" s="72"/>
      <c r="G727" s="74"/>
      <c r="H727" s="72"/>
      <c r="I727" s="72"/>
    </row>
    <row r="728" spans="1:9" x14ac:dyDescent="0.25">
      <c r="A728" s="72"/>
      <c r="B728" s="72"/>
      <c r="C728" s="72"/>
      <c r="D728" s="73"/>
      <c r="E728" s="72"/>
      <c r="F728" s="72"/>
      <c r="G728" s="74"/>
      <c r="H728" s="72"/>
      <c r="I728" s="72"/>
    </row>
    <row r="729" spans="1:9" x14ac:dyDescent="0.25">
      <c r="A729" s="72"/>
      <c r="B729" s="72"/>
      <c r="C729" s="72"/>
      <c r="D729" s="73"/>
      <c r="E729" s="72"/>
      <c r="F729" s="72"/>
      <c r="G729" s="74"/>
      <c r="H729" s="72"/>
      <c r="I729" s="72"/>
    </row>
    <row r="730" spans="1:9" x14ac:dyDescent="0.25">
      <c r="A730" s="72"/>
      <c r="B730" s="72"/>
      <c r="C730" s="72"/>
      <c r="D730" s="73"/>
      <c r="E730" s="72"/>
      <c r="F730" s="72"/>
      <c r="G730" s="74"/>
      <c r="H730" s="72"/>
      <c r="I730" s="72"/>
    </row>
    <row r="731" spans="1:9" x14ac:dyDescent="0.25">
      <c r="A731" s="72"/>
      <c r="B731" s="72"/>
      <c r="C731" s="72"/>
      <c r="D731" s="73"/>
      <c r="E731" s="72"/>
      <c r="F731" s="72"/>
      <c r="G731" s="74"/>
      <c r="H731" s="72"/>
      <c r="I731" s="72"/>
    </row>
    <row r="732" spans="1:9" x14ac:dyDescent="0.25">
      <c r="A732" s="72"/>
      <c r="B732" s="72"/>
      <c r="C732" s="72"/>
      <c r="D732" s="73"/>
      <c r="E732" s="72"/>
      <c r="F732" s="72"/>
      <c r="G732" s="74"/>
      <c r="H732" s="72"/>
      <c r="I732" s="72"/>
    </row>
    <row r="733" spans="1:9" x14ac:dyDescent="0.25">
      <c r="A733" s="72"/>
      <c r="B733" s="72"/>
      <c r="C733" s="72"/>
      <c r="D733" s="73"/>
      <c r="E733" s="72"/>
      <c r="F733" s="72"/>
      <c r="G733" s="74"/>
      <c r="H733" s="72"/>
      <c r="I733" s="72"/>
    </row>
    <row r="734" spans="1:9" x14ac:dyDescent="0.25">
      <c r="A734" s="72"/>
      <c r="B734" s="72"/>
      <c r="C734" s="72"/>
      <c r="D734" s="73"/>
      <c r="E734" s="72"/>
      <c r="F734" s="72"/>
      <c r="G734" s="74"/>
      <c r="H734" s="72"/>
      <c r="I734" s="72"/>
    </row>
    <row r="735" spans="1:9" x14ac:dyDescent="0.25">
      <c r="A735" s="72"/>
      <c r="B735" s="72"/>
      <c r="C735" s="72"/>
      <c r="D735" s="73"/>
      <c r="E735" s="72"/>
      <c r="F735" s="72"/>
      <c r="G735" s="74"/>
      <c r="H735" s="72"/>
      <c r="I735" s="72"/>
    </row>
    <row r="736" spans="1:9" x14ac:dyDescent="0.25">
      <c r="A736" s="72"/>
      <c r="B736" s="72"/>
      <c r="C736" s="72"/>
      <c r="D736" s="73"/>
      <c r="E736" s="72"/>
      <c r="F736" s="72"/>
      <c r="G736" s="74"/>
      <c r="H736" s="72"/>
      <c r="I736" s="72"/>
    </row>
    <row r="737" spans="1:9" x14ac:dyDescent="0.25">
      <c r="A737" s="72"/>
      <c r="B737" s="72"/>
      <c r="C737" s="72"/>
      <c r="D737" s="73"/>
      <c r="E737" s="72"/>
      <c r="F737" s="72"/>
      <c r="G737" s="74"/>
      <c r="H737" s="72"/>
      <c r="I737" s="72"/>
    </row>
    <row r="738" spans="1:9" x14ac:dyDescent="0.25">
      <c r="A738" s="72"/>
      <c r="B738" s="72"/>
      <c r="C738" s="72"/>
      <c r="D738" s="73"/>
      <c r="E738" s="72"/>
      <c r="F738" s="72"/>
      <c r="G738" s="74"/>
      <c r="H738" s="72"/>
      <c r="I738" s="72"/>
    </row>
    <row r="739" spans="1:9" x14ac:dyDescent="0.25">
      <c r="A739" s="72"/>
      <c r="B739" s="72"/>
      <c r="C739" s="72"/>
      <c r="D739" s="73"/>
      <c r="E739" s="72"/>
      <c r="F739" s="72"/>
      <c r="G739" s="74"/>
      <c r="H739" s="72"/>
      <c r="I739" s="72"/>
    </row>
    <row r="740" spans="1:9" x14ac:dyDescent="0.25">
      <c r="A740" s="72"/>
      <c r="B740" s="72"/>
      <c r="C740" s="72"/>
      <c r="D740" s="73"/>
      <c r="E740" s="72"/>
      <c r="F740" s="72"/>
      <c r="G740" s="74"/>
      <c r="H740" s="72"/>
      <c r="I740" s="72"/>
    </row>
    <row r="741" spans="1:9" x14ac:dyDescent="0.25">
      <c r="A741" s="72"/>
      <c r="B741" s="72"/>
      <c r="C741" s="72"/>
      <c r="D741" s="73"/>
      <c r="E741" s="72"/>
      <c r="F741" s="72"/>
      <c r="G741" s="74"/>
      <c r="H741" s="72"/>
      <c r="I741" s="72"/>
    </row>
    <row r="742" spans="1:9" x14ac:dyDescent="0.25">
      <c r="A742" s="72"/>
      <c r="B742" s="72"/>
      <c r="C742" s="72"/>
      <c r="D742" s="73"/>
      <c r="E742" s="72"/>
      <c r="F742" s="72"/>
      <c r="G742" s="74"/>
      <c r="H742" s="72"/>
      <c r="I742" s="72"/>
    </row>
    <row r="743" spans="1:9" x14ac:dyDescent="0.25">
      <c r="A743" s="72"/>
      <c r="B743" s="72"/>
      <c r="C743" s="72"/>
      <c r="D743" s="73"/>
      <c r="E743" s="72"/>
      <c r="F743" s="72"/>
      <c r="G743" s="74"/>
      <c r="H743" s="72"/>
      <c r="I743" s="72"/>
    </row>
    <row r="744" spans="1:9" x14ac:dyDescent="0.25">
      <c r="A744" s="72"/>
      <c r="B744" s="72"/>
      <c r="C744" s="72"/>
      <c r="D744" s="73"/>
      <c r="E744" s="72"/>
      <c r="F744" s="72"/>
      <c r="G744" s="74"/>
      <c r="H744" s="72"/>
      <c r="I744" s="72"/>
    </row>
    <row r="745" spans="1:9" x14ac:dyDescent="0.25">
      <c r="A745" s="72"/>
      <c r="B745" s="72"/>
      <c r="C745" s="72"/>
      <c r="D745" s="73"/>
      <c r="E745" s="72"/>
      <c r="F745" s="72"/>
      <c r="G745" s="74"/>
      <c r="H745" s="72"/>
      <c r="I745" s="72"/>
    </row>
    <row r="746" spans="1:9" x14ac:dyDescent="0.25">
      <c r="A746" s="72"/>
      <c r="B746" s="72"/>
      <c r="C746" s="72"/>
      <c r="D746" s="73"/>
      <c r="E746" s="72"/>
      <c r="F746" s="72"/>
      <c r="G746" s="74"/>
      <c r="H746" s="72"/>
      <c r="I746" s="72"/>
    </row>
    <row r="747" spans="1:9" x14ac:dyDescent="0.25">
      <c r="A747" s="72"/>
      <c r="B747" s="72"/>
      <c r="C747" s="72"/>
      <c r="D747" s="73"/>
      <c r="E747" s="72"/>
      <c r="F747" s="72"/>
      <c r="G747" s="74"/>
      <c r="H747" s="72"/>
      <c r="I747" s="72"/>
    </row>
    <row r="748" spans="1:9" x14ac:dyDescent="0.25">
      <c r="A748" s="72"/>
      <c r="B748" s="72"/>
      <c r="C748" s="72"/>
      <c r="D748" s="73"/>
      <c r="E748" s="72"/>
      <c r="F748" s="72"/>
      <c r="G748" s="74"/>
      <c r="H748" s="72"/>
      <c r="I748" s="72"/>
    </row>
    <row r="749" spans="1:9" x14ac:dyDescent="0.25">
      <c r="A749" s="72"/>
      <c r="B749" s="72"/>
      <c r="C749" s="72"/>
      <c r="D749" s="73"/>
      <c r="E749" s="72"/>
      <c r="F749" s="72"/>
      <c r="G749" s="74"/>
      <c r="H749" s="72"/>
      <c r="I749" s="72"/>
    </row>
    <row r="750" spans="1:9" x14ac:dyDescent="0.25">
      <c r="A750" s="72"/>
      <c r="B750" s="72"/>
      <c r="C750" s="72"/>
      <c r="D750" s="73"/>
      <c r="E750" s="72"/>
      <c r="F750" s="72"/>
      <c r="G750" s="74"/>
      <c r="H750" s="72"/>
      <c r="I750" s="72"/>
    </row>
    <row r="751" spans="1:9" x14ac:dyDescent="0.25">
      <c r="A751" s="72"/>
      <c r="B751" s="72"/>
      <c r="C751" s="72"/>
      <c r="D751" s="73"/>
      <c r="E751" s="72"/>
      <c r="F751" s="72"/>
      <c r="G751" s="74"/>
      <c r="H751" s="72"/>
      <c r="I751" s="72"/>
    </row>
    <row r="752" spans="1:9" x14ac:dyDescent="0.25">
      <c r="A752" s="72"/>
      <c r="B752" s="72"/>
      <c r="C752" s="72"/>
      <c r="D752" s="73"/>
      <c r="E752" s="72"/>
      <c r="F752" s="72"/>
      <c r="G752" s="74"/>
      <c r="H752" s="72"/>
      <c r="I752" s="72"/>
    </row>
    <row r="753" spans="1:9" x14ac:dyDescent="0.25">
      <c r="A753" s="72"/>
      <c r="B753" s="72"/>
      <c r="C753" s="72"/>
      <c r="D753" s="73"/>
      <c r="E753" s="72"/>
      <c r="F753" s="72"/>
      <c r="G753" s="74"/>
      <c r="H753" s="72"/>
      <c r="I753" s="72"/>
    </row>
    <row r="754" spans="1:9" x14ac:dyDescent="0.25">
      <c r="A754" s="72"/>
      <c r="B754" s="72"/>
      <c r="C754" s="72"/>
      <c r="D754" s="73"/>
      <c r="E754" s="72"/>
      <c r="F754" s="72"/>
      <c r="G754" s="74"/>
      <c r="H754" s="72"/>
      <c r="I754" s="72"/>
    </row>
    <row r="755" spans="1:9" x14ac:dyDescent="0.25">
      <c r="A755" s="72"/>
      <c r="B755" s="72"/>
      <c r="C755" s="72"/>
      <c r="D755" s="73"/>
      <c r="E755" s="72"/>
      <c r="F755" s="72"/>
      <c r="G755" s="74"/>
      <c r="H755" s="72"/>
      <c r="I755" s="72"/>
    </row>
    <row r="756" spans="1:9" x14ac:dyDescent="0.25">
      <c r="A756" s="72"/>
      <c r="B756" s="72"/>
      <c r="C756" s="72"/>
      <c r="D756" s="73"/>
      <c r="E756" s="72"/>
      <c r="F756" s="72"/>
      <c r="G756" s="74"/>
      <c r="H756" s="72"/>
      <c r="I756" s="72"/>
    </row>
    <row r="757" spans="1:9" x14ac:dyDescent="0.25">
      <c r="A757" s="72"/>
      <c r="B757" s="72"/>
      <c r="C757" s="72"/>
      <c r="D757" s="73"/>
      <c r="E757" s="72"/>
      <c r="F757" s="72"/>
      <c r="G757" s="74"/>
      <c r="H757" s="72"/>
      <c r="I757" s="72"/>
    </row>
    <row r="758" spans="1:9" x14ac:dyDescent="0.25">
      <c r="A758" s="72"/>
      <c r="B758" s="72"/>
      <c r="C758" s="72"/>
      <c r="D758" s="73"/>
      <c r="E758" s="72"/>
      <c r="F758" s="72"/>
      <c r="G758" s="74"/>
      <c r="H758" s="72"/>
      <c r="I758" s="72"/>
    </row>
    <row r="759" spans="1:9" x14ac:dyDescent="0.25">
      <c r="A759" s="72"/>
      <c r="B759" s="72"/>
      <c r="C759" s="72"/>
      <c r="D759" s="73"/>
      <c r="E759" s="72"/>
      <c r="F759" s="72"/>
      <c r="G759" s="74"/>
      <c r="H759" s="72"/>
      <c r="I759" s="72"/>
    </row>
    <row r="760" spans="1:9" x14ac:dyDescent="0.25">
      <c r="A760" s="72"/>
      <c r="B760" s="72"/>
      <c r="C760" s="72"/>
      <c r="D760" s="73"/>
      <c r="E760" s="72"/>
      <c r="F760" s="72"/>
      <c r="G760" s="74"/>
      <c r="H760" s="72"/>
      <c r="I760" s="72"/>
    </row>
    <row r="761" spans="1:9" x14ac:dyDescent="0.25">
      <c r="A761" s="72"/>
      <c r="B761" s="72"/>
      <c r="C761" s="72"/>
      <c r="D761" s="73"/>
      <c r="E761" s="72"/>
      <c r="F761" s="72"/>
      <c r="G761" s="74"/>
      <c r="H761" s="72"/>
      <c r="I761" s="72"/>
    </row>
    <row r="762" spans="1:9" x14ac:dyDescent="0.25">
      <c r="A762" s="72"/>
      <c r="B762" s="72"/>
      <c r="C762" s="72"/>
      <c r="D762" s="73"/>
      <c r="E762" s="72"/>
      <c r="F762" s="72"/>
      <c r="G762" s="74"/>
      <c r="H762" s="72"/>
      <c r="I762" s="72"/>
    </row>
    <row r="763" spans="1:9" x14ac:dyDescent="0.25">
      <c r="A763" s="72"/>
      <c r="B763" s="72"/>
      <c r="C763" s="72"/>
      <c r="D763" s="73"/>
      <c r="E763" s="72"/>
      <c r="F763" s="72"/>
      <c r="G763" s="74"/>
      <c r="H763" s="72"/>
      <c r="I763" s="72"/>
    </row>
    <row r="764" spans="1:9" x14ac:dyDescent="0.25">
      <c r="A764" s="72"/>
      <c r="B764" s="72"/>
      <c r="C764" s="72"/>
      <c r="D764" s="73"/>
      <c r="E764" s="72"/>
      <c r="F764" s="72"/>
      <c r="G764" s="74"/>
      <c r="H764" s="72"/>
      <c r="I764" s="72"/>
    </row>
    <row r="765" spans="1:9" x14ac:dyDescent="0.25">
      <c r="A765" s="72"/>
      <c r="B765" s="72"/>
      <c r="C765" s="72"/>
      <c r="D765" s="73"/>
      <c r="E765" s="72"/>
      <c r="F765" s="72"/>
      <c r="G765" s="74"/>
      <c r="H765" s="72"/>
      <c r="I765" s="72"/>
    </row>
    <row r="766" spans="1:9" x14ac:dyDescent="0.25">
      <c r="A766" s="72"/>
      <c r="B766" s="72"/>
      <c r="C766" s="72"/>
      <c r="D766" s="73"/>
      <c r="E766" s="72"/>
      <c r="F766" s="72"/>
      <c r="G766" s="74"/>
      <c r="H766" s="72"/>
      <c r="I766" s="72"/>
    </row>
    <row r="767" spans="1:9" x14ac:dyDescent="0.25">
      <c r="A767" s="72"/>
      <c r="B767" s="72"/>
      <c r="C767" s="72"/>
      <c r="D767" s="73"/>
      <c r="E767" s="72"/>
      <c r="F767" s="72"/>
      <c r="G767" s="74"/>
      <c r="H767" s="72"/>
      <c r="I767" s="72"/>
    </row>
    <row r="768" spans="1:9" x14ac:dyDescent="0.25">
      <c r="A768" s="72"/>
      <c r="B768" s="72"/>
      <c r="C768" s="72"/>
      <c r="D768" s="73"/>
      <c r="E768" s="72"/>
      <c r="F768" s="72"/>
      <c r="G768" s="74"/>
      <c r="H768" s="72"/>
      <c r="I768" s="72"/>
    </row>
    <row r="769" spans="1:9" x14ac:dyDescent="0.25">
      <c r="A769" s="72"/>
      <c r="B769" s="72"/>
      <c r="C769" s="72"/>
      <c r="D769" s="73"/>
      <c r="E769" s="72"/>
      <c r="F769" s="72"/>
      <c r="G769" s="74"/>
      <c r="H769" s="72"/>
      <c r="I769" s="72"/>
    </row>
    <row r="770" spans="1:9" x14ac:dyDescent="0.25">
      <c r="A770" s="72"/>
      <c r="B770" s="72"/>
      <c r="C770" s="72"/>
      <c r="D770" s="73"/>
      <c r="E770" s="72"/>
      <c r="F770" s="72"/>
      <c r="G770" s="74"/>
      <c r="H770" s="72"/>
      <c r="I770" s="72"/>
    </row>
    <row r="771" spans="1:9" x14ac:dyDescent="0.25">
      <c r="A771" s="72"/>
      <c r="B771" s="72"/>
      <c r="C771" s="72"/>
      <c r="D771" s="73"/>
      <c r="E771" s="72"/>
      <c r="F771" s="72"/>
      <c r="G771" s="74"/>
      <c r="H771" s="72"/>
      <c r="I771" s="72"/>
    </row>
    <row r="772" spans="1:9" x14ac:dyDescent="0.25">
      <c r="A772" s="72"/>
      <c r="B772" s="72"/>
      <c r="C772" s="72"/>
      <c r="D772" s="73"/>
      <c r="E772" s="72"/>
      <c r="F772" s="72"/>
      <c r="G772" s="74"/>
      <c r="H772" s="72"/>
      <c r="I772" s="72"/>
    </row>
    <row r="773" spans="1:9" x14ac:dyDescent="0.25">
      <c r="A773" s="72"/>
      <c r="B773" s="72"/>
      <c r="C773" s="72"/>
      <c r="D773" s="73"/>
      <c r="E773" s="72"/>
      <c r="F773" s="72"/>
      <c r="G773" s="74"/>
      <c r="H773" s="72"/>
      <c r="I773" s="72"/>
    </row>
    <row r="774" spans="1:9" x14ac:dyDescent="0.25">
      <c r="A774" s="72"/>
      <c r="B774" s="72"/>
      <c r="C774" s="72"/>
      <c r="D774" s="73"/>
      <c r="E774" s="72"/>
      <c r="F774" s="72"/>
      <c r="G774" s="74"/>
      <c r="H774" s="72"/>
      <c r="I774" s="72"/>
    </row>
    <row r="775" spans="1:9" x14ac:dyDescent="0.25">
      <c r="A775" s="72"/>
      <c r="B775" s="72"/>
      <c r="C775" s="72"/>
      <c r="D775" s="73"/>
      <c r="E775" s="72"/>
      <c r="F775" s="72"/>
      <c r="G775" s="74"/>
      <c r="H775" s="72"/>
      <c r="I775" s="72"/>
    </row>
    <row r="776" spans="1:9" x14ac:dyDescent="0.25">
      <c r="A776" s="72"/>
      <c r="B776" s="72"/>
      <c r="C776" s="72"/>
      <c r="D776" s="73"/>
      <c r="E776" s="72"/>
      <c r="F776" s="72"/>
      <c r="G776" s="74"/>
      <c r="H776" s="72"/>
      <c r="I776" s="72"/>
    </row>
    <row r="777" spans="1:9" x14ac:dyDescent="0.25">
      <c r="A777" s="72"/>
      <c r="B777" s="72"/>
      <c r="C777" s="72"/>
      <c r="D777" s="73"/>
      <c r="E777" s="72"/>
      <c r="F777" s="72"/>
      <c r="G777" s="74"/>
      <c r="H777" s="72"/>
      <c r="I777" s="72"/>
    </row>
    <row r="778" spans="1:9" x14ac:dyDescent="0.25">
      <c r="A778" s="72"/>
      <c r="B778" s="72"/>
      <c r="C778" s="72"/>
      <c r="D778" s="73"/>
      <c r="E778" s="72"/>
      <c r="F778" s="72"/>
      <c r="G778" s="74"/>
      <c r="H778" s="72"/>
      <c r="I778" s="72"/>
    </row>
    <row r="779" spans="1:9" x14ac:dyDescent="0.25">
      <c r="A779" s="72"/>
      <c r="B779" s="72"/>
      <c r="C779" s="72"/>
      <c r="D779" s="73"/>
      <c r="E779" s="72"/>
      <c r="F779" s="72"/>
      <c r="G779" s="74"/>
      <c r="H779" s="72"/>
      <c r="I779" s="72"/>
    </row>
    <row r="780" spans="1:9" x14ac:dyDescent="0.25">
      <c r="A780" s="72"/>
      <c r="B780" s="72"/>
      <c r="C780" s="72"/>
      <c r="D780" s="73"/>
      <c r="E780" s="72"/>
      <c r="F780" s="72"/>
      <c r="G780" s="74"/>
      <c r="H780" s="72"/>
      <c r="I780" s="72"/>
    </row>
    <row r="781" spans="1:9" x14ac:dyDescent="0.25">
      <c r="A781" s="72"/>
      <c r="B781" s="72"/>
      <c r="C781" s="72"/>
      <c r="D781" s="73"/>
      <c r="E781" s="72"/>
      <c r="F781" s="72"/>
      <c r="G781" s="74"/>
      <c r="H781" s="72"/>
      <c r="I781" s="72"/>
    </row>
    <row r="782" spans="1:9" x14ac:dyDescent="0.25">
      <c r="A782" s="72"/>
      <c r="B782" s="72"/>
      <c r="C782" s="72"/>
      <c r="D782" s="73"/>
      <c r="E782" s="72"/>
      <c r="F782" s="72"/>
      <c r="G782" s="74"/>
      <c r="H782" s="72"/>
      <c r="I782" s="72"/>
    </row>
    <row r="783" spans="1:9" x14ac:dyDescent="0.25">
      <c r="A783" s="72"/>
      <c r="B783" s="72"/>
      <c r="C783" s="72"/>
      <c r="D783" s="73"/>
      <c r="E783" s="72"/>
      <c r="F783" s="72"/>
      <c r="G783" s="74"/>
      <c r="H783" s="72"/>
      <c r="I783" s="72"/>
    </row>
    <row r="784" spans="1:9" x14ac:dyDescent="0.25">
      <c r="A784" s="72"/>
      <c r="B784" s="72"/>
      <c r="C784" s="72"/>
      <c r="D784" s="73"/>
      <c r="E784" s="72"/>
      <c r="F784" s="72"/>
      <c r="G784" s="74"/>
      <c r="H784" s="72"/>
      <c r="I784" s="72"/>
    </row>
    <row r="785" spans="1:9" x14ac:dyDescent="0.25">
      <c r="A785" s="72"/>
      <c r="B785" s="72"/>
      <c r="C785" s="72"/>
      <c r="D785" s="73"/>
      <c r="E785" s="72"/>
      <c r="F785" s="72"/>
      <c r="G785" s="74"/>
      <c r="H785" s="72"/>
      <c r="I785" s="72"/>
    </row>
    <row r="786" spans="1:9" x14ac:dyDescent="0.25">
      <c r="A786" s="72"/>
      <c r="B786" s="72"/>
      <c r="C786" s="72"/>
      <c r="D786" s="73"/>
      <c r="E786" s="72"/>
      <c r="F786" s="72"/>
      <c r="G786" s="74"/>
      <c r="H786" s="72"/>
      <c r="I786" s="72"/>
    </row>
    <row r="787" spans="1:9" x14ac:dyDescent="0.25">
      <c r="A787" s="72"/>
      <c r="B787" s="72"/>
      <c r="C787" s="72"/>
      <c r="D787" s="73"/>
      <c r="E787" s="72"/>
      <c r="F787" s="72"/>
      <c r="G787" s="74"/>
      <c r="H787" s="72"/>
      <c r="I787" s="72"/>
    </row>
    <row r="788" spans="1:9" x14ac:dyDescent="0.25">
      <c r="A788" s="72"/>
      <c r="B788" s="72"/>
      <c r="C788" s="72"/>
      <c r="D788" s="73"/>
      <c r="E788" s="72"/>
      <c r="F788" s="72"/>
      <c r="G788" s="74"/>
      <c r="H788" s="72"/>
      <c r="I788" s="72"/>
    </row>
    <row r="789" spans="1:9" x14ac:dyDescent="0.25">
      <c r="A789" s="72"/>
      <c r="B789" s="72"/>
      <c r="C789" s="72"/>
      <c r="D789" s="73"/>
      <c r="E789" s="72"/>
      <c r="F789" s="72"/>
      <c r="G789" s="74"/>
      <c r="H789" s="72"/>
      <c r="I789" s="72"/>
    </row>
    <row r="790" spans="1:9" x14ac:dyDescent="0.25">
      <c r="A790" s="72"/>
      <c r="B790" s="72"/>
      <c r="C790" s="72"/>
      <c r="D790" s="73"/>
      <c r="E790" s="72"/>
      <c r="F790" s="72"/>
      <c r="G790" s="74"/>
      <c r="H790" s="72"/>
      <c r="I790" s="72"/>
    </row>
    <row r="791" spans="1:9" x14ac:dyDescent="0.25">
      <c r="A791" s="72"/>
      <c r="B791" s="72"/>
      <c r="C791" s="72"/>
      <c r="D791" s="73"/>
      <c r="E791" s="72"/>
      <c r="F791" s="72"/>
      <c r="G791" s="74"/>
      <c r="H791" s="72"/>
      <c r="I791" s="72"/>
    </row>
    <row r="792" spans="1:9" x14ac:dyDescent="0.25">
      <c r="A792" s="72"/>
      <c r="B792" s="72"/>
      <c r="C792" s="72"/>
      <c r="D792" s="73"/>
      <c r="E792" s="72"/>
      <c r="F792" s="72"/>
      <c r="G792" s="74"/>
      <c r="H792" s="72"/>
      <c r="I792" s="72"/>
    </row>
    <row r="793" spans="1:9" x14ac:dyDescent="0.25">
      <c r="A793" s="72"/>
      <c r="B793" s="72"/>
      <c r="C793" s="72"/>
      <c r="D793" s="73"/>
      <c r="E793" s="72"/>
      <c r="F793" s="72"/>
      <c r="G793" s="74"/>
      <c r="H793" s="72"/>
      <c r="I793" s="72"/>
    </row>
    <row r="794" spans="1:9" x14ac:dyDescent="0.25">
      <c r="A794" s="72"/>
      <c r="B794" s="72"/>
      <c r="C794" s="72"/>
      <c r="D794" s="73"/>
      <c r="E794" s="72"/>
      <c r="F794" s="72"/>
      <c r="G794" s="74"/>
      <c r="H794" s="72"/>
      <c r="I794" s="72"/>
    </row>
    <row r="795" spans="1:9" x14ac:dyDescent="0.25">
      <c r="A795" s="72"/>
      <c r="B795" s="72"/>
      <c r="C795" s="72"/>
      <c r="D795" s="73"/>
      <c r="E795" s="72"/>
      <c r="F795" s="72"/>
      <c r="G795" s="74"/>
      <c r="H795" s="72"/>
      <c r="I795" s="72"/>
    </row>
    <row r="796" spans="1:9" x14ac:dyDescent="0.25">
      <c r="A796" s="72"/>
      <c r="B796" s="72"/>
      <c r="C796" s="72"/>
      <c r="D796" s="73"/>
      <c r="E796" s="72"/>
      <c r="F796" s="72"/>
      <c r="G796" s="74"/>
      <c r="H796" s="72"/>
      <c r="I796" s="72"/>
    </row>
    <row r="797" spans="1:9" x14ac:dyDescent="0.25">
      <c r="A797" s="72"/>
      <c r="B797" s="72"/>
      <c r="C797" s="72"/>
      <c r="D797" s="73"/>
      <c r="E797" s="72"/>
      <c r="F797" s="72"/>
      <c r="G797" s="74"/>
      <c r="H797" s="72"/>
      <c r="I797" s="72"/>
    </row>
    <row r="798" spans="1:9" x14ac:dyDescent="0.25">
      <c r="A798" s="72"/>
      <c r="B798" s="72"/>
      <c r="C798" s="72"/>
      <c r="D798" s="73"/>
      <c r="E798" s="72"/>
      <c r="F798" s="72"/>
      <c r="G798" s="74"/>
      <c r="H798" s="72"/>
      <c r="I798" s="72"/>
    </row>
    <row r="799" spans="1:9" x14ac:dyDescent="0.25">
      <c r="A799" s="72"/>
      <c r="B799" s="72"/>
      <c r="C799" s="72"/>
      <c r="D799" s="73"/>
      <c r="E799" s="72"/>
      <c r="F799" s="72"/>
      <c r="G799" s="74"/>
      <c r="H799" s="72"/>
      <c r="I799" s="72"/>
    </row>
    <row r="800" spans="1:9" x14ac:dyDescent="0.25">
      <c r="A800" s="72"/>
      <c r="B800" s="72"/>
      <c r="C800" s="72"/>
      <c r="D800" s="73"/>
      <c r="E800" s="72"/>
      <c r="F800" s="72"/>
      <c r="G800" s="74"/>
      <c r="H800" s="72"/>
      <c r="I800" s="72"/>
    </row>
    <row r="801" spans="1:9" x14ac:dyDescent="0.25">
      <c r="A801" s="72"/>
      <c r="B801" s="72"/>
      <c r="C801" s="72"/>
      <c r="D801" s="73"/>
      <c r="E801" s="72"/>
      <c r="F801" s="72"/>
      <c r="G801" s="74"/>
      <c r="H801" s="72"/>
      <c r="I801" s="72"/>
    </row>
    <row r="802" spans="1:9" x14ac:dyDescent="0.25">
      <c r="A802" s="72"/>
      <c r="B802" s="72"/>
      <c r="C802" s="72"/>
      <c r="D802" s="73"/>
      <c r="E802" s="72"/>
      <c r="F802" s="72"/>
      <c r="G802" s="74"/>
      <c r="H802" s="72"/>
      <c r="I802" s="72"/>
    </row>
    <row r="803" spans="1:9" x14ac:dyDescent="0.25">
      <c r="A803" s="72"/>
      <c r="B803" s="72"/>
      <c r="C803" s="72"/>
      <c r="D803" s="73"/>
      <c r="E803" s="72"/>
      <c r="F803" s="72"/>
      <c r="G803" s="74"/>
      <c r="H803" s="72"/>
      <c r="I803" s="72"/>
    </row>
    <row r="804" spans="1:9" x14ac:dyDescent="0.25">
      <c r="A804" s="72"/>
      <c r="B804" s="72"/>
      <c r="C804" s="72"/>
      <c r="D804" s="73"/>
      <c r="E804" s="72"/>
      <c r="F804" s="72"/>
      <c r="G804" s="74"/>
      <c r="H804" s="72"/>
      <c r="I804" s="72"/>
    </row>
    <row r="805" spans="1:9" x14ac:dyDescent="0.25">
      <c r="A805" s="72"/>
      <c r="B805" s="72"/>
      <c r="C805" s="72"/>
      <c r="D805" s="73"/>
      <c r="E805" s="72"/>
      <c r="F805" s="72"/>
      <c r="G805" s="74"/>
      <c r="H805" s="72"/>
      <c r="I805" s="72"/>
    </row>
    <row r="806" spans="1:9" x14ac:dyDescent="0.25">
      <c r="A806" s="72"/>
      <c r="B806" s="72"/>
      <c r="C806" s="72"/>
      <c r="D806" s="73"/>
      <c r="E806" s="72"/>
      <c r="F806" s="72"/>
      <c r="G806" s="74"/>
      <c r="H806" s="72"/>
      <c r="I806" s="72"/>
    </row>
    <row r="807" spans="1:9" x14ac:dyDescent="0.25">
      <c r="A807" s="72"/>
      <c r="B807" s="72"/>
      <c r="C807" s="72"/>
      <c r="D807" s="73"/>
      <c r="E807" s="72"/>
      <c r="F807" s="72"/>
      <c r="G807" s="74"/>
      <c r="H807" s="72"/>
      <c r="I807" s="72"/>
    </row>
    <row r="808" spans="1:9" x14ac:dyDescent="0.25">
      <c r="A808" s="72"/>
      <c r="B808" s="72"/>
      <c r="C808" s="72"/>
      <c r="D808" s="73"/>
      <c r="E808" s="72"/>
      <c r="F808" s="72"/>
      <c r="G808" s="74"/>
      <c r="H808" s="72"/>
      <c r="I808" s="72"/>
    </row>
    <row r="809" spans="1:9" x14ac:dyDescent="0.25">
      <c r="A809" s="72"/>
      <c r="B809" s="72"/>
      <c r="C809" s="72"/>
      <c r="D809" s="73"/>
      <c r="E809" s="72"/>
      <c r="F809" s="72"/>
      <c r="G809" s="74"/>
      <c r="H809" s="72"/>
      <c r="I809" s="72"/>
    </row>
    <row r="810" spans="1:9" x14ac:dyDescent="0.25">
      <c r="A810" s="72"/>
      <c r="B810" s="72"/>
      <c r="C810" s="72"/>
      <c r="D810" s="73"/>
      <c r="E810" s="72"/>
      <c r="F810" s="72"/>
      <c r="G810" s="74"/>
      <c r="H810" s="72"/>
      <c r="I810" s="72"/>
    </row>
    <row r="811" spans="1:9" x14ac:dyDescent="0.25">
      <c r="A811" s="72"/>
      <c r="B811" s="72"/>
      <c r="C811" s="72"/>
      <c r="D811" s="73"/>
      <c r="E811" s="72"/>
      <c r="F811" s="72"/>
      <c r="G811" s="74"/>
      <c r="H811" s="72"/>
      <c r="I811" s="72"/>
    </row>
    <row r="812" spans="1:9" x14ac:dyDescent="0.25">
      <c r="A812" s="72"/>
      <c r="B812" s="72"/>
      <c r="C812" s="72"/>
      <c r="D812" s="73"/>
      <c r="E812" s="72"/>
      <c r="F812" s="72"/>
      <c r="G812" s="74"/>
      <c r="H812" s="72"/>
      <c r="I812" s="72"/>
    </row>
    <row r="813" spans="1:9" x14ac:dyDescent="0.25">
      <c r="A813" s="72"/>
      <c r="B813" s="72"/>
      <c r="C813" s="72"/>
      <c r="D813" s="73"/>
      <c r="E813" s="72"/>
      <c r="F813" s="72"/>
      <c r="G813" s="74"/>
      <c r="H813" s="72"/>
      <c r="I813" s="72"/>
    </row>
    <row r="814" spans="1:9" x14ac:dyDescent="0.25">
      <c r="A814" s="72"/>
      <c r="B814" s="72"/>
      <c r="C814" s="72"/>
      <c r="D814" s="73"/>
      <c r="E814" s="72"/>
      <c r="F814" s="72"/>
      <c r="G814" s="74"/>
      <c r="H814" s="72"/>
      <c r="I814" s="72"/>
    </row>
    <row r="815" spans="1:9" x14ac:dyDescent="0.25">
      <c r="A815" s="72"/>
      <c r="B815" s="72"/>
      <c r="C815" s="72"/>
      <c r="D815" s="73"/>
      <c r="E815" s="72"/>
      <c r="F815" s="72"/>
      <c r="G815" s="74"/>
      <c r="H815" s="72"/>
      <c r="I815" s="72"/>
    </row>
    <row r="816" spans="1:9" x14ac:dyDescent="0.25">
      <c r="A816" s="72"/>
      <c r="B816" s="72"/>
      <c r="C816" s="72"/>
      <c r="D816" s="73"/>
      <c r="E816" s="72"/>
      <c r="F816" s="72"/>
      <c r="G816" s="74"/>
      <c r="H816" s="72"/>
      <c r="I816" s="72"/>
    </row>
    <row r="817" spans="1:9" x14ac:dyDescent="0.25">
      <c r="A817" s="72"/>
      <c r="B817" s="72"/>
      <c r="C817" s="72"/>
      <c r="D817" s="73"/>
      <c r="E817" s="72"/>
      <c r="F817" s="72"/>
      <c r="G817" s="74"/>
      <c r="H817" s="72"/>
      <c r="I817" s="72"/>
    </row>
    <row r="818" spans="1:9" x14ac:dyDescent="0.25">
      <c r="A818" s="72"/>
      <c r="B818" s="72"/>
      <c r="C818" s="72"/>
      <c r="D818" s="73"/>
      <c r="E818" s="72"/>
      <c r="F818" s="72"/>
      <c r="G818" s="74"/>
      <c r="H818" s="72"/>
      <c r="I818" s="72"/>
    </row>
    <row r="819" spans="1:9" x14ac:dyDescent="0.25">
      <c r="A819" s="72"/>
      <c r="B819" s="72"/>
      <c r="C819" s="72"/>
      <c r="D819" s="73"/>
      <c r="E819" s="72"/>
      <c r="F819" s="72"/>
      <c r="G819" s="74"/>
      <c r="H819" s="72"/>
      <c r="I819" s="72"/>
    </row>
    <row r="820" spans="1:9" x14ac:dyDescent="0.25">
      <c r="A820" s="72"/>
      <c r="B820" s="72"/>
      <c r="C820" s="72"/>
      <c r="D820" s="73"/>
      <c r="E820" s="72"/>
      <c r="F820" s="72"/>
      <c r="G820" s="74"/>
      <c r="H820" s="72"/>
      <c r="I820" s="72"/>
    </row>
    <row r="821" spans="1:9" x14ac:dyDescent="0.25">
      <c r="A821" s="72"/>
      <c r="B821" s="72"/>
      <c r="C821" s="72"/>
      <c r="D821" s="73"/>
      <c r="E821" s="72"/>
      <c r="F821" s="72"/>
      <c r="G821" s="74"/>
      <c r="H821" s="72"/>
      <c r="I821" s="72"/>
    </row>
    <row r="822" spans="1:9" x14ac:dyDescent="0.25">
      <c r="A822" s="72"/>
      <c r="B822" s="72"/>
      <c r="C822" s="72"/>
      <c r="D822" s="73"/>
      <c r="E822" s="72"/>
      <c r="F822" s="72"/>
      <c r="G822" s="74"/>
      <c r="H822" s="72"/>
      <c r="I822" s="72"/>
    </row>
    <row r="823" spans="1:9" x14ac:dyDescent="0.25">
      <c r="A823" s="72"/>
      <c r="B823" s="72"/>
      <c r="C823" s="72"/>
      <c r="D823" s="73"/>
      <c r="E823" s="72"/>
      <c r="F823" s="72"/>
      <c r="G823" s="74"/>
      <c r="H823" s="72"/>
      <c r="I823" s="72"/>
    </row>
    <row r="824" spans="1:9" x14ac:dyDescent="0.25">
      <c r="A824" s="72"/>
      <c r="B824" s="72"/>
      <c r="C824" s="72"/>
      <c r="D824" s="73"/>
      <c r="E824" s="72"/>
      <c r="F824" s="72"/>
      <c r="G824" s="74"/>
      <c r="H824" s="72"/>
      <c r="I824" s="72"/>
    </row>
    <row r="825" spans="1:9" x14ac:dyDescent="0.25">
      <c r="A825" s="72"/>
      <c r="B825" s="72"/>
      <c r="C825" s="72"/>
      <c r="D825" s="73"/>
      <c r="E825" s="72"/>
      <c r="F825" s="72"/>
      <c r="G825" s="74"/>
      <c r="H825" s="72"/>
      <c r="I825" s="72"/>
    </row>
    <row r="826" spans="1:9" x14ac:dyDescent="0.25">
      <c r="A826" s="72"/>
      <c r="B826" s="72"/>
      <c r="C826" s="72"/>
      <c r="D826" s="73"/>
      <c r="E826" s="72"/>
      <c r="F826" s="72"/>
      <c r="G826" s="74"/>
      <c r="H826" s="72"/>
      <c r="I826" s="72"/>
    </row>
    <row r="827" spans="1:9" x14ac:dyDescent="0.25">
      <c r="A827" s="72"/>
      <c r="B827" s="72"/>
      <c r="C827" s="72"/>
      <c r="D827" s="73"/>
      <c r="E827" s="72"/>
      <c r="F827" s="72"/>
      <c r="G827" s="74"/>
      <c r="H827" s="72"/>
      <c r="I827" s="72"/>
    </row>
    <row r="828" spans="1:9" x14ac:dyDescent="0.25">
      <c r="A828" s="72"/>
      <c r="B828" s="72"/>
      <c r="C828" s="72"/>
      <c r="D828" s="73"/>
      <c r="E828" s="72"/>
      <c r="F828" s="72"/>
      <c r="G828" s="74"/>
      <c r="H828" s="72"/>
      <c r="I828" s="72"/>
    </row>
    <row r="829" spans="1:9" x14ac:dyDescent="0.25">
      <c r="A829" s="72"/>
      <c r="B829" s="72"/>
      <c r="C829" s="72"/>
      <c r="D829" s="73"/>
      <c r="E829" s="72"/>
      <c r="F829" s="72"/>
      <c r="G829" s="74"/>
      <c r="H829" s="72"/>
      <c r="I829" s="72"/>
    </row>
    <row r="830" spans="1:9" x14ac:dyDescent="0.25">
      <c r="A830" s="72"/>
      <c r="B830" s="72"/>
      <c r="C830" s="72"/>
      <c r="D830" s="73"/>
      <c r="E830" s="72"/>
      <c r="F830" s="72"/>
      <c r="G830" s="74"/>
      <c r="H830" s="72"/>
      <c r="I830" s="72"/>
    </row>
    <row r="831" spans="1:9" x14ac:dyDescent="0.25">
      <c r="A831" s="72"/>
      <c r="B831" s="72"/>
      <c r="C831" s="72"/>
      <c r="D831" s="73"/>
      <c r="E831" s="72"/>
      <c r="F831" s="72"/>
      <c r="G831" s="74"/>
      <c r="H831" s="72"/>
      <c r="I831" s="72"/>
    </row>
    <row r="832" spans="1:9" x14ac:dyDescent="0.25">
      <c r="A832" s="72"/>
      <c r="B832" s="72"/>
      <c r="C832" s="72"/>
      <c r="D832" s="73"/>
      <c r="E832" s="72"/>
      <c r="F832" s="72"/>
      <c r="G832" s="74"/>
      <c r="H832" s="72"/>
      <c r="I832" s="72"/>
    </row>
    <row r="833" spans="1:9" x14ac:dyDescent="0.25">
      <c r="A833" s="72"/>
      <c r="B833" s="72"/>
      <c r="C833" s="72"/>
      <c r="D833" s="73"/>
      <c r="E833" s="72"/>
      <c r="F833" s="72"/>
      <c r="G833" s="74"/>
      <c r="H833" s="72"/>
      <c r="I833" s="72"/>
    </row>
    <row r="834" spans="1:9" x14ac:dyDescent="0.25">
      <c r="A834" s="72"/>
      <c r="B834" s="72"/>
      <c r="C834" s="72"/>
      <c r="D834" s="73"/>
      <c r="E834" s="72"/>
      <c r="F834" s="72"/>
      <c r="G834" s="74"/>
      <c r="H834" s="72"/>
      <c r="I834" s="72"/>
    </row>
    <row r="835" spans="1:9" x14ac:dyDescent="0.25">
      <c r="A835" s="72"/>
      <c r="B835" s="72"/>
      <c r="C835" s="72"/>
      <c r="D835" s="73"/>
      <c r="E835" s="72"/>
      <c r="F835" s="72"/>
      <c r="G835" s="74"/>
      <c r="H835" s="72"/>
      <c r="I835" s="72"/>
    </row>
    <row r="836" spans="1:9" x14ac:dyDescent="0.25">
      <c r="A836" s="72"/>
      <c r="B836" s="72"/>
      <c r="C836" s="72"/>
      <c r="D836" s="73"/>
      <c r="E836" s="72"/>
      <c r="F836" s="72"/>
      <c r="G836" s="74"/>
      <c r="H836" s="72"/>
      <c r="I836" s="72"/>
    </row>
    <row r="837" spans="1:9" x14ac:dyDescent="0.25">
      <c r="A837" s="72"/>
      <c r="B837" s="72"/>
      <c r="C837" s="72"/>
      <c r="D837" s="73"/>
      <c r="E837" s="72"/>
      <c r="F837" s="72"/>
      <c r="G837" s="74"/>
      <c r="H837" s="72"/>
      <c r="I837" s="72"/>
    </row>
    <row r="838" spans="1:9" x14ac:dyDescent="0.25">
      <c r="A838" s="72"/>
      <c r="B838" s="72"/>
      <c r="C838" s="72"/>
      <c r="D838" s="73"/>
      <c r="E838" s="72"/>
      <c r="F838" s="72"/>
      <c r="G838" s="74"/>
      <c r="H838" s="72"/>
      <c r="I838" s="72"/>
    </row>
    <row r="839" spans="1:9" x14ac:dyDescent="0.25">
      <c r="A839" s="72"/>
      <c r="B839" s="72"/>
      <c r="C839" s="72"/>
      <c r="D839" s="73"/>
      <c r="E839" s="72"/>
      <c r="F839" s="72"/>
      <c r="G839" s="74"/>
      <c r="H839" s="72"/>
      <c r="I839" s="72"/>
    </row>
    <row r="840" spans="1:9" x14ac:dyDescent="0.25">
      <c r="A840" s="72"/>
      <c r="B840" s="72"/>
      <c r="C840" s="72"/>
      <c r="D840" s="73"/>
      <c r="E840" s="72"/>
      <c r="F840" s="72"/>
      <c r="G840" s="74"/>
      <c r="H840" s="72"/>
      <c r="I840" s="72"/>
    </row>
    <row r="841" spans="1:9" x14ac:dyDescent="0.25">
      <c r="A841" s="72"/>
      <c r="B841" s="72"/>
      <c r="C841" s="72"/>
      <c r="D841" s="73"/>
      <c r="E841" s="72"/>
      <c r="F841" s="72"/>
      <c r="G841" s="74"/>
      <c r="H841" s="72"/>
      <c r="I841" s="72"/>
    </row>
    <row r="842" spans="1:9" x14ac:dyDescent="0.25">
      <c r="A842" s="72"/>
      <c r="B842" s="72"/>
      <c r="C842" s="72"/>
      <c r="D842" s="73"/>
      <c r="E842" s="72"/>
      <c r="F842" s="72"/>
      <c r="G842" s="74"/>
      <c r="H842" s="72"/>
      <c r="I842" s="72"/>
    </row>
    <row r="843" spans="1:9" x14ac:dyDescent="0.25">
      <c r="A843" s="72"/>
      <c r="B843" s="72"/>
      <c r="C843" s="72"/>
      <c r="D843" s="73"/>
      <c r="E843" s="72"/>
      <c r="F843" s="72"/>
      <c r="G843" s="74"/>
      <c r="H843" s="72"/>
      <c r="I843" s="72"/>
    </row>
    <row r="844" spans="1:9" x14ac:dyDescent="0.25">
      <c r="A844" s="72"/>
      <c r="B844" s="72"/>
      <c r="C844" s="72"/>
      <c r="D844" s="73"/>
      <c r="E844" s="72"/>
      <c r="F844" s="72"/>
      <c r="G844" s="74"/>
      <c r="H844" s="72"/>
      <c r="I844" s="72"/>
    </row>
    <row r="845" spans="1:9" x14ac:dyDescent="0.25">
      <c r="A845" s="72"/>
      <c r="B845" s="72"/>
      <c r="C845" s="72"/>
      <c r="D845" s="73"/>
      <c r="E845" s="72"/>
      <c r="F845" s="72"/>
      <c r="G845" s="74"/>
      <c r="H845" s="72"/>
      <c r="I845" s="72"/>
    </row>
    <row r="846" spans="1:9" x14ac:dyDescent="0.25">
      <c r="A846" s="72"/>
      <c r="B846" s="72"/>
      <c r="C846" s="72"/>
      <c r="D846" s="73"/>
      <c r="E846" s="72"/>
      <c r="F846" s="72"/>
      <c r="G846" s="74"/>
      <c r="H846" s="72"/>
      <c r="I846" s="72"/>
    </row>
    <row r="847" spans="1:9" x14ac:dyDescent="0.25">
      <c r="A847" s="72"/>
      <c r="B847" s="72"/>
      <c r="C847" s="72"/>
      <c r="D847" s="73"/>
      <c r="E847" s="72"/>
      <c r="F847" s="72"/>
      <c r="G847" s="74"/>
      <c r="H847" s="72"/>
      <c r="I847" s="72"/>
    </row>
    <row r="848" spans="1:9" x14ac:dyDescent="0.25">
      <c r="A848" s="72"/>
      <c r="B848" s="72"/>
      <c r="C848" s="72"/>
      <c r="D848" s="73"/>
      <c r="E848" s="72"/>
      <c r="F848" s="72"/>
      <c r="G848" s="74"/>
      <c r="H848" s="72"/>
      <c r="I848" s="72"/>
    </row>
    <row r="849" spans="1:9" x14ac:dyDescent="0.25">
      <c r="A849" s="72"/>
      <c r="B849" s="72"/>
      <c r="C849" s="72"/>
      <c r="D849" s="73"/>
      <c r="E849" s="72"/>
      <c r="F849" s="72"/>
      <c r="G849" s="74"/>
      <c r="H849" s="72"/>
      <c r="I849" s="72"/>
    </row>
    <row r="850" spans="1:9" x14ac:dyDescent="0.25">
      <c r="A850" s="72"/>
      <c r="B850" s="72"/>
      <c r="C850" s="72"/>
      <c r="D850" s="73"/>
      <c r="E850" s="72"/>
      <c r="F850" s="72"/>
      <c r="G850" s="74"/>
      <c r="H850" s="72"/>
      <c r="I850" s="72"/>
    </row>
    <row r="851" spans="1:9" x14ac:dyDescent="0.25">
      <c r="A851" s="72"/>
      <c r="B851" s="72"/>
      <c r="C851" s="72"/>
      <c r="D851" s="73"/>
      <c r="E851" s="72"/>
      <c r="F851" s="72"/>
      <c r="G851" s="74"/>
      <c r="H851" s="72"/>
      <c r="I851" s="72"/>
    </row>
    <row r="852" spans="1:9" x14ac:dyDescent="0.25">
      <c r="A852" s="72"/>
      <c r="B852" s="72"/>
      <c r="C852" s="72"/>
      <c r="D852" s="73"/>
      <c r="E852" s="72"/>
      <c r="F852" s="72"/>
      <c r="G852" s="74"/>
      <c r="H852" s="72"/>
      <c r="I852" s="72"/>
    </row>
    <row r="853" spans="1:9" x14ac:dyDescent="0.25">
      <c r="A853" s="72"/>
      <c r="B853" s="72"/>
      <c r="C853" s="72"/>
      <c r="D853" s="73"/>
      <c r="E853" s="72"/>
      <c r="F853" s="72"/>
      <c r="G853" s="74"/>
      <c r="H853" s="72"/>
      <c r="I853" s="72"/>
    </row>
    <row r="854" spans="1:9" x14ac:dyDescent="0.25">
      <c r="A854" s="72"/>
      <c r="B854" s="72"/>
      <c r="C854" s="72"/>
      <c r="D854" s="73"/>
      <c r="E854" s="72"/>
      <c r="F854" s="72"/>
      <c r="G854" s="74"/>
      <c r="H854" s="72"/>
      <c r="I854" s="72"/>
    </row>
    <row r="855" spans="1:9" x14ac:dyDescent="0.25">
      <c r="A855" s="72"/>
      <c r="B855" s="72"/>
      <c r="C855" s="72"/>
      <c r="D855" s="73"/>
      <c r="E855" s="72"/>
      <c r="F855" s="72"/>
      <c r="G855" s="74"/>
      <c r="H855" s="72"/>
      <c r="I855" s="72"/>
    </row>
    <row r="856" spans="1:9" x14ac:dyDescent="0.25">
      <c r="A856" s="72"/>
      <c r="B856" s="72"/>
      <c r="C856" s="72"/>
      <c r="D856" s="73"/>
      <c r="E856" s="72"/>
      <c r="F856" s="72"/>
      <c r="G856" s="74"/>
      <c r="H856" s="72"/>
      <c r="I856" s="72"/>
    </row>
    <row r="857" spans="1:9" x14ac:dyDescent="0.25">
      <c r="A857" s="72"/>
      <c r="B857" s="72"/>
      <c r="C857" s="72"/>
      <c r="D857" s="73"/>
      <c r="E857" s="72"/>
      <c r="F857" s="72"/>
      <c r="G857" s="74"/>
      <c r="H857" s="72"/>
      <c r="I857" s="72"/>
    </row>
    <row r="858" spans="1:9" x14ac:dyDescent="0.25">
      <c r="A858" s="72"/>
      <c r="B858" s="72"/>
      <c r="C858" s="72"/>
      <c r="D858" s="73"/>
      <c r="E858" s="72"/>
      <c r="F858" s="72"/>
      <c r="G858" s="74"/>
      <c r="H858" s="72"/>
      <c r="I858" s="72"/>
    </row>
    <row r="859" spans="1:9" x14ac:dyDescent="0.25">
      <c r="A859" s="72"/>
      <c r="B859" s="72"/>
      <c r="C859" s="72"/>
      <c r="D859" s="73"/>
      <c r="E859" s="72"/>
      <c r="F859" s="72"/>
      <c r="G859" s="74"/>
      <c r="H859" s="72"/>
      <c r="I859" s="72"/>
    </row>
    <row r="860" spans="1:9" x14ac:dyDescent="0.25">
      <c r="A860" s="72"/>
      <c r="B860" s="72"/>
      <c r="C860" s="72"/>
      <c r="D860" s="73"/>
      <c r="E860" s="72"/>
      <c r="F860" s="72"/>
      <c r="G860" s="74"/>
      <c r="H860" s="72"/>
      <c r="I860" s="72"/>
    </row>
    <row r="861" spans="1:9" x14ac:dyDescent="0.25">
      <c r="A861" s="72"/>
      <c r="B861" s="72"/>
      <c r="C861" s="72"/>
      <c r="D861" s="73"/>
      <c r="E861" s="72"/>
      <c r="F861" s="72"/>
      <c r="G861" s="74"/>
      <c r="H861" s="72"/>
      <c r="I861" s="72"/>
    </row>
    <row r="862" spans="1:9" x14ac:dyDescent="0.25">
      <c r="A862" s="72"/>
      <c r="B862" s="72"/>
      <c r="C862" s="72"/>
      <c r="D862" s="73"/>
      <c r="E862" s="72"/>
      <c r="F862" s="72"/>
      <c r="G862" s="74"/>
      <c r="H862" s="72"/>
      <c r="I862" s="72"/>
    </row>
    <row r="863" spans="1:9" x14ac:dyDescent="0.25">
      <c r="A863" s="72"/>
      <c r="B863" s="72"/>
      <c r="C863" s="72"/>
      <c r="D863" s="73"/>
      <c r="E863" s="72"/>
      <c r="F863" s="72"/>
      <c r="G863" s="74"/>
      <c r="H863" s="72"/>
      <c r="I863" s="72"/>
    </row>
    <row r="864" spans="1:9" x14ac:dyDescent="0.25">
      <c r="A864" s="72"/>
      <c r="B864" s="72"/>
      <c r="C864" s="72"/>
      <c r="D864" s="73"/>
      <c r="E864" s="72"/>
      <c r="F864" s="72"/>
      <c r="G864" s="74"/>
      <c r="H864" s="72"/>
      <c r="I864" s="72"/>
    </row>
    <row r="865" spans="1:9" x14ac:dyDescent="0.25">
      <c r="A865" s="72"/>
      <c r="B865" s="72"/>
      <c r="C865" s="72"/>
      <c r="D865" s="73"/>
      <c r="E865" s="72"/>
      <c r="F865" s="72"/>
      <c r="G865" s="74"/>
      <c r="H865" s="72"/>
      <c r="I865" s="72"/>
    </row>
    <row r="866" spans="1:9" x14ac:dyDescent="0.25">
      <c r="A866" s="72"/>
      <c r="B866" s="72"/>
      <c r="C866" s="72"/>
      <c r="D866" s="73"/>
      <c r="E866" s="72"/>
      <c r="F866" s="72"/>
      <c r="G866" s="74"/>
      <c r="H866" s="72"/>
      <c r="I866" s="72"/>
    </row>
    <row r="867" spans="1:9" x14ac:dyDescent="0.25">
      <c r="A867" s="72"/>
      <c r="B867" s="72"/>
      <c r="C867" s="72"/>
      <c r="D867" s="73"/>
      <c r="E867" s="72"/>
      <c r="F867" s="72"/>
      <c r="G867" s="74"/>
      <c r="H867" s="72"/>
      <c r="I867" s="72"/>
    </row>
    <row r="868" spans="1:9" x14ac:dyDescent="0.25">
      <c r="A868" s="72"/>
      <c r="B868" s="72"/>
      <c r="C868" s="72"/>
      <c r="D868" s="73"/>
      <c r="E868" s="72"/>
      <c r="F868" s="72"/>
      <c r="G868" s="74"/>
      <c r="H868" s="72"/>
      <c r="I868" s="72"/>
    </row>
    <row r="869" spans="1:9" x14ac:dyDescent="0.25">
      <c r="A869" s="72"/>
      <c r="B869" s="72"/>
      <c r="C869" s="72"/>
      <c r="D869" s="73"/>
      <c r="E869" s="72"/>
      <c r="F869" s="72"/>
      <c r="G869" s="74"/>
      <c r="H869" s="72"/>
      <c r="I869" s="72"/>
    </row>
    <row r="870" spans="1:9" x14ac:dyDescent="0.25">
      <c r="A870" s="72"/>
      <c r="B870" s="72"/>
      <c r="C870" s="72"/>
      <c r="D870" s="73"/>
      <c r="E870" s="72"/>
      <c r="F870" s="72"/>
      <c r="G870" s="74"/>
      <c r="H870" s="72"/>
      <c r="I870" s="72"/>
    </row>
    <row r="871" spans="1:9" x14ac:dyDescent="0.25">
      <c r="A871" s="72"/>
      <c r="B871" s="72"/>
      <c r="C871" s="72"/>
      <c r="D871" s="73"/>
      <c r="E871" s="72"/>
      <c r="F871" s="72"/>
      <c r="G871" s="74"/>
      <c r="H871" s="72"/>
      <c r="I871" s="72"/>
    </row>
    <row r="872" spans="1:9" x14ac:dyDescent="0.25">
      <c r="A872" s="72"/>
      <c r="B872" s="72"/>
      <c r="C872" s="72"/>
      <c r="D872" s="73"/>
      <c r="E872" s="72"/>
      <c r="F872" s="72"/>
      <c r="G872" s="74"/>
      <c r="H872" s="72"/>
      <c r="I872" s="72"/>
    </row>
    <row r="873" spans="1:9" x14ac:dyDescent="0.25">
      <c r="A873" s="72"/>
      <c r="B873" s="72"/>
      <c r="C873" s="72"/>
      <c r="D873" s="73"/>
      <c r="E873" s="72"/>
      <c r="F873" s="72"/>
      <c r="G873" s="74"/>
      <c r="H873" s="72"/>
      <c r="I873" s="72"/>
    </row>
    <row r="874" spans="1:9" x14ac:dyDescent="0.25">
      <c r="A874" s="72"/>
      <c r="B874" s="72"/>
      <c r="C874" s="72"/>
      <c r="D874" s="73"/>
      <c r="E874" s="72"/>
      <c r="F874" s="72"/>
      <c r="G874" s="74"/>
      <c r="H874" s="72"/>
      <c r="I874" s="72"/>
    </row>
    <row r="875" spans="1:9" x14ac:dyDescent="0.25">
      <c r="A875" s="72"/>
      <c r="B875" s="72"/>
      <c r="C875" s="72"/>
      <c r="D875" s="73"/>
      <c r="E875" s="72"/>
      <c r="F875" s="72"/>
      <c r="G875" s="74"/>
      <c r="H875" s="72"/>
      <c r="I875" s="72"/>
    </row>
    <row r="876" spans="1:9" x14ac:dyDescent="0.25">
      <c r="A876" s="72"/>
      <c r="B876" s="72"/>
      <c r="C876" s="72"/>
      <c r="D876" s="73"/>
      <c r="E876" s="72"/>
      <c r="F876" s="72"/>
      <c r="G876" s="74"/>
      <c r="H876" s="72"/>
      <c r="I876" s="72"/>
    </row>
    <row r="877" spans="1:9" x14ac:dyDescent="0.25">
      <c r="A877" s="72"/>
      <c r="B877" s="72"/>
      <c r="C877" s="72"/>
      <c r="D877" s="73"/>
      <c r="E877" s="72"/>
      <c r="F877" s="72"/>
      <c r="G877" s="74"/>
      <c r="H877" s="72"/>
      <c r="I877" s="72"/>
    </row>
    <row r="878" spans="1:9" x14ac:dyDescent="0.25">
      <c r="A878" s="72"/>
      <c r="B878" s="72"/>
      <c r="C878" s="72"/>
      <c r="D878" s="73"/>
      <c r="E878" s="72"/>
      <c r="F878" s="72"/>
      <c r="G878" s="74"/>
      <c r="H878" s="72"/>
      <c r="I878" s="72"/>
    </row>
    <row r="879" spans="1:9" x14ac:dyDescent="0.25">
      <c r="A879" s="72"/>
      <c r="B879" s="72"/>
      <c r="C879" s="72"/>
      <c r="D879" s="73"/>
      <c r="E879" s="72"/>
      <c r="F879" s="72"/>
      <c r="G879" s="74"/>
      <c r="H879" s="72"/>
      <c r="I879" s="72"/>
    </row>
    <row r="880" spans="1:9" x14ac:dyDescent="0.25">
      <c r="A880" s="72"/>
      <c r="B880" s="72"/>
      <c r="C880" s="72"/>
      <c r="D880" s="73"/>
      <c r="E880" s="72"/>
      <c r="F880" s="72"/>
      <c r="G880" s="74"/>
      <c r="H880" s="72"/>
      <c r="I880" s="72"/>
    </row>
    <row r="881" spans="1:9" x14ac:dyDescent="0.25">
      <c r="A881" s="72"/>
      <c r="B881" s="72"/>
      <c r="C881" s="72"/>
      <c r="D881" s="73"/>
      <c r="E881" s="72"/>
      <c r="F881" s="72"/>
      <c r="G881" s="74"/>
      <c r="H881" s="72"/>
      <c r="I881" s="72"/>
    </row>
    <row r="882" spans="1:9" x14ac:dyDescent="0.25">
      <c r="A882" s="72"/>
      <c r="B882" s="72"/>
      <c r="C882" s="72"/>
      <c r="D882" s="73"/>
      <c r="E882" s="72"/>
      <c r="F882" s="72"/>
      <c r="G882" s="74"/>
      <c r="H882" s="72"/>
      <c r="I882" s="72"/>
    </row>
    <row r="883" spans="1:9" x14ac:dyDescent="0.25">
      <c r="A883" s="72"/>
      <c r="B883" s="72"/>
      <c r="C883" s="72"/>
      <c r="D883" s="73"/>
      <c r="E883" s="72"/>
      <c r="F883" s="72"/>
      <c r="G883" s="74"/>
      <c r="H883" s="72"/>
      <c r="I883" s="72"/>
    </row>
    <row r="884" spans="1:9" x14ac:dyDescent="0.25">
      <c r="A884" s="72"/>
      <c r="B884" s="72"/>
      <c r="C884" s="72"/>
      <c r="D884" s="73"/>
      <c r="E884" s="72"/>
      <c r="F884" s="72"/>
      <c r="G884" s="74"/>
      <c r="H884" s="72"/>
      <c r="I884" s="72"/>
    </row>
    <row r="885" spans="1:9" x14ac:dyDescent="0.25">
      <c r="A885" s="72"/>
      <c r="B885" s="72"/>
      <c r="C885" s="72"/>
      <c r="D885" s="73"/>
      <c r="E885" s="72"/>
      <c r="F885" s="72"/>
      <c r="G885" s="74"/>
      <c r="H885" s="72"/>
      <c r="I885" s="72"/>
    </row>
    <row r="886" spans="1:9" x14ac:dyDescent="0.25">
      <c r="A886" s="72"/>
      <c r="B886" s="72"/>
      <c r="C886" s="72"/>
      <c r="D886" s="73"/>
      <c r="E886" s="72"/>
      <c r="F886" s="72"/>
      <c r="G886" s="74"/>
      <c r="H886" s="72"/>
      <c r="I886" s="72"/>
    </row>
    <row r="887" spans="1:9" x14ac:dyDescent="0.25">
      <c r="A887" s="72"/>
      <c r="B887" s="72"/>
      <c r="C887" s="72"/>
      <c r="D887" s="73"/>
      <c r="E887" s="72"/>
      <c r="F887" s="72"/>
      <c r="G887" s="74"/>
      <c r="H887" s="72"/>
      <c r="I887" s="72"/>
    </row>
    <row r="888" spans="1:9" x14ac:dyDescent="0.25">
      <c r="A888" s="72"/>
      <c r="B888" s="72"/>
      <c r="C888" s="72"/>
      <c r="D888" s="73"/>
      <c r="E888" s="72"/>
      <c r="F888" s="72"/>
      <c r="G888" s="74"/>
      <c r="H888" s="72"/>
      <c r="I888" s="72"/>
    </row>
    <row r="889" spans="1:9" x14ac:dyDescent="0.25">
      <c r="A889" s="72"/>
      <c r="B889" s="72"/>
      <c r="C889" s="72"/>
      <c r="D889" s="73"/>
      <c r="E889" s="72"/>
      <c r="F889" s="72"/>
      <c r="G889" s="74"/>
      <c r="H889" s="72"/>
      <c r="I889" s="72"/>
    </row>
    <row r="890" spans="1:9" x14ac:dyDescent="0.25">
      <c r="A890" s="72"/>
      <c r="B890" s="72"/>
      <c r="C890" s="72"/>
      <c r="D890" s="73"/>
      <c r="E890" s="72"/>
      <c r="F890" s="72"/>
      <c r="G890" s="74"/>
      <c r="H890" s="72"/>
      <c r="I890" s="72"/>
    </row>
    <row r="891" spans="1:9" x14ac:dyDescent="0.25">
      <c r="A891" s="72"/>
      <c r="B891" s="72"/>
      <c r="C891" s="72"/>
      <c r="D891" s="73"/>
      <c r="E891" s="72"/>
      <c r="F891" s="72"/>
      <c r="G891" s="74"/>
      <c r="H891" s="72"/>
      <c r="I891" s="72"/>
    </row>
    <row r="892" spans="1:9" x14ac:dyDescent="0.25">
      <c r="A892" s="72"/>
      <c r="B892" s="72"/>
      <c r="C892" s="72"/>
      <c r="D892" s="73"/>
      <c r="E892" s="72"/>
      <c r="F892" s="72"/>
      <c r="G892" s="74"/>
      <c r="H892" s="72"/>
      <c r="I892" s="72"/>
    </row>
    <row r="893" spans="1:9" x14ac:dyDescent="0.25">
      <c r="A893" s="72"/>
      <c r="B893" s="72"/>
      <c r="C893" s="72"/>
      <c r="D893" s="73"/>
      <c r="E893" s="72"/>
      <c r="F893" s="72"/>
      <c r="G893" s="74"/>
      <c r="H893" s="72"/>
      <c r="I893" s="72"/>
    </row>
    <row r="894" spans="1:9" x14ac:dyDescent="0.25">
      <c r="A894" s="72"/>
      <c r="B894" s="72"/>
      <c r="C894" s="72"/>
      <c r="D894" s="73"/>
      <c r="E894" s="72"/>
      <c r="F894" s="72"/>
      <c r="G894" s="74"/>
      <c r="H894" s="72"/>
      <c r="I894" s="72"/>
    </row>
    <row r="895" spans="1:9" x14ac:dyDescent="0.25">
      <c r="A895" s="72"/>
      <c r="B895" s="72"/>
      <c r="C895" s="72"/>
      <c r="D895" s="73"/>
      <c r="E895" s="72"/>
      <c r="F895" s="72"/>
      <c r="G895" s="74"/>
      <c r="H895" s="72"/>
      <c r="I895" s="72"/>
    </row>
    <row r="896" spans="1:9" x14ac:dyDescent="0.25">
      <c r="A896" s="72"/>
      <c r="B896" s="72"/>
      <c r="C896" s="72"/>
      <c r="D896" s="73"/>
      <c r="E896" s="72"/>
      <c r="F896" s="72"/>
      <c r="G896" s="74"/>
      <c r="H896" s="72"/>
      <c r="I896" s="72"/>
    </row>
    <row r="897" spans="1:9" x14ac:dyDescent="0.25">
      <c r="A897" s="72"/>
      <c r="B897" s="72"/>
      <c r="C897" s="72"/>
      <c r="D897" s="73"/>
      <c r="E897" s="72"/>
      <c r="F897" s="72"/>
      <c r="G897" s="74"/>
      <c r="H897" s="72"/>
      <c r="I897" s="72"/>
    </row>
    <row r="898" spans="1:9" x14ac:dyDescent="0.25">
      <c r="A898" s="72"/>
      <c r="B898" s="72"/>
      <c r="C898" s="72"/>
      <c r="D898" s="73"/>
      <c r="E898" s="72"/>
      <c r="F898" s="72"/>
      <c r="G898" s="74"/>
      <c r="H898" s="72"/>
      <c r="I898" s="72"/>
    </row>
    <row r="899" spans="1:9" x14ac:dyDescent="0.25">
      <c r="A899" s="72"/>
      <c r="B899" s="72"/>
      <c r="C899" s="72"/>
      <c r="D899" s="73"/>
      <c r="E899" s="72"/>
      <c r="F899" s="72"/>
      <c r="G899" s="74"/>
      <c r="H899" s="72"/>
      <c r="I899" s="72"/>
    </row>
    <row r="900" spans="1:9" x14ac:dyDescent="0.25">
      <c r="A900" s="72"/>
      <c r="B900" s="72"/>
      <c r="C900" s="72"/>
      <c r="D900" s="73"/>
      <c r="E900" s="72"/>
      <c r="F900" s="72"/>
      <c r="G900" s="74"/>
      <c r="H900" s="72"/>
      <c r="I900" s="72"/>
    </row>
    <row r="901" spans="1:9" x14ac:dyDescent="0.25">
      <c r="A901" s="72"/>
      <c r="B901" s="72"/>
      <c r="C901" s="72"/>
      <c r="D901" s="73"/>
      <c r="E901" s="72"/>
      <c r="F901" s="72"/>
      <c r="G901" s="74"/>
      <c r="H901" s="72"/>
      <c r="I901" s="72"/>
    </row>
    <row r="902" spans="1:9" x14ac:dyDescent="0.25">
      <c r="A902" s="72"/>
      <c r="B902" s="72"/>
      <c r="C902" s="72"/>
      <c r="D902" s="73"/>
      <c r="E902" s="72"/>
      <c r="F902" s="72"/>
      <c r="G902" s="74"/>
      <c r="H902" s="72"/>
      <c r="I902" s="72"/>
    </row>
    <row r="903" spans="1:9" x14ac:dyDescent="0.25">
      <c r="A903" s="72"/>
      <c r="B903" s="72"/>
      <c r="C903" s="72"/>
      <c r="D903" s="73"/>
      <c r="E903" s="72"/>
      <c r="F903" s="72"/>
      <c r="G903" s="74"/>
      <c r="H903" s="72"/>
      <c r="I903" s="72"/>
    </row>
    <row r="904" spans="1:9" x14ac:dyDescent="0.25">
      <c r="A904" s="72"/>
      <c r="B904" s="72"/>
      <c r="C904" s="72"/>
      <c r="D904" s="73"/>
      <c r="E904" s="72"/>
      <c r="F904" s="72"/>
      <c r="G904" s="74"/>
      <c r="H904" s="72"/>
      <c r="I904" s="72"/>
    </row>
    <row r="905" spans="1:9" x14ac:dyDescent="0.25">
      <c r="A905" s="72"/>
      <c r="B905" s="72"/>
      <c r="C905" s="72"/>
      <c r="D905" s="73"/>
      <c r="E905" s="72"/>
      <c r="F905" s="72"/>
      <c r="G905" s="74"/>
      <c r="H905" s="72"/>
      <c r="I905" s="72"/>
    </row>
    <row r="906" spans="1:9" x14ac:dyDescent="0.25">
      <c r="A906" s="72"/>
      <c r="B906" s="72"/>
      <c r="C906" s="72"/>
      <c r="D906" s="73"/>
      <c r="E906" s="72"/>
      <c r="F906" s="72"/>
      <c r="G906" s="74"/>
      <c r="H906" s="72"/>
      <c r="I906" s="72"/>
    </row>
    <row r="907" spans="1:9" x14ac:dyDescent="0.25">
      <c r="A907" s="72"/>
      <c r="B907" s="72"/>
      <c r="C907" s="72"/>
      <c r="D907" s="73"/>
      <c r="E907" s="72"/>
      <c r="F907" s="72"/>
      <c r="G907" s="74"/>
      <c r="H907" s="72"/>
      <c r="I907" s="72"/>
    </row>
    <row r="908" spans="1:9" x14ac:dyDescent="0.25">
      <c r="A908" s="72"/>
      <c r="B908" s="72"/>
      <c r="C908" s="72"/>
      <c r="D908" s="73"/>
      <c r="E908" s="72"/>
      <c r="F908" s="72"/>
      <c r="G908" s="74"/>
      <c r="H908" s="72"/>
      <c r="I908" s="72"/>
    </row>
    <row r="909" spans="1:9" x14ac:dyDescent="0.25">
      <c r="A909" s="72"/>
      <c r="B909" s="72"/>
      <c r="C909" s="72"/>
      <c r="D909" s="73"/>
      <c r="E909" s="72"/>
      <c r="F909" s="72"/>
      <c r="G909" s="74"/>
      <c r="H909" s="72"/>
      <c r="I909" s="72"/>
    </row>
    <row r="910" spans="1:9" x14ac:dyDescent="0.25">
      <c r="A910" s="72"/>
      <c r="B910" s="72"/>
      <c r="C910" s="72"/>
      <c r="D910" s="73"/>
      <c r="E910" s="72"/>
      <c r="F910" s="72"/>
      <c r="G910" s="74"/>
      <c r="H910" s="72"/>
      <c r="I910" s="72"/>
    </row>
    <row r="911" spans="1:9" x14ac:dyDescent="0.25">
      <c r="A911" s="72"/>
      <c r="B911" s="72"/>
      <c r="C911" s="72"/>
      <c r="D911" s="73"/>
      <c r="E911" s="72"/>
      <c r="F911" s="72"/>
      <c r="G911" s="74"/>
      <c r="H911" s="72"/>
      <c r="I911" s="72"/>
    </row>
    <row r="912" spans="1:9" x14ac:dyDescent="0.25">
      <c r="A912" s="72"/>
      <c r="B912" s="72"/>
      <c r="C912" s="72"/>
      <c r="D912" s="73"/>
      <c r="E912" s="72"/>
      <c r="F912" s="72"/>
      <c r="G912" s="74"/>
      <c r="H912" s="72"/>
      <c r="I912" s="72"/>
    </row>
    <row r="913" spans="1:9" x14ac:dyDescent="0.25">
      <c r="A913" s="72"/>
      <c r="B913" s="72"/>
      <c r="C913" s="72"/>
      <c r="D913" s="73"/>
      <c r="E913" s="72"/>
      <c r="F913" s="72"/>
      <c r="G913" s="74"/>
      <c r="H913" s="72"/>
      <c r="I913" s="72"/>
    </row>
    <row r="914" spans="1:9" x14ac:dyDescent="0.25">
      <c r="A914" s="72"/>
      <c r="B914" s="72"/>
      <c r="C914" s="72"/>
      <c r="D914" s="73"/>
      <c r="E914" s="72"/>
      <c r="F914" s="72"/>
      <c r="G914" s="74"/>
      <c r="H914" s="72"/>
      <c r="I914" s="72"/>
    </row>
    <row r="915" spans="1:9" x14ac:dyDescent="0.25">
      <c r="A915" s="72"/>
      <c r="B915" s="72"/>
      <c r="C915" s="72"/>
      <c r="D915" s="73"/>
      <c r="E915" s="72"/>
      <c r="F915" s="72"/>
      <c r="G915" s="74"/>
      <c r="H915" s="72"/>
      <c r="I915" s="72"/>
    </row>
    <row r="916" spans="1:9" x14ac:dyDescent="0.25">
      <c r="A916" s="72"/>
      <c r="B916" s="72"/>
      <c r="C916" s="72"/>
      <c r="D916" s="73"/>
      <c r="E916" s="72"/>
      <c r="F916" s="72"/>
      <c r="G916" s="74"/>
      <c r="H916" s="72"/>
      <c r="I916" s="72"/>
    </row>
    <row r="917" spans="1:9" x14ac:dyDescent="0.25">
      <c r="A917" s="72"/>
      <c r="B917" s="72"/>
      <c r="C917" s="72"/>
      <c r="D917" s="73"/>
      <c r="E917" s="72"/>
      <c r="F917" s="72"/>
      <c r="G917" s="74"/>
      <c r="H917" s="72"/>
      <c r="I917" s="72"/>
    </row>
    <row r="918" spans="1:9" x14ac:dyDescent="0.25">
      <c r="A918" s="72"/>
      <c r="B918" s="72"/>
      <c r="C918" s="72"/>
      <c r="D918" s="73"/>
      <c r="E918" s="72"/>
      <c r="F918" s="72"/>
      <c r="G918" s="74"/>
      <c r="H918" s="72"/>
      <c r="I918" s="72"/>
    </row>
    <row r="919" spans="1:9" x14ac:dyDescent="0.25">
      <c r="A919" s="72"/>
      <c r="B919" s="72"/>
      <c r="C919" s="72"/>
      <c r="D919" s="73"/>
      <c r="E919" s="72"/>
      <c r="F919" s="72"/>
      <c r="G919" s="74"/>
      <c r="H919" s="72"/>
      <c r="I919" s="72"/>
    </row>
    <row r="920" spans="1:9" x14ac:dyDescent="0.25">
      <c r="A920" s="72"/>
      <c r="B920" s="72"/>
      <c r="C920" s="72"/>
      <c r="D920" s="73"/>
      <c r="E920" s="72"/>
      <c r="F920" s="72"/>
      <c r="G920" s="74"/>
      <c r="H920" s="72"/>
      <c r="I920" s="72"/>
    </row>
    <row r="921" spans="1:9" x14ac:dyDescent="0.25">
      <c r="A921" s="72"/>
      <c r="B921" s="72"/>
      <c r="C921" s="72"/>
      <c r="D921" s="73"/>
      <c r="E921" s="72"/>
      <c r="F921" s="72"/>
      <c r="G921" s="74"/>
      <c r="H921" s="72"/>
      <c r="I921" s="72"/>
    </row>
    <row r="922" spans="1:9" x14ac:dyDescent="0.25">
      <c r="A922" s="72"/>
      <c r="B922" s="72"/>
      <c r="C922" s="72"/>
      <c r="D922" s="73"/>
      <c r="E922" s="72"/>
      <c r="F922" s="72"/>
      <c r="G922" s="74"/>
      <c r="H922" s="72"/>
      <c r="I922" s="72"/>
    </row>
    <row r="923" spans="1:9" x14ac:dyDescent="0.25">
      <c r="A923" s="72"/>
      <c r="B923" s="72"/>
      <c r="C923" s="72"/>
      <c r="D923" s="73"/>
      <c r="E923" s="72"/>
      <c r="F923" s="72"/>
      <c r="G923" s="74"/>
      <c r="H923" s="72"/>
      <c r="I923" s="72"/>
    </row>
    <row r="924" spans="1:9" x14ac:dyDescent="0.25">
      <c r="A924" s="72"/>
      <c r="B924" s="72"/>
      <c r="C924" s="72"/>
      <c r="D924" s="73"/>
      <c r="E924" s="72"/>
      <c r="F924" s="72"/>
      <c r="G924" s="74"/>
      <c r="H924" s="72"/>
      <c r="I924" s="72"/>
    </row>
    <row r="925" spans="1:9" x14ac:dyDescent="0.25">
      <c r="A925" s="72"/>
      <c r="B925" s="72"/>
      <c r="C925" s="72"/>
      <c r="D925" s="73"/>
      <c r="E925" s="72"/>
      <c r="F925" s="72"/>
      <c r="G925" s="74"/>
      <c r="H925" s="72"/>
      <c r="I925" s="72"/>
    </row>
    <row r="926" spans="1:9" x14ac:dyDescent="0.25">
      <c r="A926" s="72"/>
      <c r="B926" s="72"/>
      <c r="C926" s="72"/>
      <c r="D926" s="73"/>
      <c r="E926" s="72"/>
      <c r="F926" s="72"/>
      <c r="G926" s="74"/>
      <c r="H926" s="72"/>
      <c r="I926" s="72"/>
    </row>
    <row r="927" spans="1:9" x14ac:dyDescent="0.25">
      <c r="A927" s="72"/>
      <c r="B927" s="72"/>
      <c r="C927" s="72"/>
      <c r="D927" s="73"/>
      <c r="E927" s="72"/>
      <c r="F927" s="72"/>
      <c r="G927" s="74"/>
      <c r="H927" s="72"/>
      <c r="I927" s="72"/>
    </row>
    <row r="928" spans="1:9" x14ac:dyDescent="0.25">
      <c r="A928" s="72"/>
      <c r="B928" s="72"/>
      <c r="C928" s="72"/>
      <c r="D928" s="73"/>
      <c r="E928" s="72"/>
      <c r="F928" s="72"/>
      <c r="G928" s="74"/>
      <c r="H928" s="72"/>
      <c r="I928" s="72"/>
    </row>
    <row r="929" spans="1:9" x14ac:dyDescent="0.25">
      <c r="A929" s="72"/>
      <c r="B929" s="72"/>
      <c r="C929" s="72"/>
      <c r="D929" s="73"/>
      <c r="E929" s="72"/>
      <c r="F929" s="72"/>
      <c r="G929" s="74"/>
      <c r="H929" s="72"/>
      <c r="I929" s="72"/>
    </row>
    <row r="930" spans="1:9" x14ac:dyDescent="0.25">
      <c r="A930" s="72"/>
      <c r="B930" s="72"/>
      <c r="C930" s="72"/>
      <c r="D930" s="73"/>
      <c r="E930" s="72"/>
      <c r="F930" s="72"/>
      <c r="G930" s="74"/>
      <c r="H930" s="72"/>
      <c r="I930" s="72"/>
    </row>
    <row r="931" spans="1:9" x14ac:dyDescent="0.25">
      <c r="A931" s="72"/>
      <c r="B931" s="72"/>
      <c r="C931" s="72"/>
      <c r="D931" s="73"/>
      <c r="E931" s="72"/>
      <c r="F931" s="72"/>
      <c r="G931" s="74"/>
      <c r="H931" s="72"/>
      <c r="I931" s="72"/>
    </row>
    <row r="932" spans="1:9" x14ac:dyDescent="0.25">
      <c r="A932" s="72"/>
      <c r="B932" s="72"/>
      <c r="C932" s="72"/>
      <c r="D932" s="73"/>
      <c r="E932" s="72"/>
      <c r="F932" s="72"/>
      <c r="G932" s="74"/>
      <c r="H932" s="72"/>
      <c r="I932" s="72"/>
    </row>
    <row r="933" spans="1:9" x14ac:dyDescent="0.25">
      <c r="A933" s="72"/>
      <c r="B933" s="72"/>
      <c r="C933" s="72"/>
      <c r="D933" s="73"/>
      <c r="E933" s="72"/>
      <c r="F933" s="72"/>
      <c r="G933" s="74"/>
      <c r="H933" s="72"/>
      <c r="I933" s="72"/>
    </row>
    <row r="934" spans="1:9" x14ac:dyDescent="0.25">
      <c r="A934" s="72"/>
      <c r="B934" s="72"/>
      <c r="C934" s="72"/>
      <c r="D934" s="73"/>
      <c r="E934" s="72"/>
      <c r="F934" s="72"/>
      <c r="G934" s="74"/>
      <c r="H934" s="72"/>
      <c r="I934" s="72"/>
    </row>
    <row r="935" spans="1:9" x14ac:dyDescent="0.25">
      <c r="A935" s="72"/>
      <c r="B935" s="72"/>
      <c r="C935" s="72"/>
      <c r="D935" s="73"/>
      <c r="E935" s="72"/>
      <c r="F935" s="72"/>
      <c r="G935" s="74"/>
      <c r="H935" s="72"/>
      <c r="I935" s="72"/>
    </row>
    <row r="936" spans="1:9" x14ac:dyDescent="0.25">
      <c r="A936" s="72"/>
      <c r="B936" s="72"/>
      <c r="C936" s="72"/>
      <c r="D936" s="73"/>
      <c r="E936" s="72"/>
      <c r="F936" s="72"/>
      <c r="G936" s="74"/>
      <c r="H936" s="72"/>
      <c r="I936" s="72"/>
    </row>
    <row r="937" spans="1:9" x14ac:dyDescent="0.25">
      <c r="A937" s="72"/>
      <c r="B937" s="72"/>
      <c r="C937" s="72"/>
      <c r="D937" s="73"/>
      <c r="E937" s="72"/>
      <c r="F937" s="72"/>
      <c r="G937" s="74"/>
      <c r="H937" s="72"/>
      <c r="I937" s="72"/>
    </row>
    <row r="938" spans="1:9" x14ac:dyDescent="0.25">
      <c r="A938" s="72"/>
      <c r="B938" s="72"/>
      <c r="C938" s="72"/>
      <c r="D938" s="73"/>
      <c r="E938" s="72"/>
      <c r="F938" s="72"/>
      <c r="G938" s="74"/>
      <c r="H938" s="72"/>
      <c r="I938" s="72"/>
    </row>
    <row r="939" spans="1:9" x14ac:dyDescent="0.25">
      <c r="A939" s="72"/>
      <c r="B939" s="72"/>
      <c r="C939" s="72"/>
      <c r="D939" s="73"/>
      <c r="E939" s="72"/>
      <c r="F939" s="72"/>
      <c r="G939" s="74"/>
      <c r="H939" s="72"/>
      <c r="I939" s="72"/>
    </row>
    <row r="940" spans="1:9" x14ac:dyDescent="0.25">
      <c r="A940" s="72"/>
      <c r="B940" s="72"/>
      <c r="C940" s="72"/>
      <c r="D940" s="73"/>
      <c r="E940" s="72"/>
      <c r="F940" s="72"/>
      <c r="G940" s="74"/>
      <c r="H940" s="72"/>
      <c r="I940" s="72"/>
    </row>
    <row r="941" spans="1:9" x14ac:dyDescent="0.25">
      <c r="A941" s="72"/>
      <c r="B941" s="72"/>
      <c r="C941" s="72"/>
      <c r="D941" s="73"/>
      <c r="E941" s="72"/>
      <c r="F941" s="72"/>
      <c r="G941" s="74"/>
      <c r="H941" s="72"/>
      <c r="I941" s="72"/>
    </row>
    <row r="942" spans="1:9" x14ac:dyDescent="0.25">
      <c r="A942" s="72"/>
      <c r="B942" s="72"/>
      <c r="C942" s="72"/>
      <c r="D942" s="73"/>
      <c r="E942" s="72"/>
      <c r="F942" s="72"/>
      <c r="G942" s="74"/>
      <c r="H942" s="72"/>
      <c r="I942" s="72"/>
    </row>
    <row r="943" spans="1:9" x14ac:dyDescent="0.25">
      <c r="A943" s="72"/>
      <c r="B943" s="72"/>
      <c r="C943" s="72"/>
      <c r="D943" s="73"/>
      <c r="E943" s="72"/>
      <c r="F943" s="72"/>
      <c r="G943" s="74"/>
      <c r="H943" s="72"/>
      <c r="I943" s="72"/>
    </row>
    <row r="944" spans="1:9" x14ac:dyDescent="0.25">
      <c r="A944" s="72"/>
      <c r="B944" s="72"/>
      <c r="C944" s="72"/>
      <c r="D944" s="73"/>
      <c r="E944" s="72"/>
      <c r="F944" s="72"/>
      <c r="G944" s="74"/>
      <c r="H944" s="72"/>
      <c r="I944" s="72"/>
    </row>
    <row r="945" spans="1:9" x14ac:dyDescent="0.25">
      <c r="A945" s="72"/>
      <c r="B945" s="72"/>
      <c r="C945" s="72"/>
      <c r="D945" s="73"/>
      <c r="E945" s="72"/>
      <c r="F945" s="72"/>
      <c r="G945" s="74"/>
      <c r="H945" s="72"/>
      <c r="I945" s="72"/>
    </row>
    <row r="946" spans="1:9" x14ac:dyDescent="0.25">
      <c r="A946" s="72"/>
      <c r="B946" s="72"/>
      <c r="C946" s="72"/>
      <c r="D946" s="73"/>
      <c r="E946" s="72"/>
      <c r="F946" s="72"/>
      <c r="G946" s="74"/>
      <c r="H946" s="72"/>
      <c r="I946" s="72"/>
    </row>
    <row r="947" spans="1:9" x14ac:dyDescent="0.25">
      <c r="A947" s="72"/>
      <c r="B947" s="72"/>
      <c r="C947" s="72"/>
      <c r="D947" s="73"/>
      <c r="E947" s="72"/>
      <c r="F947" s="72"/>
      <c r="G947" s="74"/>
      <c r="H947" s="72"/>
      <c r="I947" s="72"/>
    </row>
    <row r="948" spans="1:9" x14ac:dyDescent="0.25">
      <c r="A948" s="72"/>
      <c r="B948" s="72"/>
      <c r="C948" s="72"/>
      <c r="D948" s="73"/>
      <c r="E948" s="72"/>
      <c r="F948" s="72"/>
      <c r="G948" s="74"/>
      <c r="H948" s="72"/>
      <c r="I948" s="72"/>
    </row>
    <row r="949" spans="1:9" x14ac:dyDescent="0.25">
      <c r="A949" s="72"/>
      <c r="B949" s="72"/>
      <c r="C949" s="72"/>
      <c r="D949" s="73"/>
      <c r="E949" s="72"/>
      <c r="F949" s="72"/>
      <c r="G949" s="74"/>
      <c r="H949" s="72"/>
      <c r="I949" s="72"/>
    </row>
    <row r="950" spans="1:9" x14ac:dyDescent="0.25">
      <c r="A950" s="72"/>
      <c r="B950" s="72"/>
      <c r="C950" s="72"/>
      <c r="D950" s="73"/>
      <c r="E950" s="72"/>
      <c r="F950" s="72"/>
      <c r="G950" s="74"/>
      <c r="H950" s="72"/>
      <c r="I950" s="72"/>
    </row>
    <row r="951" spans="1:9" x14ac:dyDescent="0.25">
      <c r="A951" s="72"/>
      <c r="B951" s="72"/>
      <c r="C951" s="72"/>
      <c r="D951" s="73"/>
      <c r="E951" s="72"/>
      <c r="F951" s="72"/>
      <c r="G951" s="74"/>
      <c r="H951" s="72"/>
      <c r="I951" s="72"/>
    </row>
    <row r="952" spans="1:9" x14ac:dyDescent="0.25">
      <c r="A952" s="72"/>
      <c r="B952" s="72"/>
      <c r="C952" s="72"/>
      <c r="D952" s="73"/>
      <c r="E952" s="72"/>
      <c r="F952" s="72"/>
      <c r="G952" s="74"/>
      <c r="H952" s="72"/>
      <c r="I952" s="72"/>
    </row>
    <row r="953" spans="1:9" x14ac:dyDescent="0.25">
      <c r="A953" s="72"/>
      <c r="B953" s="72"/>
      <c r="C953" s="72"/>
      <c r="D953" s="73"/>
      <c r="E953" s="72"/>
      <c r="F953" s="72"/>
      <c r="G953" s="74"/>
      <c r="H953" s="72"/>
      <c r="I953" s="72"/>
    </row>
    <row r="954" spans="1:9" x14ac:dyDescent="0.25">
      <c r="A954" s="72"/>
      <c r="B954" s="72"/>
      <c r="C954" s="72"/>
      <c r="D954" s="73"/>
      <c r="E954" s="72"/>
      <c r="F954" s="72"/>
      <c r="G954" s="74"/>
      <c r="H954" s="72"/>
      <c r="I954" s="72"/>
    </row>
    <row r="955" spans="1:9" x14ac:dyDescent="0.25">
      <c r="A955" s="72"/>
      <c r="B955" s="72"/>
      <c r="C955" s="72"/>
      <c r="D955" s="73"/>
      <c r="E955" s="72"/>
      <c r="F955" s="72"/>
      <c r="G955" s="74"/>
      <c r="H955" s="72"/>
      <c r="I955" s="72"/>
    </row>
    <row r="956" spans="1:9" x14ac:dyDescent="0.25">
      <c r="A956" s="72"/>
      <c r="B956" s="72"/>
      <c r="C956" s="72"/>
      <c r="D956" s="73"/>
      <c r="E956" s="72"/>
      <c r="F956" s="72"/>
      <c r="G956" s="74"/>
      <c r="H956" s="72"/>
      <c r="I956" s="72"/>
    </row>
    <row r="957" spans="1:9" x14ac:dyDescent="0.25">
      <c r="A957" s="72"/>
      <c r="B957" s="72"/>
      <c r="C957" s="72"/>
      <c r="D957" s="73"/>
      <c r="E957" s="72"/>
      <c r="F957" s="72"/>
      <c r="G957" s="74"/>
      <c r="H957" s="72"/>
      <c r="I957" s="72"/>
    </row>
    <row r="958" spans="1:9" x14ac:dyDescent="0.25">
      <c r="A958" s="72"/>
      <c r="B958" s="72"/>
      <c r="C958" s="72"/>
      <c r="D958" s="73"/>
      <c r="E958" s="72"/>
      <c r="F958" s="72"/>
      <c r="G958" s="74"/>
      <c r="H958" s="72"/>
      <c r="I958" s="72"/>
    </row>
    <row r="959" spans="1:9" x14ac:dyDescent="0.25">
      <c r="A959" s="72"/>
      <c r="B959" s="72"/>
      <c r="C959" s="72"/>
      <c r="D959" s="73"/>
      <c r="E959" s="72"/>
      <c r="F959" s="72"/>
      <c r="G959" s="74"/>
      <c r="H959" s="72"/>
      <c r="I959" s="72"/>
    </row>
    <row r="960" spans="1:9" x14ac:dyDescent="0.25">
      <c r="A960" s="72"/>
      <c r="B960" s="72"/>
      <c r="C960" s="72"/>
      <c r="D960" s="73"/>
      <c r="E960" s="72"/>
      <c r="F960" s="72"/>
      <c r="G960" s="74"/>
      <c r="H960" s="72"/>
      <c r="I960" s="72"/>
    </row>
    <row r="961" spans="1:9" x14ac:dyDescent="0.25">
      <c r="A961" s="72"/>
      <c r="B961" s="72"/>
      <c r="C961" s="72"/>
      <c r="D961" s="73"/>
      <c r="E961" s="72"/>
      <c r="F961" s="72"/>
      <c r="G961" s="74"/>
      <c r="H961" s="72"/>
      <c r="I961" s="72"/>
    </row>
    <row r="962" spans="1:9" x14ac:dyDescent="0.25">
      <c r="A962" s="72"/>
      <c r="B962" s="72"/>
      <c r="C962" s="72"/>
      <c r="D962" s="73"/>
      <c r="E962" s="72"/>
      <c r="F962" s="72"/>
      <c r="G962" s="74"/>
      <c r="H962" s="72"/>
      <c r="I962" s="72"/>
    </row>
    <row r="963" spans="1:9" x14ac:dyDescent="0.25">
      <c r="A963" s="72"/>
      <c r="B963" s="72"/>
      <c r="C963" s="72"/>
      <c r="D963" s="73"/>
      <c r="E963" s="72"/>
      <c r="F963" s="72"/>
      <c r="G963" s="74"/>
      <c r="H963" s="72"/>
      <c r="I963" s="72"/>
    </row>
    <row r="964" spans="1:9" x14ac:dyDescent="0.25">
      <c r="A964" s="72"/>
      <c r="B964" s="72"/>
      <c r="C964" s="72"/>
      <c r="D964" s="73"/>
      <c r="E964" s="72"/>
      <c r="F964" s="72"/>
      <c r="G964" s="74"/>
      <c r="H964" s="72"/>
      <c r="I964" s="72"/>
    </row>
    <row r="965" spans="1:9" x14ac:dyDescent="0.25">
      <c r="A965" s="72"/>
      <c r="B965" s="72"/>
      <c r="C965" s="72"/>
      <c r="D965" s="73"/>
      <c r="E965" s="72"/>
      <c r="F965" s="72"/>
      <c r="G965" s="74"/>
      <c r="H965" s="72"/>
      <c r="I965" s="72"/>
    </row>
    <row r="966" spans="1:9" x14ac:dyDescent="0.25">
      <c r="A966" s="72"/>
      <c r="B966" s="72"/>
      <c r="C966" s="72"/>
      <c r="D966" s="73"/>
      <c r="E966" s="72"/>
      <c r="F966" s="72"/>
      <c r="G966" s="74"/>
      <c r="H966" s="72"/>
      <c r="I966" s="72"/>
    </row>
    <row r="967" spans="1:9" x14ac:dyDescent="0.25">
      <c r="A967" s="72"/>
      <c r="B967" s="72"/>
      <c r="C967" s="72"/>
      <c r="D967" s="73"/>
      <c r="E967" s="72"/>
      <c r="F967" s="72"/>
      <c r="G967" s="74"/>
      <c r="H967" s="72"/>
      <c r="I967" s="72"/>
    </row>
    <row r="968" spans="1:9" x14ac:dyDescent="0.25">
      <c r="A968" s="72"/>
      <c r="B968" s="72"/>
      <c r="C968" s="72"/>
      <c r="D968" s="73"/>
      <c r="E968" s="72"/>
      <c r="F968" s="72"/>
      <c r="G968" s="74"/>
      <c r="H968" s="72"/>
      <c r="I968" s="72"/>
    </row>
    <row r="969" spans="1:9" x14ac:dyDescent="0.25">
      <c r="A969" s="72"/>
      <c r="B969" s="72"/>
      <c r="C969" s="72"/>
      <c r="D969" s="73"/>
      <c r="E969" s="72"/>
      <c r="F969" s="72"/>
      <c r="G969" s="74"/>
      <c r="H969" s="72"/>
      <c r="I969" s="72"/>
    </row>
    <row r="970" spans="1:9" x14ac:dyDescent="0.25">
      <c r="A970" s="72"/>
      <c r="B970" s="72"/>
      <c r="C970" s="72"/>
      <c r="D970" s="73"/>
      <c r="E970" s="72"/>
      <c r="F970" s="72"/>
      <c r="G970" s="74"/>
      <c r="H970" s="72"/>
      <c r="I970" s="72"/>
    </row>
    <row r="971" spans="1:9" x14ac:dyDescent="0.25">
      <c r="A971" s="72"/>
      <c r="B971" s="72"/>
      <c r="C971" s="72"/>
      <c r="D971" s="73"/>
      <c r="E971" s="72"/>
      <c r="F971" s="72"/>
      <c r="G971" s="74"/>
      <c r="H971" s="72"/>
      <c r="I971" s="72"/>
    </row>
    <row r="972" spans="1:9" x14ac:dyDescent="0.25">
      <c r="A972" s="72"/>
      <c r="B972" s="72"/>
      <c r="C972" s="72"/>
      <c r="D972" s="73"/>
      <c r="E972" s="72"/>
      <c r="F972" s="72"/>
      <c r="G972" s="74"/>
      <c r="H972" s="72"/>
      <c r="I972" s="72"/>
    </row>
    <row r="973" spans="1:9" x14ac:dyDescent="0.25">
      <c r="A973" s="72"/>
      <c r="B973" s="72"/>
      <c r="C973" s="72"/>
      <c r="D973" s="73"/>
      <c r="E973" s="72"/>
      <c r="F973" s="72"/>
      <c r="G973" s="74"/>
      <c r="H973" s="72"/>
      <c r="I973" s="72"/>
    </row>
    <row r="974" spans="1:9" x14ac:dyDescent="0.25">
      <c r="A974" s="72"/>
      <c r="B974" s="72"/>
      <c r="C974" s="72"/>
      <c r="D974" s="73"/>
      <c r="E974" s="72"/>
      <c r="F974" s="72"/>
      <c r="G974" s="74"/>
      <c r="H974" s="72"/>
      <c r="I974" s="72"/>
    </row>
    <row r="975" spans="1:9" x14ac:dyDescent="0.25">
      <c r="A975" s="72"/>
      <c r="B975" s="72"/>
      <c r="C975" s="72"/>
      <c r="D975" s="73"/>
      <c r="E975" s="72"/>
      <c r="F975" s="72"/>
      <c r="G975" s="74"/>
      <c r="H975" s="72"/>
      <c r="I975" s="72"/>
    </row>
    <row r="976" spans="1:9" x14ac:dyDescent="0.25">
      <c r="A976" s="72"/>
      <c r="B976" s="72"/>
      <c r="C976" s="72"/>
      <c r="D976" s="73"/>
      <c r="E976" s="72"/>
      <c r="F976" s="72"/>
      <c r="G976" s="74"/>
      <c r="H976" s="72"/>
      <c r="I976" s="72"/>
    </row>
    <row r="977" spans="1:9" x14ac:dyDescent="0.25">
      <c r="A977" s="72"/>
      <c r="B977" s="72"/>
      <c r="C977" s="72"/>
      <c r="D977" s="73"/>
      <c r="E977" s="72"/>
      <c r="F977" s="72"/>
      <c r="G977" s="74"/>
      <c r="H977" s="72"/>
      <c r="I977" s="72"/>
    </row>
    <row r="978" spans="1:9" x14ac:dyDescent="0.25">
      <c r="A978" s="72"/>
      <c r="B978" s="72"/>
      <c r="C978" s="72"/>
      <c r="D978" s="73"/>
      <c r="E978" s="72"/>
      <c r="F978" s="72"/>
      <c r="G978" s="74"/>
      <c r="H978" s="72"/>
      <c r="I978" s="72"/>
    </row>
    <row r="979" spans="1:9" x14ac:dyDescent="0.25">
      <c r="A979" s="72"/>
      <c r="B979" s="72"/>
      <c r="C979" s="72"/>
      <c r="D979" s="73"/>
      <c r="E979" s="72"/>
      <c r="F979" s="72"/>
      <c r="G979" s="74"/>
      <c r="H979" s="72"/>
      <c r="I979" s="72"/>
    </row>
    <row r="980" spans="1:9" x14ac:dyDescent="0.25">
      <c r="A980" s="72"/>
      <c r="B980" s="72"/>
      <c r="C980" s="72"/>
      <c r="D980" s="73"/>
      <c r="E980" s="72"/>
      <c r="F980" s="72"/>
      <c r="G980" s="74"/>
      <c r="H980" s="72"/>
      <c r="I980" s="72"/>
    </row>
    <row r="981" spans="1:9" x14ac:dyDescent="0.25">
      <c r="A981" s="72"/>
      <c r="B981" s="72"/>
      <c r="C981" s="72"/>
      <c r="D981" s="73"/>
      <c r="E981" s="72"/>
      <c r="F981" s="72"/>
      <c r="G981" s="74"/>
      <c r="H981" s="72"/>
      <c r="I981" s="72"/>
    </row>
    <row r="982" spans="1:9" x14ac:dyDescent="0.25">
      <c r="A982" s="72"/>
      <c r="B982" s="72"/>
      <c r="C982" s="72"/>
      <c r="D982" s="73"/>
      <c r="E982" s="72"/>
      <c r="F982" s="72"/>
      <c r="G982" s="74"/>
      <c r="H982" s="72"/>
      <c r="I982" s="72"/>
    </row>
    <row r="983" spans="1:9" x14ac:dyDescent="0.25">
      <c r="A983" s="72"/>
      <c r="B983" s="72"/>
      <c r="C983" s="72"/>
      <c r="D983" s="73"/>
      <c r="E983" s="72"/>
      <c r="F983" s="72"/>
      <c r="G983" s="74"/>
      <c r="H983" s="72"/>
      <c r="I983" s="72"/>
    </row>
    <row r="984" spans="1:9" x14ac:dyDescent="0.25">
      <c r="A984" s="72"/>
      <c r="B984" s="72"/>
      <c r="C984" s="72"/>
      <c r="D984" s="73"/>
      <c r="E984" s="72"/>
      <c r="F984" s="72"/>
      <c r="G984" s="74"/>
      <c r="H984" s="72"/>
      <c r="I984" s="72"/>
    </row>
    <row r="985" spans="1:9" x14ac:dyDescent="0.25">
      <c r="A985" s="72"/>
      <c r="B985" s="72"/>
      <c r="C985" s="72"/>
      <c r="D985" s="73"/>
      <c r="E985" s="72"/>
      <c r="F985" s="72"/>
      <c r="G985" s="74"/>
      <c r="H985" s="72"/>
      <c r="I985" s="72"/>
    </row>
    <row r="986" spans="1:9" x14ac:dyDescent="0.25">
      <c r="A986" s="72"/>
      <c r="B986" s="72"/>
      <c r="C986" s="72"/>
      <c r="D986" s="73"/>
      <c r="E986" s="72"/>
      <c r="F986" s="72"/>
      <c r="G986" s="74"/>
      <c r="H986" s="72"/>
      <c r="I986" s="72"/>
    </row>
    <row r="987" spans="1:9" x14ac:dyDescent="0.25">
      <c r="A987" s="72"/>
      <c r="B987" s="72"/>
      <c r="C987" s="72"/>
      <c r="D987" s="73"/>
      <c r="E987" s="72"/>
      <c r="F987" s="72"/>
      <c r="G987" s="74"/>
      <c r="H987" s="72"/>
      <c r="I987" s="72"/>
    </row>
    <row r="988" spans="1:9" x14ac:dyDescent="0.25">
      <c r="A988" s="72"/>
      <c r="B988" s="72"/>
      <c r="C988" s="72"/>
      <c r="D988" s="73"/>
      <c r="E988" s="72"/>
      <c r="F988" s="72"/>
      <c r="G988" s="74"/>
      <c r="H988" s="72"/>
      <c r="I988" s="72"/>
    </row>
    <row r="989" spans="1:9" x14ac:dyDescent="0.25">
      <c r="A989" s="72"/>
      <c r="B989" s="72"/>
      <c r="C989" s="72"/>
      <c r="D989" s="73"/>
      <c r="E989" s="72"/>
      <c r="F989" s="72"/>
      <c r="G989" s="74"/>
      <c r="H989" s="72"/>
      <c r="I989" s="72"/>
    </row>
    <row r="990" spans="1:9" x14ac:dyDescent="0.25">
      <c r="A990" s="72"/>
      <c r="B990" s="72"/>
      <c r="C990" s="72"/>
      <c r="D990" s="73"/>
      <c r="E990" s="72"/>
      <c r="F990" s="72"/>
      <c r="G990" s="74"/>
      <c r="H990" s="72"/>
      <c r="I990" s="72"/>
    </row>
    <row r="991" spans="1:9" x14ac:dyDescent="0.25">
      <c r="A991" s="72"/>
      <c r="B991" s="72"/>
      <c r="C991" s="72"/>
      <c r="D991" s="73"/>
      <c r="E991" s="72"/>
      <c r="F991" s="72"/>
      <c r="G991" s="74"/>
      <c r="H991" s="72"/>
      <c r="I991" s="72"/>
    </row>
    <row r="992" spans="1:9" x14ac:dyDescent="0.25">
      <c r="A992" s="72"/>
      <c r="B992" s="72"/>
      <c r="C992" s="72"/>
      <c r="D992" s="73"/>
      <c r="E992" s="72"/>
      <c r="F992" s="72"/>
      <c r="G992" s="74"/>
      <c r="H992" s="72"/>
      <c r="I992" s="72"/>
    </row>
    <row r="993" spans="1:9" x14ac:dyDescent="0.25">
      <c r="A993" s="72"/>
      <c r="B993" s="72"/>
      <c r="C993" s="72"/>
      <c r="D993" s="73"/>
      <c r="E993" s="72"/>
      <c r="F993" s="72"/>
      <c r="G993" s="74"/>
      <c r="H993" s="72"/>
      <c r="I993" s="72"/>
    </row>
    <row r="994" spans="1:9" x14ac:dyDescent="0.25">
      <c r="A994" s="72"/>
      <c r="B994" s="72"/>
      <c r="C994" s="72"/>
      <c r="D994" s="73"/>
      <c r="E994" s="72"/>
      <c r="F994" s="72"/>
      <c r="G994" s="74"/>
      <c r="H994" s="72"/>
      <c r="I994" s="72"/>
    </row>
    <row r="995" spans="1:9" x14ac:dyDescent="0.25">
      <c r="A995" s="72"/>
      <c r="B995" s="72"/>
      <c r="C995" s="72"/>
      <c r="D995" s="73"/>
      <c r="E995" s="72"/>
      <c r="F995" s="72"/>
      <c r="G995" s="74"/>
      <c r="H995" s="72"/>
      <c r="I995" s="72"/>
    </row>
    <row r="996" spans="1:9" x14ac:dyDescent="0.25">
      <c r="A996" s="72"/>
      <c r="B996" s="72"/>
      <c r="C996" s="72"/>
      <c r="D996" s="73"/>
      <c r="E996" s="72"/>
      <c r="F996" s="72"/>
      <c r="G996" s="74"/>
      <c r="H996" s="72"/>
      <c r="I996" s="72"/>
    </row>
    <row r="997" spans="1:9" x14ac:dyDescent="0.25">
      <c r="A997" s="72"/>
      <c r="B997" s="72"/>
      <c r="C997" s="72"/>
      <c r="D997" s="73"/>
      <c r="E997" s="72"/>
      <c r="F997" s="72"/>
      <c r="G997" s="74"/>
      <c r="H997" s="72"/>
      <c r="I997" s="72"/>
    </row>
    <row r="998" spans="1:9" x14ac:dyDescent="0.25">
      <c r="A998" s="72"/>
      <c r="B998" s="72"/>
      <c r="C998" s="72"/>
      <c r="D998" s="73"/>
      <c r="E998" s="72"/>
      <c r="F998" s="72"/>
      <c r="G998" s="74"/>
      <c r="H998" s="72"/>
      <c r="I998" s="72"/>
    </row>
    <row r="999" spans="1:9" x14ac:dyDescent="0.25">
      <c r="A999" s="72"/>
      <c r="B999" s="72"/>
      <c r="C999" s="72"/>
      <c r="D999" s="73"/>
      <c r="E999" s="72"/>
      <c r="F999" s="72"/>
      <c r="G999" s="74"/>
      <c r="H999" s="72"/>
      <c r="I999" s="72"/>
    </row>
    <row r="1000" spans="1:9" x14ac:dyDescent="0.25">
      <c r="A1000" s="72"/>
      <c r="B1000" s="72"/>
      <c r="C1000" s="72"/>
      <c r="D1000" s="73"/>
      <c r="E1000" s="72"/>
      <c r="F1000" s="72"/>
      <c r="G1000" s="74"/>
      <c r="H1000" s="72"/>
      <c r="I1000" s="72"/>
    </row>
    <row r="1001" spans="1:9" x14ac:dyDescent="0.25">
      <c r="A1001" s="72"/>
      <c r="B1001" s="72"/>
      <c r="C1001" s="72"/>
      <c r="D1001" s="73"/>
      <c r="E1001" s="72"/>
      <c r="F1001" s="72"/>
      <c r="G1001" s="74"/>
      <c r="H1001" s="72"/>
      <c r="I1001" s="72"/>
    </row>
    <row r="1002" spans="1:9" x14ac:dyDescent="0.25">
      <c r="A1002" s="72"/>
      <c r="B1002" s="72"/>
      <c r="C1002" s="72"/>
      <c r="D1002" s="73"/>
      <c r="E1002" s="72"/>
      <c r="F1002" s="72"/>
      <c r="G1002" s="74"/>
      <c r="H1002" s="72"/>
      <c r="I1002" s="72"/>
    </row>
    <row r="1003" spans="1:9" x14ac:dyDescent="0.25">
      <c r="A1003" s="72"/>
      <c r="B1003" s="72"/>
      <c r="C1003" s="72"/>
      <c r="D1003" s="73"/>
      <c r="E1003" s="72"/>
      <c r="F1003" s="72"/>
      <c r="G1003" s="74"/>
      <c r="H1003" s="72"/>
      <c r="I1003" s="72"/>
    </row>
    <row r="1004" spans="1:9" x14ac:dyDescent="0.25">
      <c r="A1004" s="72"/>
      <c r="B1004" s="72"/>
      <c r="C1004" s="72"/>
      <c r="D1004" s="73"/>
      <c r="E1004" s="72"/>
      <c r="F1004" s="72"/>
      <c r="G1004" s="74"/>
      <c r="H1004" s="72"/>
      <c r="I1004" s="72"/>
    </row>
    <row r="1005" spans="1:9" x14ac:dyDescent="0.25">
      <c r="A1005" s="72"/>
      <c r="B1005" s="72"/>
      <c r="C1005" s="72"/>
      <c r="D1005" s="73"/>
      <c r="E1005" s="72"/>
      <c r="F1005" s="72"/>
      <c r="G1005" s="74"/>
      <c r="H1005" s="72"/>
      <c r="I1005" s="72"/>
    </row>
    <row r="1006" spans="1:9" x14ac:dyDescent="0.25">
      <c r="A1006" s="72"/>
      <c r="B1006" s="72"/>
      <c r="C1006" s="72"/>
      <c r="D1006" s="73"/>
      <c r="E1006" s="72"/>
      <c r="F1006" s="72"/>
      <c r="G1006" s="74"/>
      <c r="H1006" s="72"/>
      <c r="I1006" s="72"/>
    </row>
    <row r="1007" spans="1:9" x14ac:dyDescent="0.25">
      <c r="A1007" s="72"/>
      <c r="B1007" s="72"/>
      <c r="C1007" s="72"/>
      <c r="D1007" s="73"/>
      <c r="E1007" s="72"/>
      <c r="F1007" s="72"/>
      <c r="G1007" s="74"/>
      <c r="H1007" s="72"/>
      <c r="I1007" s="72"/>
    </row>
    <row r="1008" spans="1:9" x14ac:dyDescent="0.25">
      <c r="A1008" s="72"/>
      <c r="B1008" s="72"/>
      <c r="C1008" s="72"/>
      <c r="D1008" s="73"/>
      <c r="E1008" s="72"/>
      <c r="F1008" s="72"/>
      <c r="G1008" s="74"/>
      <c r="H1008" s="72"/>
      <c r="I1008" s="72"/>
    </row>
    <row r="1009" spans="1:9" x14ac:dyDescent="0.25">
      <c r="A1009" s="72"/>
      <c r="B1009" s="72"/>
      <c r="C1009" s="72"/>
      <c r="D1009" s="73"/>
      <c r="E1009" s="72"/>
      <c r="F1009" s="72"/>
      <c r="G1009" s="74"/>
      <c r="H1009" s="72"/>
      <c r="I1009" s="72"/>
    </row>
    <row r="1010" spans="1:9" x14ac:dyDescent="0.25">
      <c r="A1010" s="72"/>
      <c r="B1010" s="72"/>
      <c r="C1010" s="72"/>
      <c r="D1010" s="73"/>
      <c r="E1010" s="72"/>
      <c r="F1010" s="72"/>
      <c r="G1010" s="74"/>
      <c r="H1010" s="72"/>
      <c r="I1010" s="72"/>
    </row>
    <row r="1011" spans="1:9" x14ac:dyDescent="0.25">
      <c r="A1011" s="72"/>
      <c r="B1011" s="72"/>
      <c r="C1011" s="72"/>
      <c r="D1011" s="73"/>
      <c r="E1011" s="72"/>
      <c r="F1011" s="72"/>
      <c r="G1011" s="74"/>
      <c r="H1011" s="72"/>
      <c r="I1011" s="72"/>
    </row>
    <row r="1012" spans="1:9" x14ac:dyDescent="0.25">
      <c r="A1012" s="72"/>
      <c r="B1012" s="72"/>
      <c r="C1012" s="72"/>
      <c r="D1012" s="73"/>
      <c r="E1012" s="72"/>
      <c r="F1012" s="72"/>
      <c r="G1012" s="74"/>
      <c r="H1012" s="72"/>
      <c r="I1012" s="72"/>
    </row>
    <row r="1013" spans="1:9" x14ac:dyDescent="0.25">
      <c r="A1013" s="72"/>
      <c r="B1013" s="72"/>
      <c r="C1013" s="72"/>
      <c r="D1013" s="73"/>
      <c r="E1013" s="72"/>
      <c r="F1013" s="72"/>
      <c r="G1013" s="74"/>
      <c r="H1013" s="72"/>
      <c r="I1013" s="72"/>
    </row>
    <row r="1014" spans="1:9" x14ac:dyDescent="0.25">
      <c r="A1014" s="72"/>
      <c r="B1014" s="72"/>
      <c r="C1014" s="72"/>
      <c r="D1014" s="73"/>
      <c r="E1014" s="72"/>
      <c r="F1014" s="72"/>
      <c r="G1014" s="74"/>
      <c r="H1014" s="72"/>
      <c r="I1014" s="72"/>
    </row>
    <row r="1015" spans="1:9" x14ac:dyDescent="0.25">
      <c r="A1015" s="72"/>
      <c r="B1015" s="72"/>
      <c r="C1015" s="72"/>
      <c r="D1015" s="73"/>
      <c r="E1015" s="72"/>
      <c r="F1015" s="72"/>
      <c r="G1015" s="74"/>
      <c r="H1015" s="72"/>
      <c r="I1015" s="72"/>
    </row>
    <row r="1016" spans="1:9" x14ac:dyDescent="0.25">
      <c r="A1016" s="72"/>
      <c r="B1016" s="72"/>
      <c r="C1016" s="72"/>
      <c r="D1016" s="73"/>
      <c r="E1016" s="72"/>
      <c r="F1016" s="72"/>
      <c r="G1016" s="74"/>
      <c r="H1016" s="72"/>
      <c r="I1016" s="72"/>
    </row>
    <row r="1017" spans="1:9" x14ac:dyDescent="0.25">
      <c r="A1017" s="72"/>
      <c r="B1017" s="72"/>
      <c r="C1017" s="72"/>
      <c r="D1017" s="73"/>
      <c r="E1017" s="72"/>
      <c r="F1017" s="72"/>
      <c r="G1017" s="74"/>
      <c r="H1017" s="72"/>
      <c r="I1017" s="72"/>
    </row>
    <row r="1018" spans="1:9" x14ac:dyDescent="0.25">
      <c r="A1018" s="72"/>
      <c r="B1018" s="72"/>
      <c r="C1018" s="72"/>
      <c r="D1018" s="73"/>
      <c r="E1018" s="72"/>
      <c r="F1018" s="72"/>
      <c r="G1018" s="74"/>
      <c r="H1018" s="72"/>
      <c r="I1018" s="72"/>
    </row>
    <row r="1019" spans="1:9" x14ac:dyDescent="0.25">
      <c r="A1019" s="72"/>
      <c r="B1019" s="72"/>
      <c r="C1019" s="72"/>
      <c r="D1019" s="73"/>
      <c r="E1019" s="72"/>
      <c r="F1019" s="72"/>
      <c r="G1019" s="74"/>
      <c r="H1019" s="72"/>
      <c r="I1019" s="72"/>
    </row>
    <row r="1020" spans="1:9" x14ac:dyDescent="0.25">
      <c r="A1020" s="72"/>
      <c r="B1020" s="72"/>
      <c r="C1020" s="72"/>
      <c r="D1020" s="73"/>
      <c r="E1020" s="72"/>
      <c r="F1020" s="72"/>
      <c r="G1020" s="74"/>
      <c r="H1020" s="72"/>
      <c r="I1020" s="72"/>
    </row>
    <row r="1021" spans="1:9" x14ac:dyDescent="0.25">
      <c r="A1021" s="72"/>
      <c r="B1021" s="72"/>
      <c r="C1021" s="72"/>
      <c r="D1021" s="73"/>
      <c r="E1021" s="72"/>
      <c r="F1021" s="72"/>
      <c r="G1021" s="74"/>
      <c r="H1021" s="72"/>
      <c r="I1021" s="72"/>
    </row>
    <row r="1022" spans="1:9" x14ac:dyDescent="0.25">
      <c r="A1022" s="72"/>
      <c r="B1022" s="72"/>
      <c r="C1022" s="72"/>
      <c r="D1022" s="73"/>
      <c r="E1022" s="72"/>
      <c r="F1022" s="72"/>
      <c r="G1022" s="74"/>
      <c r="H1022" s="72"/>
      <c r="I1022" s="72"/>
    </row>
    <row r="1023" spans="1:9" x14ac:dyDescent="0.25">
      <c r="A1023" s="72"/>
      <c r="B1023" s="72"/>
      <c r="C1023" s="72"/>
      <c r="D1023" s="73"/>
      <c r="E1023" s="72"/>
      <c r="F1023" s="72"/>
      <c r="G1023" s="74"/>
      <c r="H1023" s="72"/>
      <c r="I1023" s="72"/>
    </row>
    <row r="1024" spans="1:9" x14ac:dyDescent="0.25">
      <c r="A1024" s="72"/>
      <c r="B1024" s="72"/>
      <c r="C1024" s="72"/>
      <c r="D1024" s="73"/>
      <c r="E1024" s="72"/>
      <c r="F1024" s="72"/>
      <c r="G1024" s="74"/>
      <c r="H1024" s="72"/>
      <c r="I1024" s="72"/>
    </row>
    <row r="1025" spans="1:9" x14ac:dyDescent="0.25">
      <c r="A1025" s="72"/>
      <c r="B1025" s="72"/>
      <c r="C1025" s="72"/>
      <c r="D1025" s="73"/>
      <c r="E1025" s="72"/>
      <c r="F1025" s="72"/>
      <c r="G1025" s="74"/>
      <c r="H1025" s="72"/>
      <c r="I1025" s="72"/>
    </row>
    <row r="1026" spans="1:9" x14ac:dyDescent="0.25">
      <c r="A1026" s="72"/>
      <c r="B1026" s="72"/>
      <c r="C1026" s="72"/>
      <c r="D1026" s="73"/>
      <c r="E1026" s="72"/>
      <c r="F1026" s="72"/>
      <c r="G1026" s="74"/>
      <c r="H1026" s="72"/>
      <c r="I1026" s="72"/>
    </row>
    <row r="1027" spans="1:9" x14ac:dyDescent="0.25">
      <c r="A1027" s="72"/>
      <c r="B1027" s="72"/>
      <c r="C1027" s="72"/>
      <c r="D1027" s="73"/>
      <c r="E1027" s="72"/>
      <c r="F1027" s="72"/>
      <c r="G1027" s="74"/>
      <c r="H1027" s="72"/>
      <c r="I1027" s="72"/>
    </row>
    <row r="1028" spans="1:9" x14ac:dyDescent="0.25">
      <c r="A1028" s="72"/>
      <c r="B1028" s="72"/>
      <c r="C1028" s="72"/>
      <c r="D1028" s="73"/>
      <c r="E1028" s="72"/>
      <c r="F1028" s="72"/>
      <c r="G1028" s="74"/>
      <c r="H1028" s="72"/>
      <c r="I1028" s="72"/>
    </row>
    <row r="1029" spans="1:9" x14ac:dyDescent="0.25">
      <c r="A1029" s="72"/>
      <c r="B1029" s="72"/>
      <c r="C1029" s="72"/>
      <c r="D1029" s="73"/>
      <c r="E1029" s="72"/>
      <c r="F1029" s="72"/>
      <c r="G1029" s="74"/>
      <c r="H1029" s="72"/>
      <c r="I1029" s="72"/>
    </row>
    <row r="1030" spans="1:9" x14ac:dyDescent="0.25">
      <c r="A1030" s="72"/>
      <c r="B1030" s="72"/>
      <c r="C1030" s="72"/>
      <c r="D1030" s="73"/>
      <c r="E1030" s="72"/>
      <c r="F1030" s="72"/>
      <c r="G1030" s="74"/>
      <c r="H1030" s="72"/>
      <c r="I1030" s="72"/>
    </row>
    <row r="1031" spans="1:9" x14ac:dyDescent="0.25">
      <c r="A1031" s="72"/>
      <c r="B1031" s="72"/>
      <c r="C1031" s="72"/>
      <c r="D1031" s="73"/>
      <c r="E1031" s="72"/>
      <c r="F1031" s="72"/>
      <c r="G1031" s="74"/>
      <c r="H1031" s="72"/>
      <c r="I1031" s="72"/>
    </row>
    <row r="1032" spans="1:9" x14ac:dyDescent="0.25">
      <c r="A1032" s="72"/>
      <c r="B1032" s="72"/>
      <c r="C1032" s="72"/>
      <c r="D1032" s="73"/>
      <c r="E1032" s="72"/>
      <c r="F1032" s="72"/>
      <c r="G1032" s="74"/>
      <c r="H1032" s="72"/>
      <c r="I1032" s="72"/>
    </row>
    <row r="1033" spans="1:9" x14ac:dyDescent="0.25">
      <c r="A1033" s="72"/>
      <c r="B1033" s="72"/>
      <c r="C1033" s="72"/>
      <c r="D1033" s="73"/>
      <c r="E1033" s="72"/>
      <c r="F1033" s="72"/>
      <c r="G1033" s="74"/>
      <c r="H1033" s="72"/>
      <c r="I1033" s="72"/>
    </row>
    <row r="1034" spans="1:9" x14ac:dyDescent="0.25">
      <c r="A1034" s="72"/>
      <c r="B1034" s="72"/>
      <c r="C1034" s="72"/>
      <c r="D1034" s="73"/>
      <c r="E1034" s="72"/>
      <c r="F1034" s="72"/>
      <c r="G1034" s="74"/>
      <c r="H1034" s="72"/>
      <c r="I1034" s="72"/>
    </row>
    <row r="1035" spans="1:9" x14ac:dyDescent="0.25">
      <c r="A1035" s="72"/>
      <c r="B1035" s="72"/>
      <c r="C1035" s="72"/>
      <c r="D1035" s="73"/>
      <c r="E1035" s="72"/>
      <c r="F1035" s="72"/>
      <c r="G1035" s="74"/>
      <c r="H1035" s="72"/>
      <c r="I1035" s="72"/>
    </row>
    <row r="1036" spans="1:9" x14ac:dyDescent="0.25">
      <c r="A1036" s="72"/>
      <c r="B1036" s="72"/>
      <c r="C1036" s="72"/>
      <c r="D1036" s="73"/>
      <c r="E1036" s="72"/>
      <c r="F1036" s="72"/>
      <c r="G1036" s="74"/>
      <c r="H1036" s="72"/>
      <c r="I1036" s="72"/>
    </row>
    <row r="1037" spans="1:9" x14ac:dyDescent="0.25">
      <c r="A1037" s="72"/>
      <c r="B1037" s="72"/>
      <c r="C1037" s="72"/>
      <c r="D1037" s="73"/>
      <c r="E1037" s="72"/>
      <c r="F1037" s="72"/>
      <c r="G1037" s="74"/>
      <c r="H1037" s="72"/>
      <c r="I1037" s="72"/>
    </row>
    <row r="1038" spans="1:9" x14ac:dyDescent="0.25">
      <c r="A1038" s="72"/>
      <c r="B1038" s="72"/>
      <c r="C1038" s="72"/>
      <c r="D1038" s="73"/>
      <c r="E1038" s="72"/>
      <c r="F1038" s="72"/>
      <c r="G1038" s="74"/>
      <c r="H1038" s="72"/>
      <c r="I1038" s="72"/>
    </row>
    <row r="1039" spans="1:9" x14ac:dyDescent="0.25">
      <c r="A1039" s="72"/>
      <c r="B1039" s="72"/>
      <c r="C1039" s="72"/>
      <c r="D1039" s="73"/>
      <c r="E1039" s="72"/>
      <c r="F1039" s="72"/>
      <c r="G1039" s="74"/>
      <c r="H1039" s="72"/>
      <c r="I1039" s="72"/>
    </row>
    <row r="1040" spans="1:9" x14ac:dyDescent="0.25">
      <c r="A1040" s="72"/>
      <c r="B1040" s="72"/>
      <c r="C1040" s="72"/>
      <c r="D1040" s="73"/>
      <c r="E1040" s="72"/>
      <c r="F1040" s="72"/>
      <c r="G1040" s="74"/>
      <c r="H1040" s="72"/>
      <c r="I1040" s="72"/>
    </row>
    <row r="1041" spans="1:9" x14ac:dyDescent="0.25">
      <c r="A1041" s="72"/>
      <c r="B1041" s="72"/>
      <c r="C1041" s="72"/>
      <c r="D1041" s="73"/>
      <c r="E1041" s="72"/>
      <c r="F1041" s="72"/>
      <c r="G1041" s="74"/>
      <c r="H1041" s="72"/>
      <c r="I1041" s="72"/>
    </row>
    <row r="1042" spans="1:9" x14ac:dyDescent="0.25">
      <c r="A1042" s="72"/>
      <c r="B1042" s="72"/>
      <c r="C1042" s="72"/>
      <c r="D1042" s="73"/>
      <c r="E1042" s="72"/>
      <c r="F1042" s="72"/>
      <c r="G1042" s="74"/>
      <c r="H1042" s="72"/>
      <c r="I1042" s="72"/>
    </row>
    <row r="1043" spans="1:9" x14ac:dyDescent="0.25">
      <c r="A1043" s="72"/>
      <c r="B1043" s="72"/>
      <c r="C1043" s="72"/>
      <c r="D1043" s="73"/>
      <c r="E1043" s="72"/>
      <c r="F1043" s="72"/>
      <c r="G1043" s="74"/>
      <c r="H1043" s="72"/>
      <c r="I1043" s="72"/>
    </row>
    <row r="1044" spans="1:9" x14ac:dyDescent="0.25">
      <c r="A1044" s="72"/>
      <c r="B1044" s="72"/>
      <c r="C1044" s="72"/>
      <c r="D1044" s="73"/>
      <c r="E1044" s="72"/>
      <c r="F1044" s="72"/>
      <c r="G1044" s="74"/>
      <c r="H1044" s="72"/>
      <c r="I1044" s="72"/>
    </row>
    <row r="1045" spans="1:9" x14ac:dyDescent="0.25">
      <c r="A1045" s="72"/>
      <c r="B1045" s="72"/>
      <c r="C1045" s="72"/>
      <c r="D1045" s="73"/>
      <c r="E1045" s="72"/>
      <c r="F1045" s="72"/>
      <c r="G1045" s="74"/>
      <c r="H1045" s="72"/>
      <c r="I1045" s="72"/>
    </row>
    <row r="1046" spans="1:9" x14ac:dyDescent="0.25">
      <c r="A1046" s="72"/>
      <c r="B1046" s="72"/>
      <c r="C1046" s="72"/>
      <c r="D1046" s="73"/>
      <c r="E1046" s="72"/>
      <c r="F1046" s="72"/>
      <c r="G1046" s="74"/>
      <c r="H1046" s="72"/>
      <c r="I1046" s="72"/>
    </row>
    <row r="1047" spans="1:9" x14ac:dyDescent="0.25">
      <c r="A1047" s="72"/>
      <c r="B1047" s="72"/>
      <c r="C1047" s="72"/>
      <c r="D1047" s="73"/>
      <c r="E1047" s="72"/>
      <c r="F1047" s="72"/>
      <c r="G1047" s="74"/>
      <c r="H1047" s="72"/>
      <c r="I1047" s="72"/>
    </row>
    <row r="1048" spans="1:9" x14ac:dyDescent="0.25">
      <c r="A1048" s="72"/>
      <c r="B1048" s="72"/>
      <c r="C1048" s="72"/>
      <c r="D1048" s="73"/>
      <c r="E1048" s="72"/>
      <c r="F1048" s="72"/>
      <c r="G1048" s="74"/>
      <c r="H1048" s="72"/>
      <c r="I1048" s="72"/>
    </row>
    <row r="1049" spans="1:9" x14ac:dyDescent="0.25">
      <c r="A1049" s="72"/>
      <c r="B1049" s="72"/>
      <c r="C1049" s="72"/>
      <c r="D1049" s="73"/>
      <c r="E1049" s="72"/>
      <c r="F1049" s="72"/>
      <c r="G1049" s="74"/>
      <c r="H1049" s="72"/>
      <c r="I1049" s="72"/>
    </row>
    <row r="1050" spans="1:9" x14ac:dyDescent="0.25">
      <c r="A1050" s="72"/>
      <c r="B1050" s="72"/>
      <c r="C1050" s="72"/>
      <c r="D1050" s="73"/>
      <c r="E1050" s="72"/>
      <c r="F1050" s="72"/>
      <c r="G1050" s="74"/>
      <c r="H1050" s="72"/>
      <c r="I1050" s="72"/>
    </row>
    <row r="1051" spans="1:9" x14ac:dyDescent="0.25">
      <c r="A1051" s="72"/>
      <c r="B1051" s="72"/>
      <c r="C1051" s="72"/>
      <c r="D1051" s="73"/>
      <c r="E1051" s="72"/>
      <c r="F1051" s="72"/>
      <c r="G1051" s="74"/>
      <c r="H1051" s="72"/>
      <c r="I1051" s="72"/>
    </row>
    <row r="1052" spans="1:9" x14ac:dyDescent="0.25">
      <c r="A1052" s="72"/>
      <c r="B1052" s="72"/>
      <c r="C1052" s="72"/>
      <c r="D1052" s="73"/>
      <c r="E1052" s="72"/>
      <c r="F1052" s="72"/>
      <c r="G1052" s="74"/>
      <c r="H1052" s="72"/>
      <c r="I1052" s="72"/>
    </row>
    <row r="1053" spans="1:9" x14ac:dyDescent="0.25">
      <c r="A1053" s="72"/>
      <c r="B1053" s="72"/>
      <c r="C1053" s="72"/>
      <c r="D1053" s="73"/>
      <c r="E1053" s="72"/>
      <c r="F1053" s="72"/>
      <c r="G1053" s="74"/>
      <c r="H1053" s="72"/>
      <c r="I1053" s="72"/>
    </row>
    <row r="1054" spans="1:9" x14ac:dyDescent="0.25">
      <c r="A1054" s="72"/>
      <c r="B1054" s="72"/>
      <c r="C1054" s="72"/>
      <c r="D1054" s="73"/>
      <c r="E1054" s="72"/>
      <c r="F1054" s="72"/>
      <c r="G1054" s="74"/>
      <c r="H1054" s="72"/>
      <c r="I1054" s="72"/>
    </row>
    <row r="1055" spans="1:9" x14ac:dyDescent="0.25">
      <c r="A1055" s="72"/>
      <c r="B1055" s="72"/>
      <c r="C1055" s="72"/>
      <c r="D1055" s="73"/>
      <c r="E1055" s="72"/>
      <c r="F1055" s="72"/>
      <c r="G1055" s="74"/>
      <c r="H1055" s="72"/>
      <c r="I1055" s="72"/>
    </row>
    <row r="1056" spans="1:9" x14ac:dyDescent="0.25">
      <c r="A1056" s="72"/>
      <c r="B1056" s="72"/>
      <c r="C1056" s="72"/>
      <c r="D1056" s="73"/>
      <c r="E1056" s="72"/>
      <c r="F1056" s="72"/>
      <c r="G1056" s="74"/>
      <c r="H1056" s="72"/>
      <c r="I1056" s="72"/>
    </row>
    <row r="1057" spans="1:9" x14ac:dyDescent="0.25">
      <c r="A1057" s="72"/>
      <c r="B1057" s="72"/>
      <c r="C1057" s="72"/>
      <c r="D1057" s="73"/>
      <c r="E1057" s="72"/>
      <c r="F1057" s="72"/>
      <c r="G1057" s="74"/>
      <c r="H1057" s="72"/>
      <c r="I1057" s="72"/>
    </row>
    <row r="1058" spans="1:9" x14ac:dyDescent="0.25">
      <c r="A1058" s="72"/>
      <c r="B1058" s="72"/>
      <c r="C1058" s="72"/>
      <c r="D1058" s="73"/>
      <c r="E1058" s="72"/>
      <c r="F1058" s="72"/>
      <c r="G1058" s="74"/>
      <c r="H1058" s="72"/>
      <c r="I1058" s="72"/>
    </row>
    <row r="1059" spans="1:9" x14ac:dyDescent="0.25">
      <c r="A1059" s="72"/>
      <c r="B1059" s="72"/>
      <c r="C1059" s="72"/>
      <c r="D1059" s="73"/>
      <c r="E1059" s="72"/>
      <c r="F1059" s="72"/>
      <c r="G1059" s="74"/>
      <c r="H1059" s="72"/>
      <c r="I1059" s="72"/>
    </row>
    <row r="1060" spans="1:9" x14ac:dyDescent="0.25">
      <c r="A1060" s="72"/>
      <c r="B1060" s="72"/>
      <c r="C1060" s="72"/>
      <c r="D1060" s="73"/>
      <c r="E1060" s="72"/>
      <c r="F1060" s="72"/>
      <c r="G1060" s="74"/>
      <c r="H1060" s="72"/>
      <c r="I1060" s="72"/>
    </row>
    <row r="1061" spans="1:9" x14ac:dyDescent="0.25">
      <c r="A1061" s="72"/>
      <c r="B1061" s="72"/>
      <c r="C1061" s="72"/>
      <c r="D1061" s="73"/>
      <c r="E1061" s="72"/>
      <c r="F1061" s="72"/>
      <c r="G1061" s="74"/>
      <c r="H1061" s="72"/>
      <c r="I1061" s="72"/>
    </row>
    <row r="1062" spans="1:9" x14ac:dyDescent="0.25">
      <c r="A1062" s="72"/>
      <c r="B1062" s="72"/>
      <c r="C1062" s="72"/>
      <c r="D1062" s="73"/>
      <c r="E1062" s="72"/>
      <c r="F1062" s="72"/>
      <c r="G1062" s="74"/>
      <c r="H1062" s="72"/>
      <c r="I1062" s="72"/>
    </row>
    <row r="1063" spans="1:9" x14ac:dyDescent="0.25">
      <c r="A1063" s="72"/>
      <c r="B1063" s="72"/>
      <c r="C1063" s="72"/>
      <c r="D1063" s="73"/>
      <c r="E1063" s="72"/>
      <c r="F1063" s="72"/>
      <c r="G1063" s="74"/>
      <c r="H1063" s="72"/>
      <c r="I1063" s="72"/>
    </row>
    <row r="1064" spans="1:9" x14ac:dyDescent="0.25">
      <c r="A1064" s="72"/>
      <c r="B1064" s="72"/>
      <c r="C1064" s="72"/>
      <c r="D1064" s="73"/>
      <c r="E1064" s="72"/>
      <c r="F1064" s="72"/>
      <c r="G1064" s="74"/>
      <c r="H1064" s="72"/>
      <c r="I1064" s="72"/>
    </row>
    <row r="1065" spans="1:9" x14ac:dyDescent="0.25">
      <c r="A1065" s="72"/>
      <c r="B1065" s="72"/>
      <c r="C1065" s="72"/>
      <c r="D1065" s="73"/>
      <c r="E1065" s="72"/>
      <c r="F1065" s="72"/>
      <c r="G1065" s="74"/>
      <c r="H1065" s="72"/>
      <c r="I1065" s="72"/>
    </row>
    <row r="1066" spans="1:9" x14ac:dyDescent="0.25">
      <c r="A1066" s="72"/>
      <c r="B1066" s="72"/>
      <c r="C1066" s="72"/>
      <c r="D1066" s="73"/>
      <c r="E1066" s="72"/>
      <c r="F1066" s="72"/>
      <c r="G1066" s="74"/>
      <c r="H1066" s="72"/>
      <c r="I1066" s="72"/>
    </row>
    <row r="1067" spans="1:9" x14ac:dyDescent="0.25">
      <c r="A1067" s="72"/>
      <c r="B1067" s="72"/>
      <c r="C1067" s="72"/>
      <c r="D1067" s="73"/>
      <c r="E1067" s="72"/>
      <c r="F1067" s="72"/>
      <c r="G1067" s="74"/>
      <c r="H1067" s="72"/>
      <c r="I1067" s="72"/>
    </row>
    <row r="1068" spans="1:9" x14ac:dyDescent="0.25">
      <c r="A1068" s="72"/>
      <c r="B1068" s="72"/>
      <c r="C1068" s="72"/>
      <c r="D1068" s="73"/>
      <c r="E1068" s="72"/>
      <c r="F1068" s="72"/>
      <c r="G1068" s="74"/>
      <c r="H1068" s="72"/>
      <c r="I1068" s="72"/>
    </row>
    <row r="1069" spans="1:9" x14ac:dyDescent="0.25">
      <c r="A1069" s="72"/>
      <c r="B1069" s="72"/>
      <c r="C1069" s="72"/>
      <c r="D1069" s="73"/>
      <c r="E1069" s="72"/>
      <c r="F1069" s="72"/>
      <c r="G1069" s="74"/>
      <c r="H1069" s="72"/>
      <c r="I1069" s="72"/>
    </row>
    <row r="1070" spans="1:9" x14ac:dyDescent="0.25">
      <c r="A1070" s="72"/>
      <c r="B1070" s="72"/>
      <c r="C1070" s="72"/>
      <c r="D1070" s="73"/>
      <c r="E1070" s="72"/>
      <c r="F1070" s="72"/>
      <c r="G1070" s="74"/>
      <c r="H1070" s="72"/>
      <c r="I1070" s="72"/>
    </row>
    <row r="1071" spans="1:9" x14ac:dyDescent="0.25">
      <c r="A1071" s="72"/>
      <c r="B1071" s="72"/>
      <c r="C1071" s="72"/>
      <c r="D1071" s="73"/>
      <c r="E1071" s="72"/>
      <c r="F1071" s="72"/>
      <c r="G1071" s="74"/>
      <c r="H1071" s="72"/>
      <c r="I1071" s="72"/>
    </row>
    <row r="1072" spans="1:9" x14ac:dyDescent="0.25">
      <c r="A1072" s="72"/>
      <c r="B1072" s="72"/>
      <c r="C1072" s="72"/>
      <c r="D1072" s="73"/>
      <c r="E1072" s="72"/>
      <c r="F1072" s="72"/>
      <c r="G1072" s="74"/>
      <c r="H1072" s="72"/>
      <c r="I1072" s="72"/>
    </row>
    <row r="1073" spans="1:9" x14ac:dyDescent="0.25">
      <c r="A1073" s="72"/>
      <c r="B1073" s="72"/>
      <c r="C1073" s="72"/>
      <c r="D1073" s="73"/>
      <c r="E1073" s="72"/>
      <c r="F1073" s="72"/>
      <c r="G1073" s="74"/>
      <c r="H1073" s="72"/>
      <c r="I1073" s="72"/>
    </row>
    <row r="1074" spans="1:9" x14ac:dyDescent="0.25">
      <c r="A1074" s="72"/>
      <c r="B1074" s="72"/>
      <c r="C1074" s="72"/>
      <c r="D1074" s="73"/>
      <c r="E1074" s="72"/>
      <c r="F1074" s="72"/>
      <c r="G1074" s="74"/>
      <c r="H1074" s="72"/>
      <c r="I1074" s="72"/>
    </row>
    <row r="1075" spans="1:9" x14ac:dyDescent="0.25">
      <c r="A1075" s="72"/>
      <c r="B1075" s="72"/>
      <c r="C1075" s="72"/>
      <c r="D1075" s="73"/>
      <c r="E1075" s="72"/>
      <c r="F1075" s="72"/>
      <c r="G1075" s="74"/>
      <c r="H1075" s="72"/>
      <c r="I1075" s="72"/>
    </row>
    <row r="1076" spans="1:9" x14ac:dyDescent="0.25">
      <c r="A1076" s="72"/>
      <c r="B1076" s="72"/>
      <c r="C1076" s="72"/>
      <c r="D1076" s="73"/>
      <c r="E1076" s="72"/>
      <c r="F1076" s="72"/>
      <c r="G1076" s="74"/>
      <c r="H1076" s="72"/>
      <c r="I1076" s="72"/>
    </row>
    <row r="1077" spans="1:9" x14ac:dyDescent="0.25">
      <c r="A1077" s="72"/>
      <c r="B1077" s="72"/>
      <c r="C1077" s="72"/>
      <c r="D1077" s="73"/>
      <c r="E1077" s="72"/>
      <c r="F1077" s="72"/>
      <c r="G1077" s="74"/>
      <c r="H1077" s="72"/>
      <c r="I1077" s="72"/>
    </row>
    <row r="1078" spans="1:9" x14ac:dyDescent="0.25">
      <c r="A1078" s="72"/>
      <c r="B1078" s="72"/>
      <c r="C1078" s="72"/>
      <c r="D1078" s="73"/>
      <c r="E1078" s="72"/>
      <c r="F1078" s="72"/>
      <c r="G1078" s="74"/>
      <c r="H1078" s="72"/>
      <c r="I1078" s="72"/>
    </row>
    <row r="1079" spans="1:9" x14ac:dyDescent="0.25">
      <c r="A1079" s="72"/>
      <c r="B1079" s="72"/>
      <c r="C1079" s="72"/>
      <c r="D1079" s="73"/>
      <c r="E1079" s="72"/>
      <c r="F1079" s="72"/>
      <c r="G1079" s="74"/>
      <c r="H1079" s="72"/>
      <c r="I1079" s="72"/>
    </row>
    <row r="1080" spans="1:9" x14ac:dyDescent="0.25">
      <c r="A1080" s="72"/>
      <c r="B1080" s="72"/>
      <c r="C1080" s="72"/>
      <c r="D1080" s="73"/>
      <c r="E1080" s="72"/>
      <c r="F1080" s="72"/>
      <c r="G1080" s="74"/>
      <c r="H1080" s="72"/>
      <c r="I1080" s="72"/>
    </row>
    <row r="1081" spans="1:9" x14ac:dyDescent="0.25">
      <c r="A1081" s="72"/>
      <c r="B1081" s="72"/>
      <c r="C1081" s="72"/>
      <c r="D1081" s="73"/>
      <c r="E1081" s="72"/>
      <c r="F1081" s="72"/>
      <c r="G1081" s="74"/>
      <c r="H1081" s="72"/>
      <c r="I1081" s="72"/>
    </row>
    <row r="1082" spans="1:9" x14ac:dyDescent="0.25">
      <c r="A1082" s="72"/>
      <c r="B1082" s="72"/>
      <c r="C1082" s="72"/>
      <c r="D1082" s="73"/>
      <c r="E1082" s="72"/>
      <c r="F1082" s="72"/>
      <c r="G1082" s="74"/>
      <c r="H1082" s="72"/>
      <c r="I1082" s="72"/>
    </row>
    <row r="1083" spans="1:9" x14ac:dyDescent="0.25">
      <c r="A1083" s="72"/>
      <c r="B1083" s="72"/>
      <c r="C1083" s="72"/>
      <c r="D1083" s="73"/>
      <c r="E1083" s="72"/>
      <c r="F1083" s="72"/>
      <c r="G1083" s="74"/>
      <c r="H1083" s="72"/>
      <c r="I1083" s="72"/>
    </row>
    <row r="1084" spans="1:9" x14ac:dyDescent="0.25">
      <c r="A1084" s="72"/>
      <c r="B1084" s="72"/>
      <c r="C1084" s="72"/>
      <c r="D1084" s="73"/>
      <c r="E1084" s="72"/>
      <c r="F1084" s="72"/>
      <c r="G1084" s="74"/>
      <c r="H1084" s="72"/>
      <c r="I1084" s="72"/>
    </row>
    <row r="1085" spans="1:9" x14ac:dyDescent="0.25">
      <c r="A1085" s="72"/>
      <c r="B1085" s="72"/>
      <c r="C1085" s="72"/>
      <c r="D1085" s="73"/>
      <c r="E1085" s="72"/>
      <c r="F1085" s="72"/>
      <c r="G1085" s="74"/>
      <c r="H1085" s="72"/>
      <c r="I1085" s="72"/>
    </row>
    <row r="1086" spans="1:9" x14ac:dyDescent="0.25">
      <c r="A1086" s="72"/>
      <c r="B1086" s="72"/>
      <c r="C1086" s="72"/>
      <c r="D1086" s="73"/>
      <c r="E1086" s="72"/>
      <c r="F1086" s="72"/>
      <c r="G1086" s="74"/>
      <c r="H1086" s="72"/>
      <c r="I1086" s="72"/>
    </row>
    <row r="1087" spans="1:9" x14ac:dyDescent="0.25">
      <c r="A1087" s="72"/>
      <c r="B1087" s="72"/>
      <c r="C1087" s="72"/>
      <c r="D1087" s="73"/>
      <c r="E1087" s="72"/>
      <c r="F1087" s="72"/>
      <c r="G1087" s="74"/>
      <c r="H1087" s="72"/>
      <c r="I1087" s="72"/>
    </row>
    <row r="1088" spans="1:9" x14ac:dyDescent="0.25">
      <c r="A1088" s="72"/>
      <c r="B1088" s="72"/>
      <c r="C1088" s="72"/>
      <c r="D1088" s="73"/>
      <c r="E1088" s="72"/>
      <c r="F1088" s="72"/>
      <c r="G1088" s="74"/>
      <c r="H1088" s="72"/>
      <c r="I1088" s="72"/>
    </row>
    <row r="1089" spans="1:9" x14ac:dyDescent="0.25">
      <c r="A1089" s="72"/>
      <c r="B1089" s="72"/>
      <c r="C1089" s="72"/>
      <c r="D1089" s="73"/>
      <c r="E1089" s="72"/>
      <c r="F1089" s="72"/>
      <c r="G1089" s="74"/>
      <c r="H1089" s="72"/>
      <c r="I1089" s="72"/>
    </row>
    <row r="1090" spans="1:9" x14ac:dyDescent="0.25">
      <c r="A1090" s="72"/>
      <c r="B1090" s="72"/>
      <c r="C1090" s="72"/>
      <c r="D1090" s="73"/>
      <c r="E1090" s="72"/>
      <c r="F1090" s="72"/>
      <c r="G1090" s="74"/>
      <c r="H1090" s="72"/>
      <c r="I1090" s="72"/>
    </row>
    <row r="1091" spans="1:9" x14ac:dyDescent="0.25">
      <c r="A1091" s="72"/>
      <c r="B1091" s="72"/>
      <c r="C1091" s="72"/>
      <c r="D1091" s="73"/>
      <c r="E1091" s="72"/>
      <c r="F1091" s="72"/>
      <c r="G1091" s="74"/>
      <c r="H1091" s="72"/>
      <c r="I1091" s="72"/>
    </row>
    <row r="1092" spans="1:9" x14ac:dyDescent="0.25">
      <c r="A1092" s="72"/>
      <c r="B1092" s="72"/>
      <c r="C1092" s="72"/>
      <c r="D1092" s="73"/>
      <c r="E1092" s="72"/>
      <c r="F1092" s="72"/>
      <c r="G1092" s="74"/>
      <c r="H1092" s="72"/>
      <c r="I1092" s="72"/>
    </row>
    <row r="1093" spans="1:9" x14ac:dyDescent="0.25">
      <c r="A1093" s="72"/>
      <c r="B1093" s="72"/>
      <c r="C1093" s="72"/>
      <c r="D1093" s="73"/>
      <c r="E1093" s="72"/>
      <c r="F1093" s="72"/>
      <c r="G1093" s="74"/>
      <c r="H1093" s="72"/>
      <c r="I1093" s="72"/>
    </row>
    <row r="1094" spans="1:9" x14ac:dyDescent="0.25">
      <c r="A1094" s="72"/>
      <c r="B1094" s="72"/>
      <c r="C1094" s="72"/>
      <c r="D1094" s="73"/>
      <c r="E1094" s="72"/>
      <c r="F1094" s="72"/>
      <c r="G1094" s="74"/>
      <c r="H1094" s="72"/>
      <c r="I1094" s="72"/>
    </row>
    <row r="1095" spans="1:9" x14ac:dyDescent="0.25">
      <c r="A1095" s="72"/>
      <c r="B1095" s="72"/>
      <c r="C1095" s="72"/>
      <c r="D1095" s="73"/>
      <c r="E1095" s="72"/>
      <c r="F1095" s="72"/>
      <c r="G1095" s="74"/>
      <c r="H1095" s="72"/>
      <c r="I1095" s="72"/>
    </row>
    <row r="1096" spans="1:9" x14ac:dyDescent="0.25">
      <c r="A1096" s="72"/>
      <c r="B1096" s="72"/>
      <c r="C1096" s="72"/>
      <c r="D1096" s="73"/>
      <c r="E1096" s="72"/>
      <c r="F1096" s="72"/>
      <c r="G1096" s="74"/>
      <c r="H1096" s="72"/>
      <c r="I1096" s="72"/>
    </row>
    <row r="1097" spans="1:9" x14ac:dyDescent="0.25">
      <c r="A1097" s="72"/>
      <c r="B1097" s="72"/>
      <c r="C1097" s="72"/>
      <c r="D1097" s="73"/>
      <c r="E1097" s="72"/>
      <c r="F1097" s="72"/>
      <c r="G1097" s="74"/>
      <c r="H1097" s="72"/>
      <c r="I1097" s="72"/>
    </row>
    <row r="1098" spans="1:9" x14ac:dyDescent="0.25">
      <c r="A1098" s="72"/>
      <c r="B1098" s="72"/>
      <c r="C1098" s="72"/>
      <c r="D1098" s="73"/>
      <c r="E1098" s="72"/>
      <c r="F1098" s="72"/>
      <c r="G1098" s="74"/>
      <c r="H1098" s="72"/>
      <c r="I1098" s="72"/>
    </row>
    <row r="1099" spans="1:9" x14ac:dyDescent="0.25">
      <c r="A1099" s="72"/>
      <c r="B1099" s="72"/>
      <c r="C1099" s="72"/>
      <c r="D1099" s="73"/>
      <c r="E1099" s="72"/>
      <c r="F1099" s="72"/>
      <c r="G1099" s="74"/>
      <c r="H1099" s="72"/>
      <c r="I1099" s="72"/>
    </row>
    <row r="1100" spans="1:9" x14ac:dyDescent="0.25">
      <c r="A1100" s="72"/>
      <c r="B1100" s="72"/>
      <c r="C1100" s="72"/>
      <c r="D1100" s="73"/>
      <c r="E1100" s="72"/>
      <c r="F1100" s="72"/>
      <c r="G1100" s="74"/>
      <c r="H1100" s="72"/>
      <c r="I1100" s="72"/>
    </row>
    <row r="1101" spans="1:9" x14ac:dyDescent="0.25">
      <c r="A1101" s="72"/>
      <c r="B1101" s="72"/>
      <c r="C1101" s="72"/>
      <c r="D1101" s="73"/>
      <c r="E1101" s="72"/>
      <c r="F1101" s="72"/>
      <c r="G1101" s="74"/>
      <c r="H1101" s="72"/>
      <c r="I1101" s="72"/>
    </row>
    <row r="1102" spans="1:9" x14ac:dyDescent="0.25">
      <c r="A1102" s="72"/>
      <c r="B1102" s="72"/>
      <c r="C1102" s="72"/>
      <c r="D1102" s="73"/>
      <c r="E1102" s="72"/>
      <c r="F1102" s="72"/>
      <c r="G1102" s="74"/>
      <c r="H1102" s="72"/>
      <c r="I1102" s="72"/>
    </row>
    <row r="1103" spans="1:9" x14ac:dyDescent="0.25">
      <c r="A1103" s="72"/>
      <c r="B1103" s="72"/>
      <c r="C1103" s="72"/>
      <c r="D1103" s="73"/>
      <c r="E1103" s="72"/>
      <c r="F1103" s="72"/>
      <c r="G1103" s="74"/>
      <c r="H1103" s="72"/>
      <c r="I1103" s="72"/>
    </row>
    <row r="1104" spans="1:9" x14ac:dyDescent="0.25">
      <c r="A1104" s="72"/>
      <c r="B1104" s="72"/>
      <c r="C1104" s="72"/>
      <c r="D1104" s="73"/>
      <c r="E1104" s="72"/>
      <c r="F1104" s="72"/>
      <c r="G1104" s="74"/>
      <c r="H1104" s="72"/>
      <c r="I1104" s="72"/>
    </row>
    <row r="1105" spans="1:9" x14ac:dyDescent="0.25">
      <c r="A1105" s="72"/>
      <c r="B1105" s="72"/>
      <c r="C1105" s="72"/>
      <c r="D1105" s="73"/>
      <c r="E1105" s="72"/>
      <c r="F1105" s="72"/>
      <c r="G1105" s="74"/>
      <c r="H1105" s="72"/>
      <c r="I1105" s="72"/>
    </row>
    <row r="1106" spans="1:9" x14ac:dyDescent="0.25">
      <c r="A1106" s="72"/>
      <c r="B1106" s="72"/>
      <c r="C1106" s="72"/>
      <c r="D1106" s="73"/>
      <c r="E1106" s="72"/>
      <c r="F1106" s="72"/>
      <c r="G1106" s="74"/>
      <c r="H1106" s="72"/>
      <c r="I1106" s="72"/>
    </row>
    <row r="1107" spans="1:9" x14ac:dyDescent="0.25">
      <c r="A1107" s="72"/>
      <c r="B1107" s="72"/>
      <c r="C1107" s="72"/>
      <c r="D1107" s="73"/>
      <c r="E1107" s="72"/>
      <c r="F1107" s="72"/>
      <c r="G1107" s="74"/>
      <c r="H1107" s="72"/>
      <c r="I1107" s="72"/>
    </row>
    <row r="1108" spans="1:9" x14ac:dyDescent="0.25">
      <c r="A1108" s="72"/>
      <c r="B1108" s="72"/>
      <c r="C1108" s="72"/>
      <c r="D1108" s="73"/>
      <c r="E1108" s="72"/>
      <c r="F1108" s="72"/>
      <c r="G1108" s="74"/>
      <c r="H1108" s="72"/>
      <c r="I1108" s="72"/>
    </row>
    <row r="1109" spans="1:9" x14ac:dyDescent="0.25">
      <c r="A1109" s="72"/>
      <c r="B1109" s="72"/>
      <c r="C1109" s="72"/>
      <c r="D1109" s="73"/>
      <c r="E1109" s="72"/>
      <c r="F1109" s="72"/>
      <c r="G1109" s="74"/>
      <c r="H1109" s="72"/>
      <c r="I1109" s="72"/>
    </row>
    <row r="1110" spans="1:9" x14ac:dyDescent="0.25">
      <c r="A1110" s="72"/>
      <c r="B1110" s="72"/>
      <c r="C1110" s="72"/>
      <c r="D1110" s="73"/>
      <c r="E1110" s="72"/>
      <c r="F1110" s="72"/>
      <c r="G1110" s="74"/>
      <c r="H1110" s="72"/>
      <c r="I1110" s="72"/>
    </row>
    <row r="1111" spans="1:9" x14ac:dyDescent="0.25">
      <c r="A1111" s="72"/>
      <c r="B1111" s="72"/>
      <c r="C1111" s="72"/>
      <c r="D1111" s="73"/>
      <c r="E1111" s="72"/>
      <c r="F1111" s="72"/>
      <c r="G1111" s="74"/>
      <c r="H1111" s="72"/>
      <c r="I1111" s="72"/>
    </row>
    <row r="1112" spans="1:9" x14ac:dyDescent="0.25">
      <c r="A1112" s="72"/>
      <c r="B1112" s="72"/>
      <c r="C1112" s="72"/>
      <c r="D1112" s="73"/>
      <c r="E1112" s="72"/>
      <c r="F1112" s="72"/>
      <c r="G1112" s="74"/>
      <c r="H1112" s="72"/>
      <c r="I1112" s="72"/>
    </row>
    <row r="1113" spans="1:9" x14ac:dyDescent="0.25">
      <c r="A1113" s="72"/>
      <c r="B1113" s="72"/>
      <c r="C1113" s="72"/>
      <c r="D1113" s="73"/>
      <c r="E1113" s="72"/>
      <c r="F1113" s="72"/>
      <c r="G1113" s="74"/>
      <c r="H1113" s="72"/>
      <c r="I1113" s="72"/>
    </row>
    <row r="1114" spans="1:9" x14ac:dyDescent="0.25">
      <c r="A1114" s="72"/>
      <c r="B1114" s="72"/>
      <c r="C1114" s="72"/>
      <c r="D1114" s="73"/>
      <c r="E1114" s="72"/>
      <c r="F1114" s="72"/>
      <c r="G1114" s="74"/>
      <c r="H1114" s="72"/>
      <c r="I1114" s="72"/>
    </row>
    <row r="1115" spans="1:9" x14ac:dyDescent="0.25">
      <c r="A1115" s="72"/>
      <c r="B1115" s="72"/>
      <c r="C1115" s="72"/>
      <c r="D1115" s="73"/>
      <c r="E1115" s="72"/>
      <c r="F1115" s="72"/>
      <c r="G1115" s="74"/>
      <c r="H1115" s="72"/>
      <c r="I1115" s="72"/>
    </row>
    <row r="1116" spans="1:9" x14ac:dyDescent="0.25">
      <c r="A1116" s="72"/>
      <c r="B1116" s="72"/>
      <c r="C1116" s="72"/>
      <c r="D1116" s="73"/>
      <c r="E1116" s="72"/>
      <c r="F1116" s="72"/>
      <c r="G1116" s="74"/>
      <c r="H1116" s="72"/>
      <c r="I1116" s="72"/>
    </row>
    <row r="1117" spans="1:9" x14ac:dyDescent="0.25">
      <c r="A1117" s="72"/>
      <c r="B1117" s="72"/>
      <c r="C1117" s="72"/>
      <c r="D1117" s="73"/>
      <c r="E1117" s="72"/>
      <c r="F1117" s="72"/>
      <c r="G1117" s="74"/>
      <c r="H1117" s="72"/>
      <c r="I1117" s="72"/>
    </row>
    <row r="1118" spans="1:9" x14ac:dyDescent="0.25">
      <c r="A1118" s="72"/>
      <c r="B1118" s="72"/>
      <c r="C1118" s="72"/>
      <c r="D1118" s="73"/>
      <c r="E1118" s="72"/>
      <c r="F1118" s="72"/>
      <c r="G1118" s="74"/>
      <c r="H1118" s="72"/>
      <c r="I1118" s="72"/>
    </row>
    <row r="1119" spans="1:9" x14ac:dyDescent="0.25">
      <c r="A1119" s="72"/>
      <c r="B1119" s="72"/>
      <c r="C1119" s="72"/>
      <c r="D1119" s="73"/>
      <c r="E1119" s="72"/>
      <c r="F1119" s="72"/>
      <c r="G1119" s="74"/>
      <c r="H1119" s="72"/>
      <c r="I1119" s="72"/>
    </row>
    <row r="1120" spans="1:9" x14ac:dyDescent="0.25">
      <c r="A1120" s="72"/>
      <c r="B1120" s="72"/>
      <c r="C1120" s="72"/>
      <c r="D1120" s="73"/>
      <c r="E1120" s="72"/>
      <c r="F1120" s="72"/>
      <c r="G1120" s="74"/>
      <c r="H1120" s="72"/>
      <c r="I1120" s="72"/>
    </row>
    <row r="1121" spans="1:9" x14ac:dyDescent="0.25">
      <c r="A1121" s="72"/>
      <c r="B1121" s="72"/>
      <c r="C1121" s="72"/>
      <c r="D1121" s="73"/>
      <c r="E1121" s="72"/>
      <c r="F1121" s="72"/>
      <c r="G1121" s="74"/>
      <c r="H1121" s="72"/>
      <c r="I1121" s="72"/>
    </row>
    <row r="1122" spans="1:9" x14ac:dyDescent="0.25">
      <c r="A1122" s="72"/>
      <c r="B1122" s="72"/>
      <c r="C1122" s="72"/>
      <c r="D1122" s="73"/>
      <c r="E1122" s="72"/>
      <c r="F1122" s="72"/>
      <c r="G1122" s="74"/>
      <c r="H1122" s="72"/>
      <c r="I1122" s="72"/>
    </row>
    <row r="1123" spans="1:9" x14ac:dyDescent="0.25">
      <c r="A1123" s="72"/>
      <c r="B1123" s="72"/>
      <c r="C1123" s="72"/>
      <c r="D1123" s="73"/>
      <c r="E1123" s="72"/>
      <c r="F1123" s="72"/>
      <c r="G1123" s="74"/>
      <c r="H1123" s="72"/>
      <c r="I1123" s="72"/>
    </row>
    <row r="1124" spans="1:9" x14ac:dyDescent="0.25">
      <c r="A1124" s="72"/>
      <c r="B1124" s="72"/>
      <c r="C1124" s="72"/>
      <c r="D1124" s="73"/>
      <c r="E1124" s="72"/>
      <c r="F1124" s="72"/>
      <c r="G1124" s="74"/>
      <c r="H1124" s="72"/>
      <c r="I1124" s="72"/>
    </row>
    <row r="1125" spans="1:9" x14ac:dyDescent="0.25">
      <c r="A1125" s="72"/>
      <c r="B1125" s="72"/>
      <c r="C1125" s="72"/>
      <c r="D1125" s="73"/>
      <c r="E1125" s="72"/>
      <c r="F1125" s="72"/>
      <c r="G1125" s="74"/>
      <c r="H1125" s="72"/>
      <c r="I1125" s="72"/>
    </row>
    <row r="1126" spans="1:9" x14ac:dyDescent="0.25">
      <c r="A1126" s="72"/>
      <c r="B1126" s="72"/>
      <c r="C1126" s="72"/>
      <c r="D1126" s="73"/>
      <c r="E1126" s="72"/>
      <c r="F1126" s="72"/>
      <c r="G1126" s="74"/>
      <c r="H1126" s="72"/>
      <c r="I1126" s="72"/>
    </row>
    <row r="1127" spans="1:9" x14ac:dyDescent="0.25">
      <c r="A1127" s="72"/>
      <c r="B1127" s="72"/>
      <c r="C1127" s="72"/>
      <c r="D1127" s="73"/>
      <c r="E1127" s="72"/>
      <c r="F1127" s="72"/>
      <c r="G1127" s="74"/>
      <c r="H1127" s="72"/>
      <c r="I1127" s="72"/>
    </row>
    <row r="1128" spans="1:9" x14ac:dyDescent="0.25">
      <c r="A1128" s="72"/>
      <c r="B1128" s="72"/>
      <c r="C1128" s="72"/>
      <c r="D1128" s="73"/>
      <c r="E1128" s="72"/>
      <c r="F1128" s="72"/>
      <c r="G1128" s="74"/>
      <c r="H1128" s="72"/>
      <c r="I1128" s="72"/>
    </row>
    <row r="1129" spans="1:9" x14ac:dyDescent="0.25">
      <c r="A1129" s="72"/>
      <c r="B1129" s="72"/>
      <c r="C1129" s="72"/>
      <c r="D1129" s="73"/>
      <c r="E1129" s="72"/>
      <c r="F1129" s="72"/>
      <c r="G1129" s="74"/>
      <c r="H1129" s="72"/>
      <c r="I1129" s="72"/>
    </row>
    <row r="1130" spans="1:9" x14ac:dyDescent="0.25">
      <c r="A1130" s="72"/>
      <c r="B1130" s="72"/>
      <c r="C1130" s="72"/>
      <c r="D1130" s="73"/>
      <c r="E1130" s="72"/>
      <c r="F1130" s="72"/>
      <c r="G1130" s="74"/>
      <c r="H1130" s="72"/>
      <c r="I1130" s="72"/>
    </row>
    <row r="1131" spans="1:9" x14ac:dyDescent="0.25">
      <c r="A1131" s="72"/>
      <c r="B1131" s="72"/>
      <c r="C1131" s="72"/>
      <c r="D1131" s="73"/>
      <c r="E1131" s="72"/>
      <c r="F1131" s="72"/>
      <c r="G1131" s="74"/>
      <c r="H1131" s="72"/>
      <c r="I1131" s="72"/>
    </row>
    <row r="1132" spans="1:9" x14ac:dyDescent="0.25">
      <c r="A1132" s="72"/>
      <c r="B1132" s="72"/>
      <c r="C1132" s="72"/>
      <c r="D1132" s="73"/>
      <c r="E1132" s="72"/>
      <c r="F1132" s="72"/>
      <c r="G1132" s="74"/>
      <c r="H1132" s="72"/>
      <c r="I1132" s="72"/>
    </row>
    <row r="1133" spans="1:9" x14ac:dyDescent="0.25">
      <c r="A1133" s="72"/>
      <c r="B1133" s="72"/>
      <c r="C1133" s="72"/>
      <c r="D1133" s="73"/>
      <c r="E1133" s="72"/>
      <c r="F1133" s="72"/>
      <c r="G1133" s="74"/>
      <c r="H1133" s="72"/>
      <c r="I1133" s="72"/>
    </row>
    <row r="1134" spans="1:9" x14ac:dyDescent="0.25">
      <c r="A1134" s="72"/>
      <c r="B1134" s="72"/>
      <c r="C1134" s="72"/>
      <c r="D1134" s="73"/>
      <c r="E1134" s="72"/>
      <c r="F1134" s="72"/>
      <c r="G1134" s="74"/>
      <c r="H1134" s="72"/>
      <c r="I1134" s="72"/>
    </row>
    <row r="1135" spans="1:9" x14ac:dyDescent="0.25">
      <c r="A1135" s="72"/>
      <c r="B1135" s="72"/>
      <c r="C1135" s="72"/>
      <c r="D1135" s="73"/>
      <c r="E1135" s="72"/>
      <c r="F1135" s="72"/>
      <c r="G1135" s="74"/>
      <c r="H1135" s="72"/>
      <c r="I1135" s="72"/>
    </row>
    <row r="1136" spans="1:9" x14ac:dyDescent="0.25">
      <c r="A1136" s="72"/>
      <c r="B1136" s="72"/>
      <c r="C1136" s="72"/>
      <c r="D1136" s="73"/>
      <c r="E1136" s="72"/>
      <c r="F1136" s="72"/>
      <c r="G1136" s="74"/>
      <c r="H1136" s="72"/>
      <c r="I1136" s="72"/>
    </row>
    <row r="1137" spans="1:9" x14ac:dyDescent="0.25">
      <c r="A1137" s="72"/>
      <c r="B1137" s="72"/>
      <c r="C1137" s="72"/>
      <c r="D1137" s="73"/>
      <c r="E1137" s="72"/>
      <c r="F1137" s="72"/>
      <c r="G1137" s="74"/>
      <c r="H1137" s="72"/>
      <c r="I1137" s="72"/>
    </row>
    <row r="1138" spans="1:9" x14ac:dyDescent="0.25">
      <c r="A1138" s="72"/>
      <c r="B1138" s="72"/>
      <c r="C1138" s="72"/>
      <c r="D1138" s="73"/>
      <c r="E1138" s="72"/>
      <c r="F1138" s="72"/>
      <c r="G1138" s="74"/>
      <c r="H1138" s="72"/>
      <c r="I1138" s="72"/>
    </row>
    <row r="1139" spans="1:9" x14ac:dyDescent="0.25">
      <c r="A1139" s="72"/>
      <c r="B1139" s="72"/>
      <c r="C1139" s="72"/>
      <c r="D1139" s="73"/>
      <c r="E1139" s="72"/>
      <c r="F1139" s="72"/>
      <c r="G1139" s="74"/>
      <c r="H1139" s="72"/>
      <c r="I1139" s="72"/>
    </row>
    <row r="1140" spans="1:9" x14ac:dyDescent="0.25">
      <c r="A1140" s="72"/>
      <c r="B1140" s="72"/>
      <c r="C1140" s="72"/>
      <c r="D1140" s="73"/>
      <c r="E1140" s="72"/>
      <c r="F1140" s="72"/>
      <c r="G1140" s="74"/>
      <c r="H1140" s="72"/>
      <c r="I1140" s="72"/>
    </row>
    <row r="1141" spans="1:9" x14ac:dyDescent="0.25">
      <c r="A1141" s="72"/>
      <c r="B1141" s="72"/>
      <c r="C1141" s="72"/>
      <c r="D1141" s="73"/>
      <c r="E1141" s="72"/>
      <c r="F1141" s="72"/>
      <c r="G1141" s="74"/>
      <c r="H1141" s="72"/>
      <c r="I1141" s="72"/>
    </row>
    <row r="1142" spans="1:9" x14ac:dyDescent="0.25">
      <c r="A1142" s="72"/>
      <c r="B1142" s="72"/>
      <c r="C1142" s="72"/>
      <c r="D1142" s="73"/>
      <c r="E1142" s="72"/>
      <c r="F1142" s="72"/>
      <c r="G1142" s="74"/>
      <c r="H1142" s="72"/>
      <c r="I1142" s="72"/>
    </row>
    <row r="1143" spans="1:9" x14ac:dyDescent="0.25">
      <c r="A1143" s="72"/>
      <c r="B1143" s="72"/>
      <c r="C1143" s="72"/>
      <c r="D1143" s="73"/>
      <c r="E1143" s="72"/>
      <c r="F1143" s="72"/>
      <c r="G1143" s="74"/>
      <c r="H1143" s="72"/>
      <c r="I1143" s="72"/>
    </row>
    <row r="1144" spans="1:9" x14ac:dyDescent="0.25">
      <c r="A1144" s="72"/>
      <c r="B1144" s="72"/>
      <c r="C1144" s="72"/>
      <c r="D1144" s="73"/>
      <c r="E1144" s="72"/>
      <c r="F1144" s="72"/>
      <c r="G1144" s="74"/>
      <c r="H1144" s="72"/>
      <c r="I1144" s="72"/>
    </row>
    <row r="1145" spans="1:9" x14ac:dyDescent="0.25">
      <c r="A1145" s="72"/>
      <c r="B1145" s="72"/>
      <c r="C1145" s="72"/>
      <c r="D1145" s="73"/>
      <c r="E1145" s="72"/>
      <c r="F1145" s="72"/>
      <c r="G1145" s="74"/>
      <c r="H1145" s="72"/>
      <c r="I1145" s="72"/>
    </row>
    <row r="1146" spans="1:9" x14ac:dyDescent="0.25">
      <c r="A1146" s="72"/>
      <c r="B1146" s="72"/>
      <c r="C1146" s="72"/>
      <c r="D1146" s="73"/>
      <c r="E1146" s="72"/>
      <c r="F1146" s="72"/>
      <c r="G1146" s="74"/>
      <c r="H1146" s="72"/>
      <c r="I1146" s="72"/>
    </row>
    <row r="1147" spans="1:9" x14ac:dyDescent="0.25">
      <c r="A1147" s="72"/>
      <c r="B1147" s="72"/>
      <c r="C1147" s="72"/>
      <c r="D1147" s="73"/>
      <c r="E1147" s="72"/>
      <c r="F1147" s="72"/>
      <c r="G1147" s="74"/>
      <c r="H1147" s="72"/>
      <c r="I1147" s="72"/>
    </row>
    <row r="1148" spans="1:9" x14ac:dyDescent="0.25">
      <c r="A1148" s="72"/>
      <c r="B1148" s="72"/>
      <c r="C1148" s="72"/>
      <c r="D1148" s="73"/>
      <c r="E1148" s="72"/>
      <c r="F1148" s="72"/>
      <c r="G1148" s="74"/>
      <c r="H1148" s="72"/>
      <c r="I1148" s="72"/>
    </row>
    <row r="1149" spans="1:9" x14ac:dyDescent="0.25">
      <c r="A1149" s="72"/>
      <c r="B1149" s="72"/>
      <c r="C1149" s="72"/>
      <c r="D1149" s="73"/>
      <c r="E1149" s="72"/>
      <c r="F1149" s="72"/>
      <c r="G1149" s="74"/>
      <c r="H1149" s="72"/>
      <c r="I1149" s="72"/>
    </row>
    <row r="1150" spans="1:9" x14ac:dyDescent="0.25">
      <c r="A1150" s="72"/>
      <c r="B1150" s="72"/>
      <c r="C1150" s="72"/>
      <c r="D1150" s="73"/>
      <c r="E1150" s="72"/>
      <c r="F1150" s="72"/>
      <c r="G1150" s="74"/>
      <c r="H1150" s="72"/>
      <c r="I1150" s="72"/>
    </row>
    <row r="1151" spans="1:9" x14ac:dyDescent="0.25">
      <c r="A1151" s="72"/>
      <c r="B1151" s="72"/>
      <c r="C1151" s="72"/>
      <c r="D1151" s="73"/>
      <c r="E1151" s="72"/>
      <c r="F1151" s="72"/>
      <c r="G1151" s="74"/>
      <c r="H1151" s="72"/>
      <c r="I1151" s="72"/>
    </row>
    <row r="1152" spans="1:9" x14ac:dyDescent="0.25">
      <c r="A1152" s="72"/>
      <c r="B1152" s="72"/>
      <c r="C1152" s="72"/>
      <c r="D1152" s="73"/>
      <c r="E1152" s="72"/>
      <c r="F1152" s="72"/>
      <c r="G1152" s="74"/>
      <c r="H1152" s="72"/>
      <c r="I1152" s="72"/>
    </row>
    <row r="1153" spans="1:9" x14ac:dyDescent="0.25">
      <c r="A1153" s="72"/>
      <c r="B1153" s="72"/>
      <c r="C1153" s="72"/>
      <c r="D1153" s="73"/>
      <c r="E1153" s="72"/>
      <c r="F1153" s="72"/>
      <c r="G1153" s="74"/>
      <c r="H1153" s="72"/>
      <c r="I1153" s="72"/>
    </row>
    <row r="1154" spans="1:9" x14ac:dyDescent="0.25">
      <c r="A1154" s="72"/>
      <c r="B1154" s="72"/>
      <c r="C1154" s="72"/>
      <c r="D1154" s="73"/>
      <c r="E1154" s="72"/>
      <c r="F1154" s="72"/>
      <c r="G1154" s="74"/>
      <c r="H1154" s="72"/>
      <c r="I1154" s="72"/>
    </row>
    <row r="1155" spans="1:9" x14ac:dyDescent="0.25">
      <c r="A1155" s="72"/>
      <c r="B1155" s="72"/>
      <c r="C1155" s="72"/>
      <c r="D1155" s="73"/>
      <c r="E1155" s="72"/>
      <c r="F1155" s="72"/>
      <c r="G1155" s="74"/>
      <c r="H1155" s="72"/>
      <c r="I1155" s="72"/>
    </row>
    <row r="1156" spans="1:9" x14ac:dyDescent="0.25">
      <c r="A1156" s="72"/>
      <c r="B1156" s="72"/>
      <c r="C1156" s="72"/>
      <c r="D1156" s="73"/>
      <c r="E1156" s="72"/>
      <c r="F1156" s="72"/>
      <c r="G1156" s="74"/>
      <c r="H1156" s="72"/>
      <c r="I1156" s="72"/>
    </row>
    <row r="1157" spans="1:9" x14ac:dyDescent="0.25">
      <c r="A1157" s="72"/>
      <c r="B1157" s="72"/>
      <c r="C1157" s="72"/>
      <c r="D1157" s="73"/>
      <c r="E1157" s="72"/>
      <c r="F1157" s="72"/>
      <c r="G1157" s="74"/>
      <c r="H1157" s="72"/>
      <c r="I1157" s="72"/>
    </row>
    <row r="1158" spans="1:9" x14ac:dyDescent="0.25">
      <c r="A1158" s="72"/>
      <c r="B1158" s="72"/>
      <c r="C1158" s="72"/>
      <c r="D1158" s="73"/>
      <c r="E1158" s="72"/>
      <c r="F1158" s="72"/>
      <c r="G1158" s="74"/>
      <c r="H1158" s="72"/>
      <c r="I1158" s="72"/>
    </row>
    <row r="1159" spans="1:9" x14ac:dyDescent="0.25">
      <c r="A1159" s="72"/>
      <c r="B1159" s="72"/>
      <c r="C1159" s="72"/>
      <c r="D1159" s="73"/>
      <c r="E1159" s="72"/>
      <c r="F1159" s="72"/>
      <c r="G1159" s="74"/>
      <c r="H1159" s="72"/>
      <c r="I1159" s="72"/>
    </row>
    <row r="1160" spans="1:9" x14ac:dyDescent="0.25">
      <c r="A1160" s="72"/>
      <c r="B1160" s="72"/>
      <c r="C1160" s="72"/>
      <c r="D1160" s="73"/>
      <c r="E1160" s="72"/>
      <c r="F1160" s="72"/>
      <c r="G1160" s="74"/>
      <c r="H1160" s="72"/>
      <c r="I1160" s="72"/>
    </row>
    <row r="1161" spans="1:9" x14ac:dyDescent="0.25">
      <c r="A1161" s="72"/>
      <c r="B1161" s="72"/>
      <c r="C1161" s="72"/>
      <c r="D1161" s="73"/>
      <c r="E1161" s="72"/>
      <c r="F1161" s="72"/>
      <c r="G1161" s="74"/>
      <c r="H1161" s="72"/>
      <c r="I1161" s="72"/>
    </row>
    <row r="1162" spans="1:9" x14ac:dyDescent="0.25">
      <c r="A1162" s="72"/>
      <c r="B1162" s="72"/>
      <c r="C1162" s="72"/>
      <c r="D1162" s="73"/>
      <c r="E1162" s="72"/>
      <c r="F1162" s="72"/>
      <c r="G1162" s="74"/>
      <c r="H1162" s="72"/>
      <c r="I1162" s="72"/>
    </row>
    <row r="1163" spans="1:9" x14ac:dyDescent="0.25">
      <c r="A1163" s="72"/>
      <c r="B1163" s="72"/>
      <c r="C1163" s="72"/>
      <c r="D1163" s="73"/>
      <c r="E1163" s="72"/>
      <c r="F1163" s="72"/>
      <c r="G1163" s="74"/>
      <c r="H1163" s="72"/>
      <c r="I1163" s="72"/>
    </row>
    <row r="1164" spans="1:9" x14ac:dyDescent="0.25">
      <c r="A1164" s="72"/>
      <c r="B1164" s="72"/>
      <c r="C1164" s="72"/>
      <c r="D1164" s="73"/>
      <c r="E1164" s="72"/>
      <c r="F1164" s="72"/>
      <c r="G1164" s="74"/>
      <c r="H1164" s="72"/>
      <c r="I1164" s="72"/>
    </row>
    <row r="1165" spans="1:9" x14ac:dyDescent="0.25">
      <c r="A1165" s="72"/>
      <c r="B1165" s="72"/>
      <c r="C1165" s="72"/>
      <c r="D1165" s="73"/>
      <c r="E1165" s="72"/>
      <c r="F1165" s="72"/>
      <c r="G1165" s="74"/>
      <c r="H1165" s="72"/>
      <c r="I1165" s="72"/>
    </row>
    <row r="1166" spans="1:9" x14ac:dyDescent="0.25">
      <c r="A1166" s="72"/>
      <c r="B1166" s="72"/>
      <c r="C1166" s="72"/>
      <c r="D1166" s="73"/>
      <c r="E1166" s="72"/>
      <c r="F1166" s="72"/>
      <c r="G1166" s="74"/>
      <c r="H1166" s="72"/>
      <c r="I1166" s="72"/>
    </row>
    <row r="1167" spans="1:9" x14ac:dyDescent="0.25">
      <c r="A1167" s="72"/>
      <c r="B1167" s="72"/>
      <c r="C1167" s="72"/>
      <c r="D1167" s="73"/>
      <c r="E1167" s="72"/>
      <c r="F1167" s="72"/>
      <c r="G1167" s="74"/>
      <c r="H1167" s="72"/>
      <c r="I1167" s="72"/>
    </row>
    <row r="1168" spans="1:9" x14ac:dyDescent="0.25">
      <c r="A1168" s="72"/>
      <c r="B1168" s="72"/>
      <c r="C1168" s="72"/>
      <c r="D1168" s="73"/>
      <c r="E1168" s="72"/>
      <c r="F1168" s="72"/>
      <c r="G1168" s="74"/>
      <c r="H1168" s="72"/>
      <c r="I1168" s="72"/>
    </row>
    <row r="1169" spans="1:9" x14ac:dyDescent="0.25">
      <c r="A1169" s="72"/>
      <c r="B1169" s="72"/>
      <c r="C1169" s="72"/>
      <c r="D1169" s="73"/>
      <c r="E1169" s="72"/>
      <c r="F1169" s="72"/>
      <c r="G1169" s="74"/>
      <c r="H1169" s="72"/>
      <c r="I1169" s="72"/>
    </row>
    <row r="1170" spans="1:9" x14ac:dyDescent="0.25">
      <c r="A1170" s="72"/>
      <c r="B1170" s="72"/>
      <c r="C1170" s="72"/>
      <c r="D1170" s="73"/>
      <c r="E1170" s="72"/>
      <c r="F1170" s="72"/>
      <c r="G1170" s="74"/>
      <c r="H1170" s="72"/>
      <c r="I1170" s="72"/>
    </row>
    <row r="1171" spans="1:9" x14ac:dyDescent="0.25">
      <c r="A1171" s="72"/>
      <c r="B1171" s="72"/>
      <c r="C1171" s="72"/>
      <c r="D1171" s="73"/>
      <c r="E1171" s="72"/>
      <c r="F1171" s="72"/>
      <c r="G1171" s="74"/>
      <c r="H1171" s="72"/>
      <c r="I1171" s="72"/>
    </row>
    <row r="1172" spans="1:9" x14ac:dyDescent="0.25">
      <c r="A1172" s="72"/>
      <c r="B1172" s="72"/>
      <c r="C1172" s="72"/>
      <c r="D1172" s="73"/>
      <c r="E1172" s="72"/>
      <c r="F1172" s="72"/>
      <c r="G1172" s="74"/>
      <c r="H1172" s="72"/>
      <c r="I1172" s="72"/>
    </row>
    <row r="1173" spans="1:9" x14ac:dyDescent="0.25">
      <c r="A1173" s="72"/>
      <c r="B1173" s="72"/>
      <c r="C1173" s="72"/>
      <c r="D1173" s="73"/>
      <c r="E1173" s="72"/>
      <c r="F1173" s="72"/>
      <c r="G1173" s="74"/>
      <c r="H1173" s="72"/>
      <c r="I1173" s="72"/>
    </row>
    <row r="1174" spans="1:9" x14ac:dyDescent="0.25">
      <c r="A1174" s="72"/>
      <c r="B1174" s="72"/>
      <c r="C1174" s="72"/>
      <c r="D1174" s="73"/>
      <c r="E1174" s="72"/>
      <c r="F1174" s="72"/>
      <c r="G1174" s="74"/>
      <c r="H1174" s="72"/>
      <c r="I1174" s="72"/>
    </row>
    <row r="1175" spans="1:9" x14ac:dyDescent="0.25">
      <c r="A1175" s="72"/>
      <c r="B1175" s="72"/>
      <c r="C1175" s="72"/>
      <c r="D1175" s="73"/>
      <c r="E1175" s="72"/>
      <c r="F1175" s="72"/>
      <c r="G1175" s="74"/>
      <c r="H1175" s="72"/>
      <c r="I1175" s="72"/>
    </row>
    <row r="1176" spans="1:9" x14ac:dyDescent="0.25">
      <c r="A1176" s="72"/>
      <c r="B1176" s="72"/>
      <c r="C1176" s="72"/>
      <c r="D1176" s="73"/>
      <c r="E1176" s="72"/>
      <c r="F1176" s="72"/>
      <c r="G1176" s="74"/>
      <c r="H1176" s="72"/>
      <c r="I1176" s="72"/>
    </row>
    <row r="1177" spans="1:9" x14ac:dyDescent="0.25">
      <c r="A1177" s="72"/>
      <c r="B1177" s="72"/>
      <c r="C1177" s="72"/>
      <c r="D1177" s="73"/>
      <c r="E1177" s="72"/>
      <c r="F1177" s="72"/>
      <c r="G1177" s="74"/>
      <c r="H1177" s="72"/>
      <c r="I1177" s="72"/>
    </row>
    <row r="1178" spans="1:9" x14ac:dyDescent="0.25">
      <c r="A1178" s="72"/>
      <c r="B1178" s="72"/>
      <c r="C1178" s="72"/>
      <c r="D1178" s="73"/>
      <c r="E1178" s="72"/>
      <c r="F1178" s="72"/>
      <c r="G1178" s="74"/>
      <c r="H1178" s="72"/>
      <c r="I1178" s="72"/>
    </row>
    <row r="1179" spans="1:9" x14ac:dyDescent="0.25">
      <c r="A1179" s="72"/>
      <c r="B1179" s="72"/>
      <c r="C1179" s="72"/>
      <c r="D1179" s="73"/>
      <c r="E1179" s="72"/>
      <c r="F1179" s="72"/>
      <c r="G1179" s="74"/>
      <c r="H1179" s="72"/>
      <c r="I1179" s="72"/>
    </row>
    <row r="1180" spans="1:9" x14ac:dyDescent="0.25">
      <c r="A1180" s="72"/>
      <c r="B1180" s="72"/>
      <c r="C1180" s="72"/>
      <c r="D1180" s="73"/>
      <c r="E1180" s="72"/>
      <c r="F1180" s="72"/>
      <c r="G1180" s="74"/>
      <c r="H1180" s="72"/>
      <c r="I1180" s="72"/>
    </row>
    <row r="1181" spans="1:9" x14ac:dyDescent="0.25">
      <c r="A1181" s="72"/>
      <c r="B1181" s="72"/>
      <c r="C1181" s="72"/>
      <c r="D1181" s="73"/>
      <c r="E1181" s="72"/>
      <c r="F1181" s="72"/>
      <c r="G1181" s="74"/>
      <c r="H1181" s="72"/>
      <c r="I1181" s="72"/>
    </row>
    <row r="1182" spans="1:9" x14ac:dyDescent="0.25">
      <c r="A1182" s="72"/>
      <c r="B1182" s="72"/>
      <c r="C1182" s="72"/>
      <c r="D1182" s="73"/>
      <c r="E1182" s="72"/>
      <c r="F1182" s="72"/>
      <c r="G1182" s="74"/>
      <c r="H1182" s="72"/>
      <c r="I1182" s="72"/>
    </row>
    <row r="1183" spans="1:9" x14ac:dyDescent="0.25">
      <c r="A1183" s="72"/>
      <c r="B1183" s="72"/>
      <c r="C1183" s="72"/>
      <c r="D1183" s="73"/>
      <c r="E1183" s="72"/>
      <c r="F1183" s="72"/>
      <c r="G1183" s="74"/>
      <c r="H1183" s="72"/>
      <c r="I1183" s="72"/>
    </row>
    <row r="1184" spans="1:9" x14ac:dyDescent="0.25">
      <c r="A1184" s="72"/>
      <c r="B1184" s="72"/>
      <c r="C1184" s="72"/>
      <c r="D1184" s="73"/>
      <c r="E1184" s="72"/>
      <c r="F1184" s="72"/>
      <c r="G1184" s="74"/>
      <c r="H1184" s="72"/>
      <c r="I1184" s="72"/>
    </row>
    <row r="1185" spans="1:9" x14ac:dyDescent="0.25">
      <c r="A1185" s="72"/>
      <c r="B1185" s="72"/>
      <c r="C1185" s="72"/>
      <c r="D1185" s="73"/>
      <c r="E1185" s="72"/>
      <c r="F1185" s="72"/>
      <c r="G1185" s="74"/>
      <c r="H1185" s="72"/>
      <c r="I1185" s="72"/>
    </row>
    <row r="1186" spans="1:9" x14ac:dyDescent="0.25">
      <c r="A1186" s="72"/>
      <c r="B1186" s="72"/>
      <c r="C1186" s="72"/>
      <c r="D1186" s="73"/>
      <c r="E1186" s="72"/>
      <c r="F1186" s="72"/>
      <c r="G1186" s="74"/>
      <c r="H1186" s="72"/>
      <c r="I1186" s="72"/>
    </row>
    <row r="1187" spans="1:9" x14ac:dyDescent="0.25">
      <c r="A1187" s="72"/>
      <c r="B1187" s="72"/>
      <c r="C1187" s="72"/>
      <c r="D1187" s="73"/>
      <c r="E1187" s="72"/>
      <c r="F1187" s="72"/>
      <c r="G1187" s="74"/>
      <c r="H1187" s="72"/>
      <c r="I1187" s="72"/>
    </row>
    <row r="1188" spans="1:9" x14ac:dyDescent="0.25">
      <c r="A1188" s="72"/>
      <c r="B1188" s="72"/>
      <c r="C1188" s="72"/>
      <c r="D1188" s="73"/>
      <c r="E1188" s="72"/>
      <c r="F1188" s="72"/>
      <c r="G1188" s="74"/>
      <c r="H1188" s="72"/>
      <c r="I1188" s="72"/>
    </row>
    <row r="1189" spans="1:9" x14ac:dyDescent="0.25">
      <c r="A1189" s="72"/>
      <c r="B1189" s="72"/>
      <c r="C1189" s="72"/>
      <c r="D1189" s="73"/>
      <c r="E1189" s="72"/>
      <c r="F1189" s="72"/>
      <c r="G1189" s="74"/>
      <c r="H1189" s="72"/>
      <c r="I1189" s="72"/>
    </row>
    <row r="1190" spans="1:9" x14ac:dyDescent="0.25">
      <c r="A1190" s="72"/>
      <c r="B1190" s="72"/>
      <c r="C1190" s="72"/>
      <c r="D1190" s="73"/>
      <c r="E1190" s="72"/>
      <c r="F1190" s="72"/>
      <c r="G1190" s="74"/>
      <c r="H1190" s="72"/>
      <c r="I1190" s="72"/>
    </row>
    <row r="1191" spans="1:9" x14ac:dyDescent="0.25">
      <c r="A1191" s="72"/>
      <c r="B1191" s="72"/>
      <c r="C1191" s="72"/>
      <c r="D1191" s="73"/>
      <c r="E1191" s="72"/>
      <c r="F1191" s="72"/>
      <c r="G1191" s="74"/>
      <c r="H1191" s="72"/>
      <c r="I1191" s="72"/>
    </row>
    <row r="1192" spans="1:9" x14ac:dyDescent="0.25">
      <c r="A1192" s="72"/>
      <c r="B1192" s="72"/>
      <c r="C1192" s="72"/>
      <c r="D1192" s="73"/>
      <c r="E1192" s="72"/>
      <c r="F1192" s="72"/>
      <c r="G1192" s="74"/>
      <c r="H1192" s="72"/>
      <c r="I1192" s="72"/>
    </row>
    <row r="1193" spans="1:9" x14ac:dyDescent="0.25">
      <c r="A1193" s="72"/>
      <c r="B1193" s="72"/>
      <c r="C1193" s="72"/>
      <c r="D1193" s="73"/>
      <c r="E1193" s="72"/>
      <c r="F1193" s="72"/>
      <c r="G1193" s="74"/>
      <c r="H1193" s="72"/>
      <c r="I1193" s="72"/>
    </row>
    <row r="1194" spans="1:9" x14ac:dyDescent="0.25">
      <c r="A1194" s="72"/>
      <c r="B1194" s="72"/>
      <c r="C1194" s="72"/>
      <c r="D1194" s="73"/>
      <c r="E1194" s="72"/>
      <c r="F1194" s="72"/>
      <c r="G1194" s="74"/>
      <c r="H1194" s="72"/>
      <c r="I1194" s="72"/>
    </row>
    <row r="1195" spans="1:9" x14ac:dyDescent="0.25">
      <c r="A1195" s="72"/>
      <c r="B1195" s="72"/>
      <c r="C1195" s="72"/>
      <c r="D1195" s="73"/>
      <c r="E1195" s="72"/>
      <c r="F1195" s="72"/>
      <c r="G1195" s="74"/>
      <c r="H1195" s="72"/>
      <c r="I1195" s="72"/>
    </row>
    <row r="1196" spans="1:9" x14ac:dyDescent="0.25">
      <c r="A1196" s="72"/>
      <c r="B1196" s="72"/>
      <c r="C1196" s="72"/>
      <c r="D1196" s="73"/>
      <c r="E1196" s="72"/>
      <c r="F1196" s="72"/>
      <c r="G1196" s="74"/>
      <c r="H1196" s="72"/>
      <c r="I1196" s="72"/>
    </row>
    <row r="1197" spans="1:9" x14ac:dyDescent="0.25">
      <c r="A1197" s="72"/>
      <c r="B1197" s="72"/>
      <c r="C1197" s="72"/>
      <c r="D1197" s="73"/>
      <c r="E1197" s="72"/>
      <c r="F1197" s="72"/>
      <c r="G1197" s="74"/>
      <c r="H1197" s="72"/>
      <c r="I1197" s="72"/>
    </row>
    <row r="1198" spans="1:9" x14ac:dyDescent="0.25">
      <c r="A1198" s="72"/>
      <c r="B1198" s="72"/>
      <c r="C1198" s="72"/>
      <c r="D1198" s="73"/>
      <c r="E1198" s="72"/>
      <c r="F1198" s="72"/>
      <c r="G1198" s="74"/>
      <c r="H1198" s="72"/>
      <c r="I1198" s="72"/>
    </row>
    <row r="1199" spans="1:9" x14ac:dyDescent="0.25">
      <c r="A1199" s="72"/>
      <c r="B1199" s="72"/>
      <c r="C1199" s="72"/>
      <c r="D1199" s="73"/>
      <c r="E1199" s="72"/>
      <c r="F1199" s="72"/>
      <c r="G1199" s="74"/>
      <c r="H1199" s="72"/>
      <c r="I1199" s="72"/>
    </row>
    <row r="1200" spans="1:9" x14ac:dyDescent="0.25">
      <c r="A1200" s="72"/>
      <c r="B1200" s="72"/>
      <c r="C1200" s="72"/>
      <c r="D1200" s="73"/>
      <c r="E1200" s="72"/>
      <c r="F1200" s="72"/>
      <c r="G1200" s="74"/>
      <c r="H1200" s="72"/>
      <c r="I1200" s="72"/>
    </row>
    <row r="1201" spans="1:9" x14ac:dyDescent="0.25">
      <c r="A1201" s="72"/>
      <c r="B1201" s="72"/>
      <c r="C1201" s="72"/>
      <c r="D1201" s="73"/>
      <c r="E1201" s="72"/>
      <c r="F1201" s="72"/>
      <c r="G1201" s="74"/>
      <c r="H1201" s="72"/>
      <c r="I1201" s="72"/>
    </row>
    <row r="1202" spans="1:9" x14ac:dyDescent="0.25">
      <c r="A1202" s="72"/>
      <c r="B1202" s="72"/>
      <c r="C1202" s="72"/>
      <c r="D1202" s="73"/>
      <c r="E1202" s="72"/>
      <c r="F1202" s="72"/>
      <c r="G1202" s="74"/>
      <c r="H1202" s="72"/>
      <c r="I1202" s="72"/>
    </row>
    <row r="1203" spans="1:9" x14ac:dyDescent="0.25">
      <c r="A1203" s="72"/>
      <c r="B1203" s="72"/>
      <c r="C1203" s="72"/>
      <c r="D1203" s="73"/>
      <c r="E1203" s="72"/>
      <c r="F1203" s="72"/>
      <c r="G1203" s="74"/>
      <c r="H1203" s="72"/>
      <c r="I1203" s="72"/>
    </row>
    <row r="1204" spans="1:9" x14ac:dyDescent="0.25">
      <c r="A1204" s="72"/>
      <c r="B1204" s="72"/>
      <c r="C1204" s="72"/>
      <c r="D1204" s="73"/>
      <c r="E1204" s="72"/>
      <c r="F1204" s="72"/>
      <c r="G1204" s="74"/>
      <c r="H1204" s="72"/>
      <c r="I1204" s="72"/>
    </row>
    <row r="1205" spans="1:9" x14ac:dyDescent="0.25">
      <c r="A1205" s="72"/>
      <c r="B1205" s="72"/>
      <c r="C1205" s="72"/>
      <c r="D1205" s="73"/>
      <c r="E1205" s="72"/>
      <c r="F1205" s="72"/>
      <c r="G1205" s="74"/>
      <c r="H1205" s="72"/>
      <c r="I1205" s="72"/>
    </row>
    <row r="1206" spans="1:9" x14ac:dyDescent="0.25">
      <c r="A1206" s="72"/>
      <c r="B1206" s="72"/>
      <c r="C1206" s="72"/>
      <c r="D1206" s="73"/>
      <c r="E1206" s="72"/>
      <c r="F1206" s="72"/>
      <c r="G1206" s="74"/>
      <c r="H1206" s="72"/>
      <c r="I1206" s="72"/>
    </row>
    <row r="1207" spans="1:9" x14ac:dyDescent="0.25">
      <c r="A1207" s="72"/>
      <c r="B1207" s="72"/>
      <c r="C1207" s="72"/>
      <c r="D1207" s="73"/>
      <c r="E1207" s="72"/>
      <c r="F1207" s="72"/>
      <c r="G1207" s="74"/>
      <c r="H1207" s="72"/>
      <c r="I1207" s="72"/>
    </row>
    <row r="1208" spans="1:9" x14ac:dyDescent="0.25">
      <c r="A1208" s="72"/>
      <c r="B1208" s="72"/>
      <c r="C1208" s="72"/>
      <c r="D1208" s="73"/>
      <c r="E1208" s="72"/>
      <c r="F1208" s="72"/>
      <c r="G1208" s="74"/>
      <c r="H1208" s="72"/>
      <c r="I1208" s="72"/>
    </row>
    <row r="1209" spans="1:9" x14ac:dyDescent="0.25">
      <c r="A1209" s="72"/>
      <c r="B1209" s="72"/>
      <c r="C1209" s="72"/>
      <c r="D1209" s="73"/>
      <c r="E1209" s="72"/>
      <c r="F1209" s="72"/>
      <c r="G1209" s="74"/>
      <c r="H1209" s="72"/>
      <c r="I1209" s="72"/>
    </row>
    <row r="1210" spans="1:9" x14ac:dyDescent="0.25">
      <c r="A1210" s="72"/>
      <c r="B1210" s="72"/>
      <c r="C1210" s="72"/>
      <c r="D1210" s="73"/>
      <c r="E1210" s="72"/>
      <c r="F1210" s="72"/>
      <c r="G1210" s="74"/>
      <c r="H1210" s="72"/>
      <c r="I1210" s="72"/>
    </row>
    <row r="1211" spans="1:9" x14ac:dyDescent="0.25">
      <c r="A1211" s="72"/>
      <c r="B1211" s="72"/>
      <c r="C1211" s="72"/>
      <c r="D1211" s="73"/>
      <c r="E1211" s="72"/>
      <c r="F1211" s="72"/>
      <c r="G1211" s="74"/>
      <c r="H1211" s="72"/>
      <c r="I1211" s="72"/>
    </row>
    <row r="1212" spans="1:9" x14ac:dyDescent="0.25">
      <c r="A1212" s="72"/>
      <c r="B1212" s="72"/>
      <c r="C1212" s="72"/>
      <c r="D1212" s="73"/>
      <c r="E1212" s="72"/>
      <c r="F1212" s="72"/>
      <c r="G1212" s="74"/>
      <c r="H1212" s="72"/>
      <c r="I1212" s="72"/>
    </row>
    <row r="1213" spans="1:9" x14ac:dyDescent="0.25">
      <c r="A1213" s="72"/>
      <c r="B1213" s="72"/>
      <c r="C1213" s="72"/>
      <c r="D1213" s="73"/>
      <c r="E1213" s="72"/>
      <c r="F1213" s="72"/>
      <c r="G1213" s="74"/>
      <c r="H1213" s="72"/>
      <c r="I1213" s="72"/>
    </row>
    <row r="1214" spans="1:9" x14ac:dyDescent="0.25">
      <c r="A1214" s="72"/>
      <c r="B1214" s="72"/>
      <c r="C1214" s="72"/>
      <c r="D1214" s="73"/>
      <c r="E1214" s="72"/>
      <c r="F1214" s="72"/>
      <c r="G1214" s="74"/>
      <c r="H1214" s="72"/>
      <c r="I1214" s="72"/>
    </row>
    <row r="1215" spans="1:9" x14ac:dyDescent="0.25">
      <c r="A1215" s="72"/>
      <c r="B1215" s="72"/>
      <c r="C1215" s="72"/>
      <c r="D1215" s="73"/>
      <c r="E1215" s="72"/>
      <c r="F1215" s="72"/>
      <c r="G1215" s="74"/>
      <c r="H1215" s="72"/>
      <c r="I1215" s="72"/>
    </row>
    <row r="1216" spans="1:9" x14ac:dyDescent="0.25">
      <c r="A1216" s="72"/>
      <c r="B1216" s="72"/>
      <c r="C1216" s="72"/>
      <c r="D1216" s="73"/>
      <c r="E1216" s="72"/>
      <c r="F1216" s="72"/>
      <c r="G1216" s="74"/>
      <c r="H1216" s="72"/>
      <c r="I1216" s="72"/>
    </row>
    <row r="1217" spans="1:9" x14ac:dyDescent="0.25">
      <c r="A1217" s="72"/>
      <c r="B1217" s="72"/>
      <c r="C1217" s="72"/>
      <c r="D1217" s="73"/>
      <c r="E1217" s="72"/>
      <c r="F1217" s="72"/>
      <c r="G1217" s="74"/>
      <c r="H1217" s="72"/>
      <c r="I1217" s="72"/>
    </row>
    <row r="1218" spans="1:9" x14ac:dyDescent="0.25">
      <c r="A1218" s="72"/>
      <c r="B1218" s="72"/>
      <c r="C1218" s="72"/>
      <c r="D1218" s="73"/>
      <c r="E1218" s="72"/>
      <c r="F1218" s="72"/>
      <c r="G1218" s="74"/>
      <c r="H1218" s="72"/>
      <c r="I1218" s="72"/>
    </row>
    <row r="1219" spans="1:9" x14ac:dyDescent="0.25">
      <c r="A1219" s="72"/>
      <c r="B1219" s="72"/>
      <c r="C1219" s="72"/>
      <c r="D1219" s="73"/>
      <c r="E1219" s="72"/>
      <c r="F1219" s="72"/>
      <c r="G1219" s="74"/>
      <c r="H1219" s="72"/>
      <c r="I1219" s="72"/>
    </row>
    <row r="1220" spans="1:9" x14ac:dyDescent="0.25">
      <c r="A1220" s="72"/>
      <c r="B1220" s="72"/>
      <c r="C1220" s="72"/>
      <c r="D1220" s="73"/>
      <c r="E1220" s="72"/>
      <c r="F1220" s="72"/>
      <c r="G1220" s="74"/>
      <c r="H1220" s="72"/>
      <c r="I1220" s="72"/>
    </row>
    <row r="1221" spans="1:9" x14ac:dyDescent="0.25">
      <c r="A1221" s="72"/>
      <c r="B1221" s="72"/>
      <c r="C1221" s="72"/>
      <c r="D1221" s="73"/>
      <c r="E1221" s="72"/>
      <c r="F1221" s="72"/>
      <c r="G1221" s="74"/>
      <c r="H1221" s="72"/>
      <c r="I1221" s="72"/>
    </row>
    <row r="1222" spans="1:9" x14ac:dyDescent="0.25">
      <c r="A1222" s="72"/>
      <c r="B1222" s="72"/>
      <c r="C1222" s="72"/>
      <c r="D1222" s="73"/>
      <c r="E1222" s="72"/>
      <c r="F1222" s="72"/>
      <c r="G1222" s="74"/>
      <c r="H1222" s="72"/>
      <c r="I1222" s="72"/>
    </row>
    <row r="1223" spans="1:9" x14ac:dyDescent="0.25">
      <c r="A1223" s="72"/>
      <c r="B1223" s="72"/>
      <c r="C1223" s="72"/>
      <c r="D1223" s="73"/>
      <c r="E1223" s="72"/>
      <c r="F1223" s="72"/>
      <c r="G1223" s="74"/>
      <c r="H1223" s="72"/>
      <c r="I1223" s="72"/>
    </row>
    <row r="1224" spans="1:9" x14ac:dyDescent="0.25">
      <c r="A1224" s="72"/>
      <c r="B1224" s="72"/>
      <c r="C1224" s="72"/>
      <c r="D1224" s="73"/>
      <c r="E1224" s="72"/>
      <c r="F1224" s="72"/>
      <c r="G1224" s="74"/>
      <c r="H1224" s="72"/>
      <c r="I1224" s="72"/>
    </row>
    <row r="1225" spans="1:9" x14ac:dyDescent="0.25">
      <c r="A1225" s="72"/>
      <c r="B1225" s="72"/>
      <c r="C1225" s="72"/>
      <c r="D1225" s="73"/>
      <c r="E1225" s="72"/>
      <c r="F1225" s="72"/>
      <c r="G1225" s="74"/>
      <c r="H1225" s="72"/>
      <c r="I1225" s="72"/>
    </row>
    <row r="1226" spans="1:9" x14ac:dyDescent="0.25">
      <c r="A1226" s="72"/>
      <c r="B1226" s="72"/>
      <c r="C1226" s="72"/>
      <c r="D1226" s="73"/>
      <c r="E1226" s="72"/>
      <c r="F1226" s="72"/>
      <c r="G1226" s="74"/>
      <c r="H1226" s="72"/>
      <c r="I1226" s="72"/>
    </row>
    <row r="1227" spans="1:9" x14ac:dyDescent="0.25">
      <c r="A1227" s="72"/>
      <c r="B1227" s="72"/>
      <c r="C1227" s="72"/>
      <c r="D1227" s="73"/>
      <c r="E1227" s="72"/>
      <c r="F1227" s="72"/>
      <c r="G1227" s="74"/>
      <c r="H1227" s="72"/>
      <c r="I1227" s="72"/>
    </row>
    <row r="1228" spans="1:9" x14ac:dyDescent="0.25">
      <c r="A1228" s="72"/>
      <c r="B1228" s="72"/>
      <c r="C1228" s="72"/>
      <c r="D1228" s="73"/>
      <c r="E1228" s="72"/>
      <c r="F1228" s="72"/>
      <c r="G1228" s="74"/>
      <c r="H1228" s="72"/>
      <c r="I1228" s="72"/>
    </row>
    <row r="1229" spans="1:9" x14ac:dyDescent="0.25">
      <c r="A1229" s="72"/>
      <c r="B1229" s="72"/>
      <c r="C1229" s="72"/>
      <c r="D1229" s="73"/>
      <c r="E1229" s="72"/>
      <c r="F1229" s="72"/>
      <c r="G1229" s="74"/>
      <c r="H1229" s="72"/>
      <c r="I1229" s="72"/>
    </row>
    <row r="1230" spans="1:9" x14ac:dyDescent="0.25">
      <c r="A1230" s="72"/>
      <c r="B1230" s="72"/>
      <c r="C1230" s="72"/>
      <c r="D1230" s="73"/>
      <c r="E1230" s="72"/>
      <c r="F1230" s="72"/>
      <c r="G1230" s="74"/>
      <c r="H1230" s="72"/>
      <c r="I1230" s="72"/>
    </row>
    <row r="1231" spans="1:9" x14ac:dyDescent="0.25">
      <c r="A1231" s="72"/>
      <c r="B1231" s="72"/>
      <c r="C1231" s="72"/>
      <c r="D1231" s="73"/>
      <c r="E1231" s="72"/>
      <c r="F1231" s="72"/>
      <c r="G1231" s="74"/>
      <c r="H1231" s="72"/>
      <c r="I1231" s="72"/>
    </row>
    <row r="1232" spans="1:9" x14ac:dyDescent="0.25">
      <c r="A1232" s="72"/>
      <c r="B1232" s="72"/>
      <c r="C1232" s="72"/>
      <c r="D1232" s="73"/>
      <c r="E1232" s="72"/>
      <c r="F1232" s="72"/>
      <c r="G1232" s="74"/>
      <c r="H1232" s="72"/>
      <c r="I1232" s="72"/>
    </row>
    <row r="1233" spans="1:9" x14ac:dyDescent="0.25">
      <c r="A1233" s="72"/>
      <c r="B1233" s="72"/>
      <c r="C1233" s="72"/>
      <c r="D1233" s="73"/>
      <c r="E1233" s="72"/>
      <c r="F1233" s="72"/>
      <c r="G1233" s="74"/>
      <c r="H1233" s="72"/>
      <c r="I1233" s="72"/>
    </row>
    <row r="1234" spans="1:9" x14ac:dyDescent="0.25">
      <c r="A1234" s="72"/>
      <c r="B1234" s="72"/>
      <c r="C1234" s="72"/>
      <c r="D1234" s="73"/>
      <c r="E1234" s="72"/>
      <c r="F1234" s="72"/>
      <c r="G1234" s="74"/>
      <c r="H1234" s="72"/>
      <c r="I1234" s="72"/>
    </row>
    <row r="1235" spans="1:9" x14ac:dyDescent="0.25">
      <c r="A1235" s="72"/>
      <c r="B1235" s="72"/>
      <c r="C1235" s="72"/>
      <c r="D1235" s="73"/>
      <c r="E1235" s="72"/>
      <c r="F1235" s="72"/>
      <c r="G1235" s="74"/>
      <c r="H1235" s="72"/>
      <c r="I1235" s="72"/>
    </row>
    <row r="1236" spans="1:9" x14ac:dyDescent="0.25">
      <c r="A1236" s="72"/>
      <c r="B1236" s="72"/>
      <c r="C1236" s="72"/>
      <c r="D1236" s="73"/>
      <c r="E1236" s="72"/>
      <c r="F1236" s="72"/>
      <c r="G1236" s="74"/>
      <c r="H1236" s="72"/>
      <c r="I1236" s="72"/>
    </row>
    <row r="1237" spans="1:9" x14ac:dyDescent="0.25">
      <c r="A1237" s="72"/>
      <c r="B1237" s="72"/>
      <c r="C1237" s="72"/>
      <c r="D1237" s="73"/>
      <c r="E1237" s="72"/>
      <c r="F1237" s="72"/>
      <c r="G1237" s="74"/>
      <c r="H1237" s="72"/>
      <c r="I1237" s="72"/>
    </row>
    <row r="1238" spans="1:9" x14ac:dyDescent="0.25">
      <c r="A1238" s="72"/>
      <c r="B1238" s="72"/>
      <c r="C1238" s="72"/>
      <c r="D1238" s="73"/>
      <c r="E1238" s="72"/>
      <c r="F1238" s="72"/>
      <c r="G1238" s="74"/>
      <c r="H1238" s="72"/>
      <c r="I1238" s="72"/>
    </row>
    <row r="1239" spans="1:9" x14ac:dyDescent="0.25">
      <c r="A1239" s="72"/>
      <c r="B1239" s="72"/>
      <c r="C1239" s="72"/>
      <c r="D1239" s="73"/>
      <c r="E1239" s="72"/>
      <c r="F1239" s="72"/>
      <c r="G1239" s="74"/>
      <c r="H1239" s="72"/>
      <c r="I1239" s="72"/>
    </row>
    <row r="1240" spans="1:9" x14ac:dyDescent="0.25">
      <c r="A1240" s="72"/>
      <c r="B1240" s="72"/>
      <c r="C1240" s="72"/>
      <c r="D1240" s="73"/>
      <c r="E1240" s="72"/>
      <c r="F1240" s="72"/>
      <c r="G1240" s="74"/>
      <c r="H1240" s="72"/>
      <c r="I1240" s="72"/>
    </row>
    <row r="1241" spans="1:9" x14ac:dyDescent="0.25">
      <c r="A1241" s="72"/>
      <c r="B1241" s="72"/>
      <c r="C1241" s="72"/>
      <c r="D1241" s="73"/>
      <c r="E1241" s="72"/>
      <c r="F1241" s="72"/>
      <c r="G1241" s="74"/>
      <c r="H1241" s="72"/>
      <c r="I1241" s="72"/>
    </row>
    <row r="1242" spans="1:9" x14ac:dyDescent="0.25">
      <c r="A1242" s="72"/>
      <c r="B1242" s="72"/>
      <c r="C1242" s="72"/>
      <c r="D1242" s="73"/>
      <c r="E1242" s="72"/>
      <c r="F1242" s="72"/>
      <c r="G1242" s="74"/>
      <c r="H1242" s="72"/>
      <c r="I1242" s="72"/>
    </row>
    <row r="1243" spans="1:9" x14ac:dyDescent="0.25">
      <c r="A1243" s="72"/>
      <c r="B1243" s="72"/>
      <c r="C1243" s="72"/>
      <c r="D1243" s="73"/>
      <c r="E1243" s="72"/>
      <c r="F1243" s="72"/>
      <c r="G1243" s="74"/>
      <c r="H1243" s="72"/>
      <c r="I1243" s="72"/>
    </row>
    <row r="1244" spans="1:9" x14ac:dyDescent="0.25">
      <c r="A1244" s="72"/>
      <c r="B1244" s="72"/>
      <c r="C1244" s="72"/>
      <c r="D1244" s="73"/>
      <c r="E1244" s="72"/>
      <c r="F1244" s="72"/>
      <c r="G1244" s="74"/>
      <c r="H1244" s="72"/>
      <c r="I1244" s="72"/>
    </row>
    <row r="1245" spans="1:9" x14ac:dyDescent="0.25">
      <c r="A1245" s="72"/>
      <c r="B1245" s="72"/>
      <c r="C1245" s="72"/>
      <c r="D1245" s="73"/>
      <c r="E1245" s="72"/>
      <c r="F1245" s="72"/>
      <c r="G1245" s="74"/>
      <c r="H1245" s="72"/>
      <c r="I1245" s="72"/>
    </row>
    <row r="1246" spans="1:9" x14ac:dyDescent="0.25">
      <c r="A1246" s="72"/>
      <c r="B1246" s="72"/>
      <c r="C1246" s="72"/>
      <c r="D1246" s="73"/>
      <c r="E1246" s="72"/>
      <c r="F1246" s="72"/>
      <c r="G1246" s="74"/>
      <c r="H1246" s="72"/>
      <c r="I1246" s="72"/>
    </row>
    <row r="1247" spans="1:9" x14ac:dyDescent="0.25">
      <c r="A1247" s="72"/>
      <c r="B1247" s="72"/>
      <c r="C1247" s="72"/>
      <c r="D1247" s="73"/>
      <c r="E1247" s="72"/>
      <c r="F1247" s="72"/>
      <c r="G1247" s="74"/>
      <c r="H1247" s="72"/>
      <c r="I1247" s="72"/>
    </row>
    <row r="1248" spans="1:9" x14ac:dyDescent="0.25">
      <c r="A1248" s="72"/>
      <c r="B1248" s="72"/>
      <c r="C1248" s="72"/>
      <c r="D1248" s="73"/>
      <c r="E1248" s="72"/>
      <c r="F1248" s="72"/>
      <c r="G1248" s="74"/>
      <c r="H1248" s="72"/>
      <c r="I1248" s="72"/>
    </row>
    <row r="1249" spans="1:9" x14ac:dyDescent="0.25">
      <c r="A1249" s="72"/>
      <c r="B1249" s="72"/>
      <c r="C1249" s="72"/>
      <c r="D1249" s="73"/>
      <c r="E1249" s="72"/>
      <c r="F1249" s="72"/>
      <c r="G1249" s="74"/>
      <c r="H1249" s="72"/>
      <c r="I1249" s="72"/>
    </row>
    <row r="1250" spans="1:9" x14ac:dyDescent="0.25">
      <c r="A1250" s="72"/>
      <c r="B1250" s="72"/>
      <c r="C1250" s="72"/>
      <c r="D1250" s="73"/>
      <c r="E1250" s="72"/>
      <c r="F1250" s="72"/>
      <c r="G1250" s="74"/>
      <c r="H1250" s="72"/>
      <c r="I1250" s="72"/>
    </row>
    <row r="1251" spans="1:9" x14ac:dyDescent="0.25">
      <c r="A1251" s="72"/>
      <c r="B1251" s="72"/>
      <c r="C1251" s="72"/>
      <c r="D1251" s="73"/>
      <c r="E1251" s="72"/>
      <c r="F1251" s="72"/>
      <c r="G1251" s="74"/>
      <c r="H1251" s="72"/>
      <c r="I1251" s="72"/>
    </row>
    <row r="1252" spans="1:9" x14ac:dyDescent="0.25">
      <c r="A1252" s="72"/>
      <c r="B1252" s="72"/>
      <c r="C1252" s="72"/>
      <c r="D1252" s="73"/>
      <c r="E1252" s="72"/>
      <c r="F1252" s="72"/>
      <c r="G1252" s="74"/>
      <c r="H1252" s="72"/>
      <c r="I1252" s="72"/>
    </row>
    <row r="1253" spans="1:9" x14ac:dyDescent="0.25">
      <c r="A1253" s="72"/>
      <c r="B1253" s="72"/>
      <c r="C1253" s="72"/>
      <c r="D1253" s="73"/>
      <c r="E1253" s="72"/>
      <c r="F1253" s="72"/>
      <c r="G1253" s="74"/>
      <c r="H1253" s="72"/>
      <c r="I1253" s="72"/>
    </row>
    <row r="1254" spans="1:9" x14ac:dyDescent="0.25">
      <c r="A1254" s="72"/>
      <c r="B1254" s="72"/>
      <c r="C1254" s="72"/>
      <c r="D1254" s="73"/>
      <c r="E1254" s="72"/>
      <c r="F1254" s="72"/>
      <c r="G1254" s="74"/>
      <c r="H1254" s="72"/>
      <c r="I1254" s="72"/>
    </row>
    <row r="1255" spans="1:9" x14ac:dyDescent="0.25">
      <c r="A1255" s="72"/>
      <c r="B1255" s="72"/>
      <c r="C1255" s="72"/>
      <c r="D1255" s="73"/>
      <c r="E1255" s="72"/>
      <c r="F1255" s="72"/>
      <c r="G1255" s="74"/>
      <c r="H1255" s="72"/>
      <c r="I1255" s="72"/>
    </row>
    <row r="1256" spans="1:9" x14ac:dyDescent="0.25">
      <c r="A1256" s="72"/>
      <c r="B1256" s="72"/>
      <c r="C1256" s="72"/>
      <c r="D1256" s="73"/>
      <c r="E1256" s="72"/>
      <c r="F1256" s="72"/>
      <c r="G1256" s="74"/>
      <c r="H1256" s="72"/>
      <c r="I1256" s="72"/>
    </row>
    <row r="1257" spans="1:9" x14ac:dyDescent="0.25">
      <c r="A1257" s="72"/>
      <c r="B1257" s="72"/>
      <c r="C1257" s="72"/>
      <c r="D1257" s="73"/>
      <c r="E1257" s="72"/>
      <c r="F1257" s="72"/>
      <c r="G1257" s="74"/>
      <c r="H1257" s="72"/>
      <c r="I1257" s="72"/>
    </row>
    <row r="1258" spans="1:9" x14ac:dyDescent="0.25">
      <c r="A1258" s="72"/>
      <c r="B1258" s="72"/>
      <c r="C1258" s="72"/>
      <c r="D1258" s="73"/>
      <c r="E1258" s="72"/>
      <c r="F1258" s="72"/>
      <c r="G1258" s="74"/>
      <c r="H1258" s="72"/>
      <c r="I1258" s="72"/>
    </row>
    <row r="1259" spans="1:9" x14ac:dyDescent="0.25">
      <c r="A1259" s="72"/>
      <c r="B1259" s="72"/>
      <c r="C1259" s="72"/>
      <c r="D1259" s="73"/>
      <c r="E1259" s="72"/>
      <c r="F1259" s="72"/>
      <c r="G1259" s="74"/>
      <c r="H1259" s="72"/>
      <c r="I1259" s="72"/>
    </row>
    <row r="1260" spans="1:9" x14ac:dyDescent="0.25">
      <c r="A1260" s="72"/>
      <c r="B1260" s="72"/>
      <c r="C1260" s="72"/>
      <c r="D1260" s="73"/>
      <c r="E1260" s="72"/>
      <c r="F1260" s="72"/>
      <c r="G1260" s="74"/>
      <c r="H1260" s="72"/>
      <c r="I1260" s="72"/>
    </row>
    <row r="1261" spans="1:9" x14ac:dyDescent="0.25">
      <c r="A1261" s="72"/>
      <c r="B1261" s="72"/>
      <c r="C1261" s="72"/>
      <c r="D1261" s="73"/>
      <c r="E1261" s="72"/>
      <c r="F1261" s="72"/>
      <c r="G1261" s="74"/>
      <c r="H1261" s="72"/>
      <c r="I1261" s="72"/>
    </row>
    <row r="1262" spans="1:9" x14ac:dyDescent="0.25">
      <c r="A1262" s="72"/>
      <c r="B1262" s="72"/>
      <c r="C1262" s="72"/>
      <c r="D1262" s="73"/>
      <c r="E1262" s="72"/>
      <c r="F1262" s="72"/>
      <c r="G1262" s="74"/>
      <c r="H1262" s="72"/>
      <c r="I1262" s="72"/>
    </row>
    <row r="1263" spans="1:9" x14ac:dyDescent="0.25">
      <c r="A1263" s="72"/>
      <c r="B1263" s="72"/>
      <c r="C1263" s="72"/>
      <c r="D1263" s="73"/>
      <c r="E1263" s="72"/>
      <c r="F1263" s="72"/>
      <c r="G1263" s="74"/>
      <c r="H1263" s="72"/>
      <c r="I1263" s="72"/>
    </row>
    <row r="1264" spans="1:9" x14ac:dyDescent="0.25">
      <c r="A1264" s="72"/>
      <c r="B1264" s="72"/>
      <c r="C1264" s="72"/>
      <c r="D1264" s="73"/>
      <c r="E1264" s="72"/>
      <c r="F1264" s="72"/>
      <c r="G1264" s="74"/>
      <c r="H1264" s="72"/>
      <c r="I1264" s="72"/>
    </row>
    <row r="1265" spans="1:9" x14ac:dyDescent="0.25">
      <c r="A1265" s="72"/>
      <c r="B1265" s="72"/>
      <c r="C1265" s="72"/>
      <c r="D1265" s="73"/>
      <c r="E1265" s="72"/>
      <c r="F1265" s="72"/>
      <c r="G1265" s="74"/>
      <c r="H1265" s="72"/>
      <c r="I1265" s="72"/>
    </row>
    <row r="1266" spans="1:9" x14ac:dyDescent="0.25">
      <c r="A1266" s="72"/>
      <c r="B1266" s="72"/>
      <c r="C1266" s="72"/>
      <c r="D1266" s="73"/>
      <c r="E1266" s="72"/>
      <c r="F1266" s="72"/>
      <c r="G1266" s="74"/>
      <c r="H1266" s="72"/>
      <c r="I1266" s="72"/>
    </row>
    <row r="1267" spans="1:9" x14ac:dyDescent="0.25">
      <c r="A1267" s="72"/>
      <c r="B1267" s="72"/>
      <c r="C1267" s="72"/>
      <c r="D1267" s="73"/>
      <c r="E1267" s="72"/>
      <c r="F1267" s="72"/>
      <c r="G1267" s="74"/>
      <c r="H1267" s="72"/>
      <c r="I1267" s="72"/>
    </row>
    <row r="1268" spans="1:9" x14ac:dyDescent="0.25">
      <c r="A1268" s="72"/>
      <c r="B1268" s="72"/>
      <c r="C1268" s="72"/>
      <c r="D1268" s="73"/>
      <c r="E1268" s="72"/>
      <c r="F1268" s="72"/>
      <c r="G1268" s="74"/>
      <c r="H1268" s="72"/>
      <c r="I1268" s="72"/>
    </row>
    <row r="1269" spans="1:9" x14ac:dyDescent="0.25">
      <c r="A1269" s="72"/>
      <c r="B1269" s="72"/>
      <c r="C1269" s="72"/>
      <c r="D1269" s="73"/>
      <c r="E1269" s="72"/>
      <c r="F1269" s="72"/>
      <c r="G1269" s="74"/>
      <c r="H1269" s="72"/>
      <c r="I1269" s="72"/>
    </row>
    <row r="1270" spans="1:9" x14ac:dyDescent="0.25">
      <c r="A1270" s="72"/>
      <c r="B1270" s="72"/>
      <c r="C1270" s="72"/>
      <c r="D1270" s="73"/>
      <c r="E1270" s="72"/>
      <c r="F1270" s="72"/>
      <c r="G1270" s="74"/>
      <c r="H1270" s="72"/>
      <c r="I1270" s="72"/>
    </row>
    <row r="1271" spans="1:9" x14ac:dyDescent="0.25">
      <c r="A1271" s="72"/>
      <c r="B1271" s="72"/>
      <c r="C1271" s="72"/>
      <c r="D1271" s="73"/>
      <c r="E1271" s="72"/>
      <c r="F1271" s="72"/>
      <c r="G1271" s="74"/>
      <c r="H1271" s="72"/>
      <c r="I1271" s="72"/>
    </row>
    <row r="1272" spans="1:9" x14ac:dyDescent="0.25">
      <c r="A1272" s="72"/>
      <c r="B1272" s="72"/>
      <c r="C1272" s="72"/>
      <c r="D1272" s="73"/>
      <c r="E1272" s="72"/>
      <c r="F1272" s="72"/>
      <c r="G1272" s="74"/>
      <c r="H1272" s="72"/>
      <c r="I1272" s="72"/>
    </row>
    <row r="1273" spans="1:9" x14ac:dyDescent="0.25">
      <c r="A1273" s="72"/>
      <c r="B1273" s="72"/>
      <c r="C1273" s="72"/>
      <c r="D1273" s="73"/>
      <c r="E1273" s="72"/>
      <c r="F1273" s="72"/>
      <c r="G1273" s="74"/>
      <c r="H1273" s="72"/>
      <c r="I1273" s="72"/>
    </row>
    <row r="1274" spans="1:9" x14ac:dyDescent="0.25">
      <c r="A1274" s="72"/>
      <c r="B1274" s="72"/>
      <c r="C1274" s="72"/>
      <c r="D1274" s="73"/>
      <c r="E1274" s="72"/>
      <c r="F1274" s="72"/>
      <c r="G1274" s="74"/>
      <c r="H1274" s="72"/>
      <c r="I1274" s="72"/>
    </row>
    <row r="1275" spans="1:9" x14ac:dyDescent="0.25">
      <c r="A1275" s="72"/>
      <c r="B1275" s="72"/>
      <c r="C1275" s="72"/>
      <c r="D1275" s="73"/>
      <c r="E1275" s="72"/>
      <c r="F1275" s="72"/>
      <c r="G1275" s="74"/>
      <c r="H1275" s="72"/>
      <c r="I1275" s="72"/>
    </row>
    <row r="1276" spans="1:9" x14ac:dyDescent="0.25">
      <c r="A1276" s="72"/>
      <c r="B1276" s="72"/>
      <c r="C1276" s="72"/>
      <c r="D1276" s="73"/>
      <c r="E1276" s="72"/>
      <c r="F1276" s="72"/>
      <c r="G1276" s="74"/>
      <c r="H1276" s="72"/>
      <c r="I1276" s="72"/>
    </row>
    <row r="1277" spans="1:9" x14ac:dyDescent="0.25">
      <c r="A1277" s="72"/>
      <c r="B1277" s="72"/>
      <c r="C1277" s="72"/>
      <c r="D1277" s="73"/>
      <c r="E1277" s="72"/>
      <c r="F1277" s="72"/>
      <c r="G1277" s="74"/>
      <c r="H1277" s="72"/>
      <c r="I1277" s="72"/>
    </row>
    <row r="1278" spans="1:9" x14ac:dyDescent="0.25">
      <c r="A1278" s="72"/>
      <c r="B1278" s="72"/>
      <c r="C1278" s="72"/>
      <c r="D1278" s="73"/>
      <c r="E1278" s="72"/>
      <c r="F1278" s="72"/>
      <c r="G1278" s="74"/>
      <c r="H1278" s="72"/>
      <c r="I1278" s="72"/>
    </row>
    <row r="1279" spans="1:9" x14ac:dyDescent="0.25">
      <c r="A1279" s="72"/>
      <c r="B1279" s="72"/>
      <c r="C1279" s="72"/>
      <c r="D1279" s="73"/>
      <c r="E1279" s="72"/>
      <c r="F1279" s="72"/>
      <c r="G1279" s="74"/>
      <c r="H1279" s="72"/>
      <c r="I1279" s="72"/>
    </row>
    <row r="1280" spans="1:9" x14ac:dyDescent="0.25">
      <c r="A1280" s="72"/>
      <c r="B1280" s="72"/>
      <c r="C1280" s="72"/>
      <c r="D1280" s="73"/>
      <c r="E1280" s="72"/>
      <c r="F1280" s="72"/>
      <c r="G1280" s="74"/>
      <c r="H1280" s="72"/>
      <c r="I1280" s="72"/>
    </row>
    <row r="1281" spans="1:9" x14ac:dyDescent="0.25">
      <c r="A1281" s="72"/>
      <c r="B1281" s="72"/>
      <c r="C1281" s="72"/>
      <c r="D1281" s="73"/>
      <c r="E1281" s="72"/>
      <c r="F1281" s="72"/>
      <c r="G1281" s="74"/>
      <c r="H1281" s="72"/>
      <c r="I1281" s="72"/>
    </row>
    <row r="1282" spans="1:9" x14ac:dyDescent="0.25">
      <c r="A1282" s="72"/>
      <c r="B1282" s="72"/>
      <c r="C1282" s="72"/>
      <c r="D1282" s="73"/>
      <c r="E1282" s="72"/>
      <c r="F1282" s="72"/>
      <c r="G1282" s="74"/>
      <c r="H1282" s="72"/>
      <c r="I1282" s="72"/>
    </row>
    <row r="1283" spans="1:9" x14ac:dyDescent="0.25">
      <c r="A1283" s="72"/>
      <c r="B1283" s="72"/>
      <c r="C1283" s="72"/>
      <c r="D1283" s="73"/>
      <c r="E1283" s="72"/>
      <c r="F1283" s="72"/>
      <c r="G1283" s="74"/>
      <c r="H1283" s="72"/>
      <c r="I1283" s="72"/>
    </row>
    <row r="1284" spans="1:9" x14ac:dyDescent="0.25">
      <c r="A1284" s="72"/>
      <c r="B1284" s="72"/>
      <c r="C1284" s="72"/>
      <c r="D1284" s="73"/>
      <c r="E1284" s="72"/>
      <c r="F1284" s="72"/>
      <c r="G1284" s="74"/>
      <c r="H1284" s="72"/>
      <c r="I1284" s="72"/>
    </row>
    <row r="1285" spans="1:9" x14ac:dyDescent="0.25">
      <c r="A1285" s="72"/>
      <c r="B1285" s="72"/>
      <c r="C1285" s="72"/>
      <c r="D1285" s="73"/>
      <c r="E1285" s="72"/>
      <c r="F1285" s="72"/>
      <c r="G1285" s="74"/>
      <c r="H1285" s="72"/>
      <c r="I1285" s="72"/>
    </row>
    <row r="1286" spans="1:9" x14ac:dyDescent="0.25">
      <c r="A1286" s="72"/>
      <c r="B1286" s="72"/>
      <c r="C1286" s="72"/>
      <c r="D1286" s="73"/>
      <c r="E1286" s="72"/>
      <c r="F1286" s="72"/>
      <c r="G1286" s="74"/>
      <c r="H1286" s="72"/>
      <c r="I1286" s="72"/>
    </row>
    <row r="1287" spans="1:9" x14ac:dyDescent="0.25">
      <c r="A1287" s="72"/>
      <c r="B1287" s="72"/>
      <c r="C1287" s="72"/>
      <c r="D1287" s="73"/>
      <c r="E1287" s="72"/>
      <c r="F1287" s="72"/>
      <c r="G1287" s="74"/>
      <c r="H1287" s="72"/>
      <c r="I1287" s="72"/>
    </row>
    <row r="1288" spans="1:9" x14ac:dyDescent="0.25">
      <c r="A1288" s="72"/>
      <c r="B1288" s="72"/>
      <c r="C1288" s="72"/>
      <c r="D1288" s="73"/>
      <c r="E1288" s="72"/>
      <c r="F1288" s="72"/>
      <c r="G1288" s="74"/>
      <c r="H1288" s="72"/>
      <c r="I1288" s="72"/>
    </row>
    <row r="1289" spans="1:9" x14ac:dyDescent="0.25">
      <c r="A1289" s="72"/>
      <c r="B1289" s="72"/>
      <c r="C1289" s="72"/>
      <c r="D1289" s="73"/>
      <c r="E1289" s="72"/>
      <c r="F1289" s="72"/>
      <c r="G1289" s="74"/>
      <c r="H1289" s="72"/>
      <c r="I1289" s="72"/>
    </row>
    <row r="1290" spans="1:9" x14ac:dyDescent="0.25">
      <c r="A1290" s="72"/>
      <c r="B1290" s="72"/>
      <c r="C1290" s="72"/>
      <c r="D1290" s="73"/>
      <c r="E1290" s="72"/>
      <c r="F1290" s="72"/>
      <c r="G1290" s="74"/>
      <c r="H1290" s="72"/>
      <c r="I1290" s="72"/>
    </row>
    <row r="1291" spans="1:9" x14ac:dyDescent="0.25">
      <c r="A1291" s="72"/>
      <c r="B1291" s="72"/>
      <c r="C1291" s="72"/>
      <c r="D1291" s="73"/>
      <c r="E1291" s="72"/>
      <c r="F1291" s="72"/>
      <c r="G1291" s="74"/>
      <c r="H1291" s="72"/>
      <c r="I1291" s="72"/>
    </row>
    <row r="1292" spans="1:9" x14ac:dyDescent="0.25">
      <c r="A1292" s="72"/>
      <c r="B1292" s="72"/>
      <c r="C1292" s="72"/>
      <c r="D1292" s="73"/>
      <c r="E1292" s="72"/>
      <c r="F1292" s="72"/>
      <c r="G1292" s="74"/>
      <c r="H1292" s="72"/>
      <c r="I1292" s="72"/>
    </row>
    <row r="1293" spans="1:9" x14ac:dyDescent="0.25">
      <c r="A1293" s="72"/>
      <c r="B1293" s="72"/>
      <c r="C1293" s="72"/>
      <c r="D1293" s="73"/>
      <c r="E1293" s="72"/>
      <c r="F1293" s="72"/>
      <c r="G1293" s="74"/>
      <c r="H1293" s="72"/>
      <c r="I1293" s="72"/>
    </row>
    <row r="1294" spans="1:9" x14ac:dyDescent="0.25">
      <c r="A1294" s="72"/>
      <c r="B1294" s="72"/>
      <c r="C1294" s="72"/>
      <c r="D1294" s="73"/>
      <c r="E1294" s="72"/>
      <c r="F1294" s="72"/>
      <c r="G1294" s="74"/>
      <c r="H1294" s="72"/>
      <c r="I1294" s="72"/>
    </row>
    <row r="1295" spans="1:9" x14ac:dyDescent="0.25">
      <c r="A1295" s="72"/>
      <c r="B1295" s="72"/>
      <c r="C1295" s="72"/>
      <c r="D1295" s="73"/>
      <c r="E1295" s="72"/>
      <c r="F1295" s="72"/>
      <c r="G1295" s="74"/>
      <c r="H1295" s="72"/>
      <c r="I1295" s="72"/>
    </row>
    <row r="1296" spans="1:9" x14ac:dyDescent="0.25">
      <c r="A1296" s="72"/>
      <c r="B1296" s="72"/>
      <c r="C1296" s="72"/>
      <c r="D1296" s="73"/>
      <c r="E1296" s="72"/>
      <c r="F1296" s="72"/>
      <c r="G1296" s="74"/>
      <c r="H1296" s="72"/>
      <c r="I1296" s="72"/>
    </row>
    <row r="1297" spans="1:9" x14ac:dyDescent="0.25">
      <c r="A1297" s="72"/>
      <c r="B1297" s="72"/>
      <c r="C1297" s="72"/>
      <c r="D1297" s="73"/>
      <c r="E1297" s="72"/>
      <c r="F1297" s="72"/>
      <c r="G1297" s="74"/>
      <c r="H1297" s="72"/>
      <c r="I1297" s="72"/>
    </row>
    <row r="1298" spans="1:9" x14ac:dyDescent="0.25">
      <c r="A1298" s="72"/>
      <c r="B1298" s="72"/>
      <c r="C1298" s="72"/>
      <c r="D1298" s="73"/>
      <c r="E1298" s="72"/>
      <c r="F1298" s="72"/>
      <c r="G1298" s="74"/>
      <c r="H1298" s="72"/>
      <c r="I1298" s="72"/>
    </row>
    <row r="1299" spans="1:9" x14ac:dyDescent="0.25">
      <c r="A1299" s="72"/>
      <c r="B1299" s="72"/>
      <c r="C1299" s="72"/>
      <c r="D1299" s="73"/>
      <c r="E1299" s="72"/>
      <c r="F1299" s="72"/>
      <c r="G1299" s="74"/>
      <c r="H1299" s="72"/>
      <c r="I1299" s="72"/>
    </row>
    <row r="1300" spans="1:9" x14ac:dyDescent="0.25">
      <c r="A1300" s="72"/>
      <c r="B1300" s="72"/>
      <c r="C1300" s="72"/>
      <c r="D1300" s="73"/>
      <c r="E1300" s="72"/>
      <c r="F1300" s="72"/>
      <c r="G1300" s="74"/>
      <c r="H1300" s="72"/>
      <c r="I1300" s="72"/>
    </row>
    <row r="1301" spans="1:9" x14ac:dyDescent="0.25">
      <c r="A1301" s="72"/>
      <c r="B1301" s="72"/>
      <c r="C1301" s="72"/>
      <c r="D1301" s="73"/>
      <c r="E1301" s="72"/>
      <c r="F1301" s="72"/>
      <c r="G1301" s="74"/>
      <c r="H1301" s="72"/>
      <c r="I1301" s="72"/>
    </row>
    <row r="1302" spans="1:9" x14ac:dyDescent="0.25">
      <c r="A1302" s="72"/>
      <c r="B1302" s="72"/>
      <c r="C1302" s="72"/>
      <c r="D1302" s="73"/>
      <c r="E1302" s="72"/>
      <c r="F1302" s="72"/>
      <c r="G1302" s="74"/>
      <c r="H1302" s="72"/>
      <c r="I1302" s="72"/>
    </row>
    <row r="1303" spans="1:9" x14ac:dyDescent="0.25">
      <c r="A1303" s="72"/>
      <c r="B1303" s="72"/>
      <c r="C1303" s="72"/>
      <c r="D1303" s="73"/>
      <c r="E1303" s="72"/>
      <c r="F1303" s="72"/>
      <c r="G1303" s="74"/>
      <c r="H1303" s="72"/>
      <c r="I1303" s="72"/>
    </row>
    <row r="1304" spans="1:9" x14ac:dyDescent="0.25">
      <c r="A1304" s="72"/>
      <c r="B1304" s="72"/>
      <c r="C1304" s="72"/>
      <c r="D1304" s="73"/>
      <c r="E1304" s="72"/>
      <c r="F1304" s="72"/>
      <c r="G1304" s="74"/>
      <c r="H1304" s="72"/>
      <c r="I1304" s="72"/>
    </row>
    <row r="1305" spans="1:9" x14ac:dyDescent="0.25">
      <c r="A1305" s="72"/>
      <c r="B1305" s="72"/>
      <c r="C1305" s="72"/>
      <c r="D1305" s="73"/>
      <c r="E1305" s="72"/>
      <c r="F1305" s="72"/>
      <c r="G1305" s="74"/>
      <c r="H1305" s="72"/>
      <c r="I1305" s="72"/>
    </row>
    <row r="1306" spans="1:9" x14ac:dyDescent="0.25">
      <c r="A1306" s="72"/>
      <c r="B1306" s="72"/>
      <c r="C1306" s="72"/>
      <c r="D1306" s="73"/>
      <c r="E1306" s="72"/>
      <c r="F1306" s="72"/>
      <c r="G1306" s="74"/>
      <c r="H1306" s="72"/>
      <c r="I1306" s="72"/>
    </row>
    <row r="1307" spans="1:9" x14ac:dyDescent="0.25">
      <c r="A1307" s="72"/>
      <c r="B1307" s="72"/>
      <c r="C1307" s="72"/>
      <c r="D1307" s="73"/>
      <c r="E1307" s="72"/>
      <c r="F1307" s="72"/>
      <c r="G1307" s="74"/>
      <c r="H1307" s="72"/>
      <c r="I1307" s="72"/>
    </row>
    <row r="1308" spans="1:9" x14ac:dyDescent="0.25">
      <c r="A1308" s="72"/>
      <c r="B1308" s="72"/>
      <c r="C1308" s="72"/>
      <c r="D1308" s="73"/>
      <c r="E1308" s="72"/>
      <c r="F1308" s="72"/>
      <c r="G1308" s="74"/>
      <c r="H1308" s="72"/>
      <c r="I1308" s="72"/>
    </row>
    <row r="1309" spans="1:9" x14ac:dyDescent="0.25">
      <c r="A1309" s="72"/>
      <c r="B1309" s="72"/>
      <c r="C1309" s="72"/>
      <c r="D1309" s="73"/>
      <c r="E1309" s="72"/>
      <c r="F1309" s="72"/>
      <c r="G1309" s="74"/>
      <c r="H1309" s="72"/>
      <c r="I1309" s="72"/>
    </row>
    <row r="1310" spans="1:9" x14ac:dyDescent="0.25">
      <c r="A1310" s="72"/>
      <c r="B1310" s="72"/>
      <c r="C1310" s="72"/>
      <c r="D1310" s="73"/>
      <c r="E1310" s="72"/>
      <c r="F1310" s="72"/>
      <c r="G1310" s="74"/>
      <c r="H1310" s="72"/>
      <c r="I1310" s="72"/>
    </row>
    <row r="1311" spans="1:9" x14ac:dyDescent="0.25">
      <c r="A1311" s="72"/>
      <c r="B1311" s="72"/>
      <c r="C1311" s="72"/>
      <c r="D1311" s="73"/>
      <c r="E1311" s="72"/>
      <c r="F1311" s="72"/>
      <c r="G1311" s="74"/>
      <c r="H1311" s="72"/>
      <c r="I1311" s="72"/>
    </row>
    <row r="1312" spans="1:9" x14ac:dyDescent="0.25">
      <c r="A1312" s="72"/>
      <c r="B1312" s="72"/>
      <c r="C1312" s="72"/>
      <c r="D1312" s="73"/>
      <c r="E1312" s="72"/>
      <c r="F1312" s="72"/>
      <c r="G1312" s="74"/>
      <c r="H1312" s="72"/>
      <c r="I1312" s="72"/>
    </row>
    <row r="1313" spans="1:9" x14ac:dyDescent="0.25">
      <c r="A1313" s="72"/>
      <c r="B1313" s="72"/>
      <c r="C1313" s="72"/>
      <c r="D1313" s="73"/>
      <c r="E1313" s="72"/>
      <c r="F1313" s="72"/>
      <c r="G1313" s="74"/>
      <c r="H1313" s="72"/>
      <c r="I1313" s="72"/>
    </row>
    <row r="1314" spans="1:9" x14ac:dyDescent="0.25">
      <c r="A1314" s="72"/>
      <c r="B1314" s="72"/>
      <c r="C1314" s="72"/>
      <c r="D1314" s="73"/>
      <c r="E1314" s="72"/>
      <c r="F1314" s="72"/>
      <c r="G1314" s="74"/>
      <c r="H1314" s="72"/>
      <c r="I1314" s="72"/>
    </row>
    <row r="1315" spans="1:9" x14ac:dyDescent="0.25">
      <c r="A1315" s="72"/>
      <c r="B1315" s="72"/>
      <c r="C1315" s="72"/>
      <c r="D1315" s="73"/>
      <c r="E1315" s="72"/>
      <c r="F1315" s="72"/>
      <c r="G1315" s="74"/>
      <c r="H1315" s="72"/>
      <c r="I1315" s="72"/>
    </row>
    <row r="1316" spans="1:9" x14ac:dyDescent="0.25">
      <c r="A1316" s="72"/>
      <c r="B1316" s="72"/>
      <c r="C1316" s="72"/>
      <c r="D1316" s="73"/>
      <c r="E1316" s="72"/>
      <c r="F1316" s="72"/>
      <c r="G1316" s="74"/>
      <c r="H1316" s="72"/>
      <c r="I1316" s="72"/>
    </row>
    <row r="1317" spans="1:9" x14ac:dyDescent="0.25">
      <c r="A1317" s="72"/>
      <c r="B1317" s="72"/>
      <c r="C1317" s="72"/>
      <c r="D1317" s="73"/>
      <c r="E1317" s="72"/>
      <c r="F1317" s="72"/>
      <c r="G1317" s="74"/>
      <c r="H1317" s="72"/>
      <c r="I1317" s="72"/>
    </row>
    <row r="1318" spans="1:9" x14ac:dyDescent="0.25">
      <c r="A1318" s="72"/>
      <c r="B1318" s="72"/>
      <c r="C1318" s="72"/>
      <c r="D1318" s="73"/>
      <c r="E1318" s="72"/>
      <c r="F1318" s="72"/>
      <c r="G1318" s="74"/>
      <c r="H1318" s="72"/>
      <c r="I1318" s="72"/>
    </row>
    <row r="1319" spans="1:9" x14ac:dyDescent="0.25">
      <c r="A1319" s="72"/>
      <c r="B1319" s="72"/>
      <c r="C1319" s="72"/>
      <c r="D1319" s="73"/>
      <c r="E1319" s="72"/>
      <c r="F1319" s="72"/>
      <c r="G1319" s="74"/>
      <c r="H1319" s="72"/>
      <c r="I1319" s="72"/>
    </row>
    <row r="1320" spans="1:9" x14ac:dyDescent="0.25">
      <c r="A1320" s="72"/>
      <c r="B1320" s="72"/>
      <c r="C1320" s="72"/>
      <c r="D1320" s="73"/>
      <c r="E1320" s="72"/>
      <c r="F1320" s="72"/>
      <c r="G1320" s="74"/>
      <c r="H1320" s="72"/>
      <c r="I1320" s="72"/>
    </row>
    <row r="1321" spans="1:9" x14ac:dyDescent="0.25">
      <c r="A1321" s="72"/>
      <c r="B1321" s="72"/>
      <c r="C1321" s="72"/>
      <c r="D1321" s="73"/>
      <c r="E1321" s="72"/>
      <c r="F1321" s="72"/>
      <c r="G1321" s="74"/>
      <c r="H1321" s="72"/>
      <c r="I1321" s="72"/>
    </row>
    <row r="1322" spans="1:9" x14ac:dyDescent="0.25">
      <c r="A1322" s="72"/>
      <c r="B1322" s="72"/>
      <c r="C1322" s="72"/>
      <c r="D1322" s="73"/>
      <c r="E1322" s="72"/>
      <c r="F1322" s="72"/>
      <c r="G1322" s="74"/>
      <c r="H1322" s="72"/>
      <c r="I1322" s="72"/>
    </row>
    <row r="1323" spans="1:9" x14ac:dyDescent="0.25">
      <c r="A1323" s="72"/>
      <c r="B1323" s="72"/>
      <c r="C1323" s="72"/>
      <c r="D1323" s="73"/>
      <c r="E1323" s="72"/>
      <c r="F1323" s="72"/>
      <c r="G1323" s="74"/>
      <c r="H1323" s="72"/>
      <c r="I1323" s="72"/>
    </row>
    <row r="1324" spans="1:9" x14ac:dyDescent="0.25">
      <c r="A1324" s="72"/>
      <c r="B1324" s="72"/>
      <c r="C1324" s="72"/>
      <c r="D1324" s="73"/>
      <c r="E1324" s="72"/>
      <c r="F1324" s="72"/>
      <c r="G1324" s="74"/>
      <c r="H1324" s="72"/>
      <c r="I1324" s="72"/>
    </row>
    <row r="1325" spans="1:9" x14ac:dyDescent="0.25">
      <c r="A1325" s="72"/>
      <c r="B1325" s="72"/>
      <c r="C1325" s="72"/>
      <c r="D1325" s="73"/>
      <c r="E1325" s="72"/>
      <c r="F1325" s="72"/>
      <c r="G1325" s="74"/>
      <c r="H1325" s="72"/>
      <c r="I1325" s="72"/>
    </row>
    <row r="1326" spans="1:9" x14ac:dyDescent="0.25">
      <c r="A1326" s="72"/>
      <c r="B1326" s="72"/>
      <c r="C1326" s="72"/>
      <c r="D1326" s="73"/>
      <c r="E1326" s="72"/>
      <c r="F1326" s="72"/>
      <c r="G1326" s="74"/>
      <c r="H1326" s="72"/>
      <c r="I1326" s="72"/>
    </row>
    <row r="1327" spans="1:9" x14ac:dyDescent="0.25">
      <c r="A1327" s="72"/>
      <c r="B1327" s="72"/>
      <c r="C1327" s="72"/>
      <c r="D1327" s="73"/>
      <c r="E1327" s="72"/>
      <c r="F1327" s="72"/>
      <c r="G1327" s="74"/>
      <c r="H1327" s="72"/>
      <c r="I1327" s="72"/>
    </row>
    <row r="1328" spans="1:9" x14ac:dyDescent="0.25">
      <c r="A1328" s="72"/>
      <c r="B1328" s="72"/>
      <c r="C1328" s="72"/>
      <c r="D1328" s="73"/>
      <c r="E1328" s="72"/>
      <c r="F1328" s="72"/>
      <c r="G1328" s="74"/>
      <c r="H1328" s="72"/>
      <c r="I1328" s="72"/>
    </row>
    <row r="1329" spans="1:9" x14ac:dyDescent="0.25">
      <c r="A1329" s="72"/>
      <c r="B1329" s="72"/>
      <c r="C1329" s="72"/>
      <c r="D1329" s="73"/>
      <c r="E1329" s="72"/>
      <c r="F1329" s="72"/>
      <c r="G1329" s="74"/>
      <c r="H1329" s="72"/>
      <c r="I1329" s="72"/>
    </row>
    <row r="1330" spans="1:9" x14ac:dyDescent="0.25">
      <c r="A1330" s="72"/>
      <c r="B1330" s="72"/>
      <c r="C1330" s="72"/>
      <c r="D1330" s="73"/>
      <c r="E1330" s="72"/>
      <c r="F1330" s="72"/>
      <c r="G1330" s="74"/>
      <c r="H1330" s="72"/>
      <c r="I1330" s="72"/>
    </row>
    <row r="1331" spans="1:9" x14ac:dyDescent="0.25">
      <c r="A1331" s="72"/>
      <c r="B1331" s="72"/>
      <c r="C1331" s="72"/>
      <c r="D1331" s="73"/>
      <c r="E1331" s="72"/>
      <c r="F1331" s="72"/>
      <c r="G1331" s="74"/>
      <c r="H1331" s="72"/>
      <c r="I1331" s="72"/>
    </row>
    <row r="1332" spans="1:9" x14ac:dyDescent="0.25">
      <c r="A1332" s="72"/>
      <c r="B1332" s="72"/>
      <c r="C1332" s="72"/>
      <c r="D1332" s="73"/>
      <c r="E1332" s="72"/>
      <c r="F1332" s="72"/>
      <c r="G1332" s="74"/>
      <c r="H1332" s="72"/>
      <c r="I1332" s="72"/>
    </row>
    <row r="1333" spans="1:9" x14ac:dyDescent="0.25">
      <c r="A1333" s="72"/>
      <c r="B1333" s="72"/>
      <c r="C1333" s="72"/>
      <c r="D1333" s="73"/>
      <c r="E1333" s="72"/>
      <c r="F1333" s="72"/>
      <c r="G1333" s="74"/>
      <c r="H1333" s="72"/>
      <c r="I1333" s="72"/>
    </row>
    <row r="1334" spans="1:9" x14ac:dyDescent="0.25">
      <c r="A1334" s="72"/>
      <c r="B1334" s="72"/>
      <c r="C1334" s="72"/>
      <c r="D1334" s="73"/>
      <c r="E1334" s="72"/>
      <c r="F1334" s="72"/>
      <c r="G1334" s="74"/>
      <c r="H1334" s="72"/>
      <c r="I1334" s="72"/>
    </row>
    <row r="1335" spans="1:9" x14ac:dyDescent="0.25">
      <c r="A1335" s="72"/>
      <c r="B1335" s="72"/>
      <c r="C1335" s="72"/>
      <c r="D1335" s="73"/>
      <c r="E1335" s="72"/>
      <c r="F1335" s="72"/>
      <c r="G1335" s="74"/>
      <c r="H1335" s="72"/>
      <c r="I1335" s="72"/>
    </row>
    <row r="1336" spans="1:9" x14ac:dyDescent="0.25">
      <c r="A1336" s="72"/>
      <c r="B1336" s="72"/>
      <c r="C1336" s="72"/>
      <c r="D1336" s="73"/>
      <c r="E1336" s="72"/>
      <c r="F1336" s="72"/>
      <c r="G1336" s="74"/>
      <c r="H1336" s="72"/>
      <c r="I1336" s="72"/>
    </row>
    <row r="1337" spans="1:9" x14ac:dyDescent="0.25">
      <c r="A1337" s="72"/>
      <c r="B1337" s="72"/>
      <c r="C1337" s="72"/>
      <c r="D1337" s="73"/>
      <c r="E1337" s="72"/>
      <c r="F1337" s="72"/>
      <c r="G1337" s="74"/>
      <c r="H1337" s="72"/>
      <c r="I1337" s="72"/>
    </row>
    <row r="1338" spans="1:9" x14ac:dyDescent="0.25">
      <c r="A1338" s="72"/>
      <c r="B1338" s="72"/>
      <c r="C1338" s="72"/>
      <c r="D1338" s="73"/>
      <c r="E1338" s="72"/>
      <c r="F1338" s="72"/>
      <c r="G1338" s="74"/>
      <c r="H1338" s="72"/>
      <c r="I1338" s="72"/>
    </row>
    <row r="1339" spans="1:9" x14ac:dyDescent="0.25">
      <c r="A1339" s="72"/>
      <c r="B1339" s="72"/>
      <c r="C1339" s="72"/>
      <c r="D1339" s="73"/>
      <c r="E1339" s="72"/>
      <c r="F1339" s="72"/>
      <c r="G1339" s="74"/>
      <c r="H1339" s="72"/>
      <c r="I1339" s="72"/>
    </row>
    <row r="1340" spans="1:9" x14ac:dyDescent="0.25">
      <c r="A1340" s="72"/>
      <c r="B1340" s="72"/>
      <c r="C1340" s="72"/>
      <c r="D1340" s="73"/>
      <c r="E1340" s="72"/>
      <c r="F1340" s="72"/>
      <c r="G1340" s="74"/>
      <c r="H1340" s="72"/>
      <c r="I1340" s="72"/>
    </row>
    <row r="1341" spans="1:9" x14ac:dyDescent="0.25">
      <c r="A1341" s="72"/>
      <c r="B1341" s="72"/>
      <c r="C1341" s="72"/>
      <c r="D1341" s="73"/>
      <c r="E1341" s="72"/>
      <c r="F1341" s="72"/>
      <c r="G1341" s="74"/>
      <c r="H1341" s="72"/>
      <c r="I1341" s="72"/>
    </row>
    <row r="1342" spans="1:9" x14ac:dyDescent="0.25">
      <c r="A1342" s="72"/>
      <c r="B1342" s="72"/>
      <c r="C1342" s="72"/>
      <c r="D1342" s="73"/>
      <c r="E1342" s="72"/>
      <c r="F1342" s="72"/>
      <c r="G1342" s="74"/>
      <c r="H1342" s="72"/>
      <c r="I1342" s="72"/>
    </row>
    <row r="1343" spans="1:9" x14ac:dyDescent="0.25">
      <c r="A1343" s="72"/>
      <c r="B1343" s="72"/>
      <c r="C1343" s="72"/>
      <c r="D1343" s="73"/>
      <c r="E1343" s="72"/>
      <c r="F1343" s="72"/>
      <c r="G1343" s="74"/>
      <c r="H1343" s="72"/>
      <c r="I1343" s="72"/>
    </row>
    <row r="1344" spans="1:9" x14ac:dyDescent="0.25">
      <c r="A1344" s="72"/>
      <c r="B1344" s="72"/>
      <c r="C1344" s="72"/>
      <c r="D1344" s="73"/>
      <c r="E1344" s="72"/>
      <c r="F1344" s="72"/>
      <c r="G1344" s="74"/>
      <c r="H1344" s="72"/>
      <c r="I1344" s="72"/>
    </row>
    <row r="1345" spans="1:9" x14ac:dyDescent="0.25">
      <c r="A1345" s="72"/>
      <c r="B1345" s="72"/>
      <c r="C1345" s="72"/>
      <c r="D1345" s="73"/>
      <c r="E1345" s="72"/>
      <c r="F1345" s="72"/>
      <c r="G1345" s="74"/>
      <c r="H1345" s="72"/>
      <c r="I1345" s="72"/>
    </row>
    <row r="1346" spans="1:9" x14ac:dyDescent="0.25">
      <c r="A1346" s="72"/>
      <c r="B1346" s="72"/>
      <c r="C1346" s="72"/>
      <c r="D1346" s="73"/>
      <c r="E1346" s="72"/>
      <c r="F1346" s="72"/>
      <c r="G1346" s="74"/>
      <c r="H1346" s="72"/>
      <c r="I1346" s="72"/>
    </row>
    <row r="1347" spans="1:9" x14ac:dyDescent="0.25">
      <c r="A1347" s="72"/>
      <c r="B1347" s="72"/>
      <c r="C1347" s="72"/>
      <c r="D1347" s="73"/>
      <c r="E1347" s="72"/>
      <c r="F1347" s="72"/>
      <c r="G1347" s="74"/>
      <c r="H1347" s="72"/>
      <c r="I1347" s="72"/>
    </row>
    <row r="1348" spans="1:9" x14ac:dyDescent="0.25">
      <c r="A1348" s="72"/>
      <c r="B1348" s="72"/>
      <c r="C1348" s="72"/>
      <c r="D1348" s="73"/>
      <c r="E1348" s="72"/>
      <c r="F1348" s="72"/>
      <c r="G1348" s="74"/>
      <c r="H1348" s="72"/>
      <c r="I1348" s="72"/>
    </row>
    <row r="1349" spans="1:9" x14ac:dyDescent="0.25">
      <c r="A1349" s="72"/>
      <c r="B1349" s="72"/>
      <c r="C1349" s="72"/>
      <c r="D1349" s="73"/>
      <c r="E1349" s="72"/>
      <c r="F1349" s="72"/>
      <c r="G1349" s="74"/>
      <c r="H1349" s="72"/>
      <c r="I1349" s="72"/>
    </row>
    <row r="1350" spans="1:9" x14ac:dyDescent="0.25">
      <c r="A1350" s="72"/>
      <c r="B1350" s="72"/>
      <c r="C1350" s="72"/>
      <c r="D1350" s="73"/>
      <c r="E1350" s="72"/>
      <c r="F1350" s="72"/>
      <c r="G1350" s="74"/>
      <c r="H1350" s="72"/>
      <c r="I1350" s="72"/>
    </row>
    <row r="1351" spans="1:9" x14ac:dyDescent="0.25">
      <c r="A1351" s="72"/>
      <c r="B1351" s="72"/>
      <c r="C1351" s="72"/>
      <c r="D1351" s="73"/>
      <c r="E1351" s="72"/>
      <c r="F1351" s="72"/>
      <c r="G1351" s="74"/>
      <c r="H1351" s="72"/>
      <c r="I1351" s="72"/>
    </row>
    <row r="1352" spans="1:9" x14ac:dyDescent="0.25">
      <c r="A1352" s="72"/>
      <c r="B1352" s="72"/>
      <c r="C1352" s="72"/>
      <c r="D1352" s="73"/>
      <c r="E1352" s="72"/>
      <c r="F1352" s="72"/>
      <c r="G1352" s="74"/>
      <c r="H1352" s="72"/>
      <c r="I1352" s="72"/>
    </row>
    <row r="1353" spans="1:9" x14ac:dyDescent="0.25">
      <c r="A1353" s="72"/>
      <c r="B1353" s="72"/>
      <c r="C1353" s="72"/>
      <c r="D1353" s="73"/>
      <c r="E1353" s="72"/>
      <c r="F1353" s="72"/>
      <c r="G1353" s="74"/>
      <c r="H1353" s="72"/>
      <c r="I1353" s="72"/>
    </row>
    <row r="1354" spans="1:9" x14ac:dyDescent="0.25">
      <c r="A1354" s="72"/>
      <c r="B1354" s="72"/>
      <c r="C1354" s="72"/>
      <c r="D1354" s="73"/>
      <c r="E1354" s="72"/>
      <c r="F1354" s="72"/>
      <c r="G1354" s="74"/>
      <c r="H1354" s="72"/>
      <c r="I1354" s="72"/>
    </row>
    <row r="1355" spans="1:9" x14ac:dyDescent="0.25">
      <c r="A1355" s="72"/>
      <c r="B1355" s="72"/>
      <c r="C1355" s="72"/>
      <c r="D1355" s="73"/>
      <c r="E1355" s="72"/>
      <c r="F1355" s="72"/>
      <c r="G1355" s="74"/>
      <c r="H1355" s="72"/>
      <c r="I1355" s="72"/>
    </row>
    <row r="1356" spans="1:9" x14ac:dyDescent="0.25">
      <c r="A1356" s="72"/>
      <c r="B1356" s="72"/>
      <c r="C1356" s="72"/>
      <c r="D1356" s="73"/>
      <c r="E1356" s="72"/>
      <c r="F1356" s="72"/>
      <c r="G1356" s="74"/>
      <c r="H1356" s="72"/>
      <c r="I1356" s="72"/>
    </row>
    <row r="1357" spans="1:9" x14ac:dyDescent="0.25">
      <c r="A1357" s="72"/>
      <c r="B1357" s="72"/>
      <c r="C1357" s="72"/>
      <c r="D1357" s="73"/>
      <c r="E1357" s="72"/>
      <c r="F1357" s="72"/>
      <c r="G1357" s="74"/>
      <c r="H1357" s="72"/>
      <c r="I1357" s="72"/>
    </row>
    <row r="1358" spans="1:9" x14ac:dyDescent="0.25">
      <c r="A1358" s="72"/>
      <c r="B1358" s="72"/>
      <c r="C1358" s="72"/>
      <c r="D1358" s="73"/>
      <c r="E1358" s="72"/>
      <c r="F1358" s="72"/>
      <c r="G1358" s="74"/>
      <c r="H1358" s="72"/>
      <c r="I1358" s="72"/>
    </row>
    <row r="1359" spans="1:9" x14ac:dyDescent="0.25">
      <c r="A1359" s="72"/>
      <c r="B1359" s="72"/>
      <c r="C1359" s="72"/>
      <c r="D1359" s="73"/>
      <c r="E1359" s="72"/>
      <c r="F1359" s="72"/>
      <c r="G1359" s="74"/>
      <c r="H1359" s="72"/>
      <c r="I1359" s="72"/>
    </row>
    <row r="1360" spans="1:9" x14ac:dyDescent="0.25">
      <c r="A1360" s="72"/>
      <c r="B1360" s="72"/>
      <c r="C1360" s="72"/>
      <c r="D1360" s="73"/>
      <c r="E1360" s="72"/>
      <c r="F1360" s="72"/>
      <c r="G1360" s="74"/>
      <c r="H1360" s="72"/>
      <c r="I1360" s="72"/>
    </row>
    <row r="1361" spans="1:9" x14ac:dyDescent="0.25">
      <c r="A1361" s="72"/>
      <c r="B1361" s="72"/>
      <c r="C1361" s="72"/>
      <c r="D1361" s="73"/>
      <c r="E1361" s="72"/>
      <c r="F1361" s="72"/>
      <c r="G1361" s="74"/>
      <c r="H1361" s="72"/>
      <c r="I1361" s="72"/>
    </row>
    <row r="1362" spans="1:9" x14ac:dyDescent="0.25">
      <c r="A1362" s="72"/>
      <c r="B1362" s="72"/>
      <c r="C1362" s="72"/>
      <c r="D1362" s="73"/>
      <c r="E1362" s="72"/>
      <c r="F1362" s="72"/>
      <c r="G1362" s="74"/>
      <c r="H1362" s="72"/>
      <c r="I1362" s="72"/>
    </row>
    <row r="1363" spans="1:9" x14ac:dyDescent="0.25">
      <c r="A1363" s="72"/>
      <c r="B1363" s="72"/>
      <c r="C1363" s="72"/>
      <c r="D1363" s="73"/>
      <c r="E1363" s="72"/>
      <c r="F1363" s="72"/>
      <c r="G1363" s="74"/>
      <c r="H1363" s="72"/>
      <c r="I1363" s="72"/>
    </row>
    <row r="1364" spans="1:9" x14ac:dyDescent="0.25">
      <c r="A1364" s="72"/>
      <c r="B1364" s="72"/>
      <c r="C1364" s="72"/>
      <c r="D1364" s="73"/>
      <c r="E1364" s="72"/>
      <c r="F1364" s="72"/>
      <c r="G1364" s="74"/>
      <c r="H1364" s="72"/>
      <c r="I1364" s="72"/>
    </row>
    <row r="1365" spans="1:9" x14ac:dyDescent="0.25">
      <c r="A1365" s="72"/>
      <c r="B1365" s="72"/>
      <c r="C1365" s="72"/>
      <c r="D1365" s="73"/>
      <c r="E1365" s="72"/>
      <c r="F1365" s="72"/>
      <c r="G1365" s="74"/>
      <c r="H1365" s="72"/>
      <c r="I1365" s="72"/>
    </row>
    <row r="1366" spans="1:9" x14ac:dyDescent="0.25">
      <c r="A1366" s="72"/>
      <c r="B1366" s="72"/>
      <c r="C1366" s="72"/>
      <c r="D1366" s="73"/>
      <c r="E1366" s="72"/>
      <c r="F1366" s="72"/>
      <c r="G1366" s="74"/>
      <c r="H1366" s="72"/>
      <c r="I1366" s="72"/>
    </row>
    <row r="1367" spans="1:9" x14ac:dyDescent="0.25">
      <c r="A1367" s="72"/>
      <c r="B1367" s="72"/>
      <c r="C1367" s="72"/>
      <c r="D1367" s="73"/>
      <c r="E1367" s="72"/>
      <c r="F1367" s="72"/>
      <c r="G1367" s="74"/>
      <c r="H1367" s="72"/>
      <c r="I1367" s="72"/>
    </row>
    <row r="1368" spans="1:9" x14ac:dyDescent="0.25">
      <c r="A1368" s="72"/>
      <c r="B1368" s="72"/>
      <c r="C1368" s="72"/>
      <c r="D1368" s="73"/>
      <c r="E1368" s="72"/>
      <c r="F1368" s="72"/>
      <c r="G1368" s="74"/>
      <c r="H1368" s="72"/>
      <c r="I1368" s="72"/>
    </row>
    <row r="1369" spans="1:9" x14ac:dyDescent="0.25">
      <c r="A1369" s="72"/>
      <c r="B1369" s="72"/>
      <c r="C1369" s="72"/>
      <c r="D1369" s="73"/>
      <c r="E1369" s="72"/>
      <c r="F1369" s="72"/>
      <c r="G1369" s="74"/>
      <c r="H1369" s="72"/>
      <c r="I1369" s="72"/>
    </row>
    <row r="1370" spans="1:9" x14ac:dyDescent="0.25">
      <c r="A1370" s="72"/>
      <c r="B1370" s="72"/>
      <c r="C1370" s="72"/>
      <c r="D1370" s="73"/>
      <c r="E1370" s="72"/>
      <c r="F1370" s="72"/>
      <c r="G1370" s="74"/>
      <c r="H1370" s="72"/>
      <c r="I1370" s="72"/>
    </row>
    <row r="1371" spans="1:9" x14ac:dyDescent="0.25">
      <c r="A1371" s="72"/>
      <c r="B1371" s="72"/>
      <c r="C1371" s="72"/>
      <c r="D1371" s="73"/>
      <c r="E1371" s="72"/>
      <c r="F1371" s="72"/>
      <c r="G1371" s="74"/>
      <c r="H1371" s="72"/>
      <c r="I1371" s="72"/>
    </row>
    <row r="1372" spans="1:9" x14ac:dyDescent="0.25">
      <c r="A1372" s="72"/>
      <c r="B1372" s="72"/>
      <c r="C1372" s="72"/>
      <c r="D1372" s="73"/>
      <c r="E1372" s="72"/>
      <c r="F1372" s="72"/>
      <c r="G1372" s="74"/>
      <c r="H1372" s="72"/>
      <c r="I1372" s="72"/>
    </row>
    <row r="1373" spans="1:9" x14ac:dyDescent="0.25">
      <c r="A1373" s="72"/>
      <c r="B1373" s="72"/>
      <c r="C1373" s="72"/>
      <c r="D1373" s="73"/>
      <c r="E1373" s="72"/>
      <c r="F1373" s="72"/>
      <c r="G1373" s="74"/>
      <c r="H1373" s="72"/>
      <c r="I1373" s="72"/>
    </row>
    <row r="1374" spans="1:9" x14ac:dyDescent="0.25">
      <c r="A1374" s="72"/>
      <c r="B1374" s="72"/>
      <c r="C1374" s="72"/>
      <c r="D1374" s="73"/>
      <c r="E1374" s="72"/>
      <c r="F1374" s="72"/>
      <c r="G1374" s="74"/>
      <c r="H1374" s="72"/>
      <c r="I1374" s="72"/>
    </row>
    <row r="1375" spans="1:9" x14ac:dyDescent="0.25">
      <c r="A1375" s="72"/>
      <c r="B1375" s="72"/>
      <c r="C1375" s="72"/>
      <c r="D1375" s="73"/>
      <c r="E1375" s="72"/>
      <c r="F1375" s="72"/>
      <c r="G1375" s="74"/>
      <c r="H1375" s="72"/>
      <c r="I1375" s="72"/>
    </row>
    <row r="1376" spans="1:9" x14ac:dyDescent="0.25">
      <c r="A1376" s="72"/>
      <c r="B1376" s="72"/>
      <c r="C1376" s="72"/>
      <c r="D1376" s="73"/>
      <c r="E1376" s="72"/>
      <c r="F1376" s="72"/>
      <c r="G1376" s="74"/>
      <c r="H1376" s="72"/>
      <c r="I1376" s="72"/>
    </row>
    <row r="1377" spans="1:9" x14ac:dyDescent="0.25">
      <c r="A1377" s="72"/>
      <c r="B1377" s="72"/>
      <c r="C1377" s="72"/>
      <c r="D1377" s="73"/>
      <c r="E1377" s="72"/>
      <c r="F1377" s="72"/>
      <c r="G1377" s="74"/>
      <c r="H1377" s="72"/>
      <c r="I1377" s="72"/>
    </row>
    <row r="1378" spans="1:9" x14ac:dyDescent="0.25">
      <c r="A1378" s="72"/>
      <c r="B1378" s="72"/>
      <c r="C1378" s="72"/>
      <c r="D1378" s="73"/>
      <c r="E1378" s="72"/>
      <c r="F1378" s="72"/>
      <c r="G1378" s="74"/>
      <c r="H1378" s="72"/>
      <c r="I1378" s="72"/>
    </row>
    <row r="1379" spans="1:9" x14ac:dyDescent="0.25">
      <c r="A1379" s="72"/>
      <c r="B1379" s="72"/>
      <c r="C1379" s="72"/>
      <c r="D1379" s="73"/>
      <c r="E1379" s="72"/>
      <c r="F1379" s="72"/>
      <c r="G1379" s="74"/>
      <c r="H1379" s="72"/>
      <c r="I1379" s="72"/>
    </row>
    <row r="1380" spans="1:9" x14ac:dyDescent="0.25">
      <c r="A1380" s="72"/>
      <c r="B1380" s="72"/>
      <c r="C1380" s="72"/>
      <c r="D1380" s="73"/>
      <c r="E1380" s="72"/>
      <c r="F1380" s="72"/>
      <c r="G1380" s="74"/>
      <c r="H1380" s="72"/>
      <c r="I1380" s="72"/>
    </row>
    <row r="1381" spans="1:9" x14ac:dyDescent="0.25">
      <c r="A1381" s="72"/>
      <c r="B1381" s="72"/>
      <c r="C1381" s="72"/>
      <c r="D1381" s="73"/>
      <c r="E1381" s="72"/>
      <c r="F1381" s="72"/>
      <c r="G1381" s="74"/>
      <c r="H1381" s="72"/>
      <c r="I1381" s="72"/>
    </row>
    <row r="1382" spans="1:9" x14ac:dyDescent="0.25">
      <c r="A1382" s="72"/>
      <c r="B1382" s="72"/>
      <c r="C1382" s="72"/>
      <c r="D1382" s="73"/>
      <c r="E1382" s="72"/>
      <c r="F1382" s="72"/>
      <c r="G1382" s="74"/>
      <c r="H1382" s="72"/>
      <c r="I1382" s="72"/>
    </row>
    <row r="1383" spans="1:9" x14ac:dyDescent="0.25">
      <c r="A1383" s="72"/>
      <c r="B1383" s="72"/>
      <c r="C1383" s="72"/>
      <c r="D1383" s="73"/>
      <c r="E1383" s="72"/>
      <c r="F1383" s="72"/>
      <c r="G1383" s="74"/>
      <c r="H1383" s="72"/>
      <c r="I1383" s="72"/>
    </row>
    <row r="1384" spans="1:9" x14ac:dyDescent="0.25">
      <c r="A1384" s="72"/>
      <c r="B1384" s="72"/>
      <c r="C1384" s="72"/>
      <c r="D1384" s="73"/>
      <c r="E1384" s="72"/>
      <c r="F1384" s="72"/>
      <c r="G1384" s="74"/>
      <c r="H1384" s="72"/>
      <c r="I1384" s="72"/>
    </row>
    <row r="1385" spans="1:9" x14ac:dyDescent="0.25">
      <c r="A1385" s="72"/>
      <c r="B1385" s="72"/>
      <c r="C1385" s="72"/>
      <c r="D1385" s="73"/>
      <c r="E1385" s="72"/>
      <c r="F1385" s="72"/>
      <c r="G1385" s="74"/>
      <c r="H1385" s="72"/>
      <c r="I1385" s="72"/>
    </row>
    <row r="1386" spans="1:9" x14ac:dyDescent="0.25">
      <c r="A1386" s="72"/>
      <c r="B1386" s="72"/>
      <c r="C1386" s="72"/>
      <c r="D1386" s="73"/>
      <c r="E1386" s="72"/>
      <c r="F1386" s="72"/>
      <c r="G1386" s="74"/>
      <c r="H1386" s="72"/>
      <c r="I1386" s="72"/>
    </row>
    <row r="1387" spans="1:9" x14ac:dyDescent="0.25">
      <c r="A1387" s="72"/>
      <c r="B1387" s="72"/>
      <c r="C1387" s="72"/>
      <c r="D1387" s="73"/>
      <c r="E1387" s="72"/>
      <c r="F1387" s="72"/>
      <c r="G1387" s="74"/>
      <c r="H1387" s="72"/>
      <c r="I1387" s="72"/>
    </row>
    <row r="1388" spans="1:9" x14ac:dyDescent="0.25">
      <c r="A1388" s="72"/>
      <c r="B1388" s="72"/>
      <c r="C1388" s="72"/>
      <c r="D1388" s="73"/>
      <c r="E1388" s="72"/>
      <c r="F1388" s="72"/>
      <c r="G1388" s="74"/>
      <c r="H1388" s="72"/>
      <c r="I1388" s="72"/>
    </row>
    <row r="1389" spans="1:9" x14ac:dyDescent="0.25">
      <c r="A1389" s="72"/>
      <c r="B1389" s="72"/>
      <c r="C1389" s="72"/>
      <c r="D1389" s="73"/>
      <c r="E1389" s="72"/>
      <c r="F1389" s="72"/>
      <c r="G1389" s="74"/>
      <c r="H1389" s="72"/>
      <c r="I1389" s="72"/>
    </row>
    <row r="1390" spans="1:9" x14ac:dyDescent="0.25">
      <c r="A1390" s="72"/>
      <c r="B1390" s="72"/>
      <c r="C1390" s="72"/>
      <c r="D1390" s="73"/>
      <c r="E1390" s="72"/>
      <c r="F1390" s="72"/>
      <c r="G1390" s="74"/>
      <c r="H1390" s="72"/>
      <c r="I1390" s="72"/>
    </row>
    <row r="1391" spans="1:9" x14ac:dyDescent="0.25">
      <c r="A1391" s="72"/>
      <c r="B1391" s="72"/>
      <c r="C1391" s="72"/>
      <c r="D1391" s="73"/>
      <c r="E1391" s="72"/>
      <c r="F1391" s="72"/>
      <c r="G1391" s="74"/>
      <c r="H1391" s="72"/>
      <c r="I1391" s="72"/>
    </row>
    <row r="1392" spans="1:9" x14ac:dyDescent="0.25">
      <c r="A1392" s="72"/>
      <c r="B1392" s="72"/>
      <c r="C1392" s="72"/>
      <c r="D1392" s="73"/>
      <c r="E1392" s="72"/>
      <c r="F1392" s="72"/>
      <c r="G1392" s="74"/>
      <c r="H1392" s="72"/>
      <c r="I1392" s="72"/>
    </row>
    <row r="1393" spans="1:9" x14ac:dyDescent="0.25">
      <c r="A1393" s="72"/>
      <c r="B1393" s="72"/>
      <c r="C1393" s="72"/>
      <c r="D1393" s="73"/>
      <c r="E1393" s="72"/>
      <c r="F1393" s="72"/>
      <c r="G1393" s="74"/>
      <c r="H1393" s="72"/>
      <c r="I1393" s="72"/>
    </row>
    <row r="1394" spans="1:9" x14ac:dyDescent="0.25">
      <c r="A1394" s="72"/>
      <c r="B1394" s="72"/>
      <c r="C1394" s="72"/>
      <c r="D1394" s="73"/>
      <c r="E1394" s="72"/>
      <c r="F1394" s="72"/>
      <c r="G1394" s="74"/>
      <c r="H1394" s="72"/>
      <c r="I1394" s="72"/>
    </row>
    <row r="1395" spans="1:9" x14ac:dyDescent="0.25">
      <c r="A1395" s="72"/>
      <c r="B1395" s="72"/>
      <c r="C1395" s="72"/>
      <c r="D1395" s="73"/>
      <c r="E1395" s="72"/>
      <c r="F1395" s="72"/>
      <c r="G1395" s="74"/>
      <c r="H1395" s="72"/>
      <c r="I1395" s="72"/>
    </row>
    <row r="1396" spans="1:9" x14ac:dyDescent="0.25">
      <c r="A1396" s="72"/>
      <c r="B1396" s="72"/>
      <c r="C1396" s="72"/>
      <c r="D1396" s="73"/>
      <c r="E1396" s="72"/>
      <c r="F1396" s="72"/>
      <c r="G1396" s="74"/>
      <c r="H1396" s="72"/>
      <c r="I1396" s="72"/>
    </row>
    <row r="1397" spans="1:9" x14ac:dyDescent="0.25">
      <c r="A1397" s="72"/>
      <c r="B1397" s="72"/>
      <c r="C1397" s="72"/>
      <c r="D1397" s="73"/>
      <c r="E1397" s="72"/>
      <c r="F1397" s="72"/>
      <c r="G1397" s="74"/>
      <c r="H1397" s="72"/>
      <c r="I1397" s="72"/>
    </row>
    <row r="1398" spans="1:9" x14ac:dyDescent="0.25">
      <c r="A1398" s="72"/>
      <c r="B1398" s="72"/>
      <c r="C1398" s="72"/>
      <c r="D1398" s="73"/>
      <c r="E1398" s="72"/>
      <c r="F1398" s="72"/>
      <c r="G1398" s="74"/>
      <c r="H1398" s="72"/>
      <c r="I1398" s="72"/>
    </row>
    <row r="1399" spans="1:9" x14ac:dyDescent="0.25">
      <c r="A1399" s="72"/>
      <c r="B1399" s="72"/>
      <c r="C1399" s="72"/>
      <c r="D1399" s="73"/>
      <c r="E1399" s="72"/>
      <c r="F1399" s="72"/>
      <c r="G1399" s="74"/>
      <c r="H1399" s="72"/>
      <c r="I1399" s="72"/>
    </row>
    <row r="1400" spans="1:9" x14ac:dyDescent="0.25">
      <c r="A1400" s="72"/>
      <c r="B1400" s="72"/>
      <c r="C1400" s="72"/>
      <c r="D1400" s="73"/>
      <c r="E1400" s="72"/>
      <c r="F1400" s="72"/>
      <c r="G1400" s="74"/>
      <c r="H1400" s="72"/>
      <c r="I1400" s="72"/>
    </row>
    <row r="1401" spans="1:9" x14ac:dyDescent="0.25">
      <c r="A1401" s="72"/>
      <c r="B1401" s="72"/>
      <c r="C1401" s="72"/>
      <c r="D1401" s="73"/>
      <c r="E1401" s="72"/>
      <c r="F1401" s="72"/>
      <c r="G1401" s="74"/>
      <c r="H1401" s="72"/>
      <c r="I1401" s="72"/>
    </row>
    <row r="1402" spans="1:9" x14ac:dyDescent="0.25">
      <c r="A1402" s="72"/>
      <c r="B1402" s="72"/>
      <c r="C1402" s="72"/>
      <c r="D1402" s="73"/>
      <c r="E1402" s="72"/>
      <c r="F1402" s="72"/>
      <c r="G1402" s="74"/>
      <c r="H1402" s="72"/>
      <c r="I1402" s="72"/>
    </row>
    <row r="1403" spans="1:9" x14ac:dyDescent="0.25">
      <c r="A1403" s="72"/>
      <c r="B1403" s="72"/>
      <c r="C1403" s="72"/>
      <c r="D1403" s="73"/>
      <c r="E1403" s="72"/>
      <c r="F1403" s="72"/>
      <c r="G1403" s="74"/>
      <c r="H1403" s="72"/>
      <c r="I1403" s="72"/>
    </row>
    <row r="1404" spans="1:9" x14ac:dyDescent="0.25">
      <c r="A1404" s="72"/>
      <c r="B1404" s="72"/>
      <c r="C1404" s="72"/>
      <c r="D1404" s="73"/>
      <c r="E1404" s="72"/>
      <c r="F1404" s="72"/>
      <c r="G1404" s="74"/>
      <c r="H1404" s="72"/>
      <c r="I1404" s="72"/>
    </row>
    <row r="1405" spans="1:9" x14ac:dyDescent="0.25">
      <c r="A1405" s="72"/>
      <c r="B1405" s="72"/>
      <c r="C1405" s="72"/>
      <c r="D1405" s="73"/>
      <c r="E1405" s="72"/>
      <c r="F1405" s="72"/>
      <c r="G1405" s="74"/>
      <c r="H1405" s="72"/>
      <c r="I1405" s="72"/>
    </row>
    <row r="1406" spans="1:9" x14ac:dyDescent="0.25">
      <c r="A1406" s="72"/>
      <c r="B1406" s="72"/>
      <c r="C1406" s="72"/>
      <c r="D1406" s="73"/>
      <c r="E1406" s="72"/>
      <c r="F1406" s="72"/>
      <c r="G1406" s="74"/>
      <c r="H1406" s="72"/>
      <c r="I1406" s="72"/>
    </row>
    <row r="1407" spans="1:9" x14ac:dyDescent="0.25">
      <c r="A1407" s="72"/>
      <c r="B1407" s="72"/>
      <c r="C1407" s="72"/>
      <c r="D1407" s="73"/>
      <c r="E1407" s="72"/>
      <c r="F1407" s="72"/>
      <c r="G1407" s="74"/>
      <c r="H1407" s="72"/>
      <c r="I1407" s="72"/>
    </row>
    <row r="1408" spans="1:9" x14ac:dyDescent="0.25">
      <c r="A1408" s="72"/>
      <c r="B1408" s="72"/>
      <c r="C1408" s="72"/>
      <c r="D1408" s="73"/>
      <c r="E1408" s="72"/>
      <c r="F1408" s="72"/>
      <c r="G1408" s="74"/>
      <c r="H1408" s="72"/>
      <c r="I1408" s="72"/>
    </row>
    <row r="1409" spans="1:9" x14ac:dyDescent="0.25">
      <c r="A1409" s="72"/>
      <c r="B1409" s="72"/>
      <c r="C1409" s="72"/>
      <c r="D1409" s="73"/>
      <c r="E1409" s="72"/>
      <c r="F1409" s="72"/>
      <c r="G1409" s="74"/>
      <c r="H1409" s="72"/>
      <c r="I1409" s="72"/>
    </row>
    <row r="1410" spans="1:9" x14ac:dyDescent="0.25">
      <c r="A1410" s="72"/>
      <c r="B1410" s="72"/>
      <c r="C1410" s="72"/>
      <c r="D1410" s="73"/>
      <c r="E1410" s="72"/>
      <c r="F1410" s="72"/>
      <c r="G1410" s="74"/>
      <c r="H1410" s="72"/>
      <c r="I1410" s="72"/>
    </row>
    <row r="1411" spans="1:9" x14ac:dyDescent="0.25">
      <c r="A1411" s="72"/>
      <c r="B1411" s="72"/>
      <c r="C1411" s="72"/>
      <c r="D1411" s="73"/>
      <c r="E1411" s="72"/>
      <c r="F1411" s="72"/>
      <c r="G1411" s="74"/>
      <c r="H1411" s="72"/>
      <c r="I1411" s="72"/>
    </row>
    <row r="1412" spans="1:9" x14ac:dyDescent="0.25">
      <c r="A1412" s="72"/>
      <c r="B1412" s="72"/>
      <c r="C1412" s="72"/>
      <c r="D1412" s="73"/>
      <c r="E1412" s="72"/>
      <c r="F1412" s="72"/>
      <c r="G1412" s="74"/>
      <c r="H1412" s="72"/>
      <c r="I1412" s="72"/>
    </row>
    <row r="1413" spans="1:9" x14ac:dyDescent="0.25">
      <c r="A1413" s="72"/>
      <c r="B1413" s="72"/>
      <c r="C1413" s="72"/>
      <c r="D1413" s="73"/>
      <c r="E1413" s="72"/>
      <c r="F1413" s="72"/>
      <c r="G1413" s="74"/>
      <c r="H1413" s="72"/>
      <c r="I1413" s="72"/>
    </row>
    <row r="1414" spans="1:9" x14ac:dyDescent="0.25">
      <c r="A1414" s="72"/>
      <c r="B1414" s="72"/>
      <c r="C1414" s="72"/>
      <c r="D1414" s="73"/>
      <c r="E1414" s="72"/>
      <c r="F1414" s="72"/>
      <c r="G1414" s="74"/>
      <c r="H1414" s="72"/>
      <c r="I1414" s="72"/>
    </row>
    <row r="1415" spans="1:9" x14ac:dyDescent="0.25">
      <c r="A1415" s="72"/>
      <c r="B1415" s="72"/>
      <c r="C1415" s="72"/>
      <c r="D1415" s="73"/>
      <c r="E1415" s="72"/>
      <c r="F1415" s="72"/>
      <c r="G1415" s="74"/>
      <c r="H1415" s="72"/>
      <c r="I1415" s="72"/>
    </row>
    <row r="1416" spans="1:9" x14ac:dyDescent="0.25">
      <c r="A1416" s="72"/>
      <c r="B1416" s="72"/>
      <c r="C1416" s="72"/>
      <c r="D1416" s="73"/>
      <c r="E1416" s="72"/>
      <c r="F1416" s="72"/>
      <c r="G1416" s="74"/>
      <c r="H1416" s="72"/>
      <c r="I1416" s="72"/>
    </row>
    <row r="1417" spans="1:9" x14ac:dyDescent="0.25">
      <c r="A1417" s="72"/>
      <c r="B1417" s="72"/>
      <c r="C1417" s="72"/>
      <c r="D1417" s="73"/>
      <c r="E1417" s="72"/>
      <c r="F1417" s="72"/>
      <c r="G1417" s="74"/>
      <c r="H1417" s="72"/>
      <c r="I1417" s="72"/>
    </row>
    <row r="1418" spans="1:9" x14ac:dyDescent="0.25">
      <c r="A1418" s="72"/>
      <c r="B1418" s="72"/>
      <c r="C1418" s="72"/>
      <c r="D1418" s="73"/>
      <c r="E1418" s="72"/>
      <c r="F1418" s="72"/>
      <c r="G1418" s="74"/>
      <c r="H1418" s="72"/>
      <c r="I1418" s="72"/>
    </row>
    <row r="1419" spans="1:9" x14ac:dyDescent="0.25">
      <c r="A1419" s="72"/>
      <c r="B1419" s="72"/>
      <c r="C1419" s="72"/>
      <c r="D1419" s="73"/>
      <c r="E1419" s="72"/>
      <c r="F1419" s="72"/>
      <c r="G1419" s="74"/>
      <c r="H1419" s="72"/>
      <c r="I1419" s="72"/>
    </row>
    <row r="1420" spans="1:9" x14ac:dyDescent="0.25">
      <c r="A1420" s="72"/>
      <c r="B1420" s="72"/>
      <c r="C1420" s="72"/>
      <c r="D1420" s="73"/>
      <c r="E1420" s="72"/>
      <c r="F1420" s="72"/>
      <c r="G1420" s="74"/>
      <c r="H1420" s="72"/>
      <c r="I1420" s="72"/>
    </row>
    <row r="1421" spans="1:9" x14ac:dyDescent="0.25">
      <c r="A1421" s="72"/>
      <c r="B1421" s="72"/>
      <c r="C1421" s="72"/>
      <c r="D1421" s="73"/>
      <c r="E1421" s="72"/>
      <c r="F1421" s="72"/>
      <c r="G1421" s="74"/>
      <c r="H1421" s="72"/>
      <c r="I1421" s="72"/>
    </row>
    <row r="1422" spans="1:9" x14ac:dyDescent="0.25">
      <c r="A1422" s="72"/>
      <c r="B1422" s="72"/>
      <c r="C1422" s="72"/>
      <c r="D1422" s="73"/>
      <c r="E1422" s="72"/>
      <c r="F1422" s="72"/>
      <c r="G1422" s="74"/>
      <c r="H1422" s="72"/>
      <c r="I1422" s="72"/>
    </row>
    <row r="1423" spans="1:9" x14ac:dyDescent="0.25">
      <c r="A1423" s="72"/>
      <c r="B1423" s="72"/>
      <c r="C1423" s="72"/>
      <c r="D1423" s="73"/>
      <c r="E1423" s="72"/>
      <c r="F1423" s="72"/>
      <c r="G1423" s="74"/>
      <c r="H1423" s="72"/>
      <c r="I1423" s="72"/>
    </row>
    <row r="1424" spans="1:9" x14ac:dyDescent="0.25">
      <c r="A1424" s="72"/>
      <c r="B1424" s="72"/>
      <c r="C1424" s="72"/>
      <c r="D1424" s="73"/>
      <c r="E1424" s="72"/>
      <c r="F1424" s="72"/>
      <c r="G1424" s="74"/>
      <c r="H1424" s="72"/>
      <c r="I1424" s="72"/>
    </row>
    <row r="1425" spans="1:9" x14ac:dyDescent="0.25">
      <c r="A1425" s="72"/>
      <c r="B1425" s="72"/>
      <c r="C1425" s="72"/>
      <c r="D1425" s="73"/>
      <c r="E1425" s="72"/>
      <c r="F1425" s="72"/>
      <c r="G1425" s="74"/>
      <c r="H1425" s="72"/>
      <c r="I1425" s="72"/>
    </row>
    <row r="1426" spans="1:9" x14ac:dyDescent="0.25">
      <c r="A1426" s="72"/>
      <c r="B1426" s="72"/>
      <c r="C1426" s="72"/>
      <c r="D1426" s="73"/>
      <c r="E1426" s="72"/>
      <c r="F1426" s="72"/>
      <c r="G1426" s="74"/>
      <c r="H1426" s="72"/>
      <c r="I1426" s="72"/>
    </row>
    <row r="1427" spans="1:9" x14ac:dyDescent="0.25">
      <c r="A1427" s="72"/>
      <c r="B1427" s="72"/>
      <c r="C1427" s="72"/>
      <c r="D1427" s="73"/>
      <c r="E1427" s="72"/>
      <c r="F1427" s="72"/>
      <c r="G1427" s="74"/>
      <c r="H1427" s="72"/>
      <c r="I1427" s="72"/>
    </row>
    <row r="1428" spans="1:9" x14ac:dyDescent="0.25">
      <c r="A1428" s="72"/>
      <c r="B1428" s="72"/>
      <c r="C1428" s="72"/>
      <c r="D1428" s="73"/>
      <c r="E1428" s="72"/>
      <c r="F1428" s="72"/>
      <c r="G1428" s="74"/>
      <c r="H1428" s="72"/>
      <c r="I1428" s="72"/>
    </row>
    <row r="1429" spans="1:9" x14ac:dyDescent="0.25">
      <c r="A1429" s="72"/>
      <c r="B1429" s="72"/>
      <c r="C1429" s="72"/>
      <c r="D1429" s="73"/>
      <c r="E1429" s="72"/>
      <c r="F1429" s="72"/>
      <c r="G1429" s="74"/>
      <c r="H1429" s="72"/>
      <c r="I1429" s="72"/>
    </row>
    <row r="1430" spans="1:9" x14ac:dyDescent="0.25">
      <c r="A1430" s="72"/>
      <c r="B1430" s="72"/>
      <c r="C1430" s="72"/>
      <c r="D1430" s="73"/>
      <c r="E1430" s="72"/>
      <c r="F1430" s="72"/>
      <c r="G1430" s="74"/>
      <c r="H1430" s="72"/>
      <c r="I1430" s="72"/>
    </row>
    <row r="1431" spans="1:9" x14ac:dyDescent="0.25">
      <c r="A1431" s="72"/>
      <c r="B1431" s="72"/>
      <c r="C1431" s="72"/>
      <c r="D1431" s="73"/>
      <c r="E1431" s="72"/>
      <c r="F1431" s="72"/>
      <c r="G1431" s="74"/>
      <c r="H1431" s="72"/>
      <c r="I1431" s="72"/>
    </row>
    <row r="1432" spans="1:9" x14ac:dyDescent="0.25">
      <c r="A1432" s="72"/>
      <c r="B1432" s="72"/>
      <c r="C1432" s="72"/>
      <c r="D1432" s="73"/>
      <c r="E1432" s="72"/>
      <c r="F1432" s="72"/>
      <c r="G1432" s="74"/>
      <c r="H1432" s="72"/>
      <c r="I1432" s="72"/>
    </row>
    <row r="1433" spans="1:9" x14ac:dyDescent="0.25">
      <c r="A1433" s="72"/>
      <c r="B1433" s="72"/>
      <c r="C1433" s="72"/>
      <c r="D1433" s="73"/>
      <c r="E1433" s="72"/>
      <c r="F1433" s="72"/>
      <c r="G1433" s="74"/>
      <c r="H1433" s="72"/>
      <c r="I1433" s="72"/>
    </row>
    <row r="1434" spans="1:9" x14ac:dyDescent="0.25">
      <c r="A1434" s="72"/>
      <c r="B1434" s="72"/>
      <c r="C1434" s="72"/>
      <c r="D1434" s="73"/>
      <c r="E1434" s="72"/>
      <c r="F1434" s="72"/>
      <c r="G1434" s="74"/>
      <c r="H1434" s="72"/>
      <c r="I1434" s="72"/>
    </row>
    <row r="1435" spans="1:9" x14ac:dyDescent="0.25">
      <c r="A1435" s="72"/>
      <c r="B1435" s="72"/>
      <c r="C1435" s="72"/>
      <c r="D1435" s="73"/>
      <c r="E1435" s="72"/>
      <c r="F1435" s="72"/>
      <c r="G1435" s="74"/>
      <c r="H1435" s="72"/>
      <c r="I1435" s="72"/>
    </row>
    <row r="1436" spans="1:9" x14ac:dyDescent="0.25">
      <c r="A1436" s="72"/>
      <c r="B1436" s="72"/>
      <c r="C1436" s="72"/>
      <c r="D1436" s="73"/>
      <c r="E1436" s="72"/>
      <c r="F1436" s="72"/>
      <c r="G1436" s="74"/>
      <c r="H1436" s="72"/>
      <c r="I1436" s="72"/>
    </row>
    <row r="1437" spans="1:9" x14ac:dyDescent="0.25">
      <c r="A1437" s="72"/>
      <c r="B1437" s="72"/>
      <c r="C1437" s="72"/>
      <c r="D1437" s="73"/>
      <c r="E1437" s="72"/>
      <c r="F1437" s="72"/>
      <c r="G1437" s="74"/>
      <c r="H1437" s="72"/>
      <c r="I1437" s="72"/>
    </row>
    <row r="1438" spans="1:9" x14ac:dyDescent="0.25">
      <c r="A1438" s="72"/>
      <c r="B1438" s="72"/>
      <c r="C1438" s="72"/>
      <c r="D1438" s="73"/>
      <c r="E1438" s="72"/>
      <c r="F1438" s="72"/>
      <c r="G1438" s="74"/>
      <c r="H1438" s="72"/>
      <c r="I1438" s="72"/>
    </row>
    <row r="1439" spans="1:9" x14ac:dyDescent="0.25">
      <c r="A1439" s="72"/>
      <c r="B1439" s="72"/>
      <c r="C1439" s="72"/>
      <c r="D1439" s="73"/>
      <c r="E1439" s="72"/>
      <c r="F1439" s="72"/>
      <c r="G1439" s="74"/>
      <c r="H1439" s="72"/>
      <c r="I1439" s="72"/>
    </row>
    <row r="1440" spans="1:9" x14ac:dyDescent="0.25">
      <c r="A1440" s="72"/>
      <c r="B1440" s="72"/>
      <c r="C1440" s="72"/>
      <c r="D1440" s="73"/>
      <c r="E1440" s="72"/>
      <c r="F1440" s="72"/>
      <c r="G1440" s="74"/>
      <c r="H1440" s="72"/>
      <c r="I1440" s="72"/>
    </row>
    <row r="1441" spans="1:9" x14ac:dyDescent="0.25">
      <c r="A1441" s="72"/>
      <c r="B1441" s="72"/>
      <c r="C1441" s="72"/>
      <c r="D1441" s="73"/>
      <c r="E1441" s="72"/>
      <c r="F1441" s="72"/>
      <c r="G1441" s="74"/>
      <c r="H1441" s="72"/>
      <c r="I1441" s="72"/>
    </row>
    <row r="1442" spans="1:9" x14ac:dyDescent="0.25">
      <c r="A1442" s="72"/>
      <c r="B1442" s="72"/>
      <c r="C1442" s="72"/>
      <c r="D1442" s="73"/>
      <c r="E1442" s="72"/>
      <c r="F1442" s="72"/>
      <c r="G1442" s="74"/>
      <c r="H1442" s="72"/>
      <c r="I1442" s="72"/>
    </row>
    <row r="1443" spans="1:9" x14ac:dyDescent="0.25">
      <c r="A1443" s="72"/>
      <c r="B1443" s="72"/>
      <c r="C1443" s="72"/>
      <c r="D1443" s="73"/>
      <c r="E1443" s="72"/>
      <c r="F1443" s="72"/>
      <c r="G1443" s="74"/>
      <c r="H1443" s="72"/>
      <c r="I1443" s="72"/>
    </row>
    <row r="1444" spans="1:9" x14ac:dyDescent="0.25">
      <c r="A1444" s="72"/>
      <c r="B1444" s="72"/>
      <c r="C1444" s="72"/>
      <c r="D1444" s="73"/>
      <c r="E1444" s="72"/>
      <c r="F1444" s="72"/>
      <c r="G1444" s="74"/>
      <c r="H1444" s="72"/>
      <c r="I1444" s="72"/>
    </row>
    <row r="1445" spans="1:9" x14ac:dyDescent="0.25">
      <c r="A1445" s="72"/>
      <c r="B1445" s="72"/>
      <c r="C1445" s="72"/>
      <c r="D1445" s="73"/>
      <c r="E1445" s="72"/>
      <c r="F1445" s="72"/>
      <c r="G1445" s="74"/>
      <c r="H1445" s="72"/>
      <c r="I1445" s="72"/>
    </row>
    <row r="1446" spans="1:9" x14ac:dyDescent="0.25">
      <c r="A1446" s="72"/>
      <c r="B1446" s="72"/>
      <c r="C1446" s="72"/>
      <c r="D1446" s="73"/>
      <c r="E1446" s="72"/>
      <c r="F1446" s="72"/>
      <c r="G1446" s="74"/>
      <c r="H1446" s="72"/>
      <c r="I1446" s="72"/>
    </row>
    <row r="1447" spans="1:9" x14ac:dyDescent="0.25">
      <c r="A1447" s="72"/>
      <c r="B1447" s="72"/>
      <c r="C1447" s="72"/>
      <c r="D1447" s="73"/>
      <c r="E1447" s="72"/>
      <c r="F1447" s="72"/>
      <c r="G1447" s="74"/>
      <c r="H1447" s="72"/>
      <c r="I1447" s="72"/>
    </row>
    <row r="1448" spans="1:9" x14ac:dyDescent="0.25">
      <c r="A1448" s="72"/>
      <c r="B1448" s="72"/>
      <c r="C1448" s="72"/>
      <c r="D1448" s="73"/>
      <c r="E1448" s="72"/>
      <c r="F1448" s="72"/>
      <c r="G1448" s="74"/>
      <c r="H1448" s="72"/>
      <c r="I1448" s="72"/>
    </row>
    <row r="1449" spans="1:9" x14ac:dyDescent="0.25">
      <c r="A1449" s="72"/>
      <c r="B1449" s="72"/>
      <c r="C1449" s="72"/>
      <c r="D1449" s="73"/>
      <c r="E1449" s="72"/>
      <c r="F1449" s="72"/>
      <c r="G1449" s="74"/>
      <c r="H1449" s="72"/>
      <c r="I1449" s="72"/>
    </row>
    <row r="1450" spans="1:9" x14ac:dyDescent="0.25">
      <c r="A1450" s="72"/>
      <c r="B1450" s="72"/>
      <c r="C1450" s="72"/>
      <c r="D1450" s="73"/>
      <c r="E1450" s="72"/>
      <c r="F1450" s="72"/>
      <c r="G1450" s="74"/>
      <c r="H1450" s="72"/>
      <c r="I1450" s="72"/>
    </row>
    <row r="1451" spans="1:9" x14ac:dyDescent="0.25">
      <c r="A1451" s="72"/>
      <c r="B1451" s="72"/>
      <c r="C1451" s="72"/>
      <c r="D1451" s="73"/>
      <c r="E1451" s="72"/>
      <c r="F1451" s="72"/>
      <c r="G1451" s="74"/>
      <c r="H1451" s="72"/>
      <c r="I1451" s="72"/>
    </row>
    <row r="1452" spans="1:9" x14ac:dyDescent="0.25">
      <c r="A1452" s="72"/>
      <c r="B1452" s="72"/>
      <c r="C1452" s="72"/>
      <c r="D1452" s="73"/>
      <c r="E1452" s="72"/>
      <c r="F1452" s="72"/>
      <c r="G1452" s="74"/>
      <c r="H1452" s="72"/>
      <c r="I1452" s="72"/>
    </row>
    <row r="1453" spans="1:9" x14ac:dyDescent="0.25">
      <c r="A1453" s="72"/>
      <c r="B1453" s="72"/>
      <c r="C1453" s="72"/>
      <c r="D1453" s="73"/>
      <c r="E1453" s="72"/>
      <c r="F1453" s="72"/>
      <c r="G1453" s="74"/>
      <c r="H1453" s="72"/>
      <c r="I1453" s="72"/>
    </row>
    <row r="1454" spans="1:9" x14ac:dyDescent="0.25">
      <c r="A1454" s="72"/>
      <c r="B1454" s="72"/>
      <c r="C1454" s="72"/>
      <c r="D1454" s="73"/>
      <c r="E1454" s="72"/>
      <c r="F1454" s="72"/>
      <c r="G1454" s="74"/>
      <c r="H1454" s="72"/>
      <c r="I1454" s="72"/>
    </row>
    <row r="1455" spans="1:9" x14ac:dyDescent="0.25">
      <c r="A1455" s="72"/>
      <c r="B1455" s="72"/>
      <c r="C1455" s="72"/>
      <c r="D1455" s="73"/>
      <c r="E1455" s="72"/>
      <c r="F1455" s="72"/>
      <c r="G1455" s="74"/>
      <c r="H1455" s="72"/>
      <c r="I1455" s="72"/>
    </row>
    <row r="1456" spans="1:9" x14ac:dyDescent="0.25">
      <c r="A1456" s="72"/>
      <c r="B1456" s="72"/>
      <c r="C1456" s="72"/>
      <c r="D1456" s="73"/>
      <c r="E1456" s="72"/>
      <c r="F1456" s="72"/>
      <c r="G1456" s="74"/>
      <c r="H1456" s="72"/>
      <c r="I1456" s="72"/>
    </row>
    <row r="1457" spans="1:9" x14ac:dyDescent="0.25">
      <c r="A1457" s="72"/>
      <c r="B1457" s="72"/>
      <c r="C1457" s="72"/>
      <c r="D1457" s="73"/>
      <c r="E1457" s="72"/>
      <c r="F1457" s="72"/>
      <c r="G1457" s="74"/>
      <c r="H1457" s="72"/>
      <c r="I1457" s="72"/>
    </row>
    <row r="1458" spans="1:9" x14ac:dyDescent="0.25">
      <c r="A1458" s="72"/>
      <c r="B1458" s="72"/>
      <c r="C1458" s="72"/>
      <c r="D1458" s="73"/>
      <c r="E1458" s="72"/>
      <c r="F1458" s="72"/>
      <c r="G1458" s="74"/>
      <c r="H1458" s="72"/>
      <c r="I1458" s="72"/>
    </row>
    <row r="1459" spans="1:9" x14ac:dyDescent="0.25">
      <c r="A1459" s="72"/>
      <c r="B1459" s="72"/>
      <c r="C1459" s="72"/>
      <c r="D1459" s="73"/>
      <c r="E1459" s="72"/>
      <c r="F1459" s="72"/>
      <c r="G1459" s="74"/>
      <c r="H1459" s="72"/>
      <c r="I1459" s="72"/>
    </row>
    <row r="1460" spans="1:9" x14ac:dyDescent="0.25">
      <c r="A1460" s="72"/>
      <c r="B1460" s="72"/>
      <c r="C1460" s="72"/>
      <c r="D1460" s="73"/>
      <c r="E1460" s="72"/>
      <c r="F1460" s="72"/>
      <c r="G1460" s="74"/>
      <c r="H1460" s="72"/>
      <c r="I1460" s="72"/>
    </row>
    <row r="1461" spans="1:9" x14ac:dyDescent="0.25">
      <c r="A1461" s="72"/>
      <c r="B1461" s="72"/>
      <c r="C1461" s="72"/>
      <c r="D1461" s="73"/>
      <c r="E1461" s="72"/>
      <c r="F1461" s="72"/>
      <c r="G1461" s="74"/>
      <c r="H1461" s="72"/>
      <c r="I1461" s="72"/>
    </row>
    <row r="1462" spans="1:9" x14ac:dyDescent="0.25">
      <c r="A1462" s="72"/>
      <c r="B1462" s="72"/>
      <c r="C1462" s="72"/>
      <c r="D1462" s="73"/>
      <c r="E1462" s="72"/>
      <c r="F1462" s="72"/>
      <c r="G1462" s="74"/>
      <c r="H1462" s="72"/>
      <c r="I1462" s="72"/>
    </row>
    <row r="1463" spans="1:9" x14ac:dyDescent="0.25">
      <c r="A1463" s="72"/>
      <c r="B1463" s="72"/>
      <c r="C1463" s="72"/>
      <c r="D1463" s="73"/>
      <c r="E1463" s="72"/>
      <c r="F1463" s="72"/>
      <c r="G1463" s="74"/>
      <c r="H1463" s="72"/>
      <c r="I1463" s="72"/>
    </row>
    <row r="1464" spans="1:9" x14ac:dyDescent="0.25">
      <c r="A1464" s="72"/>
      <c r="B1464" s="72"/>
      <c r="C1464" s="72"/>
      <c r="D1464" s="73"/>
      <c r="E1464" s="72"/>
      <c r="F1464" s="72"/>
      <c r="G1464" s="74"/>
      <c r="H1464" s="72"/>
      <c r="I1464" s="72"/>
    </row>
    <row r="1465" spans="1:9" x14ac:dyDescent="0.25">
      <c r="A1465" s="72"/>
      <c r="B1465" s="72"/>
      <c r="C1465" s="72"/>
      <c r="D1465" s="73"/>
      <c r="E1465" s="72"/>
      <c r="F1465" s="72"/>
      <c r="G1465" s="74"/>
      <c r="H1465" s="72"/>
      <c r="I1465" s="72"/>
    </row>
    <row r="1466" spans="1:9" x14ac:dyDescent="0.25">
      <c r="A1466" s="72"/>
      <c r="B1466" s="72"/>
      <c r="C1466" s="72"/>
      <c r="D1466" s="73"/>
      <c r="E1466" s="72"/>
      <c r="F1466" s="72"/>
      <c r="G1466" s="74"/>
      <c r="H1466" s="72"/>
      <c r="I1466" s="72"/>
    </row>
    <row r="1467" spans="1:9" x14ac:dyDescent="0.25">
      <c r="A1467" s="72"/>
      <c r="B1467" s="72"/>
      <c r="C1467" s="72"/>
      <c r="D1467" s="73"/>
      <c r="E1467" s="72"/>
      <c r="F1467" s="72"/>
      <c r="G1467" s="74"/>
      <c r="H1467" s="72"/>
      <c r="I1467" s="72"/>
    </row>
    <row r="1468" spans="1:9" x14ac:dyDescent="0.25">
      <c r="A1468" s="72"/>
      <c r="B1468" s="72"/>
      <c r="C1468" s="72"/>
      <c r="D1468" s="73"/>
      <c r="E1468" s="72"/>
      <c r="F1468" s="72"/>
      <c r="G1468" s="74"/>
      <c r="H1468" s="72"/>
      <c r="I1468" s="72"/>
    </row>
    <row r="1469" spans="1:9" x14ac:dyDescent="0.25">
      <c r="A1469" s="72"/>
      <c r="B1469" s="72"/>
      <c r="C1469" s="72"/>
      <c r="D1469" s="73"/>
      <c r="E1469" s="72"/>
      <c r="F1469" s="72"/>
      <c r="G1469" s="74"/>
      <c r="H1469" s="72"/>
      <c r="I1469" s="72"/>
    </row>
    <row r="1470" spans="1:9" x14ac:dyDescent="0.25">
      <c r="A1470" s="72"/>
      <c r="B1470" s="72"/>
      <c r="C1470" s="72"/>
      <c r="D1470" s="73"/>
      <c r="E1470" s="72"/>
      <c r="F1470" s="72"/>
      <c r="G1470" s="74"/>
      <c r="H1470" s="72"/>
      <c r="I1470" s="72"/>
    </row>
    <row r="1471" spans="1:9" x14ac:dyDescent="0.25">
      <c r="A1471" s="72"/>
      <c r="B1471" s="72"/>
      <c r="C1471" s="72"/>
      <c r="D1471" s="73"/>
      <c r="E1471" s="72"/>
      <c r="F1471" s="72"/>
      <c r="G1471" s="74"/>
      <c r="H1471" s="72"/>
      <c r="I1471" s="72"/>
    </row>
    <row r="1472" spans="1:9" x14ac:dyDescent="0.25">
      <c r="A1472" s="72"/>
      <c r="B1472" s="72"/>
      <c r="C1472" s="72"/>
      <c r="D1472" s="73"/>
      <c r="E1472" s="72"/>
      <c r="F1472" s="72"/>
      <c r="G1472" s="74"/>
      <c r="H1472" s="72"/>
      <c r="I1472" s="72"/>
    </row>
    <row r="1473" spans="1:9" x14ac:dyDescent="0.25">
      <c r="A1473" s="72"/>
      <c r="B1473" s="72"/>
      <c r="C1473" s="72"/>
      <c r="D1473" s="73"/>
      <c r="E1473" s="72"/>
      <c r="F1473" s="72"/>
      <c r="G1473" s="74"/>
      <c r="H1473" s="72"/>
      <c r="I1473" s="72"/>
    </row>
    <row r="1474" spans="1:9" x14ac:dyDescent="0.25">
      <c r="A1474" s="72"/>
      <c r="B1474" s="72"/>
      <c r="C1474" s="72"/>
      <c r="D1474" s="73"/>
      <c r="E1474" s="72"/>
      <c r="F1474" s="72"/>
      <c r="G1474" s="74"/>
      <c r="H1474" s="72"/>
      <c r="I1474" s="72"/>
    </row>
    <row r="1475" spans="1:9" x14ac:dyDescent="0.25">
      <c r="A1475" s="72"/>
      <c r="B1475" s="72"/>
      <c r="C1475" s="72"/>
      <c r="D1475" s="73"/>
      <c r="E1475" s="72"/>
      <c r="F1475" s="72"/>
      <c r="G1475" s="74"/>
      <c r="H1475" s="72"/>
      <c r="I1475" s="72"/>
    </row>
    <row r="1476" spans="1:9" x14ac:dyDescent="0.25">
      <c r="A1476" s="72"/>
      <c r="B1476" s="72"/>
      <c r="C1476" s="72"/>
      <c r="D1476" s="73"/>
      <c r="E1476" s="72"/>
      <c r="F1476" s="72"/>
      <c r="G1476" s="74"/>
      <c r="H1476" s="72"/>
      <c r="I1476" s="72"/>
    </row>
    <row r="1477" spans="1:9" x14ac:dyDescent="0.25">
      <c r="A1477" s="72"/>
      <c r="B1477" s="72"/>
      <c r="C1477" s="72"/>
      <c r="D1477" s="73"/>
      <c r="E1477" s="72"/>
      <c r="F1477" s="72"/>
      <c r="G1477" s="74"/>
      <c r="H1477" s="72"/>
      <c r="I1477" s="72"/>
    </row>
    <row r="1478" spans="1:9" x14ac:dyDescent="0.25">
      <c r="A1478" s="72"/>
      <c r="B1478" s="72"/>
      <c r="C1478" s="72"/>
      <c r="D1478" s="73"/>
      <c r="E1478" s="72"/>
      <c r="F1478" s="72"/>
      <c r="G1478" s="74"/>
      <c r="H1478" s="72"/>
      <c r="I1478" s="72"/>
    </row>
    <row r="1479" spans="1:9" x14ac:dyDescent="0.25">
      <c r="A1479" s="72"/>
      <c r="B1479" s="72"/>
      <c r="C1479" s="72"/>
      <c r="D1479" s="73"/>
      <c r="E1479" s="72"/>
      <c r="F1479" s="72"/>
      <c r="G1479" s="74"/>
      <c r="H1479" s="72"/>
      <c r="I1479" s="72"/>
    </row>
    <row r="1480" spans="1:9" x14ac:dyDescent="0.25">
      <c r="A1480" s="72"/>
      <c r="B1480" s="72"/>
      <c r="C1480" s="72"/>
      <c r="D1480" s="73"/>
      <c r="E1480" s="72"/>
      <c r="F1480" s="72"/>
      <c r="G1480" s="74"/>
      <c r="H1480" s="72"/>
      <c r="I1480" s="72"/>
    </row>
    <row r="1481" spans="1:9" x14ac:dyDescent="0.25">
      <c r="A1481" s="72"/>
      <c r="B1481" s="72"/>
      <c r="C1481" s="72"/>
      <c r="D1481" s="73"/>
      <c r="E1481" s="72"/>
      <c r="F1481" s="72"/>
      <c r="G1481" s="74"/>
      <c r="H1481" s="72"/>
      <c r="I1481" s="72"/>
    </row>
    <row r="1482" spans="1:9" x14ac:dyDescent="0.25">
      <c r="A1482" s="72"/>
      <c r="B1482" s="72"/>
      <c r="C1482" s="72"/>
      <c r="D1482" s="73"/>
      <c r="E1482" s="72"/>
      <c r="F1482" s="72"/>
      <c r="G1482" s="74"/>
      <c r="H1482" s="72"/>
      <c r="I1482" s="72"/>
    </row>
    <row r="1483" spans="1:9" x14ac:dyDescent="0.25">
      <c r="A1483" s="72"/>
      <c r="B1483" s="72"/>
      <c r="C1483" s="72"/>
      <c r="D1483" s="73"/>
      <c r="E1483" s="72"/>
      <c r="F1483" s="72"/>
      <c r="G1483" s="74"/>
      <c r="H1483" s="72"/>
      <c r="I1483" s="72"/>
    </row>
    <row r="1484" spans="1:9" x14ac:dyDescent="0.25">
      <c r="A1484" s="72"/>
      <c r="B1484" s="72"/>
      <c r="C1484" s="72"/>
      <c r="D1484" s="73"/>
      <c r="E1484" s="72"/>
      <c r="F1484" s="72"/>
      <c r="G1484" s="74"/>
      <c r="H1484" s="72"/>
      <c r="I1484" s="72"/>
    </row>
    <row r="1485" spans="1:9" x14ac:dyDescent="0.25">
      <c r="A1485" s="72"/>
      <c r="B1485" s="72"/>
      <c r="C1485" s="72"/>
      <c r="D1485" s="73"/>
      <c r="E1485" s="72"/>
      <c r="F1485" s="72"/>
      <c r="G1485" s="74"/>
      <c r="H1485" s="72"/>
      <c r="I1485" s="72"/>
    </row>
    <row r="1486" spans="1:9" x14ac:dyDescent="0.25">
      <c r="A1486" s="72"/>
      <c r="B1486" s="72"/>
      <c r="C1486" s="72"/>
      <c r="D1486" s="73"/>
      <c r="E1486" s="72"/>
      <c r="F1486" s="72"/>
      <c r="G1486" s="74"/>
      <c r="H1486" s="72"/>
      <c r="I1486" s="72"/>
    </row>
    <row r="1487" spans="1:9" x14ac:dyDescent="0.25">
      <c r="A1487" s="72"/>
      <c r="B1487" s="72"/>
      <c r="C1487" s="72"/>
      <c r="D1487" s="73"/>
      <c r="E1487" s="72"/>
      <c r="F1487" s="72"/>
      <c r="G1487" s="74"/>
      <c r="H1487" s="72"/>
      <c r="I1487" s="72"/>
    </row>
    <row r="1488" spans="1:9" x14ac:dyDescent="0.25">
      <c r="A1488" s="72"/>
      <c r="B1488" s="72"/>
      <c r="C1488" s="72"/>
      <c r="D1488" s="73"/>
      <c r="E1488" s="72"/>
      <c r="F1488" s="72"/>
      <c r="G1488" s="74"/>
      <c r="H1488" s="72"/>
      <c r="I1488" s="72"/>
    </row>
    <row r="1489" spans="1:9" x14ac:dyDescent="0.25">
      <c r="A1489" s="72"/>
      <c r="B1489" s="72"/>
      <c r="C1489" s="72"/>
      <c r="D1489" s="73"/>
      <c r="E1489" s="72"/>
      <c r="F1489" s="72"/>
      <c r="G1489" s="74"/>
      <c r="H1489" s="72"/>
      <c r="I1489" s="72"/>
    </row>
    <row r="1490" spans="1:9" x14ac:dyDescent="0.25">
      <c r="A1490" s="72"/>
      <c r="B1490" s="72"/>
      <c r="C1490" s="72"/>
      <c r="D1490" s="73"/>
      <c r="E1490" s="72"/>
      <c r="F1490" s="72"/>
      <c r="G1490" s="74"/>
      <c r="H1490" s="72"/>
      <c r="I1490" s="72"/>
    </row>
    <row r="1491" spans="1:9" x14ac:dyDescent="0.25">
      <c r="A1491" s="72"/>
      <c r="B1491" s="72"/>
      <c r="C1491" s="72"/>
      <c r="D1491" s="73"/>
      <c r="E1491" s="72"/>
      <c r="F1491" s="72"/>
      <c r="G1491" s="74"/>
      <c r="H1491" s="72"/>
      <c r="I1491" s="72"/>
    </row>
    <row r="1492" spans="1:9" x14ac:dyDescent="0.25">
      <c r="A1492" s="72"/>
      <c r="B1492" s="72"/>
      <c r="C1492" s="72"/>
      <c r="D1492" s="73"/>
      <c r="E1492" s="72"/>
      <c r="F1492" s="72"/>
      <c r="G1492" s="74"/>
      <c r="H1492" s="72"/>
      <c r="I1492" s="72"/>
    </row>
    <row r="1493" spans="1:9" x14ac:dyDescent="0.25">
      <c r="A1493" s="72"/>
      <c r="B1493" s="72"/>
      <c r="C1493" s="72"/>
      <c r="D1493" s="73"/>
      <c r="E1493" s="72"/>
      <c r="F1493" s="72"/>
      <c r="G1493" s="74"/>
      <c r="H1493" s="72"/>
      <c r="I1493" s="72"/>
    </row>
    <row r="1494" spans="1:9" x14ac:dyDescent="0.25">
      <c r="A1494" s="72"/>
      <c r="B1494" s="72"/>
      <c r="C1494" s="72"/>
      <c r="D1494" s="73"/>
      <c r="E1494" s="72"/>
      <c r="F1494" s="72"/>
      <c r="G1494" s="74"/>
      <c r="H1494" s="72"/>
      <c r="I1494" s="72"/>
    </row>
    <row r="1495" spans="1:9" x14ac:dyDescent="0.25">
      <c r="A1495" s="72"/>
      <c r="B1495" s="72"/>
      <c r="C1495" s="72"/>
      <c r="D1495" s="73"/>
      <c r="E1495" s="72"/>
      <c r="F1495" s="72"/>
      <c r="G1495" s="74"/>
      <c r="H1495" s="72"/>
      <c r="I1495" s="72"/>
    </row>
    <row r="1496" spans="1:9" x14ac:dyDescent="0.25">
      <c r="A1496" s="72"/>
      <c r="B1496" s="72"/>
      <c r="C1496" s="72"/>
      <c r="D1496" s="73"/>
      <c r="E1496" s="72"/>
      <c r="F1496" s="72"/>
      <c r="G1496" s="74"/>
      <c r="H1496" s="72"/>
      <c r="I1496" s="72"/>
    </row>
    <row r="1497" spans="1:9" x14ac:dyDescent="0.25">
      <c r="A1497" s="72"/>
      <c r="B1497" s="72"/>
      <c r="C1497" s="72"/>
      <c r="D1497" s="73"/>
      <c r="E1497" s="72"/>
      <c r="F1497" s="72"/>
      <c r="G1497" s="74"/>
      <c r="H1497" s="72"/>
      <c r="I1497" s="72"/>
    </row>
    <row r="1498" spans="1:9" x14ac:dyDescent="0.25">
      <c r="A1498" s="72"/>
      <c r="B1498" s="72"/>
      <c r="C1498" s="72"/>
      <c r="D1498" s="73"/>
      <c r="E1498" s="72"/>
      <c r="F1498" s="72"/>
      <c r="G1498" s="74"/>
      <c r="H1498" s="72"/>
      <c r="I1498" s="72"/>
    </row>
    <row r="1499" spans="1:9" x14ac:dyDescent="0.25">
      <c r="A1499" s="72"/>
      <c r="B1499" s="72"/>
      <c r="C1499" s="72"/>
      <c r="D1499" s="73"/>
      <c r="E1499" s="72"/>
      <c r="F1499" s="72"/>
      <c r="G1499" s="74"/>
      <c r="H1499" s="72"/>
      <c r="I1499" s="72"/>
    </row>
    <row r="1500" spans="1:9" x14ac:dyDescent="0.25">
      <c r="A1500" s="72"/>
      <c r="B1500" s="72"/>
      <c r="C1500" s="72"/>
      <c r="D1500" s="73"/>
      <c r="E1500" s="72"/>
      <c r="F1500" s="72"/>
      <c r="G1500" s="74"/>
      <c r="H1500" s="72"/>
      <c r="I1500" s="72"/>
    </row>
    <row r="1501" spans="1:9" x14ac:dyDescent="0.25">
      <c r="A1501" s="72"/>
      <c r="B1501" s="72"/>
      <c r="C1501" s="72"/>
      <c r="D1501" s="73"/>
      <c r="E1501" s="72"/>
      <c r="F1501" s="72"/>
      <c r="G1501" s="74"/>
      <c r="H1501" s="72"/>
      <c r="I1501" s="72"/>
    </row>
    <row r="1502" spans="1:9" x14ac:dyDescent="0.25">
      <c r="A1502" s="72"/>
      <c r="B1502" s="72"/>
      <c r="C1502" s="72"/>
      <c r="D1502" s="73"/>
      <c r="E1502" s="72"/>
      <c r="F1502" s="72"/>
      <c r="G1502" s="74"/>
      <c r="H1502" s="72"/>
      <c r="I1502" s="72"/>
    </row>
    <row r="1503" spans="1:9" x14ac:dyDescent="0.25">
      <c r="A1503" s="72"/>
      <c r="B1503" s="72"/>
      <c r="C1503" s="72"/>
      <c r="D1503" s="73"/>
      <c r="E1503" s="72"/>
      <c r="F1503" s="72"/>
      <c r="G1503" s="74"/>
      <c r="H1503" s="72"/>
      <c r="I1503" s="72"/>
    </row>
    <row r="1504" spans="1:9" x14ac:dyDescent="0.25">
      <c r="A1504" s="72"/>
      <c r="B1504" s="72"/>
      <c r="C1504" s="72"/>
      <c r="D1504" s="73"/>
      <c r="E1504" s="72"/>
      <c r="F1504" s="72"/>
      <c r="G1504" s="74"/>
      <c r="H1504" s="72"/>
      <c r="I1504" s="72"/>
    </row>
    <row r="1505" spans="1:9" x14ac:dyDescent="0.25">
      <c r="A1505" s="72"/>
      <c r="B1505" s="72"/>
      <c r="C1505" s="72"/>
      <c r="D1505" s="73"/>
      <c r="E1505" s="72"/>
      <c r="F1505" s="72"/>
      <c r="G1505" s="74"/>
      <c r="H1505" s="72"/>
      <c r="I1505" s="72"/>
    </row>
    <row r="1506" spans="1:9" x14ac:dyDescent="0.25">
      <c r="A1506" s="72"/>
      <c r="B1506" s="72"/>
      <c r="C1506" s="72"/>
      <c r="D1506" s="73"/>
      <c r="E1506" s="72"/>
      <c r="F1506" s="72"/>
      <c r="G1506" s="74"/>
      <c r="H1506" s="72"/>
      <c r="I1506" s="72"/>
    </row>
    <row r="1507" spans="1:9" x14ac:dyDescent="0.25">
      <c r="A1507" s="72"/>
      <c r="B1507" s="72"/>
      <c r="C1507" s="72"/>
      <c r="D1507" s="73"/>
      <c r="E1507" s="72"/>
      <c r="F1507" s="72"/>
      <c r="G1507" s="74"/>
      <c r="H1507" s="72"/>
      <c r="I1507" s="72"/>
    </row>
    <row r="1508" spans="1:9" x14ac:dyDescent="0.25">
      <c r="A1508" s="72"/>
      <c r="B1508" s="72"/>
      <c r="C1508" s="72"/>
      <c r="D1508" s="73"/>
      <c r="E1508" s="72"/>
      <c r="F1508" s="72"/>
      <c r="G1508" s="74"/>
      <c r="H1508" s="72"/>
      <c r="I1508" s="72"/>
    </row>
    <row r="1509" spans="1:9" x14ac:dyDescent="0.25">
      <c r="A1509" s="72"/>
      <c r="B1509" s="72"/>
      <c r="C1509" s="72"/>
      <c r="D1509" s="73"/>
      <c r="E1509" s="72"/>
      <c r="F1509" s="72"/>
      <c r="G1509" s="74"/>
      <c r="H1509" s="72"/>
      <c r="I1509" s="72"/>
    </row>
    <row r="1510" spans="1:9" x14ac:dyDescent="0.25">
      <c r="A1510" s="72"/>
      <c r="B1510" s="72"/>
      <c r="C1510" s="72"/>
      <c r="D1510" s="73"/>
      <c r="E1510" s="72"/>
      <c r="F1510" s="72"/>
      <c r="G1510" s="74"/>
      <c r="H1510" s="72"/>
      <c r="I1510" s="72"/>
    </row>
    <row r="1511" spans="1:9" x14ac:dyDescent="0.25">
      <c r="A1511" s="72"/>
      <c r="B1511" s="72"/>
      <c r="C1511" s="72"/>
      <c r="D1511" s="73"/>
      <c r="E1511" s="72"/>
      <c r="F1511" s="72"/>
      <c r="G1511" s="74"/>
      <c r="H1511" s="72"/>
      <c r="I1511" s="72"/>
    </row>
    <row r="1512" spans="1:9" x14ac:dyDescent="0.25">
      <c r="A1512" s="72"/>
      <c r="B1512" s="72"/>
      <c r="C1512" s="72"/>
      <c r="D1512" s="73"/>
      <c r="E1512" s="72"/>
      <c r="F1512" s="72"/>
      <c r="G1512" s="74"/>
      <c r="H1512" s="72"/>
      <c r="I1512" s="72"/>
    </row>
    <row r="1513" spans="1:9" x14ac:dyDescent="0.25">
      <c r="A1513" s="72"/>
      <c r="B1513" s="72"/>
      <c r="C1513" s="72"/>
      <c r="D1513" s="73"/>
      <c r="E1513" s="72"/>
      <c r="F1513" s="72"/>
      <c r="G1513" s="74"/>
      <c r="H1513" s="72"/>
      <c r="I1513" s="72"/>
    </row>
    <row r="1514" spans="1:9" x14ac:dyDescent="0.25">
      <c r="A1514" s="72"/>
      <c r="B1514" s="72"/>
      <c r="C1514" s="72"/>
      <c r="D1514" s="73"/>
      <c r="E1514" s="72"/>
      <c r="F1514" s="72"/>
      <c r="G1514" s="74"/>
      <c r="H1514" s="72"/>
      <c r="I1514" s="72"/>
    </row>
    <row r="1515" spans="1:9" x14ac:dyDescent="0.25">
      <c r="A1515" s="72"/>
      <c r="B1515" s="72"/>
      <c r="C1515" s="72"/>
      <c r="D1515" s="73"/>
      <c r="E1515" s="72"/>
      <c r="F1515" s="72"/>
      <c r="G1515" s="74"/>
      <c r="H1515" s="72"/>
      <c r="I1515" s="72"/>
    </row>
    <row r="1516" spans="1:9" x14ac:dyDescent="0.25">
      <c r="A1516" s="72"/>
      <c r="B1516" s="72"/>
      <c r="C1516" s="72"/>
      <c r="D1516" s="73"/>
      <c r="E1516" s="72"/>
      <c r="F1516" s="72"/>
      <c r="G1516" s="74"/>
      <c r="H1516" s="72"/>
      <c r="I1516" s="72"/>
    </row>
    <row r="1517" spans="1:9" x14ac:dyDescent="0.25">
      <c r="A1517" s="72"/>
      <c r="B1517" s="72"/>
      <c r="C1517" s="72"/>
      <c r="D1517" s="73"/>
      <c r="E1517" s="72"/>
      <c r="F1517" s="72"/>
      <c r="G1517" s="74"/>
      <c r="H1517" s="72"/>
      <c r="I1517" s="72"/>
    </row>
    <row r="1518" spans="1:9" x14ac:dyDescent="0.25">
      <c r="A1518" s="72"/>
      <c r="B1518" s="72"/>
      <c r="C1518" s="72"/>
      <c r="D1518" s="73"/>
      <c r="E1518" s="72"/>
      <c r="F1518" s="72"/>
      <c r="G1518" s="74"/>
      <c r="H1518" s="72"/>
      <c r="I1518" s="72"/>
    </row>
    <row r="1519" spans="1:9" x14ac:dyDescent="0.25">
      <c r="A1519" s="72"/>
      <c r="B1519" s="72"/>
      <c r="C1519" s="72"/>
      <c r="D1519" s="73"/>
      <c r="E1519" s="72"/>
      <c r="F1519" s="72"/>
      <c r="G1519" s="74"/>
      <c r="H1519" s="72"/>
      <c r="I1519" s="72"/>
    </row>
    <row r="1520" spans="1:9" x14ac:dyDescent="0.25">
      <c r="A1520" s="72"/>
      <c r="B1520" s="72"/>
      <c r="C1520" s="72"/>
      <c r="D1520" s="73"/>
      <c r="E1520" s="72"/>
      <c r="F1520" s="72"/>
      <c r="G1520" s="74"/>
      <c r="H1520" s="72"/>
      <c r="I1520" s="72"/>
    </row>
    <row r="1521" spans="1:9" x14ac:dyDescent="0.25">
      <c r="A1521" s="72"/>
      <c r="B1521" s="72"/>
      <c r="C1521" s="72"/>
      <c r="D1521" s="73"/>
      <c r="E1521" s="72"/>
      <c r="F1521" s="72"/>
      <c r="G1521" s="74"/>
      <c r="H1521" s="72"/>
      <c r="I1521" s="72"/>
    </row>
    <row r="1522" spans="1:9" x14ac:dyDescent="0.25">
      <c r="A1522" s="72"/>
      <c r="B1522" s="72"/>
      <c r="C1522" s="72"/>
      <c r="D1522" s="73"/>
      <c r="E1522" s="72"/>
      <c r="F1522" s="72"/>
      <c r="G1522" s="74"/>
      <c r="H1522" s="72"/>
      <c r="I1522" s="72"/>
    </row>
    <row r="1523" spans="1:9" x14ac:dyDescent="0.25">
      <c r="A1523" s="72"/>
      <c r="B1523" s="72"/>
      <c r="C1523" s="72"/>
      <c r="D1523" s="73"/>
      <c r="E1523" s="72"/>
      <c r="F1523" s="72"/>
      <c r="G1523" s="74"/>
      <c r="H1523" s="72"/>
      <c r="I1523" s="72"/>
    </row>
    <row r="1524" spans="1:9" x14ac:dyDescent="0.25">
      <c r="A1524" s="72"/>
      <c r="B1524" s="72"/>
      <c r="C1524" s="72"/>
      <c r="D1524" s="73"/>
      <c r="E1524" s="72"/>
      <c r="F1524" s="72"/>
      <c r="G1524" s="74"/>
      <c r="H1524" s="72"/>
      <c r="I1524" s="72"/>
    </row>
    <row r="1525" spans="1:9" x14ac:dyDescent="0.25">
      <c r="A1525" s="72"/>
      <c r="B1525" s="72"/>
      <c r="C1525" s="72"/>
      <c r="D1525" s="73"/>
      <c r="E1525" s="72"/>
      <c r="F1525" s="72"/>
      <c r="G1525" s="74"/>
      <c r="H1525" s="72"/>
      <c r="I1525" s="72"/>
    </row>
    <row r="1526" spans="1:9" x14ac:dyDescent="0.25">
      <c r="A1526" s="72"/>
      <c r="B1526" s="72"/>
      <c r="C1526" s="72"/>
      <c r="D1526" s="73"/>
      <c r="E1526" s="72"/>
      <c r="F1526" s="72"/>
      <c r="G1526" s="74"/>
      <c r="H1526" s="72"/>
      <c r="I1526" s="72"/>
    </row>
    <row r="1527" spans="1:9" x14ac:dyDescent="0.25">
      <c r="A1527" s="72"/>
      <c r="B1527" s="72"/>
      <c r="C1527" s="72"/>
      <c r="D1527" s="73"/>
      <c r="E1527" s="72"/>
      <c r="F1527" s="72"/>
      <c r="G1527" s="74"/>
      <c r="H1527" s="72"/>
      <c r="I1527" s="72"/>
    </row>
    <row r="1528" spans="1:9" x14ac:dyDescent="0.25">
      <c r="A1528" s="72"/>
      <c r="B1528" s="72"/>
      <c r="C1528" s="72"/>
      <c r="D1528" s="73"/>
      <c r="E1528" s="72"/>
      <c r="F1528" s="72"/>
      <c r="G1528" s="74"/>
      <c r="H1528" s="72"/>
      <c r="I1528" s="72"/>
    </row>
    <row r="1529" spans="1:9" x14ac:dyDescent="0.25">
      <c r="A1529" s="72"/>
      <c r="B1529" s="72"/>
      <c r="C1529" s="72"/>
      <c r="D1529" s="73"/>
      <c r="E1529" s="72"/>
      <c r="F1529" s="72"/>
      <c r="G1529" s="74"/>
      <c r="H1529" s="72"/>
      <c r="I1529" s="72"/>
    </row>
    <row r="1530" spans="1:9" x14ac:dyDescent="0.25">
      <c r="A1530" s="72"/>
      <c r="B1530" s="72"/>
      <c r="C1530" s="72"/>
      <c r="D1530" s="73"/>
      <c r="E1530" s="72"/>
      <c r="F1530" s="72"/>
      <c r="G1530" s="74"/>
      <c r="H1530" s="72"/>
      <c r="I1530" s="72"/>
    </row>
    <row r="1531" spans="1:9" x14ac:dyDescent="0.25">
      <c r="A1531" s="72"/>
      <c r="B1531" s="72"/>
      <c r="C1531" s="72"/>
      <c r="D1531" s="73"/>
      <c r="E1531" s="72"/>
      <c r="F1531" s="72"/>
      <c r="G1531" s="74"/>
      <c r="H1531" s="72"/>
      <c r="I1531" s="72"/>
    </row>
    <row r="1532" spans="1:9" x14ac:dyDescent="0.25">
      <c r="A1532" s="72"/>
      <c r="B1532" s="72"/>
      <c r="C1532" s="72"/>
      <c r="D1532" s="73"/>
      <c r="E1532" s="72"/>
      <c r="F1532" s="72"/>
      <c r="G1532" s="74"/>
      <c r="H1532" s="72"/>
      <c r="I1532" s="72"/>
    </row>
    <row r="1533" spans="1:9" x14ac:dyDescent="0.25">
      <c r="A1533" s="72"/>
      <c r="B1533" s="72"/>
      <c r="C1533" s="72"/>
      <c r="D1533" s="73"/>
      <c r="E1533" s="72"/>
      <c r="F1533" s="72"/>
      <c r="G1533" s="74"/>
      <c r="H1533" s="72"/>
      <c r="I1533" s="72"/>
    </row>
    <row r="1534" spans="1:9" x14ac:dyDescent="0.25">
      <c r="A1534" s="72"/>
      <c r="B1534" s="72"/>
      <c r="C1534" s="72"/>
      <c r="D1534" s="73"/>
      <c r="E1534" s="72"/>
      <c r="F1534" s="72"/>
      <c r="G1534" s="74"/>
      <c r="H1534" s="72"/>
      <c r="I1534" s="72"/>
    </row>
    <row r="1535" spans="1:9" x14ac:dyDescent="0.25">
      <c r="A1535" s="72"/>
      <c r="B1535" s="72"/>
      <c r="C1535" s="72"/>
      <c r="D1535" s="73"/>
      <c r="E1535" s="72"/>
      <c r="F1535" s="72"/>
      <c r="G1535" s="74"/>
      <c r="H1535" s="72"/>
      <c r="I1535" s="72"/>
    </row>
    <row r="1536" spans="1:9" x14ac:dyDescent="0.25">
      <c r="A1536" s="72"/>
      <c r="B1536" s="72"/>
      <c r="C1536" s="72"/>
      <c r="D1536" s="73"/>
      <c r="E1536" s="72"/>
      <c r="F1536" s="72"/>
      <c r="G1536" s="74"/>
      <c r="H1536" s="72"/>
      <c r="I1536" s="72"/>
    </row>
    <row r="1537" spans="1:9" x14ac:dyDescent="0.25">
      <c r="A1537" s="72"/>
      <c r="B1537" s="72"/>
      <c r="C1537" s="72"/>
      <c r="D1537" s="73"/>
      <c r="E1537" s="72"/>
      <c r="F1537" s="72"/>
      <c r="G1537" s="74"/>
      <c r="H1537" s="72"/>
      <c r="I1537" s="72"/>
    </row>
    <row r="1538" spans="1:9" x14ac:dyDescent="0.25">
      <c r="A1538" s="72"/>
      <c r="B1538" s="72"/>
      <c r="C1538" s="72"/>
      <c r="D1538" s="73"/>
      <c r="E1538" s="72"/>
      <c r="F1538" s="72"/>
      <c r="G1538" s="74"/>
      <c r="H1538" s="72"/>
      <c r="I1538" s="72"/>
    </row>
    <row r="1539" spans="1:9" x14ac:dyDescent="0.25">
      <c r="A1539" s="72"/>
      <c r="B1539" s="72"/>
      <c r="C1539" s="72"/>
      <c r="D1539" s="73"/>
      <c r="E1539" s="72"/>
      <c r="F1539" s="72"/>
      <c r="G1539" s="74"/>
      <c r="H1539" s="72"/>
      <c r="I1539" s="72"/>
    </row>
    <row r="1540" spans="1:9" x14ac:dyDescent="0.25">
      <c r="A1540" s="72"/>
      <c r="B1540" s="72"/>
      <c r="C1540" s="72"/>
      <c r="D1540" s="73"/>
      <c r="E1540" s="72"/>
      <c r="F1540" s="72"/>
      <c r="G1540" s="74"/>
      <c r="H1540" s="72"/>
      <c r="I1540" s="72"/>
    </row>
    <row r="1541" spans="1:9" x14ac:dyDescent="0.25">
      <c r="A1541" s="72"/>
      <c r="B1541" s="72"/>
      <c r="C1541" s="72"/>
      <c r="D1541" s="73"/>
      <c r="E1541" s="72"/>
      <c r="F1541" s="72"/>
      <c r="G1541" s="74"/>
      <c r="H1541" s="72"/>
      <c r="I1541" s="72"/>
    </row>
    <row r="1542" spans="1:9" x14ac:dyDescent="0.25">
      <c r="A1542" s="72"/>
      <c r="B1542" s="72"/>
      <c r="C1542" s="72"/>
      <c r="D1542" s="73"/>
      <c r="E1542" s="72"/>
      <c r="F1542" s="72"/>
      <c r="G1542" s="74"/>
      <c r="H1542" s="72"/>
      <c r="I1542" s="72"/>
    </row>
    <row r="1543" spans="1:9" x14ac:dyDescent="0.25">
      <c r="A1543" s="72"/>
      <c r="B1543" s="72"/>
      <c r="C1543" s="72"/>
      <c r="D1543" s="73"/>
      <c r="E1543" s="72"/>
      <c r="F1543" s="72"/>
      <c r="G1543" s="74"/>
      <c r="H1543" s="72"/>
      <c r="I1543" s="72"/>
    </row>
    <row r="1544" spans="1:9" x14ac:dyDescent="0.25">
      <c r="A1544" s="72"/>
      <c r="B1544" s="72"/>
      <c r="C1544" s="72"/>
      <c r="D1544" s="73"/>
      <c r="E1544" s="72"/>
      <c r="F1544" s="72"/>
      <c r="G1544" s="74"/>
      <c r="H1544" s="72"/>
      <c r="I1544" s="72"/>
    </row>
    <row r="1545" spans="1:9" x14ac:dyDescent="0.25">
      <c r="A1545" s="72"/>
      <c r="B1545" s="72"/>
      <c r="C1545" s="72"/>
      <c r="D1545" s="73"/>
      <c r="E1545" s="72"/>
      <c r="F1545" s="72"/>
      <c r="G1545" s="74"/>
      <c r="H1545" s="72"/>
      <c r="I1545" s="72"/>
    </row>
    <row r="1546" spans="1:9" x14ac:dyDescent="0.25">
      <c r="A1546" s="72"/>
      <c r="B1546" s="72"/>
      <c r="C1546" s="72"/>
      <c r="D1546" s="73"/>
      <c r="E1546" s="72"/>
      <c r="F1546" s="72"/>
      <c r="G1546" s="74"/>
      <c r="H1546" s="72"/>
      <c r="I1546" s="72"/>
    </row>
    <row r="1547" spans="1:9" x14ac:dyDescent="0.25">
      <c r="A1547" s="72"/>
      <c r="B1547" s="72"/>
      <c r="C1547" s="72"/>
      <c r="D1547" s="73"/>
      <c r="E1547" s="72"/>
      <c r="F1547" s="72"/>
      <c r="G1547" s="74"/>
      <c r="H1547" s="72"/>
      <c r="I1547" s="72"/>
    </row>
    <row r="1548" spans="1:9" x14ac:dyDescent="0.25">
      <c r="A1548" s="72"/>
      <c r="B1548" s="72"/>
      <c r="C1548" s="72"/>
      <c r="D1548" s="73"/>
      <c r="E1548" s="72"/>
      <c r="F1548" s="72"/>
      <c r="G1548" s="74"/>
      <c r="H1548" s="72"/>
      <c r="I1548" s="72"/>
    </row>
    <row r="1549" spans="1:9" x14ac:dyDescent="0.25">
      <c r="A1549" s="72"/>
      <c r="B1549" s="72"/>
      <c r="C1549" s="72"/>
      <c r="D1549" s="73"/>
      <c r="E1549" s="72"/>
      <c r="F1549" s="72"/>
      <c r="G1549" s="74"/>
      <c r="H1549" s="72"/>
      <c r="I1549" s="72"/>
    </row>
    <row r="1550" spans="1:9" x14ac:dyDescent="0.25">
      <c r="A1550" s="72"/>
      <c r="B1550" s="72"/>
      <c r="C1550" s="72"/>
      <c r="D1550" s="73"/>
      <c r="E1550" s="72"/>
      <c r="F1550" s="72"/>
      <c r="G1550" s="74"/>
      <c r="H1550" s="72"/>
      <c r="I1550" s="72"/>
    </row>
    <row r="1551" spans="1:9" x14ac:dyDescent="0.25">
      <c r="A1551" s="72"/>
      <c r="B1551" s="72"/>
      <c r="C1551" s="72"/>
      <c r="D1551" s="73"/>
      <c r="E1551" s="72"/>
      <c r="F1551" s="72"/>
      <c r="G1551" s="74"/>
      <c r="H1551" s="72"/>
      <c r="I1551" s="72"/>
    </row>
    <row r="1552" spans="1:9" x14ac:dyDescent="0.25">
      <c r="A1552" s="72"/>
      <c r="B1552" s="72"/>
      <c r="C1552" s="72"/>
      <c r="D1552" s="73"/>
      <c r="E1552" s="72"/>
      <c r="F1552" s="72"/>
      <c r="G1552" s="74"/>
      <c r="H1552" s="72"/>
      <c r="I1552" s="72"/>
    </row>
    <row r="1553" spans="1:9" x14ac:dyDescent="0.25">
      <c r="A1553" s="72"/>
      <c r="B1553" s="72"/>
      <c r="C1553" s="72"/>
      <c r="D1553" s="73"/>
      <c r="E1553" s="72"/>
      <c r="F1553" s="72"/>
      <c r="G1553" s="74"/>
      <c r="H1553" s="72"/>
      <c r="I1553" s="72"/>
    </row>
    <row r="1554" spans="1:9" x14ac:dyDescent="0.25">
      <c r="A1554" s="72"/>
      <c r="B1554" s="72"/>
      <c r="C1554" s="72"/>
      <c r="D1554" s="73"/>
      <c r="E1554" s="72"/>
      <c r="F1554" s="72"/>
      <c r="G1554" s="74"/>
      <c r="H1554" s="72"/>
      <c r="I1554" s="72"/>
    </row>
    <row r="1555" spans="1:9" x14ac:dyDescent="0.25">
      <c r="A1555" s="72"/>
      <c r="B1555" s="72"/>
      <c r="C1555" s="72"/>
      <c r="D1555" s="73"/>
      <c r="E1555" s="72"/>
      <c r="F1555" s="72"/>
      <c r="G1555" s="74"/>
      <c r="H1555" s="72"/>
      <c r="I1555" s="72"/>
    </row>
    <row r="1556" spans="1:9" x14ac:dyDescent="0.25">
      <c r="A1556" s="72"/>
      <c r="B1556" s="72"/>
      <c r="C1556" s="72"/>
      <c r="D1556" s="73"/>
      <c r="E1556" s="72"/>
      <c r="F1556" s="72"/>
      <c r="G1556" s="74"/>
      <c r="H1556" s="72"/>
      <c r="I1556" s="72"/>
    </row>
    <row r="1557" spans="1:9" x14ac:dyDescent="0.25">
      <c r="A1557" s="72"/>
      <c r="B1557" s="72"/>
      <c r="C1557" s="72"/>
      <c r="D1557" s="73"/>
      <c r="E1557" s="72"/>
      <c r="F1557" s="72"/>
      <c r="G1557" s="74"/>
      <c r="H1557" s="72"/>
      <c r="I1557" s="72"/>
    </row>
    <row r="1558" spans="1:9" x14ac:dyDescent="0.25">
      <c r="A1558" s="72"/>
      <c r="B1558" s="72"/>
      <c r="C1558" s="72"/>
      <c r="D1558" s="73"/>
      <c r="E1558" s="72"/>
      <c r="F1558" s="72"/>
      <c r="G1558" s="74"/>
      <c r="H1558" s="72"/>
      <c r="I1558" s="72"/>
    </row>
    <row r="1559" spans="1:9" x14ac:dyDescent="0.25">
      <c r="A1559" s="72"/>
      <c r="B1559" s="72"/>
      <c r="C1559" s="72"/>
      <c r="D1559" s="73"/>
      <c r="E1559" s="72"/>
      <c r="F1559" s="72"/>
      <c r="G1559" s="74"/>
      <c r="H1559" s="72"/>
      <c r="I1559" s="72"/>
    </row>
    <row r="1560" spans="1:9" x14ac:dyDescent="0.25">
      <c r="A1560" s="72"/>
      <c r="B1560" s="72"/>
      <c r="C1560" s="72"/>
      <c r="D1560" s="73"/>
      <c r="E1560" s="72"/>
      <c r="F1560" s="72"/>
      <c r="G1560" s="74"/>
      <c r="H1560" s="72"/>
      <c r="I1560" s="72"/>
    </row>
    <row r="1561" spans="1:9" x14ac:dyDescent="0.25">
      <c r="A1561" s="72"/>
      <c r="B1561" s="72"/>
      <c r="C1561" s="72"/>
      <c r="D1561" s="73"/>
      <c r="E1561" s="72"/>
      <c r="F1561" s="72"/>
      <c r="G1561" s="74"/>
      <c r="H1561" s="72"/>
      <c r="I1561" s="72"/>
    </row>
    <row r="1562" spans="1:9" x14ac:dyDescent="0.25">
      <c r="A1562" s="72"/>
      <c r="B1562" s="72"/>
      <c r="C1562" s="72"/>
      <c r="D1562" s="73"/>
      <c r="E1562" s="72"/>
      <c r="F1562" s="72"/>
      <c r="G1562" s="74"/>
      <c r="H1562" s="72"/>
      <c r="I1562" s="72"/>
    </row>
    <row r="1563" spans="1:9" x14ac:dyDescent="0.25">
      <c r="A1563" s="72"/>
      <c r="B1563" s="72"/>
      <c r="C1563" s="72"/>
      <c r="D1563" s="73"/>
      <c r="E1563" s="72"/>
      <c r="F1563" s="72"/>
      <c r="G1563" s="74"/>
      <c r="H1563" s="72"/>
      <c r="I1563" s="72"/>
    </row>
    <row r="1564" spans="1:9" x14ac:dyDescent="0.25">
      <c r="A1564" s="72"/>
      <c r="B1564" s="72"/>
      <c r="C1564" s="72"/>
      <c r="D1564" s="73"/>
      <c r="E1564" s="72"/>
      <c r="F1564" s="72"/>
      <c r="G1564" s="74"/>
      <c r="H1564" s="72"/>
      <c r="I1564" s="72"/>
    </row>
    <row r="1565" spans="1:9" x14ac:dyDescent="0.25">
      <c r="A1565" s="72"/>
      <c r="B1565" s="72"/>
      <c r="C1565" s="72"/>
      <c r="D1565" s="73"/>
      <c r="E1565" s="72"/>
      <c r="F1565" s="72"/>
      <c r="G1565" s="74"/>
      <c r="H1565" s="72"/>
      <c r="I1565" s="72"/>
    </row>
    <row r="1566" spans="1:9" x14ac:dyDescent="0.25">
      <c r="A1566" s="72"/>
      <c r="B1566" s="72"/>
      <c r="C1566" s="72"/>
      <c r="D1566" s="73"/>
      <c r="E1566" s="72"/>
      <c r="F1566" s="72"/>
      <c r="G1566" s="74"/>
      <c r="H1566" s="72"/>
      <c r="I1566" s="72"/>
    </row>
    <row r="1567" spans="1:9" x14ac:dyDescent="0.25">
      <c r="A1567" s="72"/>
      <c r="B1567" s="72"/>
      <c r="C1567" s="72"/>
      <c r="D1567" s="73"/>
      <c r="E1567" s="72"/>
      <c r="F1567" s="72"/>
      <c r="G1567" s="74"/>
      <c r="H1567" s="72"/>
      <c r="I1567" s="72"/>
    </row>
    <row r="1568" spans="1:9" x14ac:dyDescent="0.25">
      <c r="A1568" s="72"/>
      <c r="B1568" s="72"/>
      <c r="C1568" s="72"/>
      <c r="D1568" s="73"/>
      <c r="E1568" s="72"/>
      <c r="F1568" s="72"/>
      <c r="G1568" s="74"/>
      <c r="H1568" s="72"/>
      <c r="I1568" s="72"/>
    </row>
    <row r="1569" spans="1:9" x14ac:dyDescent="0.25">
      <c r="A1569" s="72"/>
      <c r="B1569" s="72"/>
      <c r="C1569" s="72"/>
      <c r="D1569" s="73"/>
      <c r="E1569" s="72"/>
      <c r="F1569" s="72"/>
      <c r="G1569" s="74"/>
      <c r="H1569" s="72"/>
      <c r="I1569" s="72"/>
    </row>
    <row r="1570" spans="1:9" x14ac:dyDescent="0.25">
      <c r="A1570" s="72"/>
      <c r="B1570" s="72"/>
      <c r="C1570" s="72"/>
      <c r="D1570" s="73"/>
      <c r="E1570" s="72"/>
      <c r="F1570" s="72"/>
      <c r="G1570" s="74"/>
      <c r="H1570" s="72"/>
      <c r="I1570" s="72"/>
    </row>
    <row r="1571" spans="1:9" x14ac:dyDescent="0.25">
      <c r="A1571" s="72"/>
      <c r="B1571" s="72"/>
      <c r="C1571" s="72"/>
      <c r="D1571" s="73"/>
      <c r="E1571" s="72"/>
      <c r="F1571" s="72"/>
      <c r="G1571" s="74"/>
      <c r="H1571" s="72"/>
      <c r="I1571" s="72"/>
    </row>
    <row r="1572" spans="1:9" x14ac:dyDescent="0.25">
      <c r="A1572" s="72"/>
      <c r="B1572" s="72"/>
      <c r="C1572" s="72"/>
      <c r="D1572" s="73"/>
      <c r="E1572" s="72"/>
      <c r="F1572" s="72"/>
      <c r="G1572" s="74"/>
      <c r="H1572" s="72"/>
      <c r="I1572" s="72"/>
    </row>
    <row r="1573" spans="1:9" x14ac:dyDescent="0.25">
      <c r="A1573" s="72"/>
      <c r="B1573" s="72"/>
      <c r="C1573" s="72"/>
      <c r="D1573" s="73"/>
      <c r="E1573" s="72"/>
      <c r="F1573" s="72"/>
      <c r="G1573" s="74"/>
      <c r="H1573" s="72"/>
      <c r="I1573" s="72"/>
    </row>
    <row r="1574" spans="1:9" x14ac:dyDescent="0.25">
      <c r="A1574" s="72"/>
      <c r="B1574" s="72"/>
      <c r="C1574" s="72"/>
      <c r="D1574" s="73"/>
      <c r="E1574" s="72"/>
      <c r="F1574" s="72"/>
      <c r="G1574" s="74"/>
      <c r="H1574" s="72"/>
      <c r="I1574" s="72"/>
    </row>
    <row r="1575" spans="1:9" x14ac:dyDescent="0.25">
      <c r="A1575" s="72"/>
      <c r="B1575" s="72"/>
      <c r="C1575" s="72"/>
      <c r="D1575" s="73"/>
      <c r="E1575" s="72"/>
      <c r="F1575" s="72"/>
      <c r="G1575" s="74"/>
      <c r="H1575" s="72"/>
      <c r="I1575" s="72"/>
    </row>
    <row r="1576" spans="1:9" x14ac:dyDescent="0.25">
      <c r="A1576" s="72"/>
      <c r="B1576" s="72"/>
      <c r="C1576" s="72"/>
      <c r="D1576" s="73"/>
      <c r="E1576" s="72"/>
      <c r="F1576" s="72"/>
      <c r="G1576" s="74"/>
      <c r="H1576" s="72"/>
      <c r="I1576" s="72"/>
    </row>
    <row r="1577" spans="1:9" x14ac:dyDescent="0.25">
      <c r="A1577" s="72"/>
      <c r="B1577" s="72"/>
      <c r="C1577" s="72"/>
      <c r="D1577" s="73"/>
      <c r="E1577" s="72"/>
      <c r="F1577" s="72"/>
      <c r="G1577" s="74"/>
      <c r="H1577" s="72"/>
      <c r="I1577" s="72"/>
    </row>
    <row r="1578" spans="1:9" x14ac:dyDescent="0.25">
      <c r="A1578" s="72"/>
      <c r="B1578" s="72"/>
      <c r="C1578" s="72"/>
      <c r="D1578" s="73"/>
      <c r="E1578" s="72"/>
      <c r="F1578" s="72"/>
      <c r="G1578" s="74"/>
      <c r="H1578" s="72"/>
      <c r="I1578" s="72"/>
    </row>
    <row r="1579" spans="1:9" x14ac:dyDescent="0.25">
      <c r="A1579" s="72"/>
      <c r="B1579" s="72"/>
      <c r="C1579" s="72"/>
      <c r="D1579" s="73"/>
      <c r="E1579" s="72"/>
      <c r="F1579" s="72"/>
      <c r="G1579" s="74"/>
      <c r="H1579" s="72"/>
      <c r="I1579" s="72"/>
    </row>
    <row r="1580" spans="1:9" x14ac:dyDescent="0.25">
      <c r="A1580" s="72"/>
      <c r="B1580" s="72"/>
      <c r="C1580" s="72"/>
      <c r="D1580" s="73"/>
      <c r="E1580" s="72"/>
      <c r="F1580" s="72"/>
      <c r="G1580" s="74"/>
      <c r="H1580" s="72"/>
      <c r="I1580" s="72"/>
    </row>
    <row r="1581" spans="1:9" x14ac:dyDescent="0.25">
      <c r="A1581" s="72"/>
      <c r="B1581" s="72"/>
      <c r="C1581" s="72"/>
      <c r="D1581" s="73"/>
      <c r="E1581" s="72"/>
      <c r="F1581" s="72"/>
      <c r="G1581" s="74"/>
      <c r="H1581" s="72"/>
      <c r="I1581" s="72"/>
    </row>
    <row r="1582" spans="1:9" x14ac:dyDescent="0.25">
      <c r="A1582" s="72"/>
      <c r="B1582" s="72"/>
      <c r="C1582" s="72"/>
      <c r="D1582" s="73"/>
      <c r="E1582" s="72"/>
      <c r="F1582" s="72"/>
      <c r="G1582" s="74"/>
      <c r="H1582" s="72"/>
      <c r="I1582" s="72"/>
    </row>
    <row r="1583" spans="1:9" x14ac:dyDescent="0.25">
      <c r="A1583" s="72"/>
      <c r="B1583" s="72"/>
      <c r="C1583" s="72"/>
      <c r="D1583" s="73"/>
      <c r="E1583" s="72"/>
      <c r="F1583" s="72"/>
      <c r="G1583" s="74"/>
      <c r="H1583" s="72"/>
      <c r="I1583" s="72"/>
    </row>
    <row r="1584" spans="1:9" x14ac:dyDescent="0.25">
      <c r="A1584" s="72"/>
      <c r="B1584" s="72"/>
      <c r="C1584" s="72"/>
      <c r="D1584" s="73"/>
      <c r="E1584" s="72"/>
      <c r="F1584" s="72"/>
      <c r="G1584" s="74"/>
      <c r="H1584" s="72"/>
      <c r="I1584" s="72"/>
    </row>
    <row r="1585" spans="1:9" x14ac:dyDescent="0.25">
      <c r="A1585" s="72"/>
      <c r="B1585" s="72"/>
      <c r="C1585" s="72"/>
      <c r="D1585" s="73"/>
      <c r="E1585" s="72"/>
      <c r="F1585" s="72"/>
      <c r="G1585" s="74"/>
      <c r="H1585" s="72"/>
      <c r="I1585" s="72"/>
    </row>
    <row r="1586" spans="1:9" x14ac:dyDescent="0.25">
      <c r="A1586" s="72"/>
      <c r="B1586" s="72"/>
      <c r="C1586" s="72"/>
      <c r="D1586" s="73"/>
      <c r="E1586" s="72"/>
      <c r="F1586" s="72"/>
      <c r="G1586" s="74"/>
      <c r="H1586" s="72"/>
      <c r="I1586" s="72"/>
    </row>
    <row r="1587" spans="1:9" x14ac:dyDescent="0.25">
      <c r="A1587" s="72"/>
      <c r="B1587" s="72"/>
      <c r="C1587" s="72"/>
      <c r="D1587" s="73"/>
      <c r="E1587" s="72"/>
      <c r="F1587" s="72"/>
      <c r="G1587" s="74"/>
      <c r="H1587" s="72"/>
      <c r="I1587" s="72"/>
    </row>
    <row r="1588" spans="1:9" x14ac:dyDescent="0.25">
      <c r="A1588" s="72"/>
      <c r="B1588" s="72"/>
      <c r="C1588" s="72"/>
      <c r="D1588" s="73"/>
      <c r="E1588" s="72"/>
      <c r="F1588" s="72"/>
      <c r="G1588" s="74"/>
      <c r="H1588" s="72"/>
      <c r="I1588" s="72"/>
    </row>
    <row r="1589" spans="1:9" x14ac:dyDescent="0.25">
      <c r="A1589" s="72"/>
      <c r="B1589" s="72"/>
      <c r="C1589" s="72"/>
      <c r="D1589" s="73"/>
      <c r="E1589" s="72"/>
      <c r="F1589" s="72"/>
      <c r="G1589" s="74"/>
      <c r="H1589" s="72"/>
      <c r="I1589" s="72"/>
    </row>
    <row r="1590" spans="1:9" x14ac:dyDescent="0.25">
      <c r="A1590" s="72"/>
      <c r="B1590" s="72"/>
      <c r="C1590" s="72"/>
      <c r="D1590" s="73"/>
      <c r="E1590" s="72"/>
      <c r="F1590" s="72"/>
      <c r="G1590" s="74"/>
      <c r="H1590" s="72"/>
      <c r="I1590" s="72"/>
    </row>
    <row r="1591" spans="1:9" x14ac:dyDescent="0.25">
      <c r="A1591" s="72"/>
      <c r="B1591" s="72"/>
      <c r="C1591" s="72"/>
      <c r="D1591" s="73"/>
      <c r="E1591" s="72"/>
      <c r="F1591" s="72"/>
      <c r="G1591" s="74"/>
      <c r="H1591" s="72"/>
      <c r="I1591" s="72"/>
    </row>
    <row r="1592" spans="1:9" x14ac:dyDescent="0.25">
      <c r="A1592" s="72"/>
      <c r="B1592" s="72"/>
      <c r="C1592" s="72"/>
      <c r="D1592" s="73"/>
      <c r="E1592" s="72"/>
      <c r="F1592" s="72"/>
      <c r="G1592" s="74"/>
      <c r="H1592" s="72"/>
      <c r="I1592" s="72"/>
    </row>
    <row r="1593" spans="1:9" x14ac:dyDescent="0.25">
      <c r="A1593" s="72"/>
      <c r="B1593" s="72"/>
      <c r="C1593" s="72"/>
      <c r="D1593" s="73"/>
      <c r="E1593" s="72"/>
      <c r="F1593" s="72"/>
      <c r="G1593" s="74"/>
      <c r="H1593" s="72"/>
      <c r="I1593" s="72"/>
    </row>
    <row r="1594" spans="1:9" x14ac:dyDescent="0.25">
      <c r="A1594" s="72"/>
      <c r="B1594" s="72"/>
      <c r="C1594" s="72"/>
      <c r="D1594" s="73"/>
      <c r="E1594" s="72"/>
      <c r="F1594" s="72"/>
      <c r="G1594" s="74"/>
      <c r="H1594" s="72"/>
      <c r="I1594" s="72"/>
    </row>
    <row r="1595" spans="1:9" x14ac:dyDescent="0.25">
      <c r="A1595" s="72"/>
      <c r="B1595" s="72"/>
      <c r="C1595" s="72"/>
      <c r="D1595" s="73"/>
      <c r="E1595" s="72"/>
      <c r="F1595" s="72"/>
      <c r="G1595" s="74"/>
      <c r="H1595" s="72"/>
      <c r="I1595" s="72"/>
    </row>
    <row r="1596" spans="1:9" x14ac:dyDescent="0.25">
      <c r="A1596" s="72"/>
      <c r="B1596" s="72"/>
      <c r="C1596" s="72"/>
      <c r="D1596" s="73"/>
      <c r="E1596" s="72"/>
      <c r="F1596" s="72"/>
      <c r="G1596" s="74"/>
      <c r="H1596" s="72"/>
      <c r="I1596" s="72"/>
    </row>
    <row r="1597" spans="1:9" x14ac:dyDescent="0.25">
      <c r="A1597" s="72"/>
      <c r="B1597" s="72"/>
      <c r="C1597" s="72"/>
      <c r="D1597" s="73"/>
      <c r="E1597" s="72"/>
      <c r="F1597" s="72"/>
      <c r="G1597" s="74"/>
      <c r="H1597" s="72"/>
      <c r="I1597" s="72"/>
    </row>
    <row r="1598" spans="1:9" x14ac:dyDescent="0.25">
      <c r="A1598" s="72"/>
      <c r="B1598" s="72"/>
      <c r="C1598" s="72"/>
      <c r="D1598" s="73"/>
      <c r="E1598" s="72"/>
      <c r="F1598" s="72"/>
      <c r="G1598" s="74"/>
      <c r="H1598" s="72"/>
      <c r="I1598" s="72"/>
    </row>
    <row r="1599" spans="1:9" x14ac:dyDescent="0.25">
      <c r="A1599" s="72"/>
      <c r="B1599" s="72"/>
      <c r="C1599" s="72"/>
      <c r="D1599" s="73"/>
      <c r="E1599" s="72"/>
      <c r="F1599" s="72"/>
      <c r="G1599" s="74"/>
      <c r="H1599" s="72"/>
      <c r="I1599" s="72"/>
    </row>
    <row r="1600" spans="1:9" x14ac:dyDescent="0.25">
      <c r="A1600" s="72"/>
      <c r="B1600" s="72"/>
      <c r="C1600" s="72"/>
      <c r="D1600" s="73"/>
      <c r="E1600" s="72"/>
      <c r="F1600" s="72"/>
      <c r="G1600" s="74"/>
      <c r="H1600" s="72"/>
      <c r="I1600" s="72"/>
    </row>
    <row r="1601" spans="1:9" x14ac:dyDescent="0.25">
      <c r="A1601" s="72"/>
      <c r="B1601" s="72"/>
      <c r="C1601" s="72"/>
      <c r="D1601" s="73"/>
      <c r="E1601" s="72"/>
      <c r="F1601" s="72"/>
      <c r="G1601" s="74"/>
      <c r="H1601" s="72"/>
      <c r="I1601" s="72"/>
    </row>
    <row r="1602" spans="1:9" x14ac:dyDescent="0.25">
      <c r="A1602" s="72"/>
      <c r="B1602" s="72"/>
      <c r="C1602" s="72"/>
      <c r="D1602" s="73"/>
      <c r="E1602" s="72"/>
      <c r="F1602" s="72"/>
      <c r="G1602" s="74"/>
      <c r="H1602" s="72"/>
      <c r="I1602" s="72"/>
    </row>
    <row r="1603" spans="1:9" x14ac:dyDescent="0.25">
      <c r="A1603" s="72"/>
      <c r="B1603" s="72"/>
      <c r="C1603" s="72"/>
      <c r="D1603" s="73"/>
      <c r="E1603" s="72"/>
      <c r="F1603" s="72"/>
      <c r="G1603" s="74"/>
      <c r="H1603" s="72"/>
      <c r="I1603" s="72"/>
    </row>
    <row r="1604" spans="1:9" x14ac:dyDescent="0.25">
      <c r="A1604" s="72"/>
      <c r="B1604" s="72"/>
      <c r="C1604" s="72"/>
      <c r="D1604" s="73"/>
      <c r="E1604" s="72"/>
      <c r="F1604" s="72"/>
      <c r="G1604" s="74"/>
      <c r="H1604" s="72"/>
      <c r="I1604" s="72"/>
    </row>
    <row r="1605" spans="1:9" x14ac:dyDescent="0.25">
      <c r="A1605" s="72"/>
      <c r="B1605" s="72"/>
      <c r="C1605" s="72"/>
      <c r="D1605" s="73"/>
      <c r="E1605" s="72"/>
      <c r="F1605" s="72"/>
      <c r="G1605" s="74"/>
      <c r="H1605" s="72"/>
      <c r="I1605" s="72"/>
    </row>
    <row r="1606" spans="1:9" x14ac:dyDescent="0.25">
      <c r="A1606" s="72"/>
      <c r="B1606" s="72"/>
      <c r="C1606" s="72"/>
      <c r="D1606" s="73"/>
      <c r="E1606" s="72"/>
      <c r="F1606" s="72"/>
      <c r="G1606" s="74"/>
      <c r="H1606" s="72"/>
      <c r="I1606" s="72"/>
    </row>
    <row r="1607" spans="1:9" x14ac:dyDescent="0.25">
      <c r="A1607" s="72"/>
      <c r="B1607" s="72"/>
      <c r="C1607" s="72"/>
      <c r="D1607" s="73"/>
      <c r="E1607" s="72"/>
      <c r="F1607" s="72"/>
      <c r="G1607" s="74"/>
      <c r="H1607" s="72"/>
      <c r="I1607" s="72"/>
    </row>
    <row r="1608" spans="1:9" x14ac:dyDescent="0.25">
      <c r="A1608" s="72"/>
      <c r="B1608" s="72"/>
      <c r="C1608" s="72"/>
      <c r="D1608" s="73"/>
      <c r="E1608" s="72"/>
      <c r="F1608" s="72"/>
      <c r="G1608" s="74"/>
      <c r="H1608" s="72"/>
      <c r="I1608" s="72"/>
    </row>
    <row r="1609" spans="1:9" x14ac:dyDescent="0.25">
      <c r="A1609" s="72"/>
      <c r="B1609" s="72"/>
      <c r="C1609" s="72"/>
      <c r="D1609" s="73"/>
      <c r="E1609" s="72"/>
      <c r="F1609" s="72"/>
      <c r="G1609" s="74"/>
      <c r="H1609" s="72"/>
      <c r="I1609" s="72"/>
    </row>
    <row r="1610" spans="1:9" x14ac:dyDescent="0.25">
      <c r="A1610" s="72"/>
      <c r="B1610" s="72"/>
      <c r="C1610" s="72"/>
      <c r="D1610" s="73"/>
      <c r="E1610" s="72"/>
      <c r="F1610" s="72"/>
      <c r="G1610" s="74"/>
      <c r="H1610" s="72"/>
      <c r="I1610" s="72"/>
    </row>
    <row r="1611" spans="1:9" x14ac:dyDescent="0.25">
      <c r="A1611" s="72"/>
      <c r="B1611" s="72"/>
      <c r="C1611" s="72"/>
      <c r="D1611" s="73"/>
      <c r="E1611" s="72"/>
      <c r="F1611" s="72"/>
      <c r="G1611" s="74"/>
      <c r="H1611" s="72"/>
      <c r="I1611" s="72"/>
    </row>
    <row r="1612" spans="1:9" x14ac:dyDescent="0.25">
      <c r="A1612" s="72"/>
      <c r="B1612" s="72"/>
      <c r="C1612" s="72"/>
      <c r="D1612" s="73"/>
      <c r="E1612" s="72"/>
      <c r="F1612" s="72"/>
      <c r="G1612" s="74"/>
      <c r="H1612" s="72"/>
      <c r="I1612" s="72"/>
    </row>
    <row r="1613" spans="1:9" x14ac:dyDescent="0.25">
      <c r="A1613" s="72"/>
      <c r="B1613" s="72"/>
      <c r="C1613" s="72"/>
      <c r="D1613" s="73"/>
      <c r="E1613" s="72"/>
      <c r="F1613" s="72"/>
      <c r="G1613" s="74"/>
      <c r="H1613" s="72"/>
      <c r="I1613" s="72"/>
    </row>
    <row r="1614" spans="1:9" x14ac:dyDescent="0.25">
      <c r="A1614" s="72"/>
      <c r="B1614" s="72"/>
      <c r="C1614" s="72"/>
      <c r="D1614" s="73"/>
      <c r="E1614" s="72"/>
      <c r="F1614" s="72"/>
      <c r="G1614" s="74"/>
      <c r="H1614" s="72"/>
      <c r="I1614" s="72"/>
    </row>
    <row r="1615" spans="1:9" x14ac:dyDescent="0.25">
      <c r="A1615" s="72"/>
      <c r="B1615" s="72"/>
      <c r="C1615" s="72"/>
      <c r="D1615" s="73"/>
      <c r="E1615" s="72"/>
      <c r="F1615" s="72"/>
      <c r="G1615" s="74"/>
      <c r="H1615" s="72"/>
      <c r="I1615" s="72"/>
    </row>
    <row r="1616" spans="1:9" x14ac:dyDescent="0.25">
      <c r="A1616" s="72"/>
      <c r="B1616" s="72"/>
      <c r="C1616" s="72"/>
      <c r="D1616" s="73"/>
      <c r="E1616" s="72"/>
      <c r="F1616" s="72"/>
      <c r="G1616" s="74"/>
      <c r="H1616" s="72"/>
      <c r="I1616" s="72"/>
    </row>
    <row r="1617" spans="1:9" x14ac:dyDescent="0.25">
      <c r="A1617" s="72"/>
      <c r="B1617" s="72"/>
      <c r="C1617" s="72"/>
      <c r="D1617" s="73"/>
      <c r="E1617" s="72"/>
      <c r="F1617" s="72"/>
      <c r="G1617" s="74"/>
      <c r="H1617" s="72"/>
      <c r="I1617" s="72"/>
    </row>
    <row r="1618" spans="1:9" x14ac:dyDescent="0.25">
      <c r="A1618" s="72"/>
      <c r="B1618" s="72"/>
      <c r="C1618" s="72"/>
      <c r="D1618" s="73"/>
      <c r="E1618" s="72"/>
      <c r="F1618" s="72"/>
      <c r="G1618" s="74"/>
      <c r="H1618" s="72"/>
      <c r="I1618" s="72"/>
    </row>
    <row r="1619" spans="1:9" x14ac:dyDescent="0.25">
      <c r="A1619" s="72"/>
      <c r="B1619" s="72"/>
      <c r="C1619" s="72"/>
      <c r="D1619" s="73"/>
      <c r="E1619" s="72"/>
      <c r="F1619" s="72"/>
      <c r="G1619" s="74"/>
      <c r="H1619" s="72"/>
      <c r="I1619" s="72"/>
    </row>
    <row r="1620" spans="1:9" x14ac:dyDescent="0.25">
      <c r="A1620" s="72"/>
      <c r="B1620" s="72"/>
      <c r="C1620" s="72"/>
      <c r="D1620" s="73"/>
      <c r="E1620" s="72"/>
      <c r="F1620" s="72"/>
      <c r="G1620" s="74"/>
      <c r="H1620" s="72"/>
      <c r="I1620" s="72"/>
    </row>
    <row r="1621" spans="1:9" x14ac:dyDescent="0.25">
      <c r="A1621" s="72"/>
      <c r="B1621" s="72"/>
      <c r="C1621" s="72"/>
      <c r="D1621" s="73"/>
      <c r="E1621" s="72"/>
      <c r="F1621" s="72"/>
      <c r="G1621" s="74"/>
      <c r="H1621" s="72"/>
      <c r="I1621" s="72"/>
    </row>
    <row r="1622" spans="1:9" x14ac:dyDescent="0.25">
      <c r="A1622" s="72"/>
      <c r="B1622" s="72"/>
      <c r="C1622" s="72"/>
      <c r="D1622" s="73"/>
      <c r="E1622" s="72"/>
      <c r="F1622" s="72"/>
      <c r="G1622" s="74"/>
      <c r="H1622" s="72"/>
      <c r="I1622" s="72"/>
    </row>
    <row r="1623" spans="1:9" x14ac:dyDescent="0.25">
      <c r="A1623" s="72"/>
      <c r="B1623" s="72"/>
      <c r="C1623" s="72"/>
      <c r="D1623" s="73"/>
      <c r="E1623" s="72"/>
      <c r="F1623" s="72"/>
      <c r="G1623" s="74"/>
      <c r="H1623" s="72"/>
      <c r="I1623" s="72"/>
    </row>
    <row r="1624" spans="1:9" x14ac:dyDescent="0.25">
      <c r="A1624" s="72"/>
      <c r="B1624" s="72"/>
      <c r="C1624" s="72"/>
      <c r="D1624" s="73"/>
      <c r="E1624" s="72"/>
      <c r="F1624" s="72"/>
      <c r="G1624" s="74"/>
      <c r="H1624" s="72"/>
      <c r="I1624" s="72"/>
    </row>
    <row r="1625" spans="1:9" x14ac:dyDescent="0.25">
      <c r="A1625" s="72"/>
      <c r="B1625" s="72"/>
      <c r="C1625" s="72"/>
      <c r="D1625" s="73"/>
      <c r="E1625" s="72"/>
      <c r="F1625" s="72"/>
      <c r="G1625" s="74"/>
      <c r="H1625" s="72"/>
      <c r="I1625" s="72"/>
    </row>
    <row r="1626" spans="1:9" x14ac:dyDescent="0.25">
      <c r="A1626" s="72"/>
      <c r="B1626" s="72"/>
      <c r="C1626" s="72"/>
      <c r="D1626" s="73"/>
      <c r="E1626" s="72"/>
      <c r="F1626" s="72"/>
      <c r="G1626" s="74"/>
      <c r="H1626" s="72"/>
      <c r="I1626" s="72"/>
    </row>
    <row r="1627" spans="1:9" x14ac:dyDescent="0.25">
      <c r="A1627" s="72"/>
      <c r="B1627" s="72"/>
      <c r="C1627" s="72"/>
      <c r="D1627" s="73"/>
      <c r="E1627" s="72"/>
      <c r="F1627" s="72"/>
      <c r="G1627" s="74"/>
      <c r="H1627" s="72"/>
      <c r="I1627" s="72"/>
    </row>
    <row r="1628" spans="1:9" x14ac:dyDescent="0.25">
      <c r="A1628" s="72"/>
      <c r="B1628" s="72"/>
      <c r="C1628" s="72"/>
      <c r="D1628" s="73"/>
      <c r="E1628" s="72"/>
      <c r="F1628" s="72"/>
      <c r="G1628" s="74"/>
      <c r="H1628" s="72"/>
      <c r="I1628" s="72"/>
    </row>
    <row r="1629" spans="1:9" x14ac:dyDescent="0.25">
      <c r="A1629" s="72"/>
      <c r="B1629" s="72"/>
      <c r="C1629" s="72"/>
      <c r="D1629" s="73"/>
      <c r="E1629" s="72"/>
      <c r="F1629" s="72"/>
      <c r="G1629" s="74"/>
      <c r="H1629" s="72"/>
      <c r="I1629" s="72"/>
    </row>
    <row r="1630" spans="1:9" x14ac:dyDescent="0.25">
      <c r="A1630" s="72"/>
      <c r="B1630" s="72"/>
      <c r="C1630" s="72"/>
      <c r="D1630" s="73"/>
      <c r="E1630" s="72"/>
      <c r="F1630" s="72"/>
      <c r="G1630" s="74"/>
      <c r="H1630" s="72"/>
      <c r="I1630" s="72"/>
    </row>
    <row r="1631" spans="1:9" x14ac:dyDescent="0.25">
      <c r="A1631" s="72"/>
      <c r="B1631" s="72"/>
      <c r="C1631" s="72"/>
      <c r="D1631" s="73"/>
      <c r="E1631" s="72"/>
      <c r="F1631" s="72"/>
      <c r="G1631" s="74"/>
      <c r="H1631" s="72"/>
      <c r="I1631" s="72"/>
    </row>
    <row r="1632" spans="1:9" x14ac:dyDescent="0.25">
      <c r="A1632" s="72"/>
      <c r="B1632" s="72"/>
      <c r="C1632" s="72"/>
      <c r="D1632" s="73"/>
      <c r="E1632" s="72"/>
      <c r="F1632" s="72"/>
      <c r="G1632" s="74"/>
      <c r="H1632" s="72"/>
      <c r="I1632" s="72"/>
    </row>
    <row r="1633" spans="1:9" x14ac:dyDescent="0.25">
      <c r="A1633" s="72"/>
      <c r="B1633" s="72"/>
      <c r="C1633" s="72"/>
      <c r="D1633" s="73"/>
      <c r="E1633" s="72"/>
      <c r="F1633" s="72"/>
      <c r="G1633" s="74"/>
      <c r="H1633" s="72"/>
      <c r="I1633" s="72"/>
    </row>
    <row r="1634" spans="1:9" x14ac:dyDescent="0.25">
      <c r="A1634" s="72"/>
      <c r="B1634" s="72"/>
      <c r="C1634" s="72"/>
      <c r="D1634" s="73"/>
      <c r="E1634" s="72"/>
      <c r="F1634" s="72"/>
      <c r="G1634" s="74"/>
      <c r="H1634" s="72"/>
      <c r="I1634" s="72"/>
    </row>
    <row r="1635" spans="1:9" x14ac:dyDescent="0.25">
      <c r="A1635" s="72"/>
      <c r="B1635" s="72"/>
      <c r="C1635" s="72"/>
      <c r="D1635" s="73"/>
      <c r="E1635" s="72"/>
      <c r="F1635" s="72"/>
      <c r="G1635" s="74"/>
      <c r="H1635" s="72"/>
      <c r="I1635" s="72"/>
    </row>
    <row r="1636" spans="1:9" x14ac:dyDescent="0.25">
      <c r="A1636" s="72"/>
      <c r="B1636" s="72"/>
      <c r="C1636" s="72"/>
      <c r="D1636" s="73"/>
      <c r="E1636" s="72"/>
      <c r="F1636" s="72"/>
      <c r="G1636" s="74"/>
      <c r="H1636" s="72"/>
      <c r="I1636" s="72"/>
    </row>
    <row r="1637" spans="1:9" x14ac:dyDescent="0.25">
      <c r="A1637" s="72"/>
      <c r="B1637" s="72"/>
      <c r="C1637" s="72"/>
      <c r="D1637" s="73"/>
      <c r="E1637" s="72"/>
      <c r="F1637" s="72"/>
      <c r="G1637" s="74"/>
      <c r="H1637" s="72"/>
      <c r="I1637" s="72"/>
    </row>
    <row r="1638" spans="1:9" x14ac:dyDescent="0.25">
      <c r="A1638" s="72"/>
      <c r="B1638" s="72"/>
      <c r="C1638" s="72"/>
      <c r="D1638" s="73"/>
      <c r="E1638" s="72"/>
      <c r="F1638" s="72"/>
      <c r="G1638" s="74"/>
      <c r="H1638" s="72"/>
      <c r="I1638" s="72"/>
    </row>
    <row r="1639" spans="1:9" x14ac:dyDescent="0.25">
      <c r="A1639" s="72"/>
      <c r="B1639" s="72"/>
      <c r="C1639" s="72"/>
      <c r="D1639" s="73"/>
      <c r="E1639" s="72"/>
      <c r="F1639" s="72"/>
      <c r="G1639" s="74"/>
      <c r="H1639" s="72"/>
      <c r="I1639" s="72"/>
    </row>
    <row r="1640" spans="1:9" x14ac:dyDescent="0.25">
      <c r="A1640" s="72"/>
      <c r="B1640" s="72"/>
      <c r="C1640" s="72"/>
      <c r="D1640" s="73"/>
      <c r="E1640" s="72"/>
      <c r="F1640" s="72"/>
      <c r="G1640" s="74"/>
      <c r="H1640" s="72"/>
      <c r="I1640" s="72"/>
    </row>
    <row r="1641" spans="1:9" x14ac:dyDescent="0.25">
      <c r="A1641" s="72"/>
      <c r="B1641" s="72"/>
      <c r="C1641" s="72"/>
      <c r="D1641" s="73"/>
      <c r="E1641" s="72"/>
      <c r="F1641" s="72"/>
      <c r="G1641" s="74"/>
      <c r="H1641" s="72"/>
      <c r="I1641" s="72"/>
    </row>
    <row r="1642" spans="1:9" x14ac:dyDescent="0.25">
      <c r="A1642" s="72"/>
      <c r="B1642" s="72"/>
      <c r="C1642" s="72"/>
      <c r="D1642" s="73"/>
      <c r="E1642" s="72"/>
      <c r="F1642" s="72"/>
      <c r="G1642" s="74"/>
      <c r="H1642" s="72"/>
      <c r="I1642" s="72"/>
    </row>
    <row r="1643" spans="1:9" x14ac:dyDescent="0.25">
      <c r="A1643" s="72"/>
      <c r="B1643" s="72"/>
      <c r="C1643" s="72"/>
      <c r="D1643" s="73"/>
      <c r="E1643" s="72"/>
      <c r="F1643" s="72"/>
      <c r="G1643" s="74"/>
      <c r="H1643" s="72"/>
      <c r="I1643" s="72"/>
    </row>
    <row r="1644" spans="1:9" x14ac:dyDescent="0.25">
      <c r="A1644" s="72"/>
      <c r="B1644" s="72"/>
      <c r="C1644" s="72"/>
      <c r="D1644" s="73"/>
      <c r="E1644" s="72"/>
      <c r="F1644" s="72"/>
      <c r="G1644" s="74"/>
      <c r="H1644" s="72"/>
      <c r="I1644" s="72"/>
    </row>
    <row r="1645" spans="1:9" x14ac:dyDescent="0.25">
      <c r="A1645" s="72"/>
      <c r="B1645" s="72"/>
      <c r="C1645" s="72"/>
      <c r="D1645" s="73"/>
      <c r="E1645" s="72"/>
      <c r="F1645" s="72"/>
      <c r="G1645" s="74"/>
      <c r="H1645" s="72"/>
      <c r="I1645" s="72"/>
    </row>
    <row r="1646" spans="1:9" x14ac:dyDescent="0.25">
      <c r="A1646" s="72"/>
      <c r="B1646" s="72"/>
      <c r="C1646" s="72"/>
      <c r="D1646" s="73"/>
      <c r="E1646" s="72"/>
      <c r="F1646" s="72"/>
      <c r="G1646" s="74"/>
      <c r="H1646" s="72"/>
      <c r="I1646" s="72"/>
    </row>
    <row r="1647" spans="1:9" x14ac:dyDescent="0.25">
      <c r="A1647" s="72"/>
      <c r="B1647" s="72"/>
      <c r="C1647" s="72"/>
      <c r="D1647" s="73"/>
      <c r="E1647" s="72"/>
      <c r="F1647" s="72"/>
      <c r="G1647" s="74"/>
      <c r="H1647" s="72"/>
      <c r="I1647" s="72"/>
    </row>
    <row r="1648" spans="1:9" x14ac:dyDescent="0.25">
      <c r="A1648" s="72"/>
      <c r="B1648" s="72"/>
      <c r="C1648" s="72"/>
      <c r="D1648" s="73"/>
      <c r="E1648" s="72"/>
      <c r="F1648" s="72"/>
      <c r="G1648" s="74"/>
      <c r="H1648" s="72"/>
      <c r="I1648" s="72"/>
    </row>
    <row r="1649" spans="1:9" x14ac:dyDescent="0.25">
      <c r="A1649" s="72"/>
      <c r="B1649" s="72"/>
      <c r="C1649" s="72"/>
      <c r="D1649" s="73"/>
      <c r="E1649" s="72"/>
      <c r="F1649" s="72"/>
      <c r="G1649" s="74"/>
      <c r="H1649" s="72"/>
      <c r="I1649" s="72"/>
    </row>
    <row r="1650" spans="1:9" x14ac:dyDescent="0.25">
      <c r="A1650" s="72"/>
      <c r="B1650" s="72"/>
      <c r="C1650" s="72"/>
      <c r="D1650" s="73"/>
      <c r="E1650" s="72"/>
      <c r="F1650" s="72"/>
      <c r="G1650" s="74"/>
      <c r="H1650" s="72"/>
      <c r="I1650" s="72"/>
    </row>
    <row r="1651" spans="1:9" x14ac:dyDescent="0.25">
      <c r="A1651" s="72"/>
      <c r="B1651" s="72"/>
      <c r="C1651" s="72"/>
      <c r="D1651" s="73"/>
      <c r="E1651" s="72"/>
      <c r="F1651" s="72"/>
      <c r="G1651" s="74"/>
      <c r="H1651" s="72"/>
      <c r="I1651" s="72"/>
    </row>
    <row r="1652" spans="1:9" x14ac:dyDescent="0.25">
      <c r="A1652" s="72"/>
      <c r="B1652" s="72"/>
      <c r="C1652" s="72"/>
      <c r="D1652" s="73"/>
      <c r="E1652" s="72"/>
      <c r="F1652" s="72"/>
      <c r="G1652" s="74"/>
      <c r="H1652" s="72"/>
      <c r="I1652" s="72"/>
    </row>
    <row r="1653" spans="1:9" x14ac:dyDescent="0.25">
      <c r="A1653" s="72"/>
      <c r="B1653" s="72"/>
      <c r="C1653" s="72"/>
      <c r="D1653" s="73"/>
      <c r="E1653" s="72"/>
      <c r="F1653" s="72"/>
      <c r="G1653" s="74"/>
      <c r="H1653" s="72"/>
      <c r="I1653" s="72"/>
    </row>
    <row r="1654" spans="1:9" x14ac:dyDescent="0.25">
      <c r="A1654" s="72"/>
      <c r="B1654" s="72"/>
      <c r="C1654" s="72"/>
      <c r="D1654" s="73"/>
      <c r="E1654" s="72"/>
      <c r="F1654" s="72"/>
      <c r="G1654" s="74"/>
      <c r="H1654" s="72"/>
      <c r="I1654" s="72"/>
    </row>
    <row r="1655" spans="1:9" x14ac:dyDescent="0.25">
      <c r="A1655" s="72"/>
      <c r="B1655" s="72"/>
      <c r="C1655" s="72"/>
      <c r="D1655" s="73"/>
      <c r="E1655" s="72"/>
      <c r="F1655" s="72"/>
      <c r="G1655" s="74"/>
      <c r="H1655" s="72"/>
      <c r="I1655" s="72"/>
    </row>
    <row r="1656" spans="1:9" x14ac:dyDescent="0.25">
      <c r="A1656" s="72"/>
      <c r="B1656" s="72"/>
      <c r="C1656" s="72"/>
      <c r="D1656" s="73"/>
      <c r="E1656" s="72"/>
      <c r="F1656" s="72"/>
      <c r="G1656" s="74"/>
      <c r="H1656" s="72"/>
      <c r="I1656" s="72"/>
    </row>
    <row r="1657" spans="1:9" x14ac:dyDescent="0.25">
      <c r="A1657" s="72"/>
      <c r="B1657" s="72"/>
      <c r="C1657" s="72"/>
      <c r="D1657" s="73"/>
      <c r="E1657" s="72"/>
      <c r="F1657" s="72"/>
      <c r="G1657" s="74"/>
      <c r="H1657" s="72"/>
      <c r="I1657" s="72"/>
    </row>
    <row r="1658" spans="1:9" x14ac:dyDescent="0.25">
      <c r="A1658" s="72"/>
      <c r="B1658" s="72"/>
      <c r="C1658" s="72"/>
      <c r="D1658" s="73"/>
      <c r="E1658" s="72"/>
      <c r="F1658" s="72"/>
      <c r="G1658" s="74"/>
      <c r="H1658" s="72"/>
      <c r="I1658" s="72"/>
    </row>
    <row r="1659" spans="1:9" x14ac:dyDescent="0.25">
      <c r="A1659" s="72"/>
      <c r="B1659" s="72"/>
      <c r="C1659" s="72"/>
      <c r="D1659" s="73"/>
      <c r="E1659" s="72"/>
      <c r="F1659" s="72"/>
      <c r="G1659" s="74"/>
      <c r="H1659" s="72"/>
      <c r="I1659" s="72"/>
    </row>
    <row r="1660" spans="1:9" x14ac:dyDescent="0.25">
      <c r="A1660" s="72"/>
      <c r="B1660" s="72"/>
      <c r="C1660" s="72"/>
      <c r="D1660" s="73"/>
      <c r="E1660" s="72"/>
      <c r="F1660" s="72"/>
      <c r="G1660" s="74"/>
      <c r="H1660" s="72"/>
      <c r="I1660" s="72"/>
    </row>
    <row r="1661" spans="1:9" x14ac:dyDescent="0.25">
      <c r="A1661" s="72"/>
      <c r="B1661" s="72"/>
      <c r="C1661" s="72"/>
      <c r="D1661" s="73"/>
      <c r="E1661" s="72"/>
      <c r="F1661" s="72"/>
      <c r="G1661" s="74"/>
      <c r="H1661" s="72"/>
      <c r="I1661" s="72"/>
    </row>
    <row r="1662" spans="1:9" x14ac:dyDescent="0.25">
      <c r="A1662" s="72"/>
      <c r="B1662" s="72"/>
      <c r="C1662" s="72"/>
      <c r="D1662" s="73"/>
      <c r="E1662" s="72"/>
      <c r="F1662" s="72"/>
      <c r="G1662" s="74"/>
      <c r="H1662" s="72"/>
      <c r="I1662" s="72"/>
    </row>
    <row r="1663" spans="1:9" x14ac:dyDescent="0.25">
      <c r="A1663" s="72"/>
      <c r="B1663" s="72"/>
      <c r="C1663" s="72"/>
      <c r="D1663" s="73"/>
      <c r="E1663" s="72"/>
      <c r="F1663" s="72"/>
      <c r="G1663" s="74"/>
      <c r="H1663" s="72"/>
      <c r="I1663" s="72"/>
    </row>
    <row r="1664" spans="1:9" x14ac:dyDescent="0.25">
      <c r="A1664" s="72"/>
      <c r="B1664" s="72"/>
      <c r="C1664" s="72"/>
      <c r="D1664" s="73"/>
      <c r="E1664" s="72"/>
      <c r="F1664" s="72"/>
      <c r="G1664" s="74"/>
      <c r="H1664" s="72"/>
      <c r="I1664" s="72"/>
    </row>
    <row r="1665" spans="1:9" x14ac:dyDescent="0.25">
      <c r="A1665" s="72"/>
      <c r="B1665" s="72"/>
      <c r="C1665" s="72"/>
      <c r="D1665" s="73"/>
      <c r="E1665" s="72"/>
      <c r="F1665" s="72"/>
      <c r="G1665" s="74"/>
      <c r="H1665" s="72"/>
      <c r="I1665" s="72"/>
    </row>
    <row r="1666" spans="1:9" x14ac:dyDescent="0.25">
      <c r="A1666" s="72"/>
      <c r="B1666" s="72"/>
      <c r="C1666" s="72"/>
      <c r="D1666" s="73"/>
      <c r="E1666" s="72"/>
      <c r="F1666" s="72"/>
      <c r="G1666" s="74"/>
      <c r="H1666" s="72"/>
      <c r="I1666" s="72"/>
    </row>
    <row r="1667" spans="1:9" x14ac:dyDescent="0.25">
      <c r="A1667" s="72"/>
      <c r="B1667" s="72"/>
      <c r="C1667" s="72"/>
      <c r="D1667" s="73"/>
      <c r="E1667" s="72"/>
      <c r="F1667" s="72"/>
      <c r="G1667" s="74"/>
      <c r="H1667" s="72"/>
      <c r="I1667" s="72"/>
    </row>
    <row r="1668" spans="1:9" x14ac:dyDescent="0.25">
      <c r="A1668" s="72"/>
      <c r="B1668" s="72"/>
      <c r="C1668" s="72"/>
      <c r="D1668" s="73"/>
      <c r="E1668" s="72"/>
      <c r="F1668" s="72"/>
      <c r="G1668" s="74"/>
      <c r="H1668" s="72"/>
      <c r="I1668" s="72"/>
    </row>
    <row r="1669" spans="1:9" x14ac:dyDescent="0.25">
      <c r="A1669" s="72"/>
      <c r="B1669" s="72"/>
      <c r="C1669" s="72"/>
      <c r="D1669" s="73"/>
      <c r="E1669" s="72"/>
      <c r="F1669" s="72"/>
      <c r="G1669" s="74"/>
      <c r="H1669" s="72"/>
      <c r="I1669" s="72"/>
    </row>
    <row r="1670" spans="1:9" x14ac:dyDescent="0.25">
      <c r="A1670" s="72"/>
      <c r="B1670" s="72"/>
      <c r="C1670" s="72"/>
      <c r="D1670" s="73"/>
      <c r="E1670" s="72"/>
      <c r="F1670" s="72"/>
      <c r="G1670" s="74"/>
      <c r="H1670" s="72"/>
      <c r="I1670" s="72"/>
    </row>
    <row r="1671" spans="1:9" x14ac:dyDescent="0.25">
      <c r="A1671" s="72"/>
      <c r="B1671" s="72"/>
      <c r="C1671" s="72"/>
      <c r="D1671" s="73"/>
      <c r="E1671" s="72"/>
      <c r="F1671" s="72"/>
      <c r="G1671" s="74"/>
      <c r="H1671" s="72"/>
      <c r="I1671" s="72"/>
    </row>
    <row r="1672" spans="1:9" x14ac:dyDescent="0.25">
      <c r="A1672" s="72"/>
      <c r="B1672" s="72"/>
      <c r="C1672" s="72"/>
      <c r="D1672" s="73"/>
      <c r="E1672" s="72"/>
      <c r="F1672" s="72"/>
      <c r="G1672" s="74"/>
      <c r="H1672" s="72"/>
      <c r="I1672" s="72"/>
    </row>
    <row r="1673" spans="1:9" x14ac:dyDescent="0.25">
      <c r="A1673" s="72"/>
      <c r="B1673" s="72"/>
      <c r="C1673" s="72"/>
      <c r="D1673" s="73"/>
      <c r="E1673" s="72"/>
      <c r="F1673" s="72"/>
      <c r="G1673" s="74"/>
      <c r="H1673" s="72"/>
      <c r="I1673" s="72"/>
    </row>
    <row r="1674" spans="1:9" x14ac:dyDescent="0.25">
      <c r="A1674" s="72"/>
      <c r="B1674" s="72"/>
      <c r="C1674" s="72"/>
      <c r="D1674" s="73"/>
      <c r="E1674" s="72"/>
      <c r="F1674" s="72"/>
      <c r="G1674" s="74"/>
      <c r="H1674" s="72"/>
      <c r="I1674" s="72"/>
    </row>
    <row r="1675" spans="1:9" x14ac:dyDescent="0.25">
      <c r="A1675" s="72"/>
      <c r="B1675" s="72"/>
      <c r="C1675" s="72"/>
      <c r="D1675" s="73"/>
      <c r="E1675" s="72"/>
      <c r="F1675" s="72"/>
      <c r="G1675" s="74"/>
      <c r="H1675" s="72"/>
      <c r="I1675" s="72"/>
    </row>
    <row r="1676" spans="1:9" x14ac:dyDescent="0.25">
      <c r="A1676" s="72"/>
      <c r="B1676" s="72"/>
      <c r="C1676" s="72"/>
      <c r="D1676" s="73"/>
      <c r="E1676" s="72"/>
      <c r="F1676" s="72"/>
      <c r="G1676" s="74"/>
      <c r="H1676" s="72"/>
      <c r="I1676" s="72"/>
    </row>
    <row r="1677" spans="1:9" x14ac:dyDescent="0.25">
      <c r="A1677" s="72"/>
      <c r="B1677" s="72"/>
      <c r="C1677" s="72"/>
      <c r="D1677" s="73"/>
      <c r="E1677" s="72"/>
      <c r="F1677" s="72"/>
      <c r="G1677" s="74"/>
      <c r="H1677" s="72"/>
      <c r="I1677" s="72"/>
    </row>
    <row r="1678" spans="1:9" x14ac:dyDescent="0.25">
      <c r="A1678" s="72"/>
      <c r="B1678" s="72"/>
      <c r="C1678" s="72"/>
      <c r="D1678" s="73"/>
      <c r="E1678" s="72"/>
      <c r="F1678" s="72"/>
      <c r="G1678" s="74"/>
      <c r="H1678" s="72"/>
      <c r="I1678" s="72"/>
    </row>
    <row r="1679" spans="1:9" x14ac:dyDescent="0.25">
      <c r="A1679" s="72"/>
      <c r="B1679" s="72"/>
      <c r="C1679" s="72"/>
      <c r="D1679" s="73"/>
      <c r="E1679" s="72"/>
      <c r="F1679" s="72"/>
      <c r="G1679" s="74"/>
      <c r="H1679" s="72"/>
      <c r="I1679" s="72"/>
    </row>
    <row r="1680" spans="1:9" x14ac:dyDescent="0.25">
      <c r="A1680" s="72"/>
      <c r="B1680" s="72"/>
      <c r="C1680" s="72"/>
      <c r="D1680" s="73"/>
      <c r="E1680" s="72"/>
      <c r="F1680" s="72"/>
      <c r="G1680" s="74"/>
      <c r="H1680" s="72"/>
      <c r="I1680" s="72"/>
    </row>
    <row r="1681" spans="1:9" x14ac:dyDescent="0.25">
      <c r="A1681" s="72"/>
      <c r="B1681" s="72"/>
      <c r="C1681" s="72"/>
      <c r="D1681" s="73"/>
      <c r="E1681" s="72"/>
      <c r="F1681" s="72"/>
      <c r="G1681" s="74"/>
      <c r="H1681" s="72"/>
      <c r="I1681" s="72"/>
    </row>
    <row r="1682" spans="1:9" x14ac:dyDescent="0.25">
      <c r="A1682" s="72"/>
      <c r="B1682" s="72"/>
      <c r="C1682" s="72"/>
      <c r="D1682" s="73"/>
      <c r="E1682" s="72"/>
      <c r="F1682" s="72"/>
      <c r="G1682" s="74"/>
      <c r="H1682" s="72"/>
      <c r="I1682" s="72"/>
    </row>
    <row r="1683" spans="1:9" x14ac:dyDescent="0.25">
      <c r="A1683" s="72"/>
      <c r="B1683" s="72"/>
      <c r="C1683" s="72"/>
      <c r="D1683" s="73"/>
      <c r="E1683" s="72"/>
      <c r="F1683" s="72"/>
      <c r="G1683" s="74"/>
      <c r="H1683" s="72"/>
      <c r="I1683" s="72"/>
    </row>
    <row r="1684" spans="1:9" x14ac:dyDescent="0.25">
      <c r="A1684" s="72"/>
      <c r="B1684" s="72"/>
      <c r="C1684" s="72"/>
      <c r="D1684" s="73"/>
      <c r="E1684" s="72"/>
      <c r="F1684" s="72"/>
      <c r="G1684" s="74"/>
      <c r="H1684" s="72"/>
      <c r="I1684" s="72"/>
    </row>
    <row r="1685" spans="1:9" x14ac:dyDescent="0.25">
      <c r="A1685" s="72"/>
      <c r="B1685" s="72"/>
      <c r="C1685" s="72"/>
      <c r="D1685" s="73"/>
      <c r="E1685" s="72"/>
      <c r="F1685" s="72"/>
      <c r="G1685" s="74"/>
      <c r="H1685" s="72"/>
      <c r="I1685" s="72"/>
    </row>
    <row r="1686" spans="1:9" x14ac:dyDescent="0.25">
      <c r="A1686" s="72"/>
      <c r="B1686" s="72"/>
      <c r="C1686" s="72"/>
      <c r="D1686" s="73"/>
      <c r="E1686" s="72"/>
      <c r="F1686" s="72"/>
      <c r="G1686" s="74"/>
      <c r="H1686" s="72"/>
      <c r="I1686" s="72"/>
    </row>
    <row r="1687" spans="1:9" x14ac:dyDescent="0.25">
      <c r="A1687" s="72"/>
      <c r="B1687" s="72"/>
      <c r="C1687" s="72"/>
      <c r="D1687" s="73"/>
      <c r="E1687" s="72"/>
      <c r="F1687" s="72"/>
      <c r="G1687" s="74"/>
      <c r="H1687" s="72"/>
      <c r="I1687" s="72"/>
    </row>
    <row r="1688" spans="1:9" x14ac:dyDescent="0.25">
      <c r="A1688" s="72"/>
      <c r="B1688" s="72"/>
      <c r="C1688" s="72"/>
      <c r="D1688" s="73"/>
      <c r="E1688" s="72"/>
      <c r="F1688" s="72"/>
      <c r="G1688" s="74"/>
      <c r="H1688" s="72"/>
      <c r="I1688" s="72"/>
    </row>
    <row r="1689" spans="1:9" x14ac:dyDescent="0.25">
      <c r="A1689" s="72"/>
      <c r="B1689" s="72"/>
      <c r="C1689" s="72"/>
      <c r="D1689" s="73"/>
      <c r="E1689" s="72"/>
      <c r="F1689" s="72"/>
      <c r="G1689" s="74"/>
      <c r="H1689" s="72"/>
      <c r="I1689" s="72"/>
    </row>
    <row r="1690" spans="1:9" x14ac:dyDescent="0.25">
      <c r="A1690" s="72"/>
      <c r="B1690" s="72"/>
      <c r="C1690" s="72"/>
      <c r="D1690" s="73"/>
      <c r="E1690" s="72"/>
      <c r="F1690" s="72"/>
      <c r="G1690" s="74"/>
      <c r="H1690" s="72"/>
      <c r="I1690" s="72"/>
    </row>
    <row r="1691" spans="1:9" x14ac:dyDescent="0.25">
      <c r="A1691" s="72"/>
      <c r="B1691" s="72"/>
      <c r="C1691" s="72"/>
      <c r="D1691" s="73"/>
      <c r="E1691" s="72"/>
      <c r="F1691" s="72"/>
      <c r="G1691" s="74"/>
      <c r="H1691" s="72"/>
      <c r="I1691" s="72"/>
    </row>
    <row r="1692" spans="1:9" x14ac:dyDescent="0.25">
      <c r="A1692" s="72"/>
      <c r="B1692" s="72"/>
      <c r="C1692" s="72"/>
      <c r="D1692" s="73"/>
      <c r="E1692" s="72"/>
      <c r="F1692" s="72"/>
      <c r="G1692" s="74"/>
      <c r="H1692" s="72"/>
      <c r="I1692" s="72"/>
    </row>
    <row r="1693" spans="1:9" x14ac:dyDescent="0.25">
      <c r="A1693" s="72"/>
      <c r="B1693" s="72"/>
      <c r="C1693" s="72"/>
      <c r="D1693" s="73"/>
      <c r="E1693" s="72"/>
      <c r="F1693" s="72"/>
      <c r="G1693" s="74"/>
      <c r="H1693" s="72"/>
      <c r="I1693" s="72"/>
    </row>
    <row r="1694" spans="1:9" x14ac:dyDescent="0.25">
      <c r="A1694" s="72"/>
      <c r="B1694" s="72"/>
      <c r="C1694" s="72"/>
      <c r="D1694" s="73"/>
      <c r="E1694" s="72"/>
      <c r="F1694" s="72"/>
      <c r="G1694" s="74"/>
      <c r="H1694" s="72"/>
      <c r="I1694" s="72"/>
    </row>
    <row r="1695" spans="1:9" x14ac:dyDescent="0.25">
      <c r="A1695" s="72"/>
      <c r="B1695" s="72"/>
      <c r="C1695" s="72"/>
      <c r="D1695" s="73"/>
      <c r="E1695" s="72"/>
      <c r="F1695" s="72"/>
      <c r="G1695" s="74"/>
      <c r="H1695" s="72"/>
      <c r="I1695" s="72"/>
    </row>
    <row r="1696" spans="1:9" x14ac:dyDescent="0.25">
      <c r="A1696" s="72"/>
      <c r="B1696" s="72"/>
      <c r="C1696" s="72"/>
      <c r="D1696" s="73"/>
      <c r="E1696" s="72"/>
      <c r="F1696" s="72"/>
      <c r="G1696" s="74"/>
      <c r="H1696" s="72"/>
      <c r="I1696" s="72"/>
    </row>
    <row r="1697" spans="1:9" x14ac:dyDescent="0.25">
      <c r="A1697" s="72"/>
      <c r="B1697" s="72"/>
      <c r="C1697" s="72"/>
      <c r="D1697" s="73"/>
      <c r="E1697" s="72"/>
      <c r="F1697" s="72"/>
      <c r="G1697" s="74"/>
      <c r="H1697" s="72"/>
      <c r="I1697" s="72"/>
    </row>
    <row r="1698" spans="1:9" x14ac:dyDescent="0.25">
      <c r="A1698" s="72"/>
      <c r="B1698" s="72"/>
      <c r="C1698" s="72"/>
      <c r="D1698" s="73"/>
      <c r="E1698" s="72"/>
      <c r="F1698" s="72"/>
      <c r="G1698" s="74"/>
      <c r="H1698" s="72"/>
      <c r="I1698" s="72"/>
    </row>
    <row r="1699" spans="1:9" x14ac:dyDescent="0.25">
      <c r="A1699" s="72"/>
      <c r="B1699" s="72"/>
      <c r="C1699" s="72"/>
      <c r="D1699" s="73"/>
      <c r="E1699" s="72"/>
      <c r="F1699" s="72"/>
      <c r="G1699" s="74"/>
      <c r="H1699" s="72"/>
      <c r="I1699" s="72"/>
    </row>
    <row r="1700" spans="1:9" x14ac:dyDescent="0.25">
      <c r="A1700" s="72"/>
      <c r="B1700" s="72"/>
      <c r="C1700" s="72"/>
      <c r="D1700" s="73"/>
      <c r="E1700" s="72"/>
      <c r="F1700" s="72"/>
      <c r="G1700" s="74"/>
      <c r="H1700" s="72"/>
      <c r="I1700" s="72"/>
    </row>
    <row r="1701" spans="1:9" x14ac:dyDescent="0.25">
      <c r="A1701" s="72"/>
      <c r="B1701" s="72"/>
      <c r="C1701" s="72"/>
      <c r="D1701" s="73"/>
      <c r="E1701" s="72"/>
      <c r="F1701" s="72"/>
      <c r="G1701" s="74"/>
      <c r="H1701" s="72"/>
      <c r="I1701" s="72"/>
    </row>
    <row r="1702" spans="1:9" x14ac:dyDescent="0.25">
      <c r="A1702" s="72"/>
      <c r="B1702" s="72"/>
      <c r="C1702" s="72"/>
      <c r="D1702" s="73"/>
      <c r="E1702" s="72"/>
      <c r="F1702" s="72"/>
      <c r="G1702" s="74"/>
      <c r="H1702" s="72"/>
      <c r="I1702" s="72"/>
    </row>
    <row r="1703" spans="1:9" x14ac:dyDescent="0.25">
      <c r="A1703" s="72"/>
      <c r="B1703" s="72"/>
      <c r="C1703" s="72"/>
      <c r="D1703" s="73"/>
      <c r="E1703" s="72"/>
      <c r="F1703" s="72"/>
      <c r="G1703" s="74"/>
      <c r="H1703" s="72"/>
      <c r="I1703" s="72"/>
    </row>
    <row r="1704" spans="1:9" x14ac:dyDescent="0.25">
      <c r="A1704" s="72"/>
      <c r="B1704" s="72"/>
      <c r="C1704" s="72"/>
      <c r="D1704" s="73"/>
      <c r="E1704" s="72"/>
      <c r="F1704" s="72"/>
      <c r="G1704" s="74"/>
      <c r="H1704" s="72"/>
      <c r="I1704" s="72"/>
    </row>
    <row r="1705" spans="1:9" x14ac:dyDescent="0.25">
      <c r="A1705" s="72"/>
      <c r="B1705" s="72"/>
      <c r="C1705" s="72"/>
      <c r="D1705" s="73"/>
      <c r="E1705" s="72"/>
      <c r="F1705" s="72"/>
      <c r="G1705" s="74"/>
      <c r="H1705" s="72"/>
      <c r="I1705" s="72"/>
    </row>
    <row r="1706" spans="1:9" x14ac:dyDescent="0.25">
      <c r="A1706" s="72"/>
      <c r="B1706" s="72"/>
      <c r="C1706" s="72"/>
      <c r="D1706" s="73"/>
      <c r="E1706" s="72"/>
      <c r="F1706" s="72"/>
      <c r="G1706" s="74"/>
      <c r="H1706" s="72"/>
      <c r="I1706" s="72"/>
    </row>
    <row r="1707" spans="1:9" x14ac:dyDescent="0.25">
      <c r="A1707" s="72"/>
      <c r="B1707" s="72"/>
      <c r="C1707" s="72"/>
      <c r="D1707" s="73"/>
      <c r="E1707" s="72"/>
      <c r="F1707" s="72"/>
      <c r="G1707" s="74"/>
      <c r="H1707" s="72"/>
      <c r="I1707" s="72"/>
    </row>
    <row r="1708" spans="1:9" x14ac:dyDescent="0.25">
      <c r="A1708" s="72"/>
      <c r="B1708" s="72"/>
      <c r="C1708" s="72"/>
      <c r="D1708" s="73"/>
      <c r="E1708" s="72"/>
      <c r="F1708" s="72"/>
      <c r="G1708" s="74"/>
      <c r="H1708" s="72"/>
      <c r="I1708" s="72"/>
    </row>
    <row r="1709" spans="1:9" x14ac:dyDescent="0.25">
      <c r="A1709" s="72"/>
      <c r="B1709" s="72"/>
      <c r="C1709" s="72"/>
      <c r="D1709" s="73"/>
      <c r="E1709" s="72"/>
      <c r="F1709" s="72"/>
      <c r="G1709" s="74"/>
      <c r="H1709" s="72"/>
      <c r="I1709" s="72"/>
    </row>
    <row r="1710" spans="1:9" x14ac:dyDescent="0.25">
      <c r="A1710" s="72"/>
      <c r="B1710" s="72"/>
      <c r="C1710" s="72"/>
      <c r="D1710" s="73"/>
      <c r="E1710" s="72"/>
      <c r="F1710" s="72"/>
      <c r="G1710" s="74"/>
      <c r="H1710" s="72"/>
      <c r="I1710" s="72"/>
    </row>
    <row r="1711" spans="1:9" x14ac:dyDescent="0.25">
      <c r="A1711" s="72"/>
      <c r="B1711" s="72"/>
      <c r="C1711" s="72"/>
      <c r="D1711" s="73"/>
      <c r="E1711" s="72"/>
      <c r="F1711" s="72"/>
      <c r="G1711" s="74"/>
      <c r="H1711" s="72"/>
      <c r="I1711" s="72"/>
    </row>
    <row r="1712" spans="1:9" x14ac:dyDescent="0.25">
      <c r="A1712" s="72"/>
      <c r="B1712" s="72"/>
      <c r="C1712" s="72"/>
      <c r="D1712" s="73"/>
      <c r="E1712" s="72"/>
      <c r="F1712" s="72"/>
      <c r="G1712" s="74"/>
      <c r="H1712" s="72"/>
      <c r="I1712" s="72"/>
    </row>
    <row r="1713" spans="1:9" x14ac:dyDescent="0.25">
      <c r="A1713" s="72"/>
      <c r="B1713" s="72"/>
      <c r="C1713" s="72"/>
      <c r="D1713" s="73"/>
      <c r="E1713" s="72"/>
      <c r="F1713" s="72"/>
      <c r="G1713" s="74"/>
      <c r="H1713" s="72"/>
      <c r="I1713" s="72"/>
    </row>
    <row r="1714" spans="1:9" x14ac:dyDescent="0.25">
      <c r="A1714" s="72"/>
      <c r="B1714" s="72"/>
      <c r="C1714" s="72"/>
      <c r="D1714" s="73"/>
      <c r="E1714" s="72"/>
      <c r="F1714" s="72"/>
      <c r="G1714" s="74"/>
      <c r="H1714" s="72"/>
      <c r="I1714" s="72"/>
    </row>
    <row r="1715" spans="1:9" x14ac:dyDescent="0.25">
      <c r="A1715" s="72"/>
      <c r="B1715" s="72"/>
      <c r="C1715" s="72"/>
      <c r="D1715" s="73"/>
      <c r="E1715" s="72"/>
      <c r="F1715" s="72"/>
      <c r="G1715" s="74"/>
      <c r="H1715" s="72"/>
      <c r="I1715" s="72"/>
    </row>
    <row r="1716" spans="1:9" x14ac:dyDescent="0.25">
      <c r="A1716" s="72"/>
      <c r="B1716" s="72"/>
      <c r="C1716" s="72"/>
      <c r="D1716" s="73"/>
      <c r="E1716" s="72"/>
      <c r="F1716" s="72"/>
      <c r="G1716" s="74"/>
      <c r="H1716" s="72"/>
      <c r="I1716" s="72"/>
    </row>
    <row r="1717" spans="1:9" x14ac:dyDescent="0.25">
      <c r="A1717" s="72"/>
      <c r="B1717" s="72"/>
      <c r="C1717" s="72"/>
      <c r="D1717" s="73"/>
      <c r="E1717" s="72"/>
      <c r="F1717" s="72"/>
      <c r="G1717" s="74"/>
      <c r="H1717" s="72"/>
      <c r="I1717" s="72"/>
    </row>
    <row r="1718" spans="1:9" x14ac:dyDescent="0.25">
      <c r="A1718" s="72"/>
      <c r="B1718" s="72"/>
      <c r="C1718" s="72"/>
      <c r="D1718" s="73"/>
      <c r="E1718" s="72"/>
      <c r="F1718" s="72"/>
      <c r="G1718" s="74"/>
      <c r="H1718" s="72"/>
      <c r="I1718" s="72"/>
    </row>
    <row r="1719" spans="1:9" x14ac:dyDescent="0.25">
      <c r="A1719" s="72"/>
      <c r="B1719" s="72"/>
      <c r="C1719" s="72"/>
      <c r="D1719" s="73"/>
      <c r="E1719" s="72"/>
      <c r="F1719" s="72"/>
      <c r="G1719" s="74"/>
      <c r="H1719" s="72"/>
      <c r="I1719" s="72"/>
    </row>
    <row r="1720" spans="1:9" x14ac:dyDescent="0.25">
      <c r="A1720" s="72"/>
      <c r="B1720" s="72"/>
      <c r="C1720" s="72"/>
      <c r="D1720" s="73"/>
      <c r="E1720" s="72"/>
      <c r="F1720" s="72"/>
      <c r="G1720" s="74"/>
      <c r="H1720" s="72"/>
      <c r="I1720" s="72"/>
    </row>
    <row r="1721" spans="1:9" x14ac:dyDescent="0.25">
      <c r="A1721" s="72"/>
      <c r="B1721" s="72"/>
      <c r="C1721" s="72"/>
      <c r="D1721" s="73"/>
      <c r="E1721" s="72"/>
      <c r="F1721" s="72"/>
      <c r="G1721" s="74"/>
      <c r="H1721" s="72"/>
      <c r="I1721" s="72"/>
    </row>
    <row r="1722" spans="1:9" x14ac:dyDescent="0.25">
      <c r="A1722" s="72"/>
      <c r="B1722" s="72"/>
      <c r="C1722" s="72"/>
      <c r="D1722" s="73"/>
      <c r="E1722" s="72"/>
      <c r="F1722" s="72"/>
      <c r="G1722" s="74"/>
      <c r="H1722" s="72"/>
      <c r="I1722" s="72"/>
    </row>
    <row r="1723" spans="1:9" x14ac:dyDescent="0.25">
      <c r="A1723" s="72"/>
      <c r="B1723" s="72"/>
      <c r="C1723" s="72"/>
      <c r="D1723" s="73"/>
      <c r="E1723" s="72"/>
      <c r="F1723" s="72"/>
      <c r="G1723" s="74"/>
      <c r="H1723" s="72"/>
      <c r="I1723" s="72"/>
    </row>
    <row r="1724" spans="1:9" x14ac:dyDescent="0.25">
      <c r="A1724" s="72"/>
      <c r="B1724" s="72"/>
      <c r="C1724" s="72"/>
      <c r="D1724" s="73"/>
      <c r="E1724" s="72"/>
      <c r="F1724" s="72"/>
      <c r="G1724" s="74"/>
      <c r="H1724" s="72"/>
      <c r="I1724" s="72"/>
    </row>
    <row r="1725" spans="1:9" x14ac:dyDescent="0.25">
      <c r="A1725" s="72"/>
      <c r="B1725" s="72"/>
      <c r="C1725" s="72"/>
      <c r="D1725" s="73"/>
      <c r="E1725" s="72"/>
      <c r="F1725" s="72"/>
      <c r="G1725" s="74"/>
      <c r="H1725" s="72"/>
      <c r="I1725" s="72"/>
    </row>
    <row r="1726" spans="1:9" x14ac:dyDescent="0.25">
      <c r="A1726" s="72"/>
      <c r="B1726" s="72"/>
      <c r="C1726" s="72"/>
      <c r="D1726" s="73"/>
      <c r="E1726" s="72"/>
      <c r="F1726" s="72"/>
      <c r="G1726" s="74"/>
      <c r="H1726" s="72"/>
      <c r="I1726" s="72"/>
    </row>
    <row r="1727" spans="1:9" x14ac:dyDescent="0.25">
      <c r="A1727" s="72"/>
      <c r="B1727" s="72"/>
      <c r="C1727" s="72"/>
      <c r="D1727" s="73"/>
      <c r="E1727" s="72"/>
      <c r="F1727" s="72"/>
      <c r="G1727" s="74"/>
      <c r="H1727" s="72"/>
      <c r="I1727" s="72"/>
    </row>
    <row r="1728" spans="1:9" x14ac:dyDescent="0.25">
      <c r="A1728" s="72"/>
      <c r="B1728" s="72"/>
      <c r="C1728" s="72"/>
      <c r="D1728" s="73"/>
      <c r="E1728" s="72"/>
      <c r="F1728" s="72"/>
      <c r="G1728" s="74"/>
      <c r="H1728" s="72"/>
      <c r="I1728" s="72"/>
    </row>
    <row r="1729" spans="1:9" x14ac:dyDescent="0.25">
      <c r="A1729" s="72"/>
      <c r="B1729" s="72"/>
      <c r="C1729" s="72"/>
      <c r="D1729" s="73"/>
      <c r="E1729" s="72"/>
      <c r="F1729" s="72"/>
      <c r="G1729" s="74"/>
      <c r="H1729" s="72"/>
      <c r="I1729" s="72"/>
    </row>
    <row r="1730" spans="1:9" x14ac:dyDescent="0.25">
      <c r="A1730" s="72"/>
      <c r="B1730" s="72"/>
      <c r="C1730" s="72"/>
      <c r="D1730" s="73"/>
      <c r="E1730" s="72"/>
      <c r="F1730" s="72"/>
      <c r="G1730" s="74"/>
      <c r="H1730" s="72"/>
      <c r="I1730" s="72"/>
    </row>
    <row r="1731" spans="1:9" x14ac:dyDescent="0.25">
      <c r="A1731" s="72"/>
      <c r="B1731" s="72"/>
      <c r="C1731" s="72"/>
      <c r="D1731" s="73"/>
      <c r="E1731" s="72"/>
      <c r="F1731" s="72"/>
      <c r="G1731" s="74"/>
      <c r="H1731" s="72"/>
      <c r="I1731" s="72"/>
    </row>
    <row r="1732" spans="1:9" x14ac:dyDescent="0.25">
      <c r="A1732" s="72"/>
      <c r="B1732" s="72"/>
      <c r="C1732" s="72"/>
      <c r="D1732" s="73"/>
      <c r="E1732" s="72"/>
      <c r="F1732" s="72"/>
      <c r="G1732" s="74"/>
      <c r="H1732" s="72"/>
      <c r="I1732" s="72"/>
    </row>
    <row r="1733" spans="1:9" x14ac:dyDescent="0.25">
      <c r="A1733" s="72"/>
      <c r="B1733" s="72"/>
      <c r="C1733" s="72"/>
      <c r="D1733" s="73"/>
      <c r="E1733" s="72"/>
      <c r="F1733" s="72"/>
      <c r="G1733" s="74"/>
      <c r="H1733" s="72"/>
      <c r="I1733" s="72"/>
    </row>
    <row r="1734" spans="1:9" x14ac:dyDescent="0.25">
      <c r="A1734" s="72"/>
      <c r="B1734" s="72"/>
      <c r="C1734" s="72"/>
      <c r="D1734" s="73"/>
      <c r="E1734" s="72"/>
      <c r="F1734" s="72"/>
      <c r="G1734" s="74"/>
      <c r="H1734" s="72"/>
      <c r="I1734" s="72"/>
    </row>
    <row r="1735" spans="1:9" x14ac:dyDescent="0.25">
      <c r="A1735" s="72"/>
      <c r="B1735" s="72"/>
      <c r="C1735" s="72"/>
      <c r="D1735" s="73"/>
      <c r="E1735" s="72"/>
      <c r="F1735" s="72"/>
      <c r="G1735" s="74"/>
      <c r="H1735" s="72"/>
      <c r="I1735" s="72"/>
    </row>
    <row r="1736" spans="1:9" x14ac:dyDescent="0.25">
      <c r="A1736" s="72"/>
      <c r="B1736" s="72"/>
      <c r="C1736" s="72"/>
      <c r="D1736" s="73"/>
      <c r="E1736" s="72"/>
      <c r="F1736" s="72"/>
      <c r="G1736" s="74"/>
      <c r="H1736" s="72"/>
      <c r="I1736" s="72"/>
    </row>
    <row r="1737" spans="1:9" x14ac:dyDescent="0.25">
      <c r="A1737" s="72"/>
      <c r="B1737" s="72"/>
      <c r="C1737" s="72"/>
      <c r="D1737" s="73"/>
      <c r="E1737" s="72"/>
      <c r="F1737" s="72"/>
      <c r="G1737" s="74"/>
      <c r="H1737" s="72"/>
      <c r="I1737" s="72"/>
    </row>
    <row r="1738" spans="1:9" x14ac:dyDescent="0.25">
      <c r="A1738" s="72"/>
      <c r="B1738" s="72"/>
      <c r="C1738" s="72"/>
      <c r="D1738" s="73"/>
      <c r="E1738" s="72"/>
      <c r="F1738" s="72"/>
      <c r="G1738" s="74"/>
      <c r="H1738" s="72"/>
      <c r="I1738" s="72"/>
    </row>
    <row r="1739" spans="1:9" x14ac:dyDescent="0.25">
      <c r="A1739" s="72"/>
      <c r="B1739" s="72"/>
      <c r="C1739" s="72"/>
      <c r="D1739" s="73"/>
      <c r="E1739" s="72"/>
      <c r="F1739" s="72"/>
      <c r="G1739" s="74"/>
      <c r="H1739" s="72"/>
      <c r="I1739" s="72"/>
    </row>
    <row r="1740" spans="1:9" x14ac:dyDescent="0.25">
      <c r="A1740" s="72"/>
      <c r="B1740" s="72"/>
      <c r="C1740" s="72"/>
      <c r="D1740" s="73"/>
      <c r="E1740" s="72"/>
      <c r="F1740" s="72"/>
      <c r="G1740" s="74"/>
      <c r="H1740" s="72"/>
      <c r="I1740" s="72"/>
    </row>
    <row r="1741" spans="1:9" x14ac:dyDescent="0.25">
      <c r="A1741" s="72"/>
      <c r="B1741" s="72"/>
      <c r="C1741" s="72"/>
      <c r="D1741" s="73"/>
      <c r="E1741" s="72"/>
      <c r="F1741" s="72"/>
      <c r="G1741" s="74"/>
      <c r="H1741" s="72"/>
      <c r="I1741" s="72"/>
    </row>
    <row r="1742" spans="1:9" x14ac:dyDescent="0.25">
      <c r="A1742" s="72"/>
      <c r="B1742" s="72"/>
      <c r="C1742" s="72"/>
      <c r="D1742" s="73"/>
      <c r="E1742" s="72"/>
      <c r="F1742" s="72"/>
      <c r="G1742" s="74"/>
      <c r="H1742" s="72"/>
      <c r="I1742" s="72"/>
    </row>
    <row r="1743" spans="1:9" x14ac:dyDescent="0.25">
      <c r="A1743" s="72"/>
      <c r="B1743" s="72"/>
      <c r="C1743" s="72"/>
      <c r="D1743" s="73"/>
      <c r="E1743" s="72"/>
      <c r="F1743" s="72"/>
      <c r="G1743" s="74"/>
      <c r="H1743" s="72"/>
      <c r="I1743" s="72"/>
    </row>
    <row r="1744" spans="1:9" x14ac:dyDescent="0.25">
      <c r="A1744" s="72"/>
      <c r="B1744" s="72"/>
      <c r="C1744" s="72"/>
      <c r="D1744" s="73"/>
      <c r="E1744" s="72"/>
      <c r="F1744" s="72"/>
      <c r="G1744" s="74"/>
      <c r="H1744" s="72"/>
      <c r="I1744" s="72"/>
    </row>
    <row r="1745" spans="1:9" x14ac:dyDescent="0.25">
      <c r="A1745" s="72"/>
      <c r="B1745" s="72"/>
      <c r="C1745" s="72"/>
      <c r="D1745" s="73"/>
      <c r="E1745" s="72"/>
      <c r="F1745" s="72"/>
      <c r="G1745" s="74"/>
      <c r="H1745" s="72"/>
      <c r="I1745" s="72"/>
    </row>
    <row r="1746" spans="1:9" x14ac:dyDescent="0.25">
      <c r="A1746" s="72"/>
      <c r="B1746" s="72"/>
      <c r="C1746" s="72"/>
      <c r="D1746" s="73"/>
      <c r="E1746" s="72"/>
      <c r="F1746" s="72"/>
      <c r="G1746" s="74"/>
      <c r="H1746" s="72"/>
      <c r="I1746" s="72"/>
    </row>
    <row r="1747" spans="1:9" x14ac:dyDescent="0.25">
      <c r="A1747" s="72"/>
      <c r="B1747" s="72"/>
      <c r="C1747" s="72"/>
      <c r="D1747" s="73"/>
      <c r="E1747" s="72"/>
      <c r="F1747" s="72"/>
      <c r="G1747" s="74"/>
      <c r="H1747" s="72"/>
      <c r="I1747" s="72"/>
    </row>
    <row r="1748" spans="1:9" x14ac:dyDescent="0.25">
      <c r="A1748" s="72"/>
      <c r="B1748" s="72"/>
      <c r="C1748" s="72"/>
      <c r="D1748" s="73"/>
      <c r="E1748" s="72"/>
      <c r="F1748" s="72"/>
      <c r="G1748" s="74"/>
      <c r="H1748" s="72"/>
      <c r="I1748" s="72"/>
    </row>
    <row r="1749" spans="1:9" x14ac:dyDescent="0.25">
      <c r="A1749" s="72"/>
      <c r="B1749" s="72"/>
      <c r="C1749" s="72"/>
      <c r="D1749" s="73"/>
      <c r="E1749" s="72"/>
      <c r="F1749" s="72"/>
      <c r="G1749" s="74"/>
      <c r="H1749" s="72"/>
      <c r="I1749" s="72"/>
    </row>
    <row r="1750" spans="1:9" x14ac:dyDescent="0.25">
      <c r="A1750" s="72"/>
      <c r="B1750" s="72"/>
      <c r="C1750" s="72"/>
      <c r="D1750" s="73"/>
      <c r="E1750" s="72"/>
      <c r="F1750" s="72"/>
      <c r="G1750" s="74"/>
      <c r="H1750" s="72"/>
      <c r="I1750" s="72"/>
    </row>
    <row r="1751" spans="1:9" x14ac:dyDescent="0.25">
      <c r="A1751" s="72"/>
      <c r="B1751" s="72"/>
      <c r="C1751" s="72"/>
      <c r="D1751" s="73"/>
      <c r="E1751" s="72"/>
      <c r="F1751" s="72"/>
      <c r="G1751" s="74"/>
      <c r="H1751" s="72"/>
      <c r="I1751" s="72"/>
    </row>
    <row r="1752" spans="1:9" x14ac:dyDescent="0.25">
      <c r="A1752" s="72"/>
      <c r="B1752" s="72"/>
      <c r="C1752" s="72"/>
      <c r="D1752" s="73"/>
      <c r="E1752" s="72"/>
      <c r="F1752" s="72"/>
      <c r="G1752" s="74"/>
      <c r="H1752" s="72"/>
      <c r="I1752" s="72"/>
    </row>
    <row r="1753" spans="1:9" x14ac:dyDescent="0.25">
      <c r="A1753" s="72"/>
      <c r="B1753" s="72"/>
      <c r="C1753" s="72"/>
      <c r="D1753" s="73"/>
      <c r="E1753" s="72"/>
      <c r="F1753" s="72"/>
      <c r="G1753" s="74"/>
      <c r="H1753" s="72"/>
      <c r="I1753" s="72"/>
    </row>
    <row r="1754" spans="1:9" x14ac:dyDescent="0.25">
      <c r="A1754" s="72"/>
      <c r="B1754" s="72"/>
      <c r="C1754" s="72"/>
      <c r="D1754" s="73"/>
      <c r="E1754" s="72"/>
      <c r="F1754" s="72"/>
      <c r="G1754" s="74"/>
      <c r="H1754" s="72"/>
      <c r="I1754" s="72"/>
    </row>
    <row r="1755" spans="1:9" x14ac:dyDescent="0.25">
      <c r="A1755" s="72"/>
      <c r="B1755" s="72"/>
      <c r="C1755" s="72"/>
      <c r="D1755" s="73"/>
      <c r="E1755" s="72"/>
      <c r="F1755" s="72"/>
      <c r="G1755" s="74"/>
      <c r="H1755" s="72"/>
      <c r="I1755" s="72"/>
    </row>
    <row r="1756" spans="1:9" x14ac:dyDescent="0.25">
      <c r="A1756" s="72"/>
      <c r="B1756" s="72"/>
      <c r="C1756" s="72"/>
      <c r="D1756" s="73"/>
      <c r="E1756" s="72"/>
      <c r="F1756" s="72"/>
      <c r="G1756" s="74"/>
      <c r="H1756" s="72"/>
      <c r="I1756" s="72"/>
    </row>
    <row r="1757" spans="1:9" x14ac:dyDescent="0.25">
      <c r="A1757" s="72"/>
      <c r="B1757" s="72"/>
      <c r="C1757" s="72"/>
      <c r="D1757" s="73"/>
      <c r="E1757" s="72"/>
      <c r="F1757" s="72"/>
      <c r="G1757" s="74"/>
      <c r="H1757" s="72"/>
      <c r="I1757" s="72"/>
    </row>
    <row r="1758" spans="1:9" x14ac:dyDescent="0.25">
      <c r="A1758" s="72"/>
      <c r="B1758" s="72"/>
      <c r="C1758" s="72"/>
      <c r="D1758" s="73"/>
      <c r="E1758" s="72"/>
      <c r="F1758" s="72"/>
      <c r="G1758" s="74"/>
      <c r="H1758" s="72"/>
      <c r="I1758" s="72"/>
    </row>
    <row r="1759" spans="1:9" x14ac:dyDescent="0.25">
      <c r="A1759" s="72"/>
      <c r="B1759" s="72"/>
      <c r="C1759" s="72"/>
      <c r="D1759" s="73"/>
      <c r="E1759" s="72"/>
      <c r="F1759" s="72"/>
      <c r="G1759" s="74"/>
      <c r="H1759" s="72"/>
      <c r="I1759" s="72"/>
    </row>
    <row r="1760" spans="1:9" x14ac:dyDescent="0.25">
      <c r="A1760" s="72"/>
      <c r="B1760" s="72"/>
      <c r="C1760" s="72"/>
      <c r="D1760" s="73"/>
      <c r="E1760" s="72"/>
      <c r="F1760" s="72"/>
      <c r="G1760" s="74"/>
      <c r="H1760" s="72"/>
      <c r="I1760" s="72"/>
    </row>
    <row r="1761" spans="1:9" x14ac:dyDescent="0.25">
      <c r="A1761" s="72"/>
      <c r="B1761" s="72"/>
      <c r="C1761" s="72"/>
      <c r="D1761" s="73"/>
      <c r="E1761" s="72"/>
      <c r="F1761" s="72"/>
      <c r="G1761" s="74"/>
      <c r="H1761" s="72"/>
      <c r="I1761" s="72"/>
    </row>
    <row r="1762" spans="1:9" x14ac:dyDescent="0.25">
      <c r="A1762" s="72"/>
      <c r="B1762" s="72"/>
      <c r="C1762" s="72"/>
      <c r="D1762" s="73"/>
      <c r="E1762" s="72"/>
      <c r="F1762" s="72"/>
      <c r="G1762" s="74"/>
      <c r="H1762" s="72"/>
      <c r="I1762" s="72"/>
    </row>
    <row r="1763" spans="1:9" x14ac:dyDescent="0.25">
      <c r="A1763" s="72"/>
      <c r="B1763" s="72"/>
      <c r="C1763" s="72"/>
      <c r="D1763" s="73"/>
      <c r="E1763" s="72"/>
      <c r="F1763" s="72"/>
      <c r="G1763" s="74"/>
      <c r="H1763" s="72"/>
      <c r="I1763" s="72"/>
    </row>
    <row r="1764" spans="1:9" x14ac:dyDescent="0.25">
      <c r="A1764" s="72"/>
      <c r="B1764" s="72"/>
      <c r="C1764" s="72"/>
      <c r="D1764" s="73"/>
      <c r="E1764" s="72"/>
      <c r="F1764" s="72"/>
      <c r="G1764" s="74"/>
      <c r="H1764" s="72"/>
      <c r="I1764" s="72"/>
    </row>
    <row r="1765" spans="1:9" x14ac:dyDescent="0.25">
      <c r="A1765" s="72"/>
      <c r="B1765" s="72"/>
      <c r="C1765" s="72"/>
      <c r="D1765" s="73"/>
      <c r="E1765" s="72"/>
      <c r="F1765" s="72"/>
      <c r="G1765" s="74"/>
      <c r="H1765" s="72"/>
      <c r="I1765" s="72"/>
    </row>
    <row r="1766" spans="1:9" x14ac:dyDescent="0.25">
      <c r="A1766" s="72"/>
      <c r="B1766" s="72"/>
      <c r="C1766" s="72"/>
      <c r="D1766" s="73"/>
      <c r="E1766" s="72"/>
      <c r="F1766" s="72"/>
      <c r="G1766" s="74"/>
      <c r="H1766" s="72"/>
      <c r="I1766" s="72"/>
    </row>
    <row r="1767" spans="1:9" x14ac:dyDescent="0.25">
      <c r="A1767" s="72"/>
      <c r="B1767" s="72"/>
      <c r="C1767" s="72"/>
      <c r="D1767" s="73"/>
      <c r="E1767" s="72"/>
      <c r="F1767" s="72"/>
      <c r="G1767" s="74"/>
      <c r="H1767" s="72"/>
      <c r="I1767" s="72"/>
    </row>
    <row r="1768" spans="1:9" x14ac:dyDescent="0.25">
      <c r="A1768" s="72"/>
      <c r="B1768" s="72"/>
      <c r="C1768" s="72"/>
      <c r="D1768" s="73"/>
      <c r="E1768" s="72"/>
      <c r="F1768" s="72"/>
      <c r="G1768" s="74"/>
      <c r="H1768" s="72"/>
      <c r="I1768" s="72"/>
    </row>
    <row r="1769" spans="1:9" x14ac:dyDescent="0.25">
      <c r="A1769" s="72"/>
      <c r="B1769" s="72"/>
      <c r="C1769" s="72"/>
      <c r="D1769" s="73"/>
      <c r="E1769" s="72"/>
      <c r="F1769" s="72"/>
      <c r="G1769" s="74"/>
      <c r="H1769" s="72"/>
      <c r="I1769" s="72"/>
    </row>
    <row r="1770" spans="1:9" x14ac:dyDescent="0.25">
      <c r="A1770" s="72"/>
      <c r="B1770" s="72"/>
      <c r="C1770" s="72"/>
      <c r="D1770" s="73"/>
      <c r="E1770" s="72"/>
      <c r="F1770" s="72"/>
      <c r="G1770" s="74"/>
      <c r="H1770" s="72"/>
      <c r="I1770" s="72"/>
    </row>
    <row r="1771" spans="1:9" x14ac:dyDescent="0.25">
      <c r="A1771" s="72"/>
      <c r="B1771" s="72"/>
      <c r="C1771" s="72"/>
      <c r="D1771" s="73"/>
      <c r="E1771" s="72"/>
      <c r="F1771" s="72"/>
      <c r="G1771" s="74"/>
      <c r="H1771" s="72"/>
      <c r="I1771" s="72"/>
    </row>
    <row r="1772" spans="1:9" x14ac:dyDescent="0.25">
      <c r="A1772" s="72"/>
      <c r="B1772" s="72"/>
      <c r="C1772" s="72"/>
      <c r="D1772" s="73"/>
      <c r="E1772" s="72"/>
      <c r="F1772" s="72"/>
      <c r="G1772" s="74"/>
      <c r="H1772" s="72"/>
      <c r="I1772" s="72"/>
    </row>
    <row r="1773" spans="1:9" x14ac:dyDescent="0.25">
      <c r="A1773" s="72"/>
      <c r="B1773" s="72"/>
      <c r="C1773" s="72"/>
      <c r="D1773" s="73"/>
      <c r="E1773" s="72"/>
      <c r="F1773" s="72"/>
      <c r="G1773" s="74"/>
      <c r="H1773" s="72"/>
      <c r="I1773" s="72"/>
    </row>
    <row r="1774" spans="1:9" x14ac:dyDescent="0.25">
      <c r="A1774" s="72"/>
      <c r="B1774" s="72"/>
      <c r="C1774" s="72"/>
      <c r="D1774" s="73"/>
      <c r="E1774" s="72"/>
      <c r="F1774" s="72"/>
      <c r="G1774" s="74"/>
      <c r="H1774" s="72"/>
      <c r="I1774" s="72"/>
    </row>
    <row r="1775" spans="1:9" x14ac:dyDescent="0.25">
      <c r="A1775" s="72"/>
      <c r="B1775" s="72"/>
      <c r="C1775" s="72"/>
      <c r="D1775" s="73"/>
      <c r="E1775" s="72"/>
      <c r="F1775" s="72"/>
      <c r="G1775" s="74"/>
      <c r="H1775" s="72"/>
      <c r="I1775" s="72"/>
    </row>
    <row r="1776" spans="1:9" x14ac:dyDescent="0.25">
      <c r="A1776" s="72"/>
      <c r="B1776" s="72"/>
      <c r="C1776" s="72"/>
      <c r="D1776" s="73"/>
      <c r="E1776" s="72"/>
      <c r="F1776" s="72"/>
      <c r="G1776" s="74"/>
      <c r="H1776" s="72"/>
      <c r="I1776" s="72"/>
    </row>
    <row r="1777" spans="1:9" x14ac:dyDescent="0.25">
      <c r="A1777" s="72"/>
      <c r="B1777" s="72"/>
      <c r="C1777" s="72"/>
      <c r="D1777" s="73"/>
      <c r="E1777" s="72"/>
      <c r="F1777" s="72"/>
      <c r="G1777" s="74"/>
      <c r="H1777" s="72"/>
      <c r="I1777" s="72"/>
    </row>
    <row r="1778" spans="1:9" x14ac:dyDescent="0.25">
      <c r="A1778" s="72"/>
      <c r="B1778" s="72"/>
      <c r="C1778" s="72"/>
      <c r="D1778" s="73"/>
      <c r="E1778" s="72"/>
      <c r="F1778" s="72"/>
      <c r="G1778" s="74"/>
      <c r="H1778" s="72"/>
      <c r="I1778" s="72"/>
    </row>
    <row r="1779" spans="1:9" x14ac:dyDescent="0.25">
      <c r="A1779" s="72"/>
      <c r="B1779" s="72"/>
      <c r="C1779" s="72"/>
      <c r="D1779" s="73"/>
      <c r="E1779" s="72"/>
      <c r="F1779" s="72"/>
      <c r="G1779" s="74"/>
      <c r="H1779" s="72"/>
      <c r="I1779" s="72"/>
    </row>
    <row r="1780" spans="1:9" x14ac:dyDescent="0.25">
      <c r="A1780" s="72"/>
      <c r="B1780" s="72"/>
      <c r="C1780" s="72"/>
      <c r="D1780" s="73"/>
      <c r="E1780" s="72"/>
      <c r="F1780" s="72"/>
      <c r="G1780" s="74"/>
      <c r="H1780" s="72"/>
      <c r="I1780" s="72"/>
    </row>
    <row r="1781" spans="1:9" x14ac:dyDescent="0.25">
      <c r="A1781" s="72"/>
      <c r="B1781" s="72"/>
      <c r="C1781" s="72"/>
      <c r="D1781" s="73"/>
      <c r="E1781" s="72"/>
      <c r="F1781" s="72"/>
      <c r="G1781" s="74"/>
      <c r="H1781" s="72"/>
      <c r="I1781" s="72"/>
    </row>
    <row r="1782" spans="1:9" x14ac:dyDescent="0.25">
      <c r="A1782" s="72"/>
      <c r="B1782" s="72"/>
      <c r="C1782" s="72"/>
      <c r="D1782" s="73"/>
      <c r="E1782" s="72"/>
      <c r="F1782" s="72"/>
      <c r="G1782" s="74"/>
      <c r="H1782" s="72"/>
      <c r="I1782" s="72"/>
    </row>
    <row r="1783" spans="1:9" x14ac:dyDescent="0.25">
      <c r="A1783" s="72"/>
      <c r="B1783" s="72"/>
      <c r="C1783" s="72"/>
      <c r="D1783" s="73"/>
      <c r="E1783" s="72"/>
      <c r="F1783" s="72"/>
      <c r="G1783" s="74"/>
      <c r="H1783" s="72"/>
      <c r="I1783" s="72"/>
    </row>
    <row r="1784" spans="1:9" x14ac:dyDescent="0.25">
      <c r="A1784" s="72"/>
      <c r="B1784" s="72"/>
      <c r="C1784" s="72"/>
      <c r="D1784" s="73"/>
      <c r="E1784" s="72"/>
      <c r="F1784" s="72"/>
      <c r="G1784" s="74"/>
      <c r="H1784" s="72"/>
      <c r="I1784" s="72"/>
    </row>
    <row r="1785" spans="1:9" x14ac:dyDescent="0.25">
      <c r="A1785" s="72"/>
      <c r="B1785" s="72"/>
      <c r="C1785" s="72"/>
      <c r="D1785" s="73"/>
      <c r="E1785" s="72"/>
      <c r="F1785" s="72"/>
      <c r="G1785" s="74"/>
      <c r="H1785" s="72"/>
      <c r="I1785" s="72"/>
    </row>
    <row r="1786" spans="1:9" x14ac:dyDescent="0.25">
      <c r="A1786" s="72"/>
      <c r="B1786" s="72"/>
      <c r="C1786" s="72"/>
      <c r="D1786" s="73"/>
      <c r="E1786" s="72"/>
      <c r="F1786" s="72"/>
      <c r="G1786" s="74"/>
      <c r="H1786" s="72"/>
      <c r="I1786" s="72"/>
    </row>
    <row r="1787" spans="1:9" x14ac:dyDescent="0.25">
      <c r="A1787" s="72"/>
      <c r="B1787" s="72"/>
      <c r="C1787" s="72"/>
      <c r="D1787" s="73"/>
      <c r="E1787" s="72"/>
      <c r="F1787" s="72"/>
      <c r="G1787" s="74"/>
      <c r="H1787" s="72"/>
      <c r="I1787" s="72"/>
    </row>
    <row r="1788" spans="1:9" x14ac:dyDescent="0.25">
      <c r="A1788" s="72"/>
      <c r="B1788" s="72"/>
      <c r="C1788" s="72"/>
      <c r="D1788" s="73"/>
      <c r="E1788" s="72"/>
      <c r="F1788" s="72"/>
      <c r="G1788" s="74"/>
      <c r="H1788" s="72"/>
      <c r="I1788" s="72"/>
    </row>
    <row r="1789" spans="1:9" x14ac:dyDescent="0.25">
      <c r="A1789" s="72"/>
      <c r="B1789" s="72"/>
      <c r="C1789" s="72"/>
      <c r="D1789" s="73"/>
      <c r="E1789" s="72"/>
      <c r="F1789" s="72"/>
      <c r="G1789" s="74"/>
      <c r="H1789" s="72"/>
      <c r="I1789" s="72"/>
    </row>
    <row r="1790" spans="1:9" x14ac:dyDescent="0.25">
      <c r="A1790" s="72"/>
      <c r="B1790" s="72"/>
      <c r="C1790" s="72"/>
      <c r="D1790" s="73"/>
      <c r="E1790" s="72"/>
      <c r="F1790" s="72"/>
      <c r="G1790" s="74"/>
      <c r="H1790" s="72"/>
      <c r="I1790" s="72"/>
    </row>
    <row r="1791" spans="1:9" x14ac:dyDescent="0.25">
      <c r="A1791" s="72"/>
      <c r="B1791" s="72"/>
      <c r="C1791" s="72"/>
      <c r="D1791" s="73"/>
      <c r="E1791" s="72"/>
      <c r="F1791" s="72"/>
      <c r="G1791" s="74"/>
      <c r="H1791" s="72"/>
      <c r="I1791" s="72"/>
    </row>
    <row r="1792" spans="1:9" x14ac:dyDescent="0.25">
      <c r="A1792" s="72"/>
      <c r="B1792" s="72"/>
      <c r="C1792" s="72"/>
      <c r="D1792" s="73"/>
      <c r="E1792" s="72"/>
      <c r="F1792" s="72"/>
      <c r="G1792" s="74"/>
      <c r="H1792" s="72"/>
      <c r="I1792" s="72"/>
    </row>
    <row r="1793" spans="1:9" x14ac:dyDescent="0.25">
      <c r="A1793" s="72"/>
      <c r="B1793" s="72"/>
      <c r="C1793" s="72"/>
      <c r="D1793" s="73"/>
      <c r="E1793" s="72"/>
      <c r="F1793" s="72"/>
      <c r="G1793" s="74"/>
      <c r="H1793" s="72"/>
      <c r="I1793" s="72"/>
    </row>
    <row r="1794" spans="1:9" x14ac:dyDescent="0.25">
      <c r="A1794" s="72"/>
      <c r="B1794" s="72"/>
      <c r="C1794" s="72"/>
      <c r="D1794" s="73"/>
      <c r="E1794" s="72"/>
      <c r="F1794" s="72"/>
      <c r="G1794" s="74"/>
      <c r="H1794" s="72"/>
      <c r="I1794" s="72"/>
    </row>
    <row r="1795" spans="1:9" x14ac:dyDescent="0.25">
      <c r="A1795" s="72"/>
      <c r="B1795" s="72"/>
      <c r="C1795" s="72"/>
      <c r="D1795" s="73"/>
      <c r="E1795" s="72"/>
      <c r="F1795" s="72"/>
      <c r="G1795" s="74"/>
      <c r="H1795" s="72"/>
      <c r="I1795" s="72"/>
    </row>
    <row r="1796" spans="1:9" x14ac:dyDescent="0.25">
      <c r="A1796" s="72"/>
      <c r="B1796" s="72"/>
      <c r="C1796" s="72"/>
      <c r="D1796" s="73"/>
      <c r="E1796" s="72"/>
      <c r="F1796" s="72"/>
      <c r="G1796" s="74"/>
      <c r="H1796" s="72"/>
      <c r="I1796" s="72"/>
    </row>
    <row r="1797" spans="1:9" x14ac:dyDescent="0.25">
      <c r="A1797" s="72"/>
      <c r="B1797" s="72"/>
      <c r="C1797" s="72"/>
      <c r="D1797" s="73"/>
      <c r="E1797" s="72"/>
      <c r="F1797" s="72"/>
      <c r="G1797" s="74"/>
      <c r="H1797" s="72"/>
      <c r="I1797" s="72"/>
    </row>
    <row r="1798" spans="1:9" x14ac:dyDescent="0.25">
      <c r="A1798" s="72"/>
      <c r="B1798" s="72"/>
      <c r="C1798" s="72"/>
      <c r="D1798" s="73"/>
      <c r="E1798" s="72"/>
      <c r="F1798" s="72"/>
      <c r="G1798" s="74"/>
      <c r="H1798" s="72"/>
      <c r="I1798" s="72"/>
    </row>
    <row r="1799" spans="1:9" x14ac:dyDescent="0.25">
      <c r="A1799" s="72"/>
      <c r="B1799" s="72"/>
      <c r="C1799" s="72"/>
      <c r="D1799" s="73"/>
      <c r="E1799" s="72"/>
      <c r="F1799" s="72"/>
      <c r="G1799" s="74"/>
      <c r="H1799" s="72"/>
      <c r="I1799" s="72"/>
    </row>
    <row r="1800" spans="1:9" x14ac:dyDescent="0.25">
      <c r="A1800" s="72"/>
      <c r="B1800" s="72"/>
      <c r="C1800" s="72"/>
      <c r="D1800" s="73"/>
      <c r="E1800" s="72"/>
      <c r="F1800" s="72"/>
      <c r="G1800" s="74"/>
      <c r="H1800" s="72"/>
      <c r="I1800" s="72"/>
    </row>
    <row r="1801" spans="1:9" x14ac:dyDescent="0.25">
      <c r="A1801" s="72"/>
      <c r="B1801" s="72"/>
      <c r="C1801" s="72"/>
      <c r="D1801" s="73"/>
      <c r="E1801" s="72"/>
      <c r="F1801" s="72"/>
      <c r="G1801" s="74"/>
      <c r="H1801" s="72"/>
      <c r="I1801" s="72"/>
    </row>
    <row r="1802" spans="1:9" x14ac:dyDescent="0.25">
      <c r="A1802" s="72"/>
      <c r="B1802" s="72"/>
      <c r="C1802" s="72"/>
      <c r="D1802" s="73"/>
      <c r="E1802" s="72"/>
      <c r="F1802" s="72"/>
      <c r="G1802" s="74"/>
      <c r="H1802" s="72"/>
      <c r="I1802" s="72"/>
    </row>
    <row r="1803" spans="1:9" x14ac:dyDescent="0.25">
      <c r="A1803" s="72"/>
      <c r="B1803" s="72"/>
      <c r="C1803" s="72"/>
      <c r="D1803" s="73"/>
      <c r="E1803" s="72"/>
      <c r="F1803" s="72"/>
      <c r="G1803" s="74"/>
      <c r="H1803" s="72"/>
      <c r="I1803" s="72"/>
    </row>
    <row r="1804" spans="1:9" x14ac:dyDescent="0.25">
      <c r="A1804" s="72"/>
      <c r="B1804" s="72"/>
      <c r="C1804" s="72"/>
      <c r="D1804" s="73"/>
      <c r="E1804" s="72"/>
      <c r="F1804" s="72"/>
      <c r="G1804" s="74"/>
      <c r="H1804" s="72"/>
      <c r="I1804" s="72"/>
    </row>
    <row r="1805" spans="1:9" x14ac:dyDescent="0.25">
      <c r="A1805" s="72"/>
      <c r="B1805" s="72"/>
      <c r="C1805" s="72"/>
      <c r="D1805" s="73"/>
      <c r="E1805" s="72"/>
      <c r="F1805" s="72"/>
      <c r="G1805" s="74"/>
      <c r="H1805" s="72"/>
      <c r="I1805" s="72"/>
    </row>
    <row r="1806" spans="1:9" x14ac:dyDescent="0.25">
      <c r="A1806" s="72"/>
      <c r="B1806" s="72"/>
      <c r="C1806" s="72"/>
      <c r="D1806" s="73"/>
      <c r="E1806" s="72"/>
      <c r="F1806" s="72"/>
      <c r="G1806" s="74"/>
      <c r="H1806" s="72"/>
      <c r="I1806" s="72"/>
    </row>
    <row r="1807" spans="1:9" x14ac:dyDescent="0.25">
      <c r="A1807" s="72"/>
      <c r="B1807" s="72"/>
      <c r="C1807" s="72"/>
      <c r="D1807" s="73"/>
      <c r="E1807" s="72"/>
      <c r="F1807" s="72"/>
      <c r="G1807" s="74"/>
      <c r="H1807" s="72"/>
      <c r="I1807" s="72"/>
    </row>
    <row r="1808" spans="1:9" x14ac:dyDescent="0.25">
      <c r="A1808" s="72"/>
      <c r="B1808" s="72"/>
      <c r="C1808" s="72"/>
      <c r="D1808" s="73"/>
      <c r="E1808" s="72"/>
      <c r="F1808" s="72"/>
      <c r="G1808" s="74"/>
      <c r="H1808" s="72"/>
      <c r="I1808" s="72"/>
    </row>
    <row r="1809" spans="1:9" x14ac:dyDescent="0.25">
      <c r="A1809" s="72"/>
      <c r="B1809" s="72"/>
      <c r="C1809" s="72"/>
      <c r="D1809" s="73"/>
      <c r="E1809" s="72"/>
      <c r="F1809" s="72"/>
      <c r="G1809" s="74"/>
      <c r="H1809" s="72"/>
      <c r="I1809" s="72"/>
    </row>
    <row r="1810" spans="1:9" x14ac:dyDescent="0.25">
      <c r="A1810" s="72"/>
      <c r="B1810" s="72"/>
      <c r="C1810" s="72"/>
      <c r="D1810" s="73"/>
      <c r="E1810" s="72"/>
      <c r="F1810" s="72"/>
      <c r="G1810" s="74"/>
      <c r="H1810" s="72"/>
      <c r="I1810" s="72"/>
    </row>
    <row r="1811" spans="1:9" x14ac:dyDescent="0.25">
      <c r="A1811" s="72"/>
      <c r="B1811" s="72"/>
      <c r="C1811" s="72"/>
      <c r="D1811" s="73"/>
      <c r="E1811" s="72"/>
      <c r="F1811" s="72"/>
      <c r="G1811" s="74"/>
      <c r="H1811" s="72"/>
      <c r="I1811" s="72"/>
    </row>
    <row r="1812" spans="1:9" x14ac:dyDescent="0.25">
      <c r="A1812" s="72"/>
      <c r="B1812" s="72"/>
      <c r="C1812" s="72"/>
      <c r="D1812" s="73"/>
      <c r="E1812" s="72"/>
      <c r="F1812" s="72"/>
      <c r="G1812" s="74"/>
      <c r="H1812" s="72"/>
      <c r="I1812" s="72"/>
    </row>
    <row r="1813" spans="1:9" x14ac:dyDescent="0.25">
      <c r="A1813" s="72"/>
      <c r="B1813" s="72"/>
      <c r="C1813" s="72"/>
      <c r="D1813" s="73"/>
      <c r="E1813" s="72"/>
      <c r="F1813" s="72"/>
      <c r="G1813" s="74"/>
      <c r="H1813" s="72"/>
      <c r="I1813" s="72"/>
    </row>
    <row r="1814" spans="1:9" x14ac:dyDescent="0.25">
      <c r="A1814" s="72"/>
      <c r="B1814" s="72"/>
      <c r="C1814" s="72"/>
      <c r="D1814" s="73"/>
      <c r="E1814" s="72"/>
      <c r="F1814" s="72"/>
      <c r="G1814" s="74"/>
      <c r="H1814" s="72"/>
      <c r="I1814" s="72"/>
    </row>
    <row r="1815" spans="1:9" x14ac:dyDescent="0.25">
      <c r="A1815" s="72"/>
      <c r="B1815" s="72"/>
      <c r="C1815" s="72"/>
      <c r="D1815" s="73"/>
      <c r="E1815" s="72"/>
      <c r="F1815" s="72"/>
      <c r="G1815" s="74"/>
      <c r="H1815" s="72"/>
      <c r="I1815" s="72"/>
    </row>
    <row r="1816" spans="1:9" x14ac:dyDescent="0.25">
      <c r="A1816" s="72"/>
      <c r="B1816" s="72"/>
      <c r="C1816" s="72"/>
      <c r="D1816" s="73"/>
      <c r="E1816" s="72"/>
      <c r="F1816" s="72"/>
      <c r="G1816" s="74"/>
      <c r="H1816" s="72"/>
      <c r="I1816" s="72"/>
    </row>
    <row r="1817" spans="1:9" x14ac:dyDescent="0.25">
      <c r="A1817" s="72"/>
      <c r="B1817" s="72"/>
      <c r="C1817" s="72"/>
      <c r="D1817" s="73"/>
      <c r="E1817" s="72"/>
      <c r="F1817" s="72"/>
      <c r="G1817" s="74"/>
      <c r="H1817" s="72"/>
      <c r="I1817" s="72"/>
    </row>
    <row r="1818" spans="1:9" x14ac:dyDescent="0.25">
      <c r="A1818" s="72"/>
      <c r="B1818" s="72"/>
      <c r="C1818" s="72"/>
      <c r="D1818" s="73"/>
      <c r="E1818" s="72"/>
      <c r="F1818" s="72"/>
      <c r="G1818" s="74"/>
      <c r="H1818" s="72"/>
      <c r="I1818" s="72"/>
    </row>
    <row r="1819" spans="1:9" x14ac:dyDescent="0.25">
      <c r="A1819" s="72"/>
      <c r="B1819" s="72"/>
      <c r="C1819" s="72"/>
      <c r="D1819" s="73"/>
      <c r="E1819" s="72"/>
      <c r="F1819" s="72"/>
      <c r="G1819" s="74"/>
      <c r="H1819" s="72"/>
      <c r="I1819" s="72"/>
    </row>
    <row r="1820" spans="1:9" x14ac:dyDescent="0.25">
      <c r="A1820" s="72"/>
      <c r="B1820" s="72"/>
      <c r="C1820" s="72"/>
      <c r="D1820" s="73"/>
      <c r="E1820" s="72"/>
      <c r="F1820" s="72"/>
      <c r="G1820" s="74"/>
      <c r="H1820" s="72"/>
      <c r="I1820" s="72"/>
    </row>
    <row r="1821" spans="1:9" x14ac:dyDescent="0.25">
      <c r="A1821" s="72"/>
      <c r="B1821" s="72"/>
      <c r="C1821" s="72"/>
      <c r="D1821" s="73"/>
      <c r="E1821" s="72"/>
      <c r="F1821" s="72"/>
      <c r="G1821" s="74"/>
      <c r="H1821" s="72"/>
      <c r="I1821" s="72"/>
    </row>
    <row r="1822" spans="1:9" x14ac:dyDescent="0.25">
      <c r="A1822" s="72"/>
      <c r="B1822" s="72"/>
      <c r="C1822" s="72"/>
      <c r="D1822" s="73"/>
      <c r="E1822" s="72"/>
      <c r="F1822" s="72"/>
      <c r="G1822" s="74"/>
      <c r="H1822" s="72"/>
      <c r="I1822" s="72"/>
    </row>
    <row r="1823" spans="1:9" x14ac:dyDescent="0.25">
      <c r="A1823" s="72"/>
      <c r="B1823" s="72"/>
      <c r="C1823" s="72"/>
      <c r="D1823" s="73"/>
      <c r="E1823" s="72"/>
      <c r="F1823" s="72"/>
      <c r="G1823" s="74"/>
      <c r="H1823" s="72"/>
      <c r="I1823" s="72"/>
    </row>
    <row r="1824" spans="1:9" x14ac:dyDescent="0.25">
      <c r="A1824" s="72"/>
      <c r="B1824" s="72"/>
      <c r="C1824" s="72"/>
      <c r="D1824" s="73"/>
      <c r="E1824" s="72"/>
      <c r="F1824" s="72"/>
      <c r="G1824" s="74"/>
      <c r="H1824" s="72"/>
      <c r="I1824" s="72"/>
    </row>
    <row r="1825" spans="1:9" x14ac:dyDescent="0.25">
      <c r="A1825" s="72"/>
      <c r="B1825" s="72"/>
      <c r="C1825" s="72"/>
      <c r="D1825" s="73"/>
      <c r="E1825" s="72"/>
      <c r="F1825" s="72"/>
      <c r="G1825" s="74"/>
      <c r="H1825" s="72"/>
      <c r="I1825" s="72"/>
    </row>
    <row r="1826" spans="1:9" x14ac:dyDescent="0.25">
      <c r="A1826" s="72"/>
      <c r="B1826" s="72"/>
      <c r="C1826" s="72"/>
      <c r="D1826" s="73"/>
      <c r="E1826" s="72"/>
      <c r="F1826" s="72"/>
      <c r="G1826" s="74"/>
      <c r="H1826" s="72"/>
      <c r="I1826" s="72"/>
    </row>
    <row r="1827" spans="1:9" x14ac:dyDescent="0.25">
      <c r="A1827" s="72"/>
      <c r="B1827" s="72"/>
      <c r="C1827" s="72"/>
      <c r="D1827" s="73"/>
      <c r="E1827" s="72"/>
      <c r="F1827" s="72"/>
      <c r="G1827" s="74"/>
      <c r="H1827" s="72"/>
      <c r="I1827" s="72"/>
    </row>
    <row r="1828" spans="1:9" x14ac:dyDescent="0.25">
      <c r="A1828" s="72"/>
      <c r="B1828" s="72"/>
      <c r="C1828" s="72"/>
      <c r="D1828" s="73"/>
      <c r="E1828" s="72"/>
      <c r="F1828" s="72"/>
      <c r="G1828" s="74"/>
      <c r="H1828" s="72"/>
      <c r="I1828" s="72"/>
    </row>
    <row r="1829" spans="1:9" x14ac:dyDescent="0.25">
      <c r="A1829" s="72"/>
      <c r="B1829" s="72"/>
      <c r="C1829" s="72"/>
      <c r="D1829" s="73"/>
      <c r="E1829" s="72"/>
      <c r="F1829" s="72"/>
      <c r="G1829" s="74"/>
      <c r="H1829" s="72"/>
      <c r="I1829" s="72"/>
    </row>
    <row r="1830" spans="1:9" x14ac:dyDescent="0.25">
      <c r="A1830" s="72"/>
      <c r="B1830" s="72"/>
      <c r="C1830" s="72"/>
      <c r="D1830" s="73"/>
      <c r="E1830" s="72"/>
      <c r="F1830" s="72"/>
      <c r="G1830" s="74"/>
      <c r="H1830" s="72"/>
      <c r="I1830" s="72"/>
    </row>
    <row r="1831" spans="1:9" x14ac:dyDescent="0.25">
      <c r="A1831" s="72"/>
      <c r="B1831" s="72"/>
      <c r="C1831" s="72"/>
      <c r="D1831" s="73"/>
      <c r="E1831" s="72"/>
      <c r="F1831" s="72"/>
      <c r="G1831" s="74"/>
      <c r="H1831" s="72"/>
      <c r="I1831" s="72"/>
    </row>
    <row r="1832" spans="1:9" x14ac:dyDescent="0.25">
      <c r="A1832" s="72"/>
      <c r="B1832" s="72"/>
      <c r="C1832" s="72"/>
      <c r="D1832" s="73"/>
      <c r="E1832" s="72"/>
      <c r="F1832" s="72"/>
      <c r="G1832" s="74"/>
      <c r="H1832" s="72"/>
      <c r="I1832" s="72"/>
    </row>
    <row r="1833" spans="1:9" x14ac:dyDescent="0.25">
      <c r="A1833" s="72"/>
      <c r="B1833" s="72"/>
      <c r="C1833" s="72"/>
      <c r="D1833" s="73"/>
      <c r="E1833" s="72"/>
      <c r="F1833" s="72"/>
      <c r="G1833" s="74"/>
      <c r="H1833" s="72"/>
      <c r="I1833" s="72"/>
    </row>
    <row r="1834" spans="1:9" x14ac:dyDescent="0.25">
      <c r="A1834" s="72"/>
      <c r="B1834" s="72"/>
      <c r="C1834" s="72"/>
      <c r="D1834" s="73"/>
      <c r="E1834" s="72"/>
      <c r="F1834" s="72"/>
      <c r="G1834" s="74"/>
      <c r="H1834" s="72"/>
      <c r="I1834" s="72"/>
    </row>
    <row r="1835" spans="1:9" x14ac:dyDescent="0.25">
      <c r="A1835" s="72"/>
      <c r="B1835" s="72"/>
      <c r="C1835" s="72"/>
      <c r="D1835" s="73"/>
      <c r="E1835" s="72"/>
      <c r="F1835" s="72"/>
      <c r="G1835" s="74"/>
      <c r="H1835" s="72"/>
      <c r="I1835" s="72"/>
    </row>
    <row r="1836" spans="1:9" x14ac:dyDescent="0.25">
      <c r="A1836" s="72"/>
      <c r="B1836" s="72"/>
      <c r="C1836" s="72"/>
      <c r="D1836" s="73"/>
      <c r="E1836" s="72"/>
      <c r="F1836" s="72"/>
      <c r="G1836" s="74"/>
      <c r="H1836" s="72"/>
      <c r="I1836" s="72"/>
    </row>
    <row r="1837" spans="1:9" x14ac:dyDescent="0.25">
      <c r="A1837" s="72"/>
      <c r="B1837" s="72"/>
      <c r="C1837" s="72"/>
      <c r="D1837" s="73"/>
      <c r="E1837" s="72"/>
      <c r="F1837" s="72"/>
      <c r="G1837" s="74"/>
      <c r="H1837" s="72"/>
      <c r="I1837" s="72"/>
    </row>
    <row r="1838" spans="1:9" x14ac:dyDescent="0.25">
      <c r="A1838" s="72"/>
      <c r="B1838" s="72"/>
      <c r="C1838" s="72"/>
      <c r="D1838" s="73"/>
      <c r="E1838" s="72"/>
      <c r="F1838" s="72"/>
      <c r="G1838" s="74"/>
      <c r="H1838" s="72"/>
      <c r="I1838" s="72"/>
    </row>
    <row r="1839" spans="1:9" x14ac:dyDescent="0.25">
      <c r="A1839" s="72"/>
      <c r="B1839" s="72"/>
      <c r="C1839" s="72"/>
      <c r="D1839" s="73"/>
      <c r="E1839" s="72"/>
      <c r="F1839" s="72"/>
      <c r="G1839" s="74"/>
      <c r="H1839" s="72"/>
      <c r="I1839" s="72"/>
    </row>
    <row r="1840" spans="1:9" x14ac:dyDescent="0.25">
      <c r="A1840" s="72"/>
      <c r="B1840" s="72"/>
      <c r="C1840" s="72"/>
      <c r="D1840" s="73"/>
      <c r="E1840" s="72"/>
      <c r="F1840" s="72"/>
      <c r="G1840" s="74"/>
      <c r="H1840" s="72"/>
      <c r="I1840" s="72"/>
    </row>
    <row r="1841" spans="1:9" x14ac:dyDescent="0.25">
      <c r="A1841" s="72"/>
      <c r="B1841" s="72"/>
      <c r="C1841" s="72"/>
      <c r="D1841" s="73"/>
      <c r="E1841" s="72"/>
      <c r="F1841" s="72"/>
      <c r="G1841" s="74"/>
      <c r="H1841" s="72"/>
      <c r="I1841" s="72"/>
    </row>
    <row r="1842" spans="1:9" x14ac:dyDescent="0.25">
      <c r="A1842" s="72"/>
      <c r="B1842" s="72"/>
      <c r="C1842" s="72"/>
      <c r="D1842" s="73"/>
      <c r="E1842" s="72"/>
      <c r="F1842" s="72"/>
      <c r="G1842" s="74"/>
      <c r="H1842" s="72"/>
      <c r="I1842" s="72"/>
    </row>
    <row r="1843" spans="1:9" x14ac:dyDescent="0.25">
      <c r="A1843" s="72"/>
      <c r="B1843" s="72"/>
      <c r="C1843" s="72"/>
      <c r="D1843" s="73"/>
      <c r="E1843" s="72"/>
      <c r="F1843" s="72"/>
      <c r="G1843" s="74"/>
      <c r="H1843" s="72"/>
      <c r="I1843" s="72"/>
    </row>
    <row r="1844" spans="1:9" x14ac:dyDescent="0.25">
      <c r="A1844" s="72"/>
      <c r="B1844" s="72"/>
      <c r="C1844" s="72"/>
      <c r="D1844" s="73"/>
      <c r="E1844" s="72"/>
      <c r="F1844" s="72"/>
      <c r="G1844" s="74"/>
      <c r="H1844" s="72"/>
      <c r="I1844" s="72"/>
    </row>
    <row r="1845" spans="1:9" x14ac:dyDescent="0.25">
      <c r="A1845" s="72"/>
      <c r="B1845" s="72"/>
      <c r="C1845" s="72"/>
      <c r="D1845" s="73"/>
      <c r="E1845" s="72"/>
      <c r="F1845" s="72"/>
      <c r="G1845" s="74"/>
      <c r="H1845" s="72"/>
      <c r="I1845" s="72"/>
    </row>
    <row r="1846" spans="1:9" x14ac:dyDescent="0.25">
      <c r="A1846" s="72"/>
      <c r="B1846" s="72"/>
      <c r="C1846" s="72"/>
      <c r="D1846" s="73"/>
      <c r="E1846" s="72"/>
      <c r="F1846" s="72"/>
      <c r="G1846" s="74"/>
      <c r="H1846" s="72"/>
      <c r="I1846" s="72"/>
    </row>
    <row r="1847" spans="1:9" x14ac:dyDescent="0.25">
      <c r="A1847" s="72"/>
      <c r="B1847" s="72"/>
      <c r="C1847" s="72"/>
      <c r="D1847" s="73"/>
      <c r="E1847" s="72"/>
      <c r="F1847" s="72"/>
      <c r="G1847" s="74"/>
      <c r="H1847" s="72"/>
      <c r="I1847" s="72"/>
    </row>
    <row r="1848" spans="1:9" x14ac:dyDescent="0.25">
      <c r="A1848" s="72"/>
      <c r="B1848" s="72"/>
      <c r="C1848" s="72"/>
      <c r="D1848" s="73"/>
      <c r="E1848" s="72"/>
      <c r="F1848" s="72"/>
      <c r="G1848" s="74"/>
      <c r="H1848" s="72"/>
      <c r="I1848" s="72"/>
    </row>
    <row r="1849" spans="1:9" x14ac:dyDescent="0.25">
      <c r="A1849" s="72"/>
      <c r="B1849" s="72"/>
      <c r="C1849" s="72"/>
      <c r="D1849" s="73"/>
      <c r="E1849" s="72"/>
      <c r="F1849" s="72"/>
      <c r="G1849" s="74"/>
      <c r="H1849" s="72"/>
      <c r="I1849" s="72"/>
    </row>
    <row r="1850" spans="1:9" x14ac:dyDescent="0.25">
      <c r="A1850" s="72"/>
      <c r="B1850" s="72"/>
      <c r="C1850" s="72"/>
      <c r="D1850" s="73"/>
      <c r="E1850" s="72"/>
      <c r="F1850" s="72"/>
      <c r="G1850" s="74"/>
      <c r="H1850" s="72"/>
      <c r="I1850" s="72"/>
    </row>
    <row r="1851" spans="1:9" x14ac:dyDescent="0.25">
      <c r="A1851" s="72"/>
      <c r="B1851" s="72"/>
      <c r="C1851" s="72"/>
      <c r="D1851" s="73"/>
      <c r="E1851" s="72"/>
      <c r="F1851" s="72"/>
      <c r="G1851" s="74"/>
      <c r="H1851" s="72"/>
      <c r="I1851" s="72"/>
    </row>
    <row r="1852" spans="1:9" x14ac:dyDescent="0.25">
      <c r="A1852" s="72"/>
      <c r="B1852" s="72"/>
      <c r="C1852" s="72"/>
      <c r="D1852" s="73"/>
      <c r="E1852" s="72"/>
      <c r="F1852" s="72"/>
      <c r="G1852" s="74"/>
      <c r="H1852" s="72"/>
      <c r="I1852" s="72"/>
    </row>
    <row r="1853" spans="1:9" x14ac:dyDescent="0.25">
      <c r="A1853" s="72"/>
      <c r="B1853" s="72"/>
      <c r="C1853" s="72"/>
      <c r="D1853" s="73"/>
      <c r="E1853" s="72"/>
      <c r="F1853" s="72"/>
      <c r="G1853" s="74"/>
      <c r="H1853" s="72"/>
      <c r="I1853" s="72"/>
    </row>
    <row r="1854" spans="1:9" x14ac:dyDescent="0.25">
      <c r="A1854" s="72"/>
      <c r="B1854" s="72"/>
      <c r="C1854" s="72"/>
      <c r="D1854" s="73"/>
      <c r="E1854" s="72"/>
      <c r="F1854" s="72"/>
      <c r="G1854" s="74"/>
      <c r="H1854" s="72"/>
      <c r="I1854" s="72"/>
    </row>
    <row r="1855" spans="1:9" x14ac:dyDescent="0.25">
      <c r="A1855" s="72"/>
      <c r="B1855" s="72"/>
      <c r="C1855" s="72"/>
      <c r="D1855" s="73"/>
      <c r="E1855" s="72"/>
      <c r="F1855" s="72"/>
      <c r="G1855" s="74"/>
      <c r="H1855" s="72"/>
      <c r="I1855" s="72"/>
    </row>
    <row r="1856" spans="1:9" x14ac:dyDescent="0.25">
      <c r="A1856" s="72"/>
      <c r="B1856" s="72"/>
      <c r="C1856" s="72"/>
      <c r="D1856" s="73"/>
      <c r="E1856" s="72"/>
      <c r="F1856" s="72"/>
      <c r="G1856" s="74"/>
      <c r="H1856" s="72"/>
      <c r="I1856" s="72"/>
    </row>
    <row r="1857" spans="1:9" x14ac:dyDescent="0.25">
      <c r="A1857" s="72"/>
      <c r="B1857" s="72"/>
      <c r="C1857" s="72"/>
      <c r="D1857" s="73"/>
      <c r="E1857" s="72"/>
      <c r="F1857" s="72"/>
      <c r="G1857" s="74"/>
      <c r="H1857" s="72"/>
      <c r="I1857" s="72"/>
    </row>
    <row r="1858" spans="1:9" x14ac:dyDescent="0.25">
      <c r="A1858" s="72"/>
      <c r="B1858" s="72"/>
      <c r="C1858" s="72"/>
      <c r="D1858" s="73"/>
      <c r="E1858" s="72"/>
      <c r="F1858" s="72"/>
      <c r="G1858" s="74"/>
      <c r="H1858" s="72"/>
      <c r="I1858" s="72"/>
    </row>
    <row r="1859" spans="1:9" x14ac:dyDescent="0.25">
      <c r="A1859" s="72"/>
      <c r="B1859" s="72"/>
      <c r="C1859" s="72"/>
      <c r="D1859" s="73"/>
      <c r="E1859" s="72"/>
      <c r="F1859" s="72"/>
      <c r="G1859" s="74"/>
      <c r="H1859" s="72"/>
      <c r="I1859" s="72"/>
    </row>
    <row r="1860" spans="1:9" x14ac:dyDescent="0.25">
      <c r="A1860" s="72"/>
      <c r="B1860" s="72"/>
      <c r="C1860" s="72"/>
      <c r="D1860" s="73"/>
      <c r="E1860" s="72"/>
      <c r="F1860" s="72"/>
      <c r="G1860" s="74"/>
      <c r="H1860" s="72"/>
      <c r="I1860" s="72"/>
    </row>
    <row r="1861" spans="1:9" x14ac:dyDescent="0.25">
      <c r="A1861" s="72"/>
      <c r="B1861" s="72"/>
      <c r="C1861" s="72"/>
      <c r="D1861" s="73"/>
      <c r="E1861" s="72"/>
      <c r="F1861" s="72"/>
      <c r="G1861" s="74"/>
      <c r="H1861" s="72"/>
      <c r="I1861" s="72"/>
    </row>
    <row r="1862" spans="1:9" x14ac:dyDescent="0.25">
      <c r="A1862" s="72"/>
      <c r="B1862" s="72"/>
      <c r="C1862" s="72"/>
      <c r="D1862" s="73"/>
      <c r="E1862" s="72"/>
      <c r="F1862" s="72"/>
      <c r="G1862" s="74"/>
      <c r="H1862" s="72"/>
      <c r="I1862" s="72"/>
    </row>
    <row r="1863" spans="1:9" x14ac:dyDescent="0.25">
      <c r="A1863" s="72"/>
      <c r="B1863" s="72"/>
      <c r="C1863" s="72"/>
      <c r="D1863" s="73"/>
      <c r="E1863" s="72"/>
      <c r="F1863" s="72"/>
      <c r="G1863" s="74"/>
      <c r="H1863" s="72"/>
      <c r="I1863" s="72"/>
    </row>
    <row r="1864" spans="1:9" x14ac:dyDescent="0.25">
      <c r="A1864" s="72"/>
      <c r="B1864" s="72"/>
      <c r="C1864" s="72"/>
      <c r="D1864" s="73"/>
      <c r="E1864" s="72"/>
      <c r="F1864" s="72"/>
      <c r="G1864" s="74"/>
      <c r="H1864" s="72"/>
      <c r="I1864" s="72"/>
    </row>
    <row r="1865" spans="1:9" x14ac:dyDescent="0.25">
      <c r="A1865" s="72"/>
      <c r="B1865" s="72"/>
      <c r="C1865" s="72"/>
      <c r="D1865" s="73"/>
      <c r="E1865" s="72"/>
      <c r="F1865" s="72"/>
      <c r="G1865" s="74"/>
      <c r="H1865" s="72"/>
      <c r="I1865" s="72"/>
    </row>
    <row r="1866" spans="1:9" x14ac:dyDescent="0.25">
      <c r="A1866" s="72"/>
      <c r="B1866" s="72"/>
      <c r="C1866" s="72"/>
      <c r="D1866" s="73"/>
      <c r="E1866" s="72"/>
      <c r="F1866" s="72"/>
      <c r="G1866" s="74"/>
      <c r="H1866" s="72"/>
      <c r="I1866" s="72"/>
    </row>
    <row r="1867" spans="1:9" x14ac:dyDescent="0.25">
      <c r="A1867" s="72"/>
      <c r="B1867" s="72"/>
      <c r="C1867" s="72"/>
      <c r="D1867" s="73"/>
      <c r="E1867" s="72"/>
      <c r="F1867" s="72"/>
      <c r="G1867" s="74"/>
      <c r="H1867" s="72"/>
      <c r="I1867" s="72"/>
    </row>
    <row r="1868" spans="1:9" x14ac:dyDescent="0.25">
      <c r="A1868" s="72"/>
      <c r="B1868" s="72"/>
      <c r="C1868" s="72"/>
      <c r="D1868" s="73"/>
      <c r="E1868" s="72"/>
      <c r="F1868" s="72"/>
      <c r="G1868" s="74"/>
      <c r="H1868" s="72"/>
      <c r="I1868" s="72"/>
    </row>
    <row r="1869" spans="1:9" x14ac:dyDescent="0.25">
      <c r="A1869" s="72"/>
      <c r="B1869" s="72"/>
      <c r="C1869" s="72"/>
      <c r="D1869" s="73"/>
      <c r="E1869" s="72"/>
      <c r="F1869" s="72"/>
      <c r="G1869" s="74"/>
      <c r="H1869" s="72"/>
      <c r="I1869" s="72"/>
    </row>
    <row r="1870" spans="1:9" x14ac:dyDescent="0.25">
      <c r="A1870" s="72"/>
      <c r="B1870" s="72"/>
      <c r="C1870" s="72"/>
      <c r="D1870" s="73"/>
      <c r="E1870" s="72"/>
      <c r="F1870" s="72"/>
      <c r="G1870" s="74"/>
      <c r="H1870" s="72"/>
      <c r="I1870" s="72"/>
    </row>
    <row r="1871" spans="1:9" x14ac:dyDescent="0.25">
      <c r="A1871" s="72"/>
      <c r="B1871" s="72"/>
      <c r="C1871" s="72"/>
      <c r="D1871" s="73"/>
      <c r="E1871" s="72"/>
      <c r="F1871" s="72"/>
      <c r="G1871" s="74"/>
      <c r="H1871" s="72"/>
      <c r="I1871" s="72"/>
    </row>
    <row r="1872" spans="1:9" x14ac:dyDescent="0.25">
      <c r="A1872" s="72"/>
      <c r="B1872" s="72"/>
      <c r="C1872" s="72"/>
      <c r="D1872" s="73"/>
      <c r="E1872" s="72"/>
      <c r="F1872" s="72"/>
      <c r="G1872" s="74"/>
      <c r="H1872" s="72"/>
      <c r="I1872" s="72"/>
    </row>
    <row r="1873" spans="1:9" x14ac:dyDescent="0.25">
      <c r="A1873" s="72"/>
      <c r="B1873" s="72"/>
      <c r="C1873" s="72"/>
      <c r="D1873" s="73"/>
      <c r="E1873" s="72"/>
      <c r="F1873" s="72"/>
      <c r="G1873" s="74"/>
      <c r="H1873" s="72"/>
      <c r="I1873" s="72"/>
    </row>
    <row r="1874" spans="1:9" x14ac:dyDescent="0.25">
      <c r="A1874" s="72"/>
      <c r="B1874" s="72"/>
      <c r="C1874" s="72"/>
      <c r="D1874" s="73"/>
      <c r="E1874" s="72"/>
      <c r="F1874" s="72"/>
      <c r="G1874" s="74"/>
      <c r="H1874" s="72"/>
      <c r="I1874" s="72"/>
    </row>
    <row r="1875" spans="1:9" x14ac:dyDescent="0.25">
      <c r="A1875" s="72"/>
      <c r="B1875" s="72"/>
      <c r="C1875" s="72"/>
      <c r="D1875" s="73"/>
      <c r="E1875" s="72"/>
      <c r="F1875" s="72"/>
      <c r="G1875" s="74"/>
      <c r="H1875" s="72"/>
      <c r="I1875" s="72"/>
    </row>
    <row r="1876" spans="1:9" x14ac:dyDescent="0.25">
      <c r="A1876" s="72"/>
      <c r="B1876" s="72"/>
      <c r="C1876" s="72"/>
      <c r="D1876" s="73"/>
      <c r="E1876" s="72"/>
      <c r="F1876" s="72"/>
      <c r="G1876" s="74"/>
      <c r="H1876" s="72"/>
      <c r="I1876" s="72"/>
    </row>
    <row r="1877" spans="1:9" x14ac:dyDescent="0.25">
      <c r="A1877" s="72"/>
      <c r="B1877" s="72"/>
      <c r="C1877" s="72"/>
      <c r="D1877" s="73"/>
      <c r="E1877" s="72"/>
      <c r="F1877" s="72"/>
      <c r="G1877" s="74"/>
      <c r="H1877" s="72"/>
      <c r="I1877" s="72"/>
    </row>
    <row r="1878" spans="1:9" x14ac:dyDescent="0.25">
      <c r="A1878" s="72"/>
      <c r="B1878" s="72"/>
      <c r="C1878" s="72"/>
      <c r="D1878" s="73"/>
      <c r="E1878" s="72"/>
      <c r="F1878" s="72"/>
      <c r="G1878" s="74"/>
      <c r="H1878" s="72"/>
      <c r="I1878" s="72"/>
    </row>
    <row r="1879" spans="1:9" x14ac:dyDescent="0.25">
      <c r="A1879" s="72"/>
      <c r="B1879" s="72"/>
      <c r="C1879" s="72"/>
      <c r="D1879" s="73"/>
      <c r="E1879" s="72"/>
      <c r="F1879" s="72"/>
      <c r="G1879" s="74"/>
      <c r="H1879" s="72"/>
      <c r="I1879" s="72"/>
    </row>
    <row r="1880" spans="1:9" x14ac:dyDescent="0.25">
      <c r="A1880" s="72"/>
      <c r="B1880" s="72"/>
      <c r="C1880" s="72"/>
      <c r="D1880" s="73"/>
      <c r="E1880" s="72"/>
      <c r="F1880" s="72"/>
      <c r="G1880" s="74"/>
      <c r="H1880" s="72"/>
      <c r="I1880" s="72"/>
    </row>
    <row r="1881" spans="1:9" x14ac:dyDescent="0.25">
      <c r="A1881" s="72"/>
      <c r="B1881" s="72"/>
      <c r="C1881" s="72"/>
      <c r="D1881" s="73"/>
      <c r="E1881" s="72"/>
      <c r="F1881" s="72"/>
      <c r="G1881" s="74"/>
      <c r="H1881" s="72"/>
      <c r="I1881" s="72"/>
    </row>
    <row r="1882" spans="1:9" x14ac:dyDescent="0.25">
      <c r="A1882" s="72"/>
      <c r="B1882" s="72"/>
      <c r="C1882" s="72"/>
      <c r="D1882" s="73"/>
      <c r="E1882" s="72"/>
      <c r="F1882" s="72"/>
      <c r="G1882" s="74"/>
      <c r="H1882" s="72"/>
      <c r="I1882" s="72"/>
    </row>
    <row r="1883" spans="1:9" x14ac:dyDescent="0.25">
      <c r="A1883" s="72"/>
      <c r="B1883" s="72"/>
      <c r="C1883" s="72"/>
      <c r="D1883" s="73"/>
      <c r="E1883" s="72"/>
      <c r="F1883" s="72"/>
      <c r="G1883" s="74"/>
      <c r="H1883" s="72"/>
      <c r="I1883" s="72"/>
    </row>
    <row r="1884" spans="1:9" x14ac:dyDescent="0.25">
      <c r="A1884" s="72"/>
      <c r="B1884" s="72"/>
      <c r="C1884" s="72"/>
      <c r="D1884" s="73"/>
      <c r="E1884" s="72"/>
      <c r="F1884" s="72"/>
      <c r="G1884" s="74"/>
      <c r="H1884" s="72"/>
      <c r="I1884" s="72"/>
    </row>
    <row r="1885" spans="1:9" x14ac:dyDescent="0.25">
      <c r="A1885" s="72"/>
      <c r="B1885" s="72"/>
      <c r="C1885" s="72"/>
      <c r="D1885" s="73"/>
      <c r="E1885" s="72"/>
      <c r="F1885" s="72"/>
      <c r="G1885" s="74"/>
      <c r="H1885" s="72"/>
      <c r="I1885" s="72"/>
    </row>
    <row r="1886" spans="1:9" x14ac:dyDescent="0.25">
      <c r="A1886" s="72"/>
      <c r="B1886" s="72"/>
      <c r="C1886" s="72"/>
      <c r="D1886" s="73"/>
      <c r="E1886" s="72"/>
      <c r="F1886" s="72"/>
      <c r="G1886" s="74"/>
      <c r="H1886" s="72"/>
      <c r="I1886" s="72"/>
    </row>
    <row r="1887" spans="1:9" x14ac:dyDescent="0.25">
      <c r="A1887" s="72"/>
      <c r="B1887" s="72"/>
      <c r="C1887" s="72"/>
      <c r="D1887" s="73"/>
      <c r="E1887" s="72"/>
      <c r="F1887" s="72"/>
      <c r="G1887" s="74"/>
      <c r="H1887" s="72"/>
      <c r="I1887" s="72"/>
    </row>
    <row r="1888" spans="1:9" x14ac:dyDescent="0.25">
      <c r="A1888" s="72"/>
      <c r="B1888" s="72"/>
      <c r="C1888" s="72"/>
      <c r="D1888" s="73"/>
      <c r="E1888" s="72"/>
      <c r="F1888" s="72"/>
      <c r="G1888" s="74"/>
      <c r="H1888" s="72"/>
      <c r="I1888" s="72"/>
    </row>
    <row r="1889" spans="1:9" x14ac:dyDescent="0.25">
      <c r="A1889" s="72"/>
      <c r="B1889" s="72"/>
      <c r="C1889" s="72"/>
      <c r="D1889" s="73"/>
      <c r="E1889" s="72"/>
      <c r="F1889" s="72"/>
      <c r="G1889" s="74"/>
      <c r="H1889" s="72"/>
      <c r="I1889" s="72"/>
    </row>
    <row r="1890" spans="1:9" x14ac:dyDescent="0.25">
      <c r="A1890" s="72"/>
      <c r="B1890" s="72"/>
      <c r="C1890" s="72"/>
      <c r="D1890" s="73"/>
      <c r="E1890" s="72"/>
      <c r="F1890" s="72"/>
      <c r="G1890" s="74"/>
      <c r="H1890" s="72"/>
      <c r="I1890" s="72"/>
    </row>
    <row r="1891" spans="1:9" x14ac:dyDescent="0.25">
      <c r="A1891" s="72"/>
      <c r="B1891" s="72"/>
      <c r="C1891" s="72"/>
      <c r="D1891" s="73"/>
      <c r="E1891" s="72"/>
      <c r="F1891" s="72"/>
      <c r="G1891" s="74"/>
      <c r="H1891" s="72"/>
      <c r="I1891" s="72"/>
    </row>
    <row r="1892" spans="1:9" x14ac:dyDescent="0.25">
      <c r="A1892" s="72"/>
      <c r="B1892" s="72"/>
      <c r="C1892" s="72"/>
      <c r="D1892" s="73"/>
      <c r="E1892" s="72"/>
      <c r="F1892" s="72"/>
      <c r="G1892" s="74"/>
      <c r="H1892" s="72"/>
      <c r="I1892" s="72"/>
    </row>
    <row r="1893" spans="1:9" x14ac:dyDescent="0.25">
      <c r="A1893" s="72"/>
      <c r="B1893" s="72"/>
      <c r="C1893" s="72"/>
      <c r="D1893" s="73"/>
      <c r="E1893" s="72"/>
      <c r="F1893" s="72"/>
      <c r="G1893" s="74"/>
      <c r="H1893" s="72"/>
      <c r="I1893" s="72"/>
    </row>
    <row r="1894" spans="1:9" x14ac:dyDescent="0.25">
      <c r="A1894" s="72"/>
      <c r="B1894" s="72"/>
      <c r="C1894" s="72"/>
      <c r="D1894" s="73"/>
      <c r="E1894" s="72"/>
      <c r="F1894" s="72"/>
      <c r="G1894" s="74"/>
      <c r="H1894" s="72"/>
      <c r="I1894" s="72"/>
    </row>
    <row r="1895" spans="1:9" x14ac:dyDescent="0.25">
      <c r="A1895" s="72"/>
      <c r="B1895" s="72"/>
      <c r="C1895" s="72"/>
      <c r="D1895" s="73"/>
      <c r="E1895" s="72"/>
      <c r="F1895" s="72"/>
      <c r="G1895" s="74"/>
      <c r="H1895" s="72"/>
      <c r="I1895" s="72"/>
    </row>
    <row r="1896" spans="1:9" x14ac:dyDescent="0.25">
      <c r="A1896" s="72"/>
      <c r="B1896" s="72"/>
      <c r="C1896" s="72"/>
      <c r="D1896" s="73"/>
      <c r="E1896" s="72"/>
      <c r="F1896" s="72"/>
      <c r="G1896" s="74"/>
      <c r="H1896" s="72"/>
      <c r="I1896" s="72"/>
    </row>
    <row r="1897" spans="1:9" x14ac:dyDescent="0.25">
      <c r="A1897" s="72"/>
      <c r="B1897" s="72"/>
      <c r="C1897" s="72"/>
      <c r="D1897" s="73"/>
      <c r="E1897" s="72"/>
      <c r="F1897" s="72"/>
      <c r="G1897" s="74"/>
      <c r="H1897" s="72"/>
      <c r="I1897" s="72"/>
    </row>
    <row r="1898" spans="1:9" x14ac:dyDescent="0.25">
      <c r="A1898" s="72"/>
      <c r="B1898" s="72"/>
      <c r="C1898" s="72"/>
      <c r="D1898" s="73"/>
      <c r="E1898" s="72"/>
      <c r="F1898" s="72"/>
      <c r="G1898" s="74"/>
      <c r="H1898" s="72"/>
      <c r="I1898" s="72"/>
    </row>
    <row r="1899" spans="1:9" x14ac:dyDescent="0.25">
      <c r="A1899" s="72"/>
      <c r="B1899" s="72"/>
      <c r="C1899" s="72"/>
      <c r="D1899" s="73"/>
      <c r="E1899" s="72"/>
      <c r="F1899" s="72"/>
      <c r="G1899" s="74"/>
      <c r="H1899" s="72"/>
      <c r="I1899" s="72"/>
    </row>
    <row r="1900" spans="1:9" x14ac:dyDescent="0.25">
      <c r="A1900" s="72"/>
      <c r="B1900" s="72"/>
      <c r="C1900" s="72"/>
      <c r="D1900" s="73"/>
      <c r="E1900" s="72"/>
      <c r="F1900" s="72"/>
      <c r="G1900" s="74"/>
      <c r="H1900" s="72"/>
      <c r="I1900" s="72"/>
    </row>
    <row r="1901" spans="1:9" x14ac:dyDescent="0.25">
      <c r="A1901" s="72"/>
      <c r="B1901" s="72"/>
      <c r="C1901" s="72"/>
      <c r="D1901" s="73"/>
      <c r="E1901" s="72"/>
      <c r="F1901" s="72"/>
      <c r="G1901" s="74"/>
      <c r="H1901" s="72"/>
      <c r="I1901" s="72"/>
    </row>
    <row r="1902" spans="1:9" x14ac:dyDescent="0.25">
      <c r="A1902" s="72"/>
      <c r="B1902" s="72"/>
      <c r="C1902" s="72"/>
      <c r="D1902" s="73"/>
      <c r="E1902" s="72"/>
      <c r="F1902" s="72"/>
      <c r="G1902" s="74"/>
      <c r="H1902" s="72"/>
      <c r="I1902" s="72"/>
    </row>
    <row r="1903" spans="1:9" x14ac:dyDescent="0.25">
      <c r="A1903" s="72"/>
      <c r="B1903" s="72"/>
      <c r="C1903" s="72"/>
      <c r="D1903" s="73"/>
      <c r="E1903" s="72"/>
      <c r="F1903" s="72"/>
      <c r="G1903" s="74"/>
      <c r="H1903" s="72"/>
      <c r="I1903" s="72"/>
    </row>
    <row r="1904" spans="1:9" x14ac:dyDescent="0.25">
      <c r="A1904" s="72"/>
      <c r="B1904" s="72"/>
      <c r="C1904" s="72"/>
      <c r="D1904" s="73"/>
      <c r="E1904" s="72"/>
      <c r="F1904" s="72"/>
      <c r="G1904" s="74"/>
      <c r="H1904" s="72"/>
      <c r="I1904" s="72"/>
    </row>
    <row r="1905" spans="1:9" x14ac:dyDescent="0.25">
      <c r="A1905" s="72"/>
      <c r="B1905" s="72"/>
      <c r="C1905" s="72"/>
      <c r="D1905" s="73"/>
      <c r="E1905" s="72"/>
      <c r="F1905" s="72"/>
      <c r="G1905" s="74"/>
      <c r="H1905" s="72"/>
      <c r="I1905" s="72"/>
    </row>
    <row r="1906" spans="1:9" x14ac:dyDescent="0.25">
      <c r="A1906" s="72"/>
      <c r="B1906" s="72"/>
      <c r="C1906" s="72"/>
      <c r="D1906" s="73"/>
      <c r="E1906" s="72"/>
      <c r="F1906" s="72"/>
      <c r="G1906" s="74"/>
      <c r="H1906" s="72"/>
      <c r="I1906" s="72"/>
    </row>
    <row r="1907" spans="1:9" x14ac:dyDescent="0.25">
      <c r="A1907" s="72"/>
      <c r="B1907" s="72"/>
      <c r="C1907" s="72"/>
      <c r="D1907" s="73"/>
      <c r="E1907" s="72"/>
      <c r="F1907" s="72"/>
      <c r="G1907" s="74"/>
      <c r="H1907" s="72"/>
      <c r="I1907" s="72"/>
    </row>
    <row r="1908" spans="1:9" x14ac:dyDescent="0.25">
      <c r="A1908" s="72"/>
      <c r="B1908" s="72"/>
      <c r="C1908" s="72"/>
      <c r="D1908" s="73"/>
      <c r="E1908" s="72"/>
      <c r="F1908" s="72"/>
      <c r="G1908" s="74"/>
      <c r="H1908" s="72"/>
      <c r="I1908" s="72"/>
    </row>
    <row r="1909" spans="1:9" x14ac:dyDescent="0.25">
      <c r="A1909" s="72"/>
      <c r="B1909" s="72"/>
      <c r="C1909" s="72"/>
      <c r="D1909" s="73"/>
      <c r="E1909" s="72"/>
      <c r="F1909" s="72"/>
      <c r="G1909" s="74"/>
      <c r="H1909" s="72"/>
      <c r="I1909" s="72"/>
    </row>
    <row r="1910" spans="1:9" x14ac:dyDescent="0.25">
      <c r="A1910" s="72"/>
      <c r="B1910" s="72"/>
      <c r="C1910" s="72"/>
      <c r="D1910" s="73"/>
      <c r="E1910" s="72"/>
      <c r="F1910" s="72"/>
      <c r="G1910" s="74"/>
      <c r="H1910" s="72"/>
      <c r="I1910" s="72"/>
    </row>
    <row r="1911" spans="1:9" x14ac:dyDescent="0.25">
      <c r="A1911" s="72"/>
      <c r="B1911" s="72"/>
      <c r="C1911" s="72"/>
      <c r="D1911" s="73"/>
      <c r="E1911" s="72"/>
      <c r="F1911" s="72"/>
      <c r="G1911" s="74"/>
      <c r="H1911" s="72"/>
      <c r="I1911" s="72"/>
    </row>
    <row r="1912" spans="1:9" x14ac:dyDescent="0.25">
      <c r="A1912" s="72"/>
      <c r="B1912" s="72"/>
      <c r="C1912" s="72"/>
      <c r="D1912" s="73"/>
      <c r="E1912" s="72"/>
      <c r="F1912" s="72"/>
      <c r="G1912" s="74"/>
      <c r="H1912" s="72"/>
      <c r="I1912" s="72"/>
    </row>
    <row r="1913" spans="1:9" x14ac:dyDescent="0.25">
      <c r="A1913" s="72"/>
      <c r="B1913" s="72"/>
      <c r="C1913" s="72"/>
      <c r="D1913" s="73"/>
      <c r="E1913" s="72"/>
      <c r="F1913" s="72"/>
      <c r="G1913" s="74"/>
      <c r="H1913" s="72"/>
      <c r="I1913" s="72"/>
    </row>
    <row r="1914" spans="1:9" x14ac:dyDescent="0.25">
      <c r="A1914" s="72"/>
      <c r="B1914" s="72"/>
      <c r="C1914" s="72"/>
      <c r="D1914" s="73"/>
      <c r="E1914" s="72"/>
      <c r="F1914" s="72"/>
      <c r="G1914" s="74"/>
      <c r="H1914" s="72"/>
      <c r="I1914" s="72"/>
    </row>
    <row r="1915" spans="1:9" x14ac:dyDescent="0.25">
      <c r="A1915" s="72"/>
      <c r="B1915" s="72"/>
      <c r="C1915" s="72"/>
      <c r="D1915" s="73"/>
      <c r="E1915" s="72"/>
      <c r="F1915" s="72"/>
      <c r="G1915" s="74"/>
      <c r="H1915" s="72"/>
      <c r="I1915" s="72"/>
    </row>
    <row r="1916" spans="1:9" x14ac:dyDescent="0.25">
      <c r="A1916" s="72"/>
      <c r="B1916" s="72"/>
      <c r="C1916" s="72"/>
      <c r="D1916" s="73"/>
      <c r="E1916" s="72"/>
      <c r="F1916" s="72"/>
      <c r="G1916" s="74"/>
      <c r="H1916" s="72"/>
      <c r="I1916" s="72"/>
    </row>
    <row r="1917" spans="1:9" x14ac:dyDescent="0.25">
      <c r="A1917" s="72"/>
      <c r="B1917" s="72"/>
      <c r="C1917" s="72"/>
      <c r="D1917" s="73"/>
      <c r="E1917" s="72"/>
      <c r="F1917" s="72"/>
      <c r="G1917" s="74"/>
      <c r="H1917" s="72"/>
      <c r="I1917" s="72"/>
    </row>
    <row r="1918" spans="1:9" x14ac:dyDescent="0.25">
      <c r="A1918" s="72"/>
      <c r="B1918" s="72"/>
      <c r="C1918" s="72"/>
      <c r="D1918" s="73"/>
      <c r="E1918" s="72"/>
      <c r="F1918" s="72"/>
      <c r="G1918" s="74"/>
      <c r="H1918" s="72"/>
      <c r="I1918" s="72"/>
    </row>
    <row r="1919" spans="1:9" x14ac:dyDescent="0.25">
      <c r="A1919" s="72"/>
      <c r="B1919" s="72"/>
      <c r="C1919" s="72"/>
      <c r="D1919" s="73"/>
      <c r="E1919" s="72"/>
      <c r="F1919" s="72"/>
      <c r="G1919" s="74"/>
      <c r="H1919" s="72"/>
      <c r="I1919" s="72"/>
    </row>
    <row r="1920" spans="1:9" x14ac:dyDescent="0.25">
      <c r="A1920" s="72"/>
      <c r="B1920" s="72"/>
      <c r="C1920" s="72"/>
      <c r="D1920" s="73"/>
      <c r="E1920" s="72"/>
      <c r="F1920" s="72"/>
      <c r="G1920" s="74"/>
      <c r="H1920" s="72"/>
      <c r="I1920" s="72"/>
    </row>
    <row r="1921" spans="1:9" x14ac:dyDescent="0.25">
      <c r="A1921" s="72"/>
      <c r="B1921" s="72"/>
      <c r="C1921" s="72"/>
      <c r="D1921" s="73"/>
      <c r="E1921" s="72"/>
      <c r="F1921" s="72"/>
      <c r="G1921" s="74"/>
      <c r="H1921" s="72"/>
      <c r="I1921" s="72"/>
    </row>
    <row r="1922" spans="1:9" x14ac:dyDescent="0.25">
      <c r="A1922" s="72"/>
      <c r="B1922" s="72"/>
      <c r="C1922" s="72"/>
      <c r="D1922" s="73"/>
      <c r="E1922" s="72"/>
      <c r="F1922" s="72"/>
      <c r="G1922" s="74"/>
      <c r="H1922" s="72"/>
      <c r="I1922" s="72"/>
    </row>
    <row r="1923" spans="1:9" x14ac:dyDescent="0.25">
      <c r="A1923" s="72"/>
      <c r="B1923" s="72"/>
      <c r="C1923" s="72"/>
      <c r="D1923" s="73"/>
      <c r="E1923" s="72"/>
      <c r="F1923" s="72"/>
      <c r="G1923" s="74"/>
      <c r="H1923" s="72"/>
      <c r="I1923" s="72"/>
    </row>
    <row r="1924" spans="1:9" x14ac:dyDescent="0.25">
      <c r="A1924" s="72"/>
      <c r="B1924" s="72"/>
      <c r="C1924" s="72"/>
      <c r="D1924" s="73"/>
      <c r="E1924" s="72"/>
      <c r="F1924" s="72"/>
      <c r="G1924" s="74"/>
      <c r="H1924" s="72"/>
      <c r="I1924" s="72"/>
    </row>
    <row r="1925" spans="1:9" x14ac:dyDescent="0.25">
      <c r="A1925" s="72"/>
      <c r="B1925" s="72"/>
      <c r="C1925" s="72"/>
      <c r="D1925" s="73"/>
      <c r="E1925" s="72"/>
      <c r="F1925" s="72"/>
      <c r="G1925" s="74"/>
      <c r="H1925" s="72"/>
      <c r="I1925" s="72"/>
    </row>
    <row r="1926" spans="1:9" x14ac:dyDescent="0.25">
      <c r="A1926" s="72"/>
      <c r="B1926" s="72"/>
      <c r="C1926" s="72"/>
      <c r="D1926" s="73"/>
      <c r="E1926" s="72"/>
      <c r="F1926" s="72"/>
      <c r="G1926" s="74"/>
      <c r="H1926" s="72"/>
      <c r="I1926" s="72"/>
    </row>
    <row r="1927" spans="1:9" x14ac:dyDescent="0.25">
      <c r="A1927" s="72"/>
      <c r="B1927" s="72"/>
      <c r="C1927" s="72"/>
      <c r="D1927" s="73"/>
      <c r="E1927" s="72"/>
      <c r="F1927" s="72"/>
      <c r="G1927" s="74"/>
      <c r="H1927" s="72"/>
      <c r="I1927" s="72"/>
    </row>
    <row r="1928" spans="1:9" x14ac:dyDescent="0.25">
      <c r="A1928" s="72"/>
      <c r="B1928" s="72"/>
      <c r="C1928" s="72"/>
      <c r="D1928" s="73"/>
      <c r="E1928" s="72"/>
      <c r="F1928" s="72"/>
      <c r="G1928" s="74"/>
      <c r="H1928" s="72"/>
      <c r="I1928" s="72"/>
    </row>
    <row r="1929" spans="1:9" x14ac:dyDescent="0.25">
      <c r="A1929" s="72"/>
      <c r="B1929" s="72"/>
      <c r="C1929" s="72"/>
      <c r="D1929" s="73"/>
      <c r="E1929" s="72"/>
      <c r="F1929" s="72"/>
      <c r="G1929" s="74"/>
      <c r="H1929" s="72"/>
      <c r="I1929" s="72"/>
    </row>
    <row r="1930" spans="1:9" x14ac:dyDescent="0.25">
      <c r="A1930" s="72"/>
      <c r="B1930" s="72"/>
      <c r="C1930" s="72"/>
      <c r="D1930" s="73"/>
      <c r="E1930" s="72"/>
      <c r="F1930" s="72"/>
      <c r="G1930" s="74"/>
      <c r="H1930" s="72"/>
      <c r="I1930" s="72"/>
    </row>
    <row r="1931" spans="1:9" x14ac:dyDescent="0.25">
      <c r="A1931" s="72"/>
      <c r="B1931" s="72"/>
      <c r="C1931" s="72"/>
      <c r="D1931" s="73"/>
      <c r="E1931" s="72"/>
      <c r="F1931" s="72"/>
      <c r="G1931" s="74"/>
      <c r="H1931" s="72"/>
      <c r="I1931" s="72"/>
    </row>
    <row r="1932" spans="1:9" x14ac:dyDescent="0.25">
      <c r="A1932" s="72"/>
      <c r="B1932" s="72"/>
      <c r="C1932" s="72"/>
      <c r="D1932" s="73"/>
      <c r="E1932" s="72"/>
      <c r="F1932" s="72"/>
      <c r="G1932" s="74"/>
      <c r="H1932" s="72"/>
      <c r="I1932" s="72"/>
    </row>
    <row r="1933" spans="1:9" x14ac:dyDescent="0.25">
      <c r="A1933" s="72"/>
      <c r="B1933" s="72"/>
      <c r="C1933" s="72"/>
      <c r="D1933" s="73"/>
      <c r="E1933" s="72"/>
      <c r="F1933" s="72"/>
      <c r="G1933" s="74"/>
      <c r="H1933" s="72"/>
      <c r="I1933" s="72"/>
    </row>
    <row r="1934" spans="1:9" x14ac:dyDescent="0.25">
      <c r="A1934" s="72"/>
      <c r="B1934" s="72"/>
      <c r="C1934" s="72"/>
      <c r="D1934" s="73"/>
      <c r="E1934" s="72"/>
      <c r="F1934" s="72"/>
      <c r="G1934" s="74"/>
      <c r="H1934" s="72"/>
      <c r="I1934" s="72"/>
    </row>
    <row r="1935" spans="1:9" x14ac:dyDescent="0.25">
      <c r="A1935" s="72"/>
      <c r="B1935" s="72"/>
      <c r="C1935" s="72"/>
      <c r="D1935" s="73"/>
      <c r="E1935" s="72"/>
      <c r="F1935" s="72"/>
      <c r="G1935" s="74"/>
      <c r="H1935" s="72"/>
      <c r="I1935" s="72"/>
    </row>
    <row r="1936" spans="1:9" x14ac:dyDescent="0.25">
      <c r="A1936" s="72"/>
      <c r="B1936" s="72"/>
      <c r="C1936" s="72"/>
      <c r="D1936" s="73"/>
      <c r="E1936" s="72"/>
      <c r="F1936" s="72"/>
      <c r="G1936" s="74"/>
      <c r="H1936" s="72"/>
      <c r="I1936" s="72"/>
    </row>
    <row r="1937" spans="1:9" x14ac:dyDescent="0.25">
      <c r="A1937" s="72"/>
      <c r="B1937" s="72"/>
      <c r="C1937" s="72"/>
      <c r="D1937" s="73"/>
      <c r="E1937" s="72"/>
      <c r="F1937" s="72"/>
      <c r="G1937" s="74"/>
      <c r="H1937" s="72"/>
      <c r="I1937" s="72"/>
    </row>
    <row r="1938" spans="1:9" x14ac:dyDescent="0.25">
      <c r="A1938" s="72"/>
      <c r="B1938" s="72"/>
      <c r="C1938" s="72"/>
      <c r="D1938" s="73"/>
      <c r="E1938" s="72"/>
      <c r="F1938" s="72"/>
      <c r="G1938" s="74"/>
      <c r="H1938" s="72"/>
      <c r="I1938" s="72"/>
    </row>
    <row r="1939" spans="1:9" x14ac:dyDescent="0.25">
      <c r="A1939" s="72"/>
      <c r="B1939" s="72"/>
      <c r="C1939" s="72"/>
      <c r="D1939" s="73"/>
      <c r="E1939" s="72"/>
      <c r="F1939" s="72"/>
      <c r="G1939" s="74"/>
      <c r="H1939" s="72"/>
      <c r="I1939" s="72"/>
    </row>
    <row r="1940" spans="1:9" x14ac:dyDescent="0.25">
      <c r="A1940" s="72"/>
      <c r="B1940" s="72"/>
      <c r="C1940" s="72"/>
      <c r="D1940" s="73"/>
      <c r="E1940" s="72"/>
      <c r="F1940" s="72"/>
      <c r="G1940" s="74"/>
      <c r="H1940" s="72"/>
      <c r="I1940" s="72"/>
    </row>
    <row r="1941" spans="1:9" x14ac:dyDescent="0.25">
      <c r="A1941" s="72"/>
      <c r="B1941" s="72"/>
      <c r="C1941" s="72"/>
      <c r="D1941" s="73"/>
      <c r="E1941" s="72"/>
      <c r="F1941" s="72"/>
      <c r="G1941" s="74"/>
      <c r="H1941" s="72"/>
      <c r="I1941" s="72"/>
    </row>
    <row r="1942" spans="1:9" x14ac:dyDescent="0.25">
      <c r="A1942" s="72"/>
      <c r="B1942" s="72"/>
      <c r="C1942" s="72"/>
      <c r="D1942" s="73"/>
      <c r="E1942" s="72"/>
      <c r="F1942" s="72"/>
      <c r="G1942" s="74"/>
      <c r="H1942" s="72"/>
      <c r="I1942" s="72"/>
    </row>
    <row r="1943" spans="1:9" x14ac:dyDescent="0.25">
      <c r="A1943" s="72"/>
      <c r="B1943" s="72"/>
      <c r="C1943" s="72"/>
      <c r="D1943" s="73"/>
      <c r="E1943" s="72"/>
      <c r="F1943" s="72"/>
      <c r="G1943" s="74"/>
      <c r="H1943" s="72"/>
      <c r="I1943" s="72"/>
    </row>
    <row r="1944" spans="1:9" x14ac:dyDescent="0.25">
      <c r="A1944" s="72"/>
      <c r="B1944" s="72"/>
      <c r="C1944" s="72"/>
      <c r="D1944" s="73"/>
      <c r="E1944" s="72"/>
      <c r="F1944" s="72"/>
      <c r="G1944" s="74"/>
      <c r="H1944" s="72"/>
      <c r="I1944" s="72"/>
    </row>
    <row r="1945" spans="1:9" x14ac:dyDescent="0.25">
      <c r="A1945" s="72"/>
      <c r="B1945" s="72"/>
      <c r="C1945" s="72"/>
      <c r="D1945" s="73"/>
      <c r="E1945" s="72"/>
      <c r="F1945" s="72"/>
      <c r="G1945" s="74"/>
      <c r="H1945" s="72"/>
      <c r="I1945" s="72"/>
    </row>
    <row r="1946" spans="1:9" x14ac:dyDescent="0.25">
      <c r="A1946" s="72"/>
      <c r="B1946" s="72"/>
      <c r="C1946" s="72"/>
      <c r="D1946" s="73"/>
      <c r="E1946" s="72"/>
      <c r="F1946" s="72"/>
      <c r="G1946" s="74"/>
      <c r="H1946" s="72"/>
      <c r="I1946" s="72"/>
    </row>
    <row r="1947" spans="1:9" x14ac:dyDescent="0.25">
      <c r="A1947" s="72"/>
      <c r="B1947" s="72"/>
      <c r="C1947" s="72"/>
      <c r="D1947" s="73"/>
      <c r="E1947" s="72"/>
      <c r="F1947" s="72"/>
      <c r="G1947" s="74"/>
      <c r="H1947" s="72"/>
      <c r="I1947" s="72"/>
    </row>
    <row r="1948" spans="1:9" x14ac:dyDescent="0.25">
      <c r="A1948" s="72"/>
      <c r="B1948" s="72"/>
      <c r="C1948" s="72"/>
      <c r="D1948" s="73"/>
      <c r="E1948" s="72"/>
      <c r="F1948" s="72"/>
      <c r="G1948" s="74"/>
      <c r="H1948" s="72"/>
      <c r="I1948" s="72"/>
    </row>
    <row r="1949" spans="1:9" x14ac:dyDescent="0.25">
      <c r="A1949" s="72"/>
      <c r="B1949" s="72"/>
      <c r="C1949" s="72"/>
      <c r="D1949" s="73"/>
      <c r="E1949" s="72"/>
      <c r="F1949" s="72"/>
      <c r="G1949" s="74"/>
      <c r="H1949" s="72"/>
      <c r="I1949" s="72"/>
    </row>
    <row r="1950" spans="1:9" x14ac:dyDescent="0.25">
      <c r="A1950" s="72"/>
      <c r="B1950" s="72"/>
      <c r="C1950" s="72"/>
      <c r="D1950" s="73"/>
      <c r="E1950" s="72"/>
      <c r="F1950" s="72"/>
      <c r="G1950" s="74"/>
      <c r="H1950" s="72"/>
      <c r="I1950" s="72"/>
    </row>
    <row r="1951" spans="1:9" x14ac:dyDescent="0.25">
      <c r="A1951" s="72"/>
      <c r="B1951" s="72"/>
      <c r="C1951" s="72"/>
      <c r="D1951" s="73"/>
      <c r="E1951" s="72"/>
      <c r="F1951" s="72"/>
      <c r="G1951" s="74"/>
      <c r="H1951" s="72"/>
      <c r="I1951" s="72"/>
    </row>
    <row r="1952" spans="1:9" x14ac:dyDescent="0.25">
      <c r="A1952" s="72"/>
      <c r="B1952" s="72"/>
      <c r="C1952" s="72"/>
      <c r="D1952" s="73"/>
      <c r="E1952" s="72"/>
      <c r="F1952" s="72"/>
      <c r="G1952" s="74"/>
      <c r="H1952" s="72"/>
      <c r="I1952" s="72"/>
    </row>
    <row r="1953" spans="1:9" x14ac:dyDescent="0.25">
      <c r="A1953" s="72"/>
      <c r="B1953" s="72"/>
      <c r="C1953" s="72"/>
      <c r="D1953" s="73"/>
      <c r="E1953" s="72"/>
      <c r="F1953" s="72"/>
      <c r="G1953" s="74"/>
      <c r="H1953" s="72"/>
      <c r="I1953" s="72"/>
    </row>
    <row r="1954" spans="1:9" x14ac:dyDescent="0.25">
      <c r="A1954" s="72"/>
      <c r="B1954" s="72"/>
      <c r="C1954" s="72"/>
      <c r="D1954" s="73"/>
      <c r="E1954" s="72"/>
      <c r="F1954" s="72"/>
      <c r="G1954" s="74"/>
      <c r="H1954" s="72"/>
      <c r="I1954" s="72"/>
    </row>
    <row r="1955" spans="1:9" x14ac:dyDescent="0.25">
      <c r="A1955" s="72"/>
      <c r="B1955" s="72"/>
      <c r="C1955" s="72"/>
      <c r="D1955" s="73"/>
      <c r="E1955" s="72"/>
      <c r="F1955" s="72"/>
      <c r="G1955" s="74"/>
      <c r="H1955" s="72"/>
      <c r="I1955" s="72"/>
    </row>
    <row r="1956" spans="1:9" x14ac:dyDescent="0.25">
      <c r="A1956" s="72"/>
      <c r="B1956" s="72"/>
      <c r="C1956" s="72"/>
      <c r="D1956" s="73"/>
      <c r="E1956" s="72"/>
      <c r="F1956" s="72"/>
      <c r="G1956" s="74"/>
      <c r="H1956" s="72"/>
      <c r="I1956" s="72"/>
    </row>
    <row r="1957" spans="1:9" x14ac:dyDescent="0.25">
      <c r="A1957" s="72"/>
      <c r="B1957" s="72"/>
      <c r="C1957" s="72"/>
      <c r="D1957" s="73"/>
      <c r="E1957" s="72"/>
      <c r="F1957" s="72"/>
      <c r="G1957" s="74"/>
      <c r="H1957" s="72"/>
      <c r="I1957" s="72"/>
    </row>
    <row r="1958" spans="1:9" x14ac:dyDescent="0.25">
      <c r="A1958" s="72"/>
      <c r="B1958" s="72"/>
      <c r="C1958" s="72"/>
      <c r="D1958" s="73"/>
      <c r="E1958" s="72"/>
      <c r="F1958" s="72"/>
      <c r="G1958" s="74"/>
      <c r="H1958" s="72"/>
      <c r="I1958" s="72"/>
    </row>
    <row r="1959" spans="1:9" x14ac:dyDescent="0.25">
      <c r="A1959" s="72"/>
      <c r="B1959" s="72"/>
      <c r="C1959" s="72"/>
      <c r="D1959" s="73"/>
      <c r="E1959" s="72"/>
      <c r="F1959" s="72"/>
      <c r="G1959" s="74"/>
      <c r="H1959" s="72"/>
      <c r="I1959" s="72"/>
    </row>
    <row r="1960" spans="1:9" x14ac:dyDescent="0.25">
      <c r="A1960" s="72"/>
      <c r="B1960" s="72"/>
      <c r="C1960" s="72"/>
      <c r="D1960" s="73"/>
      <c r="E1960" s="72"/>
      <c r="F1960" s="72"/>
      <c r="G1960" s="74"/>
      <c r="H1960" s="72"/>
      <c r="I1960" s="72"/>
    </row>
    <row r="1961" spans="1:9" x14ac:dyDescent="0.25">
      <c r="A1961" s="72"/>
      <c r="B1961" s="72"/>
      <c r="C1961" s="72"/>
      <c r="D1961" s="73"/>
      <c r="E1961" s="72"/>
      <c r="F1961" s="72"/>
      <c r="G1961" s="74"/>
      <c r="H1961" s="72"/>
      <c r="I1961" s="72"/>
    </row>
    <row r="1962" spans="1:9" x14ac:dyDescent="0.25">
      <c r="A1962" s="72"/>
      <c r="B1962" s="72"/>
      <c r="C1962" s="72"/>
      <c r="D1962" s="73"/>
      <c r="E1962" s="72"/>
      <c r="F1962" s="72"/>
      <c r="G1962" s="74"/>
      <c r="H1962" s="72"/>
      <c r="I1962" s="72"/>
    </row>
    <row r="1963" spans="1:9" x14ac:dyDescent="0.25">
      <c r="A1963" s="72"/>
      <c r="B1963" s="72"/>
      <c r="C1963" s="72"/>
      <c r="D1963" s="73"/>
      <c r="E1963" s="72"/>
      <c r="F1963" s="72"/>
      <c r="G1963" s="74"/>
      <c r="H1963" s="72"/>
      <c r="I1963" s="72"/>
    </row>
    <row r="1964" spans="1:9" x14ac:dyDescent="0.25">
      <c r="A1964" s="72"/>
      <c r="B1964" s="72"/>
      <c r="C1964" s="72"/>
      <c r="D1964" s="73"/>
      <c r="E1964" s="72"/>
      <c r="F1964" s="72"/>
      <c r="G1964" s="74"/>
      <c r="H1964" s="72"/>
      <c r="I1964" s="72"/>
    </row>
    <row r="1965" spans="1:9" x14ac:dyDescent="0.25">
      <c r="A1965" s="72"/>
      <c r="B1965" s="72"/>
      <c r="C1965" s="72"/>
      <c r="D1965" s="73"/>
      <c r="E1965" s="72"/>
      <c r="F1965" s="72"/>
      <c r="G1965" s="74"/>
      <c r="H1965" s="72"/>
      <c r="I1965" s="72"/>
    </row>
    <row r="1966" spans="1:9" x14ac:dyDescent="0.25">
      <c r="A1966" s="72"/>
      <c r="B1966" s="72"/>
      <c r="C1966" s="72"/>
      <c r="D1966" s="73"/>
      <c r="E1966" s="72"/>
      <c r="F1966" s="72"/>
      <c r="G1966" s="74"/>
      <c r="H1966" s="72"/>
      <c r="I1966" s="72"/>
    </row>
    <row r="1967" spans="1:9" x14ac:dyDescent="0.25">
      <c r="A1967" s="72"/>
      <c r="B1967" s="72"/>
      <c r="C1967" s="72"/>
      <c r="D1967" s="73"/>
      <c r="E1967" s="72"/>
      <c r="F1967" s="72"/>
      <c r="G1967" s="74"/>
      <c r="H1967" s="72"/>
      <c r="I1967" s="72"/>
    </row>
    <row r="1968" spans="1:9" x14ac:dyDescent="0.25">
      <c r="A1968" s="72"/>
      <c r="B1968" s="72"/>
      <c r="C1968" s="72"/>
      <c r="D1968" s="73"/>
      <c r="E1968" s="72"/>
      <c r="F1968" s="72"/>
      <c r="G1968" s="74"/>
      <c r="H1968" s="72"/>
      <c r="I1968" s="72"/>
    </row>
    <row r="1969" spans="1:9" x14ac:dyDescent="0.25">
      <c r="A1969" s="72"/>
      <c r="B1969" s="72"/>
      <c r="C1969" s="72"/>
      <c r="D1969" s="73"/>
      <c r="E1969" s="72"/>
      <c r="F1969" s="72"/>
      <c r="G1969" s="74"/>
      <c r="H1969" s="72"/>
      <c r="I1969" s="72"/>
    </row>
    <row r="1970" spans="1:9" x14ac:dyDescent="0.25">
      <c r="A1970" s="72"/>
      <c r="B1970" s="72"/>
      <c r="C1970" s="72"/>
      <c r="D1970" s="73"/>
      <c r="E1970" s="72"/>
      <c r="F1970" s="72"/>
      <c r="G1970" s="74"/>
      <c r="H1970" s="72"/>
      <c r="I1970" s="72"/>
    </row>
    <row r="1971" spans="1:9" x14ac:dyDescent="0.25">
      <c r="A1971" s="72"/>
      <c r="B1971" s="72"/>
      <c r="C1971" s="72"/>
      <c r="D1971" s="73"/>
      <c r="E1971" s="72"/>
      <c r="F1971" s="72"/>
      <c r="G1971" s="74"/>
      <c r="H1971" s="72"/>
      <c r="I1971" s="72"/>
    </row>
    <row r="1972" spans="1:9" x14ac:dyDescent="0.25">
      <c r="A1972" s="72"/>
      <c r="B1972" s="72"/>
      <c r="C1972" s="72"/>
      <c r="D1972" s="73"/>
      <c r="E1972" s="72"/>
      <c r="F1972" s="72"/>
      <c r="G1972" s="74"/>
      <c r="H1972" s="72"/>
      <c r="I1972" s="72"/>
    </row>
    <row r="1973" spans="1:9" x14ac:dyDescent="0.25">
      <c r="A1973" s="72"/>
      <c r="B1973" s="72"/>
      <c r="C1973" s="72"/>
      <c r="D1973" s="73"/>
      <c r="E1973" s="72"/>
      <c r="F1973" s="72"/>
      <c r="G1973" s="74"/>
      <c r="H1973" s="72"/>
      <c r="I1973" s="72"/>
    </row>
    <row r="1974" spans="1:9" x14ac:dyDescent="0.25">
      <c r="A1974" s="72"/>
      <c r="B1974" s="72"/>
      <c r="C1974" s="72"/>
      <c r="D1974" s="73"/>
      <c r="E1974" s="72"/>
      <c r="F1974" s="72"/>
      <c r="G1974" s="74"/>
      <c r="H1974" s="72"/>
      <c r="I1974" s="72"/>
    </row>
    <row r="1975" spans="1:9" x14ac:dyDescent="0.25">
      <c r="A1975" s="72"/>
      <c r="B1975" s="72"/>
      <c r="C1975" s="72"/>
      <c r="D1975" s="73"/>
      <c r="E1975" s="72"/>
      <c r="F1975" s="72"/>
      <c r="G1975" s="74"/>
      <c r="H1975" s="72"/>
      <c r="I1975" s="72"/>
    </row>
    <row r="1976" spans="1:9" x14ac:dyDescent="0.25">
      <c r="A1976" s="72"/>
      <c r="B1976" s="72"/>
      <c r="C1976" s="72"/>
      <c r="D1976" s="73"/>
      <c r="E1976" s="72"/>
      <c r="F1976" s="72"/>
      <c r="G1976" s="74"/>
      <c r="H1976" s="72"/>
      <c r="I1976" s="72"/>
    </row>
    <row r="1977" spans="1:9" x14ac:dyDescent="0.25">
      <c r="A1977" s="72"/>
      <c r="B1977" s="72"/>
      <c r="C1977" s="72"/>
      <c r="D1977" s="73"/>
      <c r="E1977" s="72"/>
      <c r="F1977" s="72"/>
      <c r="G1977" s="74"/>
      <c r="H1977" s="72"/>
      <c r="I1977" s="72"/>
    </row>
    <row r="1978" spans="1:9" x14ac:dyDescent="0.25">
      <c r="A1978" s="72"/>
      <c r="B1978" s="72"/>
      <c r="C1978" s="72"/>
      <c r="D1978" s="73"/>
      <c r="E1978" s="72"/>
      <c r="F1978" s="72"/>
      <c r="G1978" s="74"/>
      <c r="H1978" s="72"/>
      <c r="I1978" s="72"/>
    </row>
    <row r="1979" spans="1:9" x14ac:dyDescent="0.25">
      <c r="A1979" s="72"/>
      <c r="B1979" s="72"/>
      <c r="C1979" s="72"/>
      <c r="D1979" s="73"/>
      <c r="E1979" s="72"/>
      <c r="F1979" s="72"/>
      <c r="G1979" s="74"/>
      <c r="H1979" s="72"/>
      <c r="I1979" s="72"/>
    </row>
    <row r="1980" spans="1:9" x14ac:dyDescent="0.25">
      <c r="A1980" s="72"/>
      <c r="B1980" s="72"/>
      <c r="C1980" s="72"/>
      <c r="D1980" s="73"/>
      <c r="E1980" s="72"/>
      <c r="F1980" s="72"/>
      <c r="G1980" s="74"/>
      <c r="H1980" s="72"/>
      <c r="I1980" s="72"/>
    </row>
    <row r="1981" spans="1:9" x14ac:dyDescent="0.25">
      <c r="A1981" s="72"/>
      <c r="B1981" s="72"/>
      <c r="C1981" s="72"/>
      <c r="D1981" s="73"/>
      <c r="E1981" s="72"/>
      <c r="F1981" s="72"/>
      <c r="G1981" s="74"/>
      <c r="H1981" s="72"/>
      <c r="I1981" s="72"/>
    </row>
    <row r="1982" spans="1:9" x14ac:dyDescent="0.25">
      <c r="A1982" s="72"/>
      <c r="B1982" s="72"/>
      <c r="C1982" s="72"/>
      <c r="D1982" s="73"/>
      <c r="E1982" s="72"/>
      <c r="F1982" s="72"/>
      <c r="G1982" s="74"/>
      <c r="H1982" s="72"/>
      <c r="I1982" s="72"/>
    </row>
    <row r="1983" spans="1:9" x14ac:dyDescent="0.25">
      <c r="A1983" s="72"/>
      <c r="B1983" s="72"/>
      <c r="C1983" s="72"/>
      <c r="D1983" s="73"/>
      <c r="E1983" s="72"/>
      <c r="F1983" s="72"/>
      <c r="G1983" s="74"/>
      <c r="H1983" s="72"/>
      <c r="I1983" s="72"/>
    </row>
    <row r="1984" spans="1:9" x14ac:dyDescent="0.25">
      <c r="A1984" s="72"/>
      <c r="B1984" s="72"/>
      <c r="C1984" s="72"/>
      <c r="D1984" s="73"/>
      <c r="E1984" s="72"/>
      <c r="F1984" s="72"/>
      <c r="G1984" s="74"/>
      <c r="H1984" s="72"/>
      <c r="I1984" s="72"/>
    </row>
    <row r="1985" spans="1:9" x14ac:dyDescent="0.25">
      <c r="A1985" s="72"/>
      <c r="B1985" s="72"/>
      <c r="C1985" s="72"/>
      <c r="D1985" s="73"/>
      <c r="E1985" s="72"/>
      <c r="F1985" s="72"/>
      <c r="G1985" s="74"/>
      <c r="H1985" s="72"/>
      <c r="I1985" s="72"/>
    </row>
    <row r="1986" spans="1:9" x14ac:dyDescent="0.25">
      <c r="A1986" s="72"/>
      <c r="B1986" s="72"/>
      <c r="C1986" s="72"/>
      <c r="D1986" s="73"/>
      <c r="E1986" s="72"/>
      <c r="F1986" s="72"/>
      <c r="G1986" s="74"/>
      <c r="H1986" s="72"/>
      <c r="I1986" s="72"/>
    </row>
    <row r="1987" spans="1:9" x14ac:dyDescent="0.25">
      <c r="A1987" s="72"/>
      <c r="B1987" s="72"/>
      <c r="C1987" s="72"/>
      <c r="D1987" s="73"/>
      <c r="E1987" s="72"/>
      <c r="F1987" s="72"/>
      <c r="G1987" s="74"/>
      <c r="H1987" s="72"/>
      <c r="I1987" s="72"/>
    </row>
    <row r="1988" spans="1:9" x14ac:dyDescent="0.25">
      <c r="A1988" s="72"/>
      <c r="B1988" s="72"/>
      <c r="C1988" s="72"/>
      <c r="D1988" s="73"/>
      <c r="E1988" s="72"/>
      <c r="F1988" s="72"/>
      <c r="G1988" s="74"/>
      <c r="H1988" s="72"/>
      <c r="I1988" s="72"/>
    </row>
    <row r="1989" spans="1:9" x14ac:dyDescent="0.25">
      <c r="A1989" s="72"/>
      <c r="B1989" s="72"/>
      <c r="C1989" s="72"/>
      <c r="D1989" s="73"/>
      <c r="E1989" s="72"/>
      <c r="F1989" s="72"/>
      <c r="G1989" s="74"/>
      <c r="H1989" s="72"/>
      <c r="I1989" s="72"/>
    </row>
    <row r="1990" spans="1:9" x14ac:dyDescent="0.25">
      <c r="A1990" s="72"/>
      <c r="B1990" s="72"/>
      <c r="C1990" s="72"/>
      <c r="D1990" s="73"/>
      <c r="E1990" s="72"/>
      <c r="F1990" s="72"/>
      <c r="G1990" s="74"/>
      <c r="H1990" s="72"/>
      <c r="I1990" s="72"/>
    </row>
    <row r="1991" spans="1:9" x14ac:dyDescent="0.25">
      <c r="A1991" s="72"/>
      <c r="B1991" s="72"/>
      <c r="C1991" s="72"/>
      <c r="D1991" s="73"/>
      <c r="E1991" s="72"/>
      <c r="F1991" s="72"/>
      <c r="G1991" s="74"/>
      <c r="H1991" s="72"/>
      <c r="I1991" s="72"/>
    </row>
    <row r="1992" spans="1:9" x14ac:dyDescent="0.25">
      <c r="A1992" s="72"/>
      <c r="B1992" s="72"/>
      <c r="C1992" s="72"/>
      <c r="D1992" s="73"/>
      <c r="E1992" s="72"/>
      <c r="F1992" s="72"/>
      <c r="G1992" s="74"/>
      <c r="H1992" s="72"/>
      <c r="I1992" s="72"/>
    </row>
    <row r="1993" spans="1:9" x14ac:dyDescent="0.25">
      <c r="A1993" s="72"/>
      <c r="B1993" s="72"/>
      <c r="C1993" s="72"/>
      <c r="D1993" s="73"/>
      <c r="E1993" s="72"/>
      <c r="F1993" s="72"/>
      <c r="G1993" s="74"/>
      <c r="H1993" s="72"/>
      <c r="I1993" s="72"/>
    </row>
    <row r="1994" spans="1:9" x14ac:dyDescent="0.25">
      <c r="A1994" s="72"/>
      <c r="B1994" s="72"/>
      <c r="C1994" s="72"/>
      <c r="D1994" s="73"/>
      <c r="E1994" s="72"/>
      <c r="F1994" s="72"/>
      <c r="G1994" s="74"/>
      <c r="H1994" s="72"/>
      <c r="I1994" s="72"/>
    </row>
    <row r="1995" spans="1:9" x14ac:dyDescent="0.25">
      <c r="A1995" s="72"/>
      <c r="B1995" s="72"/>
      <c r="C1995" s="72"/>
      <c r="D1995" s="73"/>
      <c r="E1995" s="72"/>
      <c r="F1995" s="72"/>
      <c r="G1995" s="74"/>
      <c r="H1995" s="72"/>
      <c r="I1995" s="72"/>
    </row>
    <row r="1996" spans="1:9" x14ac:dyDescent="0.25">
      <c r="A1996" s="72"/>
      <c r="B1996" s="72"/>
      <c r="C1996" s="72"/>
      <c r="D1996" s="73"/>
      <c r="E1996" s="72"/>
      <c r="F1996" s="72"/>
      <c r="G1996" s="74"/>
      <c r="H1996" s="72"/>
      <c r="I1996" s="72"/>
    </row>
    <row r="1997" spans="1:9" x14ac:dyDescent="0.25">
      <c r="A1997" s="72"/>
      <c r="B1997" s="72"/>
      <c r="C1997" s="72"/>
      <c r="D1997" s="73"/>
      <c r="E1997" s="72"/>
      <c r="F1997" s="72"/>
      <c r="G1997" s="74"/>
      <c r="H1997" s="72"/>
      <c r="I1997" s="72"/>
    </row>
    <row r="1998" spans="1:9" x14ac:dyDescent="0.25">
      <c r="A1998" s="72"/>
      <c r="B1998" s="72"/>
      <c r="C1998" s="72"/>
      <c r="D1998" s="73"/>
      <c r="E1998" s="72"/>
      <c r="F1998" s="72"/>
      <c r="G1998" s="74"/>
      <c r="H1998" s="72"/>
      <c r="I1998" s="72"/>
    </row>
    <row r="1999" spans="1:9" x14ac:dyDescent="0.25">
      <c r="A1999" s="72"/>
      <c r="B1999" s="72"/>
      <c r="C1999" s="72"/>
      <c r="D1999" s="73"/>
      <c r="E1999" s="72"/>
      <c r="F1999" s="72"/>
      <c r="G1999" s="74"/>
      <c r="H1999" s="72"/>
      <c r="I1999" s="72"/>
    </row>
    <row r="2000" spans="1:9" x14ac:dyDescent="0.25">
      <c r="A2000" s="72"/>
      <c r="B2000" s="72"/>
      <c r="C2000" s="72"/>
      <c r="D2000" s="73"/>
      <c r="E2000" s="72"/>
      <c r="F2000" s="72"/>
      <c r="G2000" s="74"/>
      <c r="H2000" s="72"/>
      <c r="I2000" s="72"/>
    </row>
    <row r="2001" spans="1:9" x14ac:dyDescent="0.25">
      <c r="A2001" s="72"/>
      <c r="B2001" s="72"/>
      <c r="C2001" s="72"/>
      <c r="D2001" s="73"/>
      <c r="E2001" s="72"/>
      <c r="F2001" s="72"/>
      <c r="G2001" s="74"/>
      <c r="H2001" s="72"/>
      <c r="I2001" s="72"/>
    </row>
    <row r="2002" spans="1:9" x14ac:dyDescent="0.25">
      <c r="A2002" s="72"/>
      <c r="B2002" s="72"/>
      <c r="C2002" s="72"/>
      <c r="D2002" s="73"/>
      <c r="E2002" s="72"/>
      <c r="F2002" s="72"/>
      <c r="G2002" s="74"/>
      <c r="H2002" s="72"/>
      <c r="I2002" s="72"/>
    </row>
    <row r="2003" spans="1:9" x14ac:dyDescent="0.25">
      <c r="A2003" s="72"/>
      <c r="B2003" s="72"/>
      <c r="C2003" s="72"/>
      <c r="D2003" s="73"/>
      <c r="E2003" s="72"/>
      <c r="F2003" s="72"/>
      <c r="G2003" s="74"/>
      <c r="H2003" s="72"/>
      <c r="I2003" s="72"/>
    </row>
    <row r="2004" spans="1:9" x14ac:dyDescent="0.25">
      <c r="A2004" s="72"/>
      <c r="B2004" s="72"/>
      <c r="C2004" s="72"/>
      <c r="D2004" s="73"/>
      <c r="E2004" s="72"/>
      <c r="F2004" s="72"/>
      <c r="G2004" s="74"/>
      <c r="H2004" s="72"/>
      <c r="I2004" s="72"/>
    </row>
    <row r="2005" spans="1:9" x14ac:dyDescent="0.25">
      <c r="A2005" s="72"/>
      <c r="B2005" s="72"/>
      <c r="C2005" s="72"/>
      <c r="D2005" s="73"/>
      <c r="E2005" s="72"/>
      <c r="F2005" s="72"/>
      <c r="G2005" s="74"/>
      <c r="H2005" s="72"/>
      <c r="I2005" s="72"/>
    </row>
    <row r="2006" spans="1:9" x14ac:dyDescent="0.25">
      <c r="A2006" s="72"/>
      <c r="B2006" s="72"/>
      <c r="C2006" s="72"/>
      <c r="D2006" s="73"/>
      <c r="E2006" s="72"/>
      <c r="F2006" s="72"/>
      <c r="G2006" s="74"/>
      <c r="H2006" s="72"/>
      <c r="I2006" s="72"/>
    </row>
    <row r="2007" spans="1:9" x14ac:dyDescent="0.25">
      <c r="A2007" s="72"/>
      <c r="B2007" s="72"/>
      <c r="C2007" s="72"/>
      <c r="D2007" s="73"/>
      <c r="E2007" s="72"/>
      <c r="F2007" s="72"/>
      <c r="G2007" s="74"/>
      <c r="H2007" s="72"/>
      <c r="I2007" s="72"/>
    </row>
    <row r="2008" spans="1:9" x14ac:dyDescent="0.25">
      <c r="A2008" s="72"/>
      <c r="B2008" s="72"/>
      <c r="C2008" s="72"/>
      <c r="D2008" s="73"/>
      <c r="E2008" s="72"/>
      <c r="F2008" s="72"/>
      <c r="G2008" s="74"/>
      <c r="H2008" s="72"/>
      <c r="I2008" s="72"/>
    </row>
    <row r="2009" spans="1:9" x14ac:dyDescent="0.25">
      <c r="A2009" s="72"/>
      <c r="B2009" s="72"/>
      <c r="C2009" s="72"/>
      <c r="D2009" s="73"/>
      <c r="E2009" s="72"/>
      <c r="F2009" s="72"/>
      <c r="G2009" s="74"/>
      <c r="H2009" s="72"/>
      <c r="I2009" s="72"/>
    </row>
    <row r="2010" spans="1:9" x14ac:dyDescent="0.25">
      <c r="A2010" s="72"/>
      <c r="B2010" s="72"/>
      <c r="C2010" s="72"/>
      <c r="D2010" s="73"/>
      <c r="E2010" s="72"/>
      <c r="F2010" s="72"/>
      <c r="G2010" s="74"/>
      <c r="H2010" s="72"/>
      <c r="I2010" s="72"/>
    </row>
    <row r="2011" spans="1:9" x14ac:dyDescent="0.25">
      <c r="A2011" s="72"/>
      <c r="B2011" s="72"/>
      <c r="C2011" s="72"/>
      <c r="D2011" s="73"/>
      <c r="E2011" s="72"/>
      <c r="F2011" s="72"/>
      <c r="G2011" s="74"/>
      <c r="H2011" s="72"/>
      <c r="I2011" s="72"/>
    </row>
    <row r="2012" spans="1:9" x14ac:dyDescent="0.25">
      <c r="A2012" s="72"/>
      <c r="B2012" s="72"/>
      <c r="C2012" s="72"/>
      <c r="D2012" s="73"/>
      <c r="E2012" s="72"/>
      <c r="F2012" s="72"/>
      <c r="G2012" s="74"/>
      <c r="H2012" s="72"/>
      <c r="I2012" s="72"/>
    </row>
    <row r="2013" spans="1:9" x14ac:dyDescent="0.25">
      <c r="A2013" s="72"/>
      <c r="B2013" s="72"/>
      <c r="C2013" s="72"/>
      <c r="D2013" s="73"/>
      <c r="E2013" s="72"/>
      <c r="F2013" s="72"/>
      <c r="G2013" s="74"/>
      <c r="H2013" s="72"/>
      <c r="I2013" s="72"/>
    </row>
    <row r="2014" spans="1:9" x14ac:dyDescent="0.25">
      <c r="A2014" s="72"/>
      <c r="B2014" s="72"/>
      <c r="C2014" s="72"/>
      <c r="D2014" s="73"/>
      <c r="E2014" s="72"/>
      <c r="F2014" s="72"/>
      <c r="G2014" s="74"/>
      <c r="H2014" s="72"/>
      <c r="I2014" s="72"/>
    </row>
    <row r="2015" spans="1:9" x14ac:dyDescent="0.25">
      <c r="A2015" s="72"/>
      <c r="B2015" s="72"/>
      <c r="C2015" s="72"/>
      <c r="D2015" s="73"/>
      <c r="E2015" s="72"/>
      <c r="F2015" s="72"/>
      <c r="G2015" s="74"/>
      <c r="H2015" s="72"/>
      <c r="I2015" s="72"/>
    </row>
    <row r="2016" spans="1:9" x14ac:dyDescent="0.25">
      <c r="A2016" s="72"/>
      <c r="B2016" s="72"/>
      <c r="C2016" s="72"/>
      <c r="D2016" s="73"/>
      <c r="E2016" s="72"/>
      <c r="F2016" s="72"/>
      <c r="G2016" s="74"/>
      <c r="H2016" s="72"/>
      <c r="I2016" s="72"/>
    </row>
    <row r="2017" spans="1:9" x14ac:dyDescent="0.25">
      <c r="A2017" s="72"/>
      <c r="B2017" s="72"/>
      <c r="C2017" s="72"/>
      <c r="D2017" s="73"/>
      <c r="E2017" s="72"/>
      <c r="F2017" s="72"/>
      <c r="G2017" s="74"/>
      <c r="H2017" s="72"/>
      <c r="I2017" s="72"/>
    </row>
    <row r="2018" spans="1:9" x14ac:dyDescent="0.25">
      <c r="A2018" s="72"/>
      <c r="B2018" s="72"/>
      <c r="C2018" s="72"/>
      <c r="D2018" s="73"/>
      <c r="E2018" s="72"/>
      <c r="F2018" s="72"/>
      <c r="G2018" s="74"/>
      <c r="H2018" s="72"/>
      <c r="I2018" s="72"/>
    </row>
    <row r="2019" spans="1:9" x14ac:dyDescent="0.25">
      <c r="A2019" s="72"/>
      <c r="B2019" s="72"/>
      <c r="C2019" s="72"/>
      <c r="D2019" s="73"/>
      <c r="E2019" s="72"/>
      <c r="F2019" s="72"/>
      <c r="G2019" s="74"/>
      <c r="H2019" s="72"/>
      <c r="I2019" s="72"/>
    </row>
    <row r="2020" spans="1:9" x14ac:dyDescent="0.25">
      <c r="A2020" s="72"/>
      <c r="B2020" s="72"/>
      <c r="C2020" s="72"/>
      <c r="D2020" s="73"/>
      <c r="E2020" s="72"/>
      <c r="F2020" s="72"/>
      <c r="G2020" s="74"/>
      <c r="H2020" s="72"/>
      <c r="I2020" s="72"/>
    </row>
    <row r="2021" spans="1:9" x14ac:dyDescent="0.25">
      <c r="A2021" s="72"/>
      <c r="B2021" s="72"/>
      <c r="C2021" s="72"/>
      <c r="D2021" s="73"/>
      <c r="E2021" s="72"/>
      <c r="F2021" s="72"/>
      <c r="G2021" s="74"/>
      <c r="H2021" s="72"/>
      <c r="I2021" s="72"/>
    </row>
    <row r="2022" spans="1:9" x14ac:dyDescent="0.25">
      <c r="A2022" s="72"/>
      <c r="B2022" s="72"/>
      <c r="C2022" s="72"/>
      <c r="D2022" s="73"/>
      <c r="E2022" s="72"/>
      <c r="F2022" s="72"/>
      <c r="G2022" s="74"/>
      <c r="H2022" s="72"/>
      <c r="I2022" s="72"/>
    </row>
    <row r="2023" spans="1:9" x14ac:dyDescent="0.25">
      <c r="A2023" s="72"/>
      <c r="B2023" s="72"/>
      <c r="C2023" s="72"/>
      <c r="D2023" s="73"/>
      <c r="E2023" s="72"/>
      <c r="F2023" s="72"/>
      <c r="G2023" s="74"/>
      <c r="H2023" s="72"/>
      <c r="I2023" s="72"/>
    </row>
    <row r="2024" spans="1:9" x14ac:dyDescent="0.25">
      <c r="A2024" s="72"/>
      <c r="B2024" s="72"/>
      <c r="C2024" s="72"/>
      <c r="D2024" s="73"/>
      <c r="E2024" s="72"/>
      <c r="F2024" s="72"/>
      <c r="G2024" s="74"/>
      <c r="H2024" s="72"/>
      <c r="I2024" s="72"/>
    </row>
    <row r="2025" spans="1:9" x14ac:dyDescent="0.25">
      <c r="A2025" s="72"/>
      <c r="B2025" s="72"/>
      <c r="C2025" s="72"/>
      <c r="D2025" s="73"/>
      <c r="E2025" s="72"/>
      <c r="F2025" s="72"/>
      <c r="G2025" s="74"/>
      <c r="H2025" s="72"/>
      <c r="I2025" s="72"/>
    </row>
    <row r="2026" spans="1:9" x14ac:dyDescent="0.25">
      <c r="A2026" s="72"/>
      <c r="B2026" s="72"/>
      <c r="C2026" s="72"/>
      <c r="D2026" s="73"/>
      <c r="E2026" s="72"/>
      <c r="F2026" s="72"/>
      <c r="G2026" s="74"/>
      <c r="H2026" s="72"/>
      <c r="I2026" s="72"/>
    </row>
    <row r="2027" spans="1:9" x14ac:dyDescent="0.25">
      <c r="A2027" s="72"/>
      <c r="B2027" s="72"/>
      <c r="C2027" s="72"/>
      <c r="D2027" s="73"/>
      <c r="E2027" s="72"/>
      <c r="F2027" s="72"/>
      <c r="G2027" s="74"/>
      <c r="H2027" s="72"/>
      <c r="I2027" s="72"/>
    </row>
    <row r="2028" spans="1:9" x14ac:dyDescent="0.25">
      <c r="A2028" s="72"/>
      <c r="B2028" s="72"/>
      <c r="C2028" s="72"/>
      <c r="D2028" s="73"/>
      <c r="E2028" s="72"/>
      <c r="F2028" s="72"/>
      <c r="G2028" s="74"/>
      <c r="H2028" s="72"/>
      <c r="I2028" s="72"/>
    </row>
    <row r="2029" spans="1:9" x14ac:dyDescent="0.25">
      <c r="A2029" s="72"/>
      <c r="B2029" s="72"/>
      <c r="C2029" s="72"/>
      <c r="D2029" s="73"/>
      <c r="E2029" s="72"/>
      <c r="F2029" s="72"/>
      <c r="G2029" s="74"/>
      <c r="H2029" s="72"/>
      <c r="I2029" s="72"/>
    </row>
    <row r="2030" spans="1:9" x14ac:dyDescent="0.25">
      <c r="A2030" s="72"/>
      <c r="B2030" s="72"/>
      <c r="C2030" s="72"/>
      <c r="D2030" s="73"/>
      <c r="E2030" s="72"/>
      <c r="F2030" s="72"/>
      <c r="G2030" s="74"/>
      <c r="H2030" s="72"/>
      <c r="I2030" s="72"/>
    </row>
    <row r="2031" spans="1:9" x14ac:dyDescent="0.25">
      <c r="A2031" s="72"/>
      <c r="B2031" s="72"/>
      <c r="C2031" s="72"/>
      <c r="D2031" s="73"/>
      <c r="E2031" s="72"/>
      <c r="F2031" s="72"/>
      <c r="G2031" s="74"/>
      <c r="H2031" s="72"/>
      <c r="I2031" s="72"/>
    </row>
    <row r="2032" spans="1:9" x14ac:dyDescent="0.25">
      <c r="A2032" s="72"/>
      <c r="B2032" s="72"/>
      <c r="C2032" s="72"/>
      <c r="D2032" s="73"/>
      <c r="E2032" s="72"/>
      <c r="F2032" s="72"/>
      <c r="G2032" s="74"/>
      <c r="H2032" s="72"/>
      <c r="I2032" s="72"/>
    </row>
    <row r="2033" spans="1:9" x14ac:dyDescent="0.25">
      <c r="A2033" s="72"/>
      <c r="B2033" s="72"/>
      <c r="C2033" s="72"/>
      <c r="D2033" s="73"/>
      <c r="E2033" s="72"/>
      <c r="F2033" s="72"/>
      <c r="G2033" s="74"/>
      <c r="H2033" s="72"/>
      <c r="I2033" s="72"/>
    </row>
    <row r="2034" spans="1:9" x14ac:dyDescent="0.25">
      <c r="A2034" s="72"/>
      <c r="B2034" s="72"/>
      <c r="C2034" s="72"/>
      <c r="D2034" s="73"/>
      <c r="E2034" s="72"/>
      <c r="F2034" s="72"/>
      <c r="G2034" s="74"/>
      <c r="H2034" s="72"/>
      <c r="I2034" s="72"/>
    </row>
    <row r="2035" spans="1:9" x14ac:dyDescent="0.25">
      <c r="A2035" s="72"/>
      <c r="B2035" s="72"/>
      <c r="C2035" s="72"/>
      <c r="D2035" s="73"/>
      <c r="E2035" s="72"/>
      <c r="F2035" s="72"/>
      <c r="G2035" s="74"/>
      <c r="H2035" s="72"/>
      <c r="I2035" s="72"/>
    </row>
    <row r="2036" spans="1:9" x14ac:dyDescent="0.25">
      <c r="A2036" s="72"/>
      <c r="B2036" s="72"/>
      <c r="C2036" s="72"/>
      <c r="D2036" s="73"/>
      <c r="E2036" s="72"/>
      <c r="F2036" s="72"/>
      <c r="G2036" s="74"/>
      <c r="H2036" s="72"/>
      <c r="I2036" s="72"/>
    </row>
    <row r="2037" spans="1:9" x14ac:dyDescent="0.25">
      <c r="A2037" s="72"/>
      <c r="B2037" s="72"/>
      <c r="C2037" s="72"/>
      <c r="D2037" s="73"/>
      <c r="E2037" s="72"/>
      <c r="F2037" s="72"/>
      <c r="G2037" s="74"/>
      <c r="H2037" s="72"/>
      <c r="I2037" s="72"/>
    </row>
    <row r="2038" spans="1:9" x14ac:dyDescent="0.25">
      <c r="A2038" s="72"/>
      <c r="B2038" s="72"/>
      <c r="C2038" s="72"/>
      <c r="D2038" s="73"/>
      <c r="E2038" s="72"/>
      <c r="F2038" s="72"/>
      <c r="G2038" s="74"/>
      <c r="H2038" s="72"/>
      <c r="I2038" s="72"/>
    </row>
    <row r="2039" spans="1:9" x14ac:dyDescent="0.25">
      <c r="A2039" s="72"/>
      <c r="B2039" s="72"/>
      <c r="C2039" s="72"/>
      <c r="D2039" s="73"/>
      <c r="E2039" s="72"/>
      <c r="F2039" s="72"/>
      <c r="G2039" s="74"/>
      <c r="H2039" s="72"/>
      <c r="I2039" s="72"/>
    </row>
    <row r="2040" spans="1:9" x14ac:dyDescent="0.25">
      <c r="A2040" s="72"/>
      <c r="B2040" s="72"/>
      <c r="C2040" s="72"/>
      <c r="D2040" s="73"/>
      <c r="E2040" s="72"/>
      <c r="F2040" s="72"/>
      <c r="G2040" s="74"/>
      <c r="H2040" s="72"/>
      <c r="I2040" s="72"/>
    </row>
    <row r="2041" spans="1:9" x14ac:dyDescent="0.25">
      <c r="A2041" s="72"/>
      <c r="B2041" s="72"/>
      <c r="C2041" s="72"/>
      <c r="D2041" s="73"/>
      <c r="E2041" s="72"/>
      <c r="F2041" s="72"/>
      <c r="G2041" s="74"/>
      <c r="H2041" s="72"/>
      <c r="I2041" s="72"/>
    </row>
    <row r="2042" spans="1:9" x14ac:dyDescent="0.25">
      <c r="A2042" s="72"/>
      <c r="B2042" s="72"/>
      <c r="C2042" s="72"/>
      <c r="D2042" s="73"/>
      <c r="E2042" s="72"/>
      <c r="F2042" s="72"/>
      <c r="G2042" s="74"/>
      <c r="H2042" s="72"/>
      <c r="I2042" s="72"/>
    </row>
    <row r="2043" spans="1:9" x14ac:dyDescent="0.25">
      <c r="A2043" s="72"/>
      <c r="B2043" s="72"/>
      <c r="C2043" s="72"/>
      <c r="D2043" s="73"/>
      <c r="E2043" s="72"/>
      <c r="F2043" s="72"/>
      <c r="G2043" s="74"/>
      <c r="H2043" s="72"/>
      <c r="I2043" s="72"/>
    </row>
    <row r="2044" spans="1:9" x14ac:dyDescent="0.25">
      <c r="A2044" s="72"/>
      <c r="B2044" s="72"/>
      <c r="C2044" s="72"/>
      <c r="D2044" s="73"/>
      <c r="E2044" s="72"/>
      <c r="F2044" s="72"/>
      <c r="G2044" s="74"/>
      <c r="H2044" s="72"/>
      <c r="I2044" s="72"/>
    </row>
    <row r="2045" spans="1:9" x14ac:dyDescent="0.25">
      <c r="A2045" s="72"/>
      <c r="B2045" s="72"/>
      <c r="C2045" s="72"/>
      <c r="D2045" s="73"/>
      <c r="E2045" s="72"/>
      <c r="F2045" s="72"/>
      <c r="G2045" s="74"/>
      <c r="H2045" s="72"/>
      <c r="I2045" s="72"/>
    </row>
    <row r="2046" spans="1:9" x14ac:dyDescent="0.25">
      <c r="A2046" s="72"/>
      <c r="B2046" s="72"/>
      <c r="C2046" s="72"/>
      <c r="D2046" s="73"/>
      <c r="E2046" s="72"/>
      <c r="F2046" s="72"/>
      <c r="G2046" s="74"/>
      <c r="H2046" s="72"/>
      <c r="I2046" s="72"/>
    </row>
    <row r="2047" spans="1:9" x14ac:dyDescent="0.25">
      <c r="A2047" s="72"/>
      <c r="B2047" s="72"/>
      <c r="C2047" s="72"/>
      <c r="D2047" s="73"/>
      <c r="E2047" s="72"/>
      <c r="F2047" s="72"/>
      <c r="G2047" s="74"/>
      <c r="H2047" s="72"/>
      <c r="I2047" s="72"/>
    </row>
    <row r="2048" spans="1:9" x14ac:dyDescent="0.25">
      <c r="A2048" s="72"/>
      <c r="B2048" s="72"/>
      <c r="C2048" s="72"/>
      <c r="D2048" s="73"/>
      <c r="E2048" s="72"/>
      <c r="F2048" s="72"/>
      <c r="G2048" s="74"/>
      <c r="H2048" s="72"/>
      <c r="I2048" s="72"/>
    </row>
    <row r="2049" spans="1:9" x14ac:dyDescent="0.25">
      <c r="A2049" s="72"/>
      <c r="B2049" s="72"/>
      <c r="C2049" s="72"/>
      <c r="D2049" s="73"/>
      <c r="E2049" s="72"/>
      <c r="F2049" s="72"/>
      <c r="G2049" s="74"/>
      <c r="H2049" s="72"/>
      <c r="I2049" s="72"/>
    </row>
    <row r="2050" spans="1:9" x14ac:dyDescent="0.25">
      <c r="A2050" s="72"/>
      <c r="B2050" s="72"/>
      <c r="C2050" s="72"/>
      <c r="D2050" s="73"/>
      <c r="E2050" s="72"/>
      <c r="F2050" s="72"/>
      <c r="G2050" s="74"/>
      <c r="H2050" s="72"/>
      <c r="I2050" s="72"/>
    </row>
    <row r="2051" spans="1:9" x14ac:dyDescent="0.25">
      <c r="A2051" s="72"/>
      <c r="B2051" s="72"/>
      <c r="C2051" s="72"/>
      <c r="D2051" s="73"/>
      <c r="E2051" s="72"/>
      <c r="F2051" s="72"/>
      <c r="G2051" s="74"/>
      <c r="H2051" s="72"/>
      <c r="I2051" s="72"/>
    </row>
    <row r="2052" spans="1:9" x14ac:dyDescent="0.25">
      <c r="A2052" s="72"/>
      <c r="B2052" s="72"/>
      <c r="C2052" s="72"/>
      <c r="D2052" s="73"/>
      <c r="E2052" s="72"/>
      <c r="F2052" s="72"/>
      <c r="G2052" s="74"/>
      <c r="H2052" s="72"/>
      <c r="I2052" s="72"/>
    </row>
    <row r="2053" spans="1:9" x14ac:dyDescent="0.25">
      <c r="A2053" s="72"/>
      <c r="B2053" s="72"/>
      <c r="C2053" s="72"/>
      <c r="D2053" s="73"/>
      <c r="E2053" s="72"/>
      <c r="F2053" s="72"/>
      <c r="G2053" s="74"/>
      <c r="H2053" s="72"/>
      <c r="I2053" s="72"/>
    </row>
    <row r="2054" spans="1:9" x14ac:dyDescent="0.25">
      <c r="A2054" s="72"/>
      <c r="B2054" s="72"/>
      <c r="C2054" s="72"/>
      <c r="D2054" s="73"/>
      <c r="E2054" s="72"/>
      <c r="F2054" s="72"/>
      <c r="G2054" s="74"/>
      <c r="H2054" s="72"/>
      <c r="I2054" s="72"/>
    </row>
    <row r="2055" spans="1:9" x14ac:dyDescent="0.25">
      <c r="A2055" s="72"/>
      <c r="B2055" s="72"/>
      <c r="C2055" s="72"/>
      <c r="D2055" s="73"/>
      <c r="E2055" s="72"/>
      <c r="F2055" s="72"/>
      <c r="G2055" s="74"/>
      <c r="H2055" s="72"/>
      <c r="I2055" s="72"/>
    </row>
    <row r="2056" spans="1:9" x14ac:dyDescent="0.25">
      <c r="A2056" s="72"/>
      <c r="B2056" s="72"/>
      <c r="C2056" s="72"/>
      <c r="D2056" s="73"/>
      <c r="E2056" s="72"/>
      <c r="F2056" s="72"/>
      <c r="G2056" s="74"/>
      <c r="H2056" s="72"/>
      <c r="I2056" s="72"/>
    </row>
    <row r="2057" spans="1:9" x14ac:dyDescent="0.25">
      <c r="A2057" s="72"/>
      <c r="B2057" s="72"/>
      <c r="C2057" s="72"/>
      <c r="D2057" s="73"/>
      <c r="E2057" s="72"/>
      <c r="F2057" s="72"/>
      <c r="G2057" s="74"/>
      <c r="H2057" s="72"/>
      <c r="I2057" s="72"/>
    </row>
    <row r="2058" spans="1:9" x14ac:dyDescent="0.25">
      <c r="A2058" s="72"/>
      <c r="B2058" s="72"/>
      <c r="C2058" s="72"/>
      <c r="D2058" s="73"/>
      <c r="E2058" s="72"/>
      <c r="F2058" s="72"/>
      <c r="G2058" s="74"/>
      <c r="H2058" s="72"/>
      <c r="I2058" s="72"/>
    </row>
    <row r="2059" spans="1:9" x14ac:dyDescent="0.25">
      <c r="A2059" s="72"/>
      <c r="B2059" s="72"/>
      <c r="C2059" s="72"/>
      <c r="D2059" s="73"/>
      <c r="E2059" s="72"/>
      <c r="F2059" s="72"/>
      <c r="G2059" s="74"/>
      <c r="H2059" s="72"/>
      <c r="I2059" s="72"/>
    </row>
    <row r="2060" spans="1:9" x14ac:dyDescent="0.25">
      <c r="A2060" s="72"/>
      <c r="B2060" s="72"/>
      <c r="C2060" s="72"/>
      <c r="D2060" s="73"/>
      <c r="E2060" s="72"/>
      <c r="F2060" s="72"/>
      <c r="G2060" s="74"/>
      <c r="H2060" s="72"/>
      <c r="I2060" s="72"/>
    </row>
    <row r="2061" spans="1:9" x14ac:dyDescent="0.25">
      <c r="A2061" s="72"/>
      <c r="B2061" s="72"/>
      <c r="C2061" s="72"/>
      <c r="D2061" s="73"/>
      <c r="E2061" s="72"/>
      <c r="F2061" s="72"/>
      <c r="G2061" s="74"/>
      <c r="H2061" s="72"/>
      <c r="I2061" s="72"/>
    </row>
    <row r="2062" spans="1:9" x14ac:dyDescent="0.25">
      <c r="A2062" s="72"/>
      <c r="B2062" s="72"/>
      <c r="C2062" s="72"/>
      <c r="D2062" s="73"/>
      <c r="E2062" s="72"/>
      <c r="F2062" s="72"/>
      <c r="G2062" s="74"/>
      <c r="H2062" s="72"/>
      <c r="I2062" s="72"/>
    </row>
    <row r="2063" spans="1:9" x14ac:dyDescent="0.25">
      <c r="A2063" s="72"/>
      <c r="B2063" s="72"/>
      <c r="C2063" s="72"/>
      <c r="D2063" s="73"/>
      <c r="E2063" s="72"/>
      <c r="F2063" s="72"/>
      <c r="G2063" s="74"/>
      <c r="H2063" s="72"/>
      <c r="I2063" s="72"/>
    </row>
    <row r="2064" spans="1:9" x14ac:dyDescent="0.25">
      <c r="A2064" s="72"/>
      <c r="B2064" s="72"/>
      <c r="C2064" s="72"/>
      <c r="D2064" s="73"/>
      <c r="E2064" s="72"/>
      <c r="F2064" s="72"/>
      <c r="G2064" s="74"/>
      <c r="H2064" s="72"/>
      <c r="I2064" s="72"/>
    </row>
    <row r="2065" spans="1:9" x14ac:dyDescent="0.25">
      <c r="A2065" s="72"/>
      <c r="B2065" s="72"/>
      <c r="C2065" s="72"/>
      <c r="D2065" s="73"/>
      <c r="E2065" s="72"/>
      <c r="F2065" s="72"/>
      <c r="G2065" s="74"/>
      <c r="H2065" s="72"/>
      <c r="I2065" s="72"/>
    </row>
    <row r="2066" spans="1:9" x14ac:dyDescent="0.25">
      <c r="A2066" s="72"/>
      <c r="B2066" s="72"/>
      <c r="C2066" s="72"/>
      <c r="D2066" s="73"/>
      <c r="E2066" s="72"/>
      <c r="F2066" s="72"/>
      <c r="G2066" s="74"/>
      <c r="H2066" s="72"/>
      <c r="I2066" s="72"/>
    </row>
    <row r="2067" spans="1:9" x14ac:dyDescent="0.25">
      <c r="A2067" s="72"/>
      <c r="B2067" s="72"/>
      <c r="C2067" s="72"/>
      <c r="D2067" s="73"/>
      <c r="E2067" s="72"/>
      <c r="F2067" s="72"/>
      <c r="G2067" s="74"/>
      <c r="H2067" s="72"/>
      <c r="I2067" s="72"/>
    </row>
    <row r="2068" spans="1:9" x14ac:dyDescent="0.25">
      <c r="A2068" s="72"/>
      <c r="B2068" s="72"/>
      <c r="C2068" s="72"/>
      <c r="D2068" s="73"/>
      <c r="E2068" s="72"/>
      <c r="F2068" s="72"/>
      <c r="G2068" s="74"/>
      <c r="H2068" s="72"/>
      <c r="I2068" s="72"/>
    </row>
    <row r="2069" spans="1:9" x14ac:dyDescent="0.25">
      <c r="A2069" s="72"/>
      <c r="B2069" s="72"/>
      <c r="C2069" s="72"/>
      <c r="D2069" s="73"/>
      <c r="E2069" s="72"/>
      <c r="F2069" s="72"/>
      <c r="G2069" s="74"/>
      <c r="H2069" s="72"/>
      <c r="I2069" s="72"/>
    </row>
    <row r="2070" spans="1:9" x14ac:dyDescent="0.25">
      <c r="A2070" s="72"/>
      <c r="B2070" s="72"/>
      <c r="C2070" s="72"/>
      <c r="D2070" s="73"/>
      <c r="E2070" s="72"/>
      <c r="F2070" s="72"/>
      <c r="G2070" s="74"/>
      <c r="H2070" s="72"/>
      <c r="I2070" s="72"/>
    </row>
    <row r="2071" spans="1:9" x14ac:dyDescent="0.25">
      <c r="A2071" s="72"/>
      <c r="B2071" s="72"/>
      <c r="C2071" s="72"/>
      <c r="D2071" s="73"/>
      <c r="E2071" s="72"/>
      <c r="F2071" s="72"/>
      <c r="G2071" s="74"/>
      <c r="H2071" s="72"/>
      <c r="I2071" s="72"/>
    </row>
    <row r="2072" spans="1:9" x14ac:dyDescent="0.25">
      <c r="A2072" s="72"/>
      <c r="B2072" s="72"/>
      <c r="C2072" s="72"/>
      <c r="D2072" s="73"/>
      <c r="E2072" s="72"/>
      <c r="F2072" s="72"/>
      <c r="G2072" s="74"/>
      <c r="H2072" s="72"/>
      <c r="I2072" s="72"/>
    </row>
    <row r="2073" spans="1:9" x14ac:dyDescent="0.25">
      <c r="A2073" s="72"/>
      <c r="B2073" s="72"/>
      <c r="C2073" s="72"/>
      <c r="D2073" s="73"/>
      <c r="E2073" s="72"/>
      <c r="F2073" s="72"/>
      <c r="G2073" s="74"/>
      <c r="H2073" s="72"/>
      <c r="I2073" s="72"/>
    </row>
    <row r="2074" spans="1:9" x14ac:dyDescent="0.25">
      <c r="A2074" s="72"/>
      <c r="B2074" s="72"/>
      <c r="C2074" s="72"/>
      <c r="D2074" s="73"/>
      <c r="E2074" s="72"/>
      <c r="F2074" s="72"/>
      <c r="G2074" s="74"/>
      <c r="H2074" s="72"/>
      <c r="I2074" s="72"/>
    </row>
    <row r="2075" spans="1:9" x14ac:dyDescent="0.25">
      <c r="A2075" s="72"/>
      <c r="B2075" s="72"/>
      <c r="C2075" s="72"/>
      <c r="D2075" s="73"/>
      <c r="E2075" s="72"/>
      <c r="F2075" s="72"/>
      <c r="G2075" s="74"/>
      <c r="H2075" s="72"/>
      <c r="I2075" s="72"/>
    </row>
    <row r="2076" spans="1:9" x14ac:dyDescent="0.25">
      <c r="A2076" s="72"/>
      <c r="B2076" s="72"/>
      <c r="C2076" s="72"/>
      <c r="D2076" s="73"/>
      <c r="E2076" s="72"/>
      <c r="F2076" s="72"/>
      <c r="G2076" s="74"/>
      <c r="H2076" s="72"/>
      <c r="I2076" s="72"/>
    </row>
    <row r="2077" spans="1:9" x14ac:dyDescent="0.25">
      <c r="A2077" s="72"/>
      <c r="B2077" s="72"/>
      <c r="C2077" s="72"/>
      <c r="D2077" s="73"/>
      <c r="E2077" s="72"/>
      <c r="F2077" s="72"/>
      <c r="G2077" s="74"/>
      <c r="H2077" s="72"/>
      <c r="I2077" s="72"/>
    </row>
    <row r="2078" spans="1:9" x14ac:dyDescent="0.25">
      <c r="A2078" s="72"/>
      <c r="B2078" s="72"/>
      <c r="C2078" s="72"/>
      <c r="D2078" s="73"/>
      <c r="E2078" s="72"/>
      <c r="F2078" s="72"/>
      <c r="G2078" s="74"/>
      <c r="H2078" s="72"/>
      <c r="I2078" s="72"/>
    </row>
    <row r="2079" spans="1:9" x14ac:dyDescent="0.25">
      <c r="A2079" s="72"/>
      <c r="B2079" s="72"/>
      <c r="C2079" s="72"/>
      <c r="D2079" s="73"/>
      <c r="E2079" s="72"/>
      <c r="F2079" s="72"/>
      <c r="G2079" s="74"/>
      <c r="H2079" s="72"/>
      <c r="I2079" s="72"/>
    </row>
    <row r="2080" spans="1:9" x14ac:dyDescent="0.25">
      <c r="A2080" s="72"/>
      <c r="B2080" s="72"/>
      <c r="C2080" s="72"/>
      <c r="D2080" s="73"/>
      <c r="E2080" s="72"/>
      <c r="F2080" s="72"/>
      <c r="G2080" s="74"/>
      <c r="H2080" s="72"/>
      <c r="I2080" s="72"/>
    </row>
    <row r="2081" spans="1:9" x14ac:dyDescent="0.25">
      <c r="A2081" s="72"/>
      <c r="B2081" s="72"/>
      <c r="C2081" s="72"/>
      <c r="D2081" s="73"/>
      <c r="E2081" s="72"/>
      <c r="F2081" s="72"/>
      <c r="G2081" s="74"/>
      <c r="H2081" s="72"/>
      <c r="I2081" s="72"/>
    </row>
    <row r="2082" spans="1:9" x14ac:dyDescent="0.25">
      <c r="A2082" s="72"/>
      <c r="B2082" s="72"/>
      <c r="C2082" s="72"/>
      <c r="D2082" s="73"/>
      <c r="E2082" s="72"/>
      <c r="F2082" s="72"/>
      <c r="G2082" s="74"/>
      <c r="H2082" s="72"/>
      <c r="I2082" s="72"/>
    </row>
    <row r="2083" spans="1:9" x14ac:dyDescent="0.25">
      <c r="A2083" s="72"/>
      <c r="B2083" s="72"/>
      <c r="C2083" s="72"/>
      <c r="D2083" s="73"/>
      <c r="E2083" s="72"/>
      <c r="F2083" s="72"/>
      <c r="G2083" s="74"/>
      <c r="H2083" s="72"/>
      <c r="I2083" s="72"/>
    </row>
    <row r="2084" spans="1:9" x14ac:dyDescent="0.25">
      <c r="A2084" s="72"/>
      <c r="B2084" s="72"/>
      <c r="C2084" s="72"/>
      <c r="D2084" s="73"/>
      <c r="E2084" s="72"/>
      <c r="F2084" s="72"/>
      <c r="G2084" s="74"/>
      <c r="H2084" s="72"/>
      <c r="I2084" s="72"/>
    </row>
    <row r="2085" spans="1:9" x14ac:dyDescent="0.25">
      <c r="A2085" s="72"/>
      <c r="B2085" s="72"/>
      <c r="C2085" s="72"/>
      <c r="D2085" s="73"/>
      <c r="E2085" s="72"/>
      <c r="F2085" s="72"/>
      <c r="G2085" s="74"/>
      <c r="H2085" s="72"/>
      <c r="I2085" s="72"/>
    </row>
    <row r="2086" spans="1:9" x14ac:dyDescent="0.25">
      <c r="A2086" s="72"/>
      <c r="B2086" s="72"/>
      <c r="C2086" s="72"/>
      <c r="D2086" s="73"/>
      <c r="E2086" s="72"/>
      <c r="F2086" s="72"/>
      <c r="G2086" s="74"/>
      <c r="H2086" s="72"/>
      <c r="I2086" s="72"/>
    </row>
    <row r="2087" spans="1:9" x14ac:dyDescent="0.25">
      <c r="A2087" s="72"/>
      <c r="B2087" s="72"/>
      <c r="C2087" s="72"/>
      <c r="D2087" s="73"/>
      <c r="E2087" s="72"/>
      <c r="F2087" s="72"/>
      <c r="G2087" s="74"/>
      <c r="H2087" s="72"/>
      <c r="I2087" s="72"/>
    </row>
    <row r="2088" spans="1:9" x14ac:dyDescent="0.25">
      <c r="A2088" s="72"/>
      <c r="B2088" s="72"/>
      <c r="C2088" s="72"/>
      <c r="D2088" s="73"/>
      <c r="E2088" s="72"/>
      <c r="F2088" s="72"/>
      <c r="G2088" s="74"/>
      <c r="H2088" s="72"/>
      <c r="I2088" s="72"/>
    </row>
    <row r="2089" spans="1:9" x14ac:dyDescent="0.25">
      <c r="A2089" s="72"/>
      <c r="B2089" s="72"/>
      <c r="C2089" s="72"/>
      <c r="D2089" s="73"/>
      <c r="E2089" s="72"/>
      <c r="F2089" s="72"/>
      <c r="G2089" s="74"/>
      <c r="H2089" s="72"/>
      <c r="I2089" s="72"/>
    </row>
    <row r="2090" spans="1:9" x14ac:dyDescent="0.25">
      <c r="A2090" s="72"/>
      <c r="B2090" s="72"/>
      <c r="C2090" s="72"/>
      <c r="D2090" s="73"/>
      <c r="E2090" s="72"/>
      <c r="F2090" s="72"/>
      <c r="G2090" s="74"/>
      <c r="H2090" s="72"/>
      <c r="I2090" s="72"/>
    </row>
    <row r="2091" spans="1:9" x14ac:dyDescent="0.25">
      <c r="A2091" s="72"/>
      <c r="B2091" s="72"/>
      <c r="C2091" s="72"/>
      <c r="D2091" s="73"/>
      <c r="E2091" s="72"/>
      <c r="F2091" s="72"/>
      <c r="G2091" s="74"/>
      <c r="H2091" s="72"/>
      <c r="I2091" s="72"/>
    </row>
    <row r="2092" spans="1:9" x14ac:dyDescent="0.25">
      <c r="A2092" s="72"/>
      <c r="B2092" s="72"/>
      <c r="C2092" s="72"/>
      <c r="D2092" s="73"/>
      <c r="E2092" s="72"/>
      <c r="F2092" s="72"/>
      <c r="G2092" s="74"/>
      <c r="H2092" s="72"/>
      <c r="I2092" s="72"/>
    </row>
    <row r="2093" spans="1:9" x14ac:dyDescent="0.25">
      <c r="A2093" s="72"/>
      <c r="B2093" s="72"/>
      <c r="C2093" s="72"/>
      <c r="D2093" s="73"/>
      <c r="E2093" s="72"/>
      <c r="F2093" s="72"/>
      <c r="G2093" s="74"/>
      <c r="H2093" s="72"/>
      <c r="I2093" s="72"/>
    </row>
    <row r="2094" spans="1:9" x14ac:dyDescent="0.25">
      <c r="A2094" s="72"/>
      <c r="B2094" s="72"/>
      <c r="C2094" s="72"/>
      <c r="D2094" s="73"/>
      <c r="E2094" s="72"/>
      <c r="F2094" s="72"/>
      <c r="G2094" s="74"/>
      <c r="H2094" s="72"/>
      <c r="I2094" s="72"/>
    </row>
    <row r="2095" spans="1:9" x14ac:dyDescent="0.25">
      <c r="A2095" s="72"/>
      <c r="B2095" s="72"/>
      <c r="C2095" s="72"/>
      <c r="D2095" s="73"/>
      <c r="E2095" s="72"/>
      <c r="F2095" s="72"/>
      <c r="G2095" s="74"/>
      <c r="H2095" s="72"/>
      <c r="I2095" s="72"/>
    </row>
    <row r="2096" spans="1:9" x14ac:dyDescent="0.25">
      <c r="A2096" s="72"/>
      <c r="B2096" s="72"/>
      <c r="C2096" s="72"/>
      <c r="D2096" s="73"/>
      <c r="E2096" s="72"/>
      <c r="F2096" s="72"/>
      <c r="G2096" s="74"/>
      <c r="H2096" s="72"/>
      <c r="I2096" s="72"/>
    </row>
    <row r="2097" spans="1:9" x14ac:dyDescent="0.25">
      <c r="A2097" s="72"/>
      <c r="B2097" s="72"/>
      <c r="C2097" s="72"/>
      <c r="D2097" s="73"/>
      <c r="E2097" s="72"/>
      <c r="F2097" s="72"/>
      <c r="G2097" s="74"/>
      <c r="H2097" s="72"/>
      <c r="I2097" s="72"/>
    </row>
    <row r="2098" spans="1:9" x14ac:dyDescent="0.25">
      <c r="A2098" s="72"/>
      <c r="B2098" s="72"/>
      <c r="C2098" s="72"/>
      <c r="D2098" s="73"/>
      <c r="E2098" s="72"/>
      <c r="F2098" s="72"/>
      <c r="G2098" s="74"/>
      <c r="H2098" s="72"/>
      <c r="I2098" s="72"/>
    </row>
    <row r="2099" spans="1:9" x14ac:dyDescent="0.25">
      <c r="A2099" s="72"/>
      <c r="B2099" s="72"/>
      <c r="C2099" s="72"/>
      <c r="D2099" s="73"/>
      <c r="E2099" s="72"/>
      <c r="F2099" s="72"/>
      <c r="G2099" s="74"/>
      <c r="H2099" s="72"/>
      <c r="I2099" s="72"/>
    </row>
    <row r="2100" spans="1:9" x14ac:dyDescent="0.25">
      <c r="A2100" s="72"/>
      <c r="B2100" s="72"/>
      <c r="C2100" s="72"/>
      <c r="D2100" s="73"/>
      <c r="E2100" s="72"/>
      <c r="F2100" s="72"/>
      <c r="G2100" s="74"/>
      <c r="H2100" s="72"/>
      <c r="I2100" s="72"/>
    </row>
    <row r="2101" spans="1:9" x14ac:dyDescent="0.25">
      <c r="A2101" s="72"/>
      <c r="B2101" s="72"/>
      <c r="C2101" s="72"/>
      <c r="D2101" s="73"/>
      <c r="E2101" s="72"/>
      <c r="F2101" s="72"/>
      <c r="G2101" s="74"/>
      <c r="H2101" s="72"/>
      <c r="I2101" s="72"/>
    </row>
    <row r="2102" spans="1:9" x14ac:dyDescent="0.25">
      <c r="A2102" s="72"/>
      <c r="B2102" s="72"/>
      <c r="C2102" s="72"/>
      <c r="D2102" s="73"/>
      <c r="E2102" s="72"/>
      <c r="F2102" s="72"/>
      <c r="G2102" s="74"/>
      <c r="H2102" s="72"/>
      <c r="I2102" s="72"/>
    </row>
    <row r="2103" spans="1:9" x14ac:dyDescent="0.25">
      <c r="A2103" s="72"/>
      <c r="B2103" s="72"/>
      <c r="C2103" s="72"/>
      <c r="D2103" s="73"/>
      <c r="E2103" s="72"/>
      <c r="F2103" s="72"/>
      <c r="G2103" s="74"/>
      <c r="H2103" s="72"/>
      <c r="I2103" s="72"/>
    </row>
    <row r="2104" spans="1:9" x14ac:dyDescent="0.25">
      <c r="A2104" s="72"/>
      <c r="B2104" s="72"/>
      <c r="C2104" s="72"/>
      <c r="D2104" s="73"/>
      <c r="E2104" s="72"/>
      <c r="F2104" s="72"/>
      <c r="G2104" s="74"/>
      <c r="H2104" s="72"/>
      <c r="I2104" s="72"/>
    </row>
    <row r="2105" spans="1:9" x14ac:dyDescent="0.25">
      <c r="A2105" s="72"/>
      <c r="B2105" s="72"/>
      <c r="C2105" s="72"/>
      <c r="D2105" s="73"/>
      <c r="E2105" s="72"/>
      <c r="F2105" s="72"/>
      <c r="G2105" s="74"/>
      <c r="H2105" s="72"/>
      <c r="I2105" s="72"/>
    </row>
    <row r="2106" spans="1:9" x14ac:dyDescent="0.25">
      <c r="A2106" s="72"/>
      <c r="B2106" s="72"/>
      <c r="C2106" s="72"/>
      <c r="D2106" s="73"/>
      <c r="E2106" s="72"/>
      <c r="F2106" s="72"/>
      <c r="G2106" s="74"/>
      <c r="H2106" s="72"/>
      <c r="I2106" s="72"/>
    </row>
    <row r="2107" spans="1:9" x14ac:dyDescent="0.25">
      <c r="A2107" s="72"/>
      <c r="B2107" s="72"/>
      <c r="C2107" s="72"/>
      <c r="D2107" s="73"/>
      <c r="E2107" s="72"/>
      <c r="F2107" s="72"/>
      <c r="G2107" s="74"/>
      <c r="H2107" s="72"/>
      <c r="I2107" s="72"/>
    </row>
    <row r="2108" spans="1:9" x14ac:dyDescent="0.25">
      <c r="A2108" s="72"/>
      <c r="B2108" s="72"/>
      <c r="C2108" s="72"/>
      <c r="D2108" s="73"/>
      <c r="E2108" s="72"/>
      <c r="F2108" s="72"/>
      <c r="G2108" s="74"/>
      <c r="H2108" s="72"/>
      <c r="I2108" s="72"/>
    </row>
    <row r="2109" spans="1:9" x14ac:dyDescent="0.25">
      <c r="A2109" s="72"/>
      <c r="B2109" s="72"/>
      <c r="C2109" s="72"/>
      <c r="D2109" s="73"/>
      <c r="E2109" s="72"/>
      <c r="F2109" s="72"/>
      <c r="G2109" s="74"/>
      <c r="H2109" s="72"/>
      <c r="I2109" s="72"/>
    </row>
    <row r="2110" spans="1:9" x14ac:dyDescent="0.25">
      <c r="A2110" s="72"/>
      <c r="B2110" s="72"/>
      <c r="C2110" s="72"/>
      <c r="D2110" s="73"/>
      <c r="E2110" s="72"/>
      <c r="F2110" s="72"/>
      <c r="G2110" s="74"/>
      <c r="H2110" s="72"/>
      <c r="I2110" s="72"/>
    </row>
    <row r="2111" spans="1:9" x14ac:dyDescent="0.25">
      <c r="A2111" s="72"/>
      <c r="B2111" s="72"/>
      <c r="C2111" s="72"/>
      <c r="D2111" s="73"/>
      <c r="E2111" s="72"/>
      <c r="F2111" s="72"/>
      <c r="G2111" s="74"/>
      <c r="H2111" s="72"/>
      <c r="I2111" s="72"/>
    </row>
    <row r="2112" spans="1:9" x14ac:dyDescent="0.25">
      <c r="A2112" s="72"/>
      <c r="B2112" s="72"/>
      <c r="C2112" s="72"/>
      <c r="D2112" s="73"/>
      <c r="E2112" s="72"/>
      <c r="F2112" s="72"/>
      <c r="G2112" s="74"/>
      <c r="H2112" s="72"/>
      <c r="I2112" s="72"/>
    </row>
    <row r="2113" spans="1:9" x14ac:dyDescent="0.25">
      <c r="A2113" s="72"/>
      <c r="B2113" s="72"/>
      <c r="C2113" s="72"/>
      <c r="D2113" s="73"/>
      <c r="E2113" s="72"/>
      <c r="F2113" s="72"/>
      <c r="G2113" s="74"/>
      <c r="H2113" s="72"/>
      <c r="I2113" s="72"/>
    </row>
    <row r="2114" spans="1:9" x14ac:dyDescent="0.25">
      <c r="A2114" s="72"/>
      <c r="B2114" s="72"/>
      <c r="C2114" s="72"/>
      <c r="D2114" s="73"/>
      <c r="E2114" s="72"/>
      <c r="F2114" s="72"/>
      <c r="G2114" s="74"/>
      <c r="H2114" s="72"/>
      <c r="I2114" s="72"/>
    </row>
    <row r="2115" spans="1:9" x14ac:dyDescent="0.25">
      <c r="A2115" s="72"/>
      <c r="B2115" s="72"/>
      <c r="C2115" s="72"/>
      <c r="D2115" s="73"/>
      <c r="E2115" s="72"/>
      <c r="F2115" s="72"/>
      <c r="G2115" s="74"/>
      <c r="H2115" s="72"/>
      <c r="I2115" s="72"/>
    </row>
    <row r="2116" spans="1:9" x14ac:dyDescent="0.25">
      <c r="A2116" s="72"/>
      <c r="B2116" s="72"/>
      <c r="C2116" s="72"/>
      <c r="D2116" s="73"/>
      <c r="E2116" s="72"/>
      <c r="F2116" s="72"/>
      <c r="G2116" s="74"/>
      <c r="H2116" s="72"/>
      <c r="I2116" s="72"/>
    </row>
    <row r="2117" spans="1:9" x14ac:dyDescent="0.25">
      <c r="A2117" s="72"/>
      <c r="B2117" s="72"/>
      <c r="C2117" s="72"/>
      <c r="D2117" s="73"/>
      <c r="E2117" s="72"/>
      <c r="F2117" s="72"/>
      <c r="G2117" s="74"/>
      <c r="H2117" s="72"/>
      <c r="I2117" s="72"/>
    </row>
    <row r="2118" spans="1:9" x14ac:dyDescent="0.25">
      <c r="A2118" s="72"/>
      <c r="B2118" s="72"/>
      <c r="C2118" s="72"/>
      <c r="D2118" s="73"/>
      <c r="E2118" s="72"/>
      <c r="F2118" s="72"/>
      <c r="G2118" s="74"/>
      <c r="H2118" s="72"/>
      <c r="I2118" s="72"/>
    </row>
    <row r="2119" spans="1:9" x14ac:dyDescent="0.25">
      <c r="A2119" s="72"/>
      <c r="B2119" s="72"/>
      <c r="C2119" s="72"/>
      <c r="D2119" s="73"/>
      <c r="E2119" s="72"/>
      <c r="F2119" s="72"/>
      <c r="G2119" s="74"/>
      <c r="H2119" s="72"/>
      <c r="I2119" s="72"/>
    </row>
    <row r="2120" spans="1:9" x14ac:dyDescent="0.25">
      <c r="A2120" s="72"/>
      <c r="B2120" s="72"/>
      <c r="C2120" s="72"/>
      <c r="D2120" s="73"/>
      <c r="E2120" s="72"/>
      <c r="F2120" s="72"/>
      <c r="G2120" s="74"/>
      <c r="H2120" s="72"/>
      <c r="I2120" s="72"/>
    </row>
    <row r="2121" spans="1:9" x14ac:dyDescent="0.25">
      <c r="A2121" s="72"/>
      <c r="B2121" s="72"/>
      <c r="C2121" s="72"/>
      <c r="D2121" s="73"/>
      <c r="E2121" s="72"/>
      <c r="F2121" s="72"/>
      <c r="G2121" s="74"/>
      <c r="H2121" s="72"/>
      <c r="I2121" s="72"/>
    </row>
    <row r="2122" spans="1:9" x14ac:dyDescent="0.25">
      <c r="A2122" s="72"/>
      <c r="B2122" s="72"/>
      <c r="C2122" s="72"/>
      <c r="D2122" s="73"/>
      <c r="E2122" s="72"/>
      <c r="F2122" s="72"/>
      <c r="G2122" s="74"/>
      <c r="H2122" s="72"/>
      <c r="I2122" s="72"/>
    </row>
    <row r="2123" spans="1:9" x14ac:dyDescent="0.25">
      <c r="A2123" s="72"/>
      <c r="B2123" s="72"/>
      <c r="C2123" s="72"/>
      <c r="D2123" s="73"/>
      <c r="E2123" s="72"/>
      <c r="F2123" s="72"/>
      <c r="G2123" s="74"/>
      <c r="H2123" s="72"/>
      <c r="I2123" s="72"/>
    </row>
    <row r="2124" spans="1:9" x14ac:dyDescent="0.25">
      <c r="A2124" s="72"/>
      <c r="B2124" s="72"/>
      <c r="C2124" s="72"/>
      <c r="D2124" s="73"/>
      <c r="E2124" s="72"/>
      <c r="F2124" s="72"/>
      <c r="G2124" s="74"/>
      <c r="H2124" s="72"/>
      <c r="I2124" s="72"/>
    </row>
    <row r="2125" spans="1:9" x14ac:dyDescent="0.25">
      <c r="A2125" s="72"/>
      <c r="B2125" s="72"/>
      <c r="C2125" s="72"/>
      <c r="D2125" s="73"/>
      <c r="E2125" s="72"/>
      <c r="F2125" s="72"/>
      <c r="G2125" s="74"/>
      <c r="H2125" s="72"/>
      <c r="I2125" s="72"/>
    </row>
    <row r="2126" spans="1:9" x14ac:dyDescent="0.25">
      <c r="A2126" s="72"/>
      <c r="B2126" s="72"/>
      <c r="C2126" s="72"/>
      <c r="D2126" s="73"/>
      <c r="E2126" s="72"/>
      <c r="F2126" s="72"/>
      <c r="G2126" s="74"/>
      <c r="H2126" s="72"/>
      <c r="I2126" s="72"/>
    </row>
    <row r="2127" spans="1:9" x14ac:dyDescent="0.25">
      <c r="A2127" s="72"/>
      <c r="B2127" s="72"/>
      <c r="C2127" s="72"/>
      <c r="D2127" s="73"/>
      <c r="E2127" s="72"/>
      <c r="F2127" s="72"/>
      <c r="G2127" s="74"/>
      <c r="H2127" s="72"/>
      <c r="I2127" s="72"/>
    </row>
    <row r="2128" spans="1:9" x14ac:dyDescent="0.25">
      <c r="A2128" s="72"/>
      <c r="B2128" s="72"/>
      <c r="C2128" s="72"/>
      <c r="D2128" s="73"/>
      <c r="E2128" s="72"/>
      <c r="F2128" s="72"/>
      <c r="G2128" s="74"/>
      <c r="H2128" s="72"/>
      <c r="I2128" s="72"/>
    </row>
    <row r="2129" spans="1:9" x14ac:dyDescent="0.25">
      <c r="A2129" s="72"/>
      <c r="B2129" s="72"/>
      <c r="C2129" s="72"/>
      <c r="D2129" s="73"/>
      <c r="E2129" s="72"/>
      <c r="F2129" s="72"/>
      <c r="G2129" s="74"/>
      <c r="H2129" s="72"/>
      <c r="I2129" s="72"/>
    </row>
    <row r="2130" spans="1:9" x14ac:dyDescent="0.25">
      <c r="A2130" s="72"/>
      <c r="B2130" s="72"/>
      <c r="C2130" s="72"/>
      <c r="D2130" s="73"/>
      <c r="E2130" s="72"/>
      <c r="F2130" s="72"/>
      <c r="G2130" s="74"/>
      <c r="H2130" s="72"/>
      <c r="I2130" s="72"/>
    </row>
    <row r="2131" spans="1:9" x14ac:dyDescent="0.25">
      <c r="A2131" s="72"/>
      <c r="B2131" s="72"/>
      <c r="C2131" s="72"/>
      <c r="D2131" s="73"/>
      <c r="E2131" s="72"/>
      <c r="F2131" s="72"/>
      <c r="G2131" s="74"/>
      <c r="H2131" s="72"/>
      <c r="I2131" s="72"/>
    </row>
    <row r="2132" spans="1:9" x14ac:dyDescent="0.25">
      <c r="A2132" s="72"/>
      <c r="B2132" s="72"/>
      <c r="C2132" s="72"/>
      <c r="D2132" s="73"/>
      <c r="E2132" s="72"/>
      <c r="F2132" s="72"/>
      <c r="G2132" s="74"/>
      <c r="H2132" s="72"/>
      <c r="I2132" s="72"/>
    </row>
    <row r="2133" spans="1:9" x14ac:dyDescent="0.25">
      <c r="A2133" s="72"/>
      <c r="B2133" s="72"/>
      <c r="C2133" s="72"/>
      <c r="D2133" s="73"/>
      <c r="E2133" s="72"/>
      <c r="F2133" s="72"/>
      <c r="G2133" s="74"/>
      <c r="H2133" s="72"/>
      <c r="I2133" s="72"/>
    </row>
    <row r="2134" spans="1:9" x14ac:dyDescent="0.25">
      <c r="A2134" s="72"/>
      <c r="B2134" s="72"/>
      <c r="C2134" s="72"/>
      <c r="D2134" s="73"/>
      <c r="E2134" s="72"/>
      <c r="F2134" s="72"/>
      <c r="G2134" s="74"/>
      <c r="H2134" s="72"/>
      <c r="I2134" s="72"/>
    </row>
    <row r="2135" spans="1:9" x14ac:dyDescent="0.25">
      <c r="A2135" s="72"/>
      <c r="B2135" s="72"/>
      <c r="C2135" s="72"/>
      <c r="D2135" s="73"/>
      <c r="E2135" s="72"/>
      <c r="F2135" s="72"/>
      <c r="G2135" s="74"/>
      <c r="H2135" s="72"/>
      <c r="I2135" s="72"/>
    </row>
    <row r="2136" spans="1:9" x14ac:dyDescent="0.25">
      <c r="A2136" s="72"/>
      <c r="B2136" s="72"/>
      <c r="C2136" s="72"/>
      <c r="D2136" s="73"/>
      <c r="E2136" s="72"/>
      <c r="F2136" s="72"/>
      <c r="G2136" s="74"/>
      <c r="H2136" s="72"/>
      <c r="I2136" s="72"/>
    </row>
    <row r="2137" spans="1:9" x14ac:dyDescent="0.25">
      <c r="A2137" s="72"/>
      <c r="B2137" s="72"/>
      <c r="C2137" s="72"/>
      <c r="D2137" s="73"/>
      <c r="E2137" s="72"/>
      <c r="F2137" s="72"/>
      <c r="G2137" s="74"/>
      <c r="H2137" s="72"/>
      <c r="I2137" s="72"/>
    </row>
    <row r="2138" spans="1:9" x14ac:dyDescent="0.25">
      <c r="A2138" s="72"/>
      <c r="B2138" s="72"/>
      <c r="C2138" s="72"/>
      <c r="D2138" s="73"/>
      <c r="E2138" s="72"/>
      <c r="F2138" s="72"/>
      <c r="G2138" s="74"/>
      <c r="H2138" s="72"/>
      <c r="I2138" s="72"/>
    </row>
    <row r="2139" spans="1:9" x14ac:dyDescent="0.25">
      <c r="A2139" s="72"/>
      <c r="B2139" s="72"/>
      <c r="C2139" s="72"/>
      <c r="D2139" s="73"/>
      <c r="E2139" s="72"/>
      <c r="F2139" s="72"/>
      <c r="G2139" s="74"/>
      <c r="H2139" s="72"/>
      <c r="I2139" s="72"/>
    </row>
    <row r="2140" spans="1:9" x14ac:dyDescent="0.25">
      <c r="A2140" s="72"/>
      <c r="B2140" s="72"/>
      <c r="C2140" s="72"/>
      <c r="D2140" s="73"/>
      <c r="E2140" s="72"/>
      <c r="F2140" s="72"/>
      <c r="G2140" s="74"/>
      <c r="H2140" s="72"/>
      <c r="I2140" s="72"/>
    </row>
    <row r="2141" spans="1:9" x14ac:dyDescent="0.25">
      <c r="A2141" s="72"/>
      <c r="B2141" s="72"/>
      <c r="C2141" s="72"/>
      <c r="D2141" s="73"/>
      <c r="E2141" s="72"/>
      <c r="F2141" s="72"/>
      <c r="G2141" s="74"/>
      <c r="H2141" s="72"/>
      <c r="I2141" s="72"/>
    </row>
    <row r="2142" spans="1:9" x14ac:dyDescent="0.25">
      <c r="A2142" s="72"/>
      <c r="B2142" s="72"/>
      <c r="C2142" s="72"/>
      <c r="D2142" s="73"/>
      <c r="E2142" s="72"/>
      <c r="F2142" s="72"/>
      <c r="G2142" s="74"/>
      <c r="H2142" s="72"/>
      <c r="I2142" s="72"/>
    </row>
    <row r="2143" spans="1:9" x14ac:dyDescent="0.25">
      <c r="A2143" s="72"/>
      <c r="B2143" s="72"/>
      <c r="C2143" s="72"/>
      <c r="D2143" s="73"/>
      <c r="E2143" s="72"/>
      <c r="F2143" s="72"/>
      <c r="G2143" s="74"/>
      <c r="H2143" s="72"/>
      <c r="I2143" s="72"/>
    </row>
    <row r="2144" spans="1:9" x14ac:dyDescent="0.25">
      <c r="A2144" s="72"/>
      <c r="B2144" s="72"/>
      <c r="C2144" s="72"/>
      <c r="D2144" s="73"/>
      <c r="E2144" s="72"/>
      <c r="F2144" s="72"/>
      <c r="G2144" s="74"/>
      <c r="H2144" s="72"/>
      <c r="I2144" s="72"/>
    </row>
    <row r="2145" spans="1:9" x14ac:dyDescent="0.25">
      <c r="A2145" s="72"/>
      <c r="B2145" s="72"/>
      <c r="C2145" s="72"/>
      <c r="D2145" s="73"/>
      <c r="E2145" s="72"/>
      <c r="F2145" s="72"/>
      <c r="G2145" s="74"/>
      <c r="H2145" s="72"/>
      <c r="I2145" s="72"/>
    </row>
    <row r="2146" spans="1:9" x14ac:dyDescent="0.25">
      <c r="A2146" s="72"/>
      <c r="B2146" s="72"/>
      <c r="C2146" s="72"/>
      <c r="D2146" s="73"/>
      <c r="E2146" s="72"/>
      <c r="F2146" s="72"/>
      <c r="G2146" s="74"/>
      <c r="H2146" s="72"/>
      <c r="I2146" s="72"/>
    </row>
    <row r="2147" spans="1:9" x14ac:dyDescent="0.25">
      <c r="A2147" s="72"/>
      <c r="B2147" s="72"/>
      <c r="C2147" s="72"/>
      <c r="D2147" s="73"/>
      <c r="E2147" s="72"/>
      <c r="F2147" s="72"/>
      <c r="G2147" s="74"/>
      <c r="H2147" s="72"/>
      <c r="I2147" s="72"/>
    </row>
    <row r="2148" spans="1:9" x14ac:dyDescent="0.25">
      <c r="A2148" s="72"/>
      <c r="B2148" s="72"/>
      <c r="C2148" s="72"/>
      <c r="D2148" s="73"/>
      <c r="E2148" s="72"/>
      <c r="F2148" s="72"/>
      <c r="G2148" s="74"/>
      <c r="H2148" s="72"/>
      <c r="I2148" s="72"/>
    </row>
    <row r="2149" spans="1:9" x14ac:dyDescent="0.25">
      <c r="A2149" s="72"/>
      <c r="B2149" s="72"/>
      <c r="C2149" s="72"/>
      <c r="D2149" s="73"/>
      <c r="E2149" s="72"/>
      <c r="F2149" s="72"/>
      <c r="G2149" s="74"/>
      <c r="H2149" s="72"/>
      <c r="I2149" s="72"/>
    </row>
    <row r="2150" spans="1:9" x14ac:dyDescent="0.25">
      <c r="A2150" s="72"/>
      <c r="B2150" s="72"/>
      <c r="C2150" s="72"/>
      <c r="D2150" s="73"/>
      <c r="E2150" s="72"/>
      <c r="F2150" s="72"/>
      <c r="G2150" s="74"/>
      <c r="H2150" s="72"/>
      <c r="I2150" s="72"/>
    </row>
    <row r="2151" spans="1:9" x14ac:dyDescent="0.25">
      <c r="A2151" s="72"/>
      <c r="B2151" s="72"/>
      <c r="C2151" s="72"/>
      <c r="D2151" s="73"/>
      <c r="E2151" s="72"/>
      <c r="F2151" s="72"/>
      <c r="G2151" s="74"/>
      <c r="H2151" s="72"/>
      <c r="I2151" s="72"/>
    </row>
    <row r="2152" spans="1:9" x14ac:dyDescent="0.25">
      <c r="A2152" s="72"/>
      <c r="B2152" s="72"/>
      <c r="C2152" s="72"/>
      <c r="D2152" s="73"/>
      <c r="E2152" s="72"/>
      <c r="F2152" s="72"/>
      <c r="G2152" s="74"/>
      <c r="H2152" s="72"/>
      <c r="I2152" s="72"/>
    </row>
    <row r="2153" spans="1:9" x14ac:dyDescent="0.25">
      <c r="A2153" s="72"/>
      <c r="B2153" s="72"/>
      <c r="C2153" s="72"/>
      <c r="D2153" s="73"/>
      <c r="E2153" s="72"/>
      <c r="F2153" s="72"/>
      <c r="G2153" s="74"/>
      <c r="H2153" s="72"/>
      <c r="I2153" s="72"/>
    </row>
    <row r="2154" spans="1:9" x14ac:dyDescent="0.25">
      <c r="A2154" s="72"/>
      <c r="B2154" s="72"/>
      <c r="C2154" s="72"/>
      <c r="D2154" s="73"/>
      <c r="E2154" s="72"/>
      <c r="F2154" s="72"/>
      <c r="G2154" s="74"/>
      <c r="H2154" s="72"/>
      <c r="I2154" s="72"/>
    </row>
    <row r="2155" spans="1:9" x14ac:dyDescent="0.25">
      <c r="A2155" s="72"/>
      <c r="B2155" s="72"/>
      <c r="C2155" s="72"/>
      <c r="D2155" s="73"/>
      <c r="E2155" s="72"/>
      <c r="F2155" s="72"/>
      <c r="G2155" s="74"/>
      <c r="H2155" s="72"/>
      <c r="I2155" s="72"/>
    </row>
    <row r="2156" spans="1:9" x14ac:dyDescent="0.25">
      <c r="A2156" s="72"/>
      <c r="B2156" s="72"/>
      <c r="C2156" s="72"/>
      <c r="D2156" s="73"/>
      <c r="E2156" s="72"/>
      <c r="F2156" s="72"/>
      <c r="G2156" s="74"/>
      <c r="H2156" s="72"/>
      <c r="I2156" s="72"/>
    </row>
    <row r="2157" spans="1:9" x14ac:dyDescent="0.25">
      <c r="A2157" s="72"/>
      <c r="B2157" s="72"/>
      <c r="C2157" s="72"/>
      <c r="D2157" s="73"/>
      <c r="E2157" s="72"/>
      <c r="F2157" s="72"/>
      <c r="G2157" s="74"/>
      <c r="H2157" s="72"/>
      <c r="I2157" s="72"/>
    </row>
    <row r="2158" spans="1:9" x14ac:dyDescent="0.25">
      <c r="A2158" s="72"/>
      <c r="B2158" s="72"/>
      <c r="C2158" s="72"/>
      <c r="D2158" s="73"/>
      <c r="E2158" s="72"/>
      <c r="F2158" s="72"/>
      <c r="G2158" s="74"/>
      <c r="H2158" s="72"/>
      <c r="I2158" s="72"/>
    </row>
    <row r="2159" spans="1:9" x14ac:dyDescent="0.25">
      <c r="A2159" s="72"/>
      <c r="B2159" s="72"/>
      <c r="C2159" s="72"/>
      <c r="D2159" s="73"/>
      <c r="E2159" s="72"/>
      <c r="F2159" s="72"/>
      <c r="G2159" s="74"/>
      <c r="H2159" s="72"/>
      <c r="I2159" s="72"/>
    </row>
    <row r="2160" spans="1:9" x14ac:dyDescent="0.25">
      <c r="A2160" s="72"/>
      <c r="B2160" s="72"/>
      <c r="C2160" s="72"/>
      <c r="D2160" s="73"/>
      <c r="E2160" s="72"/>
      <c r="F2160" s="72"/>
      <c r="G2160" s="74"/>
      <c r="H2160" s="72"/>
      <c r="I2160" s="72"/>
    </row>
    <row r="2161" spans="1:9" x14ac:dyDescent="0.25">
      <c r="A2161" s="72"/>
      <c r="B2161" s="72"/>
      <c r="C2161" s="72"/>
      <c r="D2161" s="73"/>
      <c r="E2161" s="72"/>
      <c r="F2161" s="72"/>
      <c r="G2161" s="74"/>
      <c r="H2161" s="72"/>
      <c r="I2161" s="72"/>
    </row>
    <row r="2162" spans="1:9" x14ac:dyDescent="0.25">
      <c r="A2162" s="72"/>
      <c r="B2162" s="72"/>
      <c r="C2162" s="72"/>
      <c r="D2162" s="73"/>
      <c r="E2162" s="72"/>
      <c r="F2162" s="72"/>
      <c r="G2162" s="74"/>
      <c r="H2162" s="72"/>
      <c r="I2162" s="72"/>
    </row>
    <row r="2163" spans="1:9" x14ac:dyDescent="0.25">
      <c r="A2163" s="72"/>
      <c r="B2163" s="72"/>
      <c r="C2163" s="72"/>
      <c r="D2163" s="73"/>
      <c r="E2163" s="72"/>
      <c r="F2163" s="72"/>
      <c r="G2163" s="74"/>
      <c r="H2163" s="72"/>
      <c r="I2163" s="72"/>
    </row>
    <row r="2164" spans="1:9" x14ac:dyDescent="0.25">
      <c r="A2164" s="72"/>
      <c r="B2164" s="72"/>
      <c r="C2164" s="72"/>
      <c r="D2164" s="73"/>
      <c r="E2164" s="72"/>
      <c r="F2164" s="72"/>
      <c r="G2164" s="74"/>
      <c r="H2164" s="72"/>
      <c r="I2164" s="72"/>
    </row>
    <row r="2165" spans="1:9" x14ac:dyDescent="0.25">
      <c r="A2165" s="72"/>
      <c r="B2165" s="72"/>
      <c r="C2165" s="72"/>
      <c r="D2165" s="73"/>
      <c r="E2165" s="72"/>
      <c r="F2165" s="72"/>
      <c r="G2165" s="74"/>
      <c r="H2165" s="72"/>
      <c r="I2165" s="72"/>
    </row>
    <row r="2166" spans="1:9" x14ac:dyDescent="0.25">
      <c r="A2166" s="72"/>
      <c r="B2166" s="72"/>
      <c r="C2166" s="72"/>
      <c r="D2166" s="73"/>
      <c r="E2166" s="72"/>
      <c r="F2166" s="72"/>
      <c r="G2166" s="74"/>
      <c r="H2166" s="72"/>
      <c r="I2166" s="72"/>
    </row>
    <row r="2167" spans="1:9" x14ac:dyDescent="0.25">
      <c r="A2167" s="72"/>
      <c r="B2167" s="72"/>
      <c r="C2167" s="72"/>
      <c r="D2167" s="73"/>
      <c r="E2167" s="72"/>
      <c r="F2167" s="72"/>
      <c r="G2167" s="74"/>
      <c r="H2167" s="72"/>
      <c r="I2167" s="72"/>
    </row>
    <row r="2168" spans="1:9" x14ac:dyDescent="0.25">
      <c r="A2168" s="72"/>
      <c r="B2168" s="72"/>
      <c r="C2168" s="72"/>
      <c r="D2168" s="73"/>
      <c r="E2168" s="72"/>
      <c r="F2168" s="72"/>
      <c r="G2168" s="74"/>
      <c r="H2168" s="72"/>
      <c r="I2168" s="72"/>
    </row>
    <row r="2169" spans="1:9" x14ac:dyDescent="0.25">
      <c r="A2169" s="72"/>
      <c r="B2169" s="72"/>
      <c r="C2169" s="72"/>
      <c r="D2169" s="73"/>
      <c r="E2169" s="72"/>
      <c r="F2169" s="72"/>
      <c r="G2169" s="74"/>
      <c r="H2169" s="72"/>
      <c r="I2169" s="72"/>
    </row>
    <row r="2170" spans="1:9" x14ac:dyDescent="0.25">
      <c r="A2170" s="72"/>
      <c r="B2170" s="72"/>
      <c r="C2170" s="72"/>
      <c r="D2170" s="73"/>
      <c r="E2170" s="72"/>
      <c r="F2170" s="72"/>
      <c r="G2170" s="74"/>
      <c r="H2170" s="72"/>
      <c r="I2170" s="72"/>
    </row>
    <row r="2171" spans="1:9" x14ac:dyDescent="0.25">
      <c r="A2171" s="72"/>
      <c r="B2171" s="72"/>
      <c r="C2171" s="72"/>
      <c r="D2171" s="73"/>
      <c r="E2171" s="72"/>
      <c r="F2171" s="72"/>
      <c r="G2171" s="74"/>
      <c r="H2171" s="72"/>
      <c r="I2171" s="72"/>
    </row>
    <row r="2172" spans="1:9" x14ac:dyDescent="0.25">
      <c r="A2172" s="72"/>
      <c r="B2172" s="72"/>
      <c r="C2172" s="72"/>
      <c r="D2172" s="73"/>
      <c r="E2172" s="72"/>
      <c r="F2172" s="72"/>
      <c r="G2172" s="74"/>
      <c r="H2172" s="72"/>
      <c r="I2172" s="72"/>
    </row>
    <row r="2173" spans="1:9" x14ac:dyDescent="0.25">
      <c r="A2173" s="72"/>
      <c r="B2173" s="72"/>
      <c r="C2173" s="72"/>
      <c r="D2173" s="73"/>
      <c r="E2173" s="72"/>
      <c r="F2173" s="72"/>
      <c r="G2173" s="74"/>
      <c r="H2173" s="72"/>
      <c r="I2173" s="72"/>
    </row>
    <row r="2174" spans="1:9" x14ac:dyDescent="0.25">
      <c r="A2174" s="72"/>
      <c r="B2174" s="72"/>
      <c r="C2174" s="72"/>
      <c r="D2174" s="73"/>
      <c r="E2174" s="72"/>
      <c r="F2174" s="72"/>
      <c r="G2174" s="74"/>
      <c r="H2174" s="72"/>
      <c r="I2174" s="72"/>
    </row>
    <row r="2175" spans="1:9" x14ac:dyDescent="0.25">
      <c r="A2175" s="72"/>
      <c r="B2175" s="72"/>
      <c r="C2175" s="72"/>
      <c r="D2175" s="73"/>
      <c r="E2175" s="72"/>
      <c r="F2175" s="72"/>
      <c r="G2175" s="74"/>
      <c r="H2175" s="72"/>
      <c r="I2175" s="72"/>
    </row>
    <row r="2176" spans="1:9" x14ac:dyDescent="0.25">
      <c r="A2176" s="72"/>
      <c r="B2176" s="72"/>
      <c r="C2176" s="72"/>
      <c r="D2176" s="73"/>
      <c r="E2176" s="72"/>
      <c r="F2176" s="72"/>
      <c r="G2176" s="74"/>
      <c r="H2176" s="72"/>
      <c r="I2176" s="72"/>
    </row>
    <row r="2177" spans="1:9" x14ac:dyDescent="0.25">
      <c r="A2177" s="72"/>
      <c r="B2177" s="72"/>
      <c r="C2177" s="72"/>
      <c r="D2177" s="73"/>
      <c r="E2177" s="72"/>
      <c r="F2177" s="72"/>
      <c r="G2177" s="74"/>
      <c r="H2177" s="72"/>
      <c r="I2177" s="72"/>
    </row>
    <row r="2178" spans="1:9" x14ac:dyDescent="0.25">
      <c r="A2178" s="72"/>
      <c r="B2178" s="72"/>
      <c r="C2178" s="72"/>
      <c r="D2178" s="73"/>
      <c r="E2178" s="72"/>
      <c r="F2178" s="72"/>
      <c r="G2178" s="74"/>
      <c r="H2178" s="72"/>
      <c r="I2178" s="72"/>
    </row>
    <row r="2179" spans="1:9" x14ac:dyDescent="0.25">
      <c r="A2179" s="72"/>
      <c r="B2179" s="72"/>
      <c r="C2179" s="72"/>
      <c r="D2179" s="73"/>
      <c r="E2179" s="72"/>
      <c r="F2179" s="72"/>
      <c r="G2179" s="74"/>
      <c r="H2179" s="72"/>
      <c r="I2179" s="72"/>
    </row>
    <row r="2180" spans="1:9" x14ac:dyDescent="0.25">
      <c r="A2180" s="72"/>
      <c r="B2180" s="72"/>
      <c r="C2180" s="72"/>
      <c r="D2180" s="73"/>
      <c r="E2180" s="72"/>
      <c r="F2180" s="72"/>
      <c r="G2180" s="74"/>
      <c r="H2180" s="72"/>
      <c r="I2180" s="72"/>
    </row>
    <row r="2181" spans="1:9" x14ac:dyDescent="0.25">
      <c r="A2181" s="72"/>
      <c r="B2181" s="72"/>
      <c r="C2181" s="72"/>
      <c r="D2181" s="73"/>
      <c r="E2181" s="72"/>
      <c r="F2181" s="72"/>
      <c r="G2181" s="74"/>
      <c r="H2181" s="72"/>
      <c r="I2181" s="72"/>
    </row>
    <row r="2182" spans="1:9" x14ac:dyDescent="0.25">
      <c r="A2182" s="72"/>
      <c r="B2182" s="72"/>
      <c r="C2182" s="72"/>
      <c r="D2182" s="73"/>
      <c r="E2182" s="72"/>
      <c r="F2182" s="72"/>
      <c r="G2182" s="74"/>
      <c r="H2182" s="72"/>
      <c r="I2182" s="72"/>
    </row>
    <row r="2183" spans="1:9" x14ac:dyDescent="0.25">
      <c r="A2183" s="72"/>
      <c r="B2183" s="72"/>
      <c r="C2183" s="72"/>
      <c r="D2183" s="73"/>
      <c r="E2183" s="72"/>
      <c r="F2183" s="72"/>
      <c r="G2183" s="74"/>
      <c r="H2183" s="72"/>
      <c r="I2183" s="72"/>
    </row>
    <row r="2184" spans="1:9" x14ac:dyDescent="0.25">
      <c r="A2184" s="72"/>
      <c r="B2184" s="72"/>
      <c r="C2184" s="72"/>
      <c r="D2184" s="73"/>
      <c r="E2184" s="72"/>
      <c r="F2184" s="72"/>
      <c r="G2184" s="74"/>
      <c r="H2184" s="72"/>
      <c r="I2184" s="72"/>
    </row>
    <row r="2185" spans="1:9" x14ac:dyDescent="0.25">
      <c r="A2185" s="72"/>
      <c r="B2185" s="72"/>
      <c r="C2185" s="72"/>
      <c r="D2185" s="73"/>
      <c r="E2185" s="72"/>
      <c r="F2185" s="72"/>
      <c r="G2185" s="74"/>
      <c r="H2185" s="72"/>
      <c r="I2185" s="72"/>
    </row>
    <row r="2186" spans="1:9" x14ac:dyDescent="0.25">
      <c r="A2186" s="72"/>
      <c r="B2186" s="72"/>
      <c r="C2186" s="72"/>
      <c r="D2186" s="73"/>
      <c r="E2186" s="72"/>
      <c r="F2186" s="72"/>
      <c r="G2186" s="74"/>
      <c r="H2186" s="72"/>
      <c r="I2186" s="72"/>
    </row>
    <row r="2187" spans="1:9" x14ac:dyDescent="0.25">
      <c r="A2187" s="72"/>
      <c r="B2187" s="72"/>
      <c r="C2187" s="72"/>
      <c r="D2187" s="73"/>
      <c r="E2187" s="72"/>
      <c r="F2187" s="72"/>
      <c r="G2187" s="74"/>
      <c r="H2187" s="72"/>
      <c r="I2187" s="72"/>
    </row>
    <row r="2188" spans="1:9" x14ac:dyDescent="0.25">
      <c r="A2188" s="72"/>
      <c r="B2188" s="72"/>
      <c r="C2188" s="72"/>
      <c r="D2188" s="73"/>
      <c r="E2188" s="72"/>
      <c r="F2188" s="72"/>
      <c r="G2188" s="74"/>
      <c r="H2188" s="72"/>
      <c r="I2188" s="72"/>
    </row>
    <row r="2189" spans="1:9" x14ac:dyDescent="0.25">
      <c r="A2189" s="72"/>
      <c r="B2189" s="72"/>
      <c r="C2189" s="72"/>
      <c r="D2189" s="73"/>
      <c r="E2189" s="72"/>
      <c r="F2189" s="72"/>
      <c r="G2189" s="74"/>
      <c r="H2189" s="72"/>
      <c r="I2189" s="72"/>
    </row>
    <row r="2190" spans="1:9" x14ac:dyDescent="0.25">
      <c r="A2190" s="72"/>
      <c r="B2190" s="72"/>
      <c r="C2190" s="72"/>
      <c r="D2190" s="73"/>
      <c r="E2190" s="72"/>
      <c r="F2190" s="72"/>
      <c r="G2190" s="74"/>
      <c r="H2190" s="72"/>
      <c r="I2190" s="72"/>
    </row>
    <row r="2191" spans="1:9" x14ac:dyDescent="0.25">
      <c r="A2191" s="72"/>
      <c r="B2191" s="72"/>
      <c r="C2191" s="72"/>
      <c r="D2191" s="73"/>
      <c r="E2191" s="72"/>
      <c r="F2191" s="72"/>
      <c r="G2191" s="74"/>
      <c r="H2191" s="72"/>
      <c r="I2191" s="72"/>
    </row>
    <row r="2192" spans="1:9" x14ac:dyDescent="0.25">
      <c r="A2192" s="72"/>
      <c r="B2192" s="72"/>
      <c r="C2192" s="72"/>
      <c r="D2192" s="73"/>
      <c r="E2192" s="72"/>
      <c r="F2192" s="72"/>
      <c r="G2192" s="74"/>
      <c r="H2192" s="72"/>
      <c r="I2192" s="72"/>
    </row>
    <row r="2193" spans="1:9" x14ac:dyDescent="0.25">
      <c r="A2193" s="72"/>
      <c r="B2193" s="72"/>
      <c r="C2193" s="72"/>
      <c r="D2193" s="73"/>
      <c r="E2193" s="72"/>
      <c r="F2193" s="72"/>
      <c r="G2193" s="74"/>
      <c r="H2193" s="72"/>
      <c r="I2193" s="72"/>
    </row>
    <row r="2194" spans="1:9" x14ac:dyDescent="0.25">
      <c r="A2194" s="72"/>
      <c r="B2194" s="72"/>
      <c r="C2194" s="72"/>
      <c r="D2194" s="73"/>
      <c r="E2194" s="72"/>
      <c r="F2194" s="72"/>
      <c r="G2194" s="74"/>
      <c r="H2194" s="72"/>
      <c r="I2194" s="72"/>
    </row>
    <row r="2195" spans="1:9" x14ac:dyDescent="0.25">
      <c r="A2195" s="72"/>
      <c r="B2195" s="72"/>
      <c r="C2195" s="72"/>
      <c r="D2195" s="73"/>
      <c r="E2195" s="72"/>
      <c r="F2195" s="72"/>
      <c r="G2195" s="74"/>
      <c r="H2195" s="72"/>
      <c r="I2195" s="72"/>
    </row>
    <row r="2196" spans="1:9" x14ac:dyDescent="0.25">
      <c r="A2196" s="72"/>
      <c r="B2196" s="72"/>
      <c r="C2196" s="72"/>
      <c r="D2196" s="73"/>
      <c r="E2196" s="72"/>
      <c r="F2196" s="72"/>
      <c r="G2196" s="74"/>
      <c r="H2196" s="72"/>
      <c r="I2196" s="72"/>
    </row>
    <row r="2197" spans="1:9" x14ac:dyDescent="0.25">
      <c r="A2197" s="72"/>
      <c r="B2197" s="72"/>
      <c r="C2197" s="72"/>
      <c r="D2197" s="73"/>
      <c r="E2197" s="72"/>
      <c r="F2197" s="72"/>
      <c r="G2197" s="74"/>
      <c r="H2197" s="72"/>
      <c r="I2197" s="72"/>
    </row>
    <row r="2198" spans="1:9" x14ac:dyDescent="0.25">
      <c r="A2198" s="72"/>
      <c r="B2198" s="72"/>
      <c r="C2198" s="72"/>
      <c r="D2198" s="73"/>
      <c r="E2198" s="72"/>
      <c r="F2198" s="72"/>
      <c r="G2198" s="74"/>
      <c r="H2198" s="72"/>
      <c r="I2198" s="72"/>
    </row>
    <row r="2199" spans="1:9" x14ac:dyDescent="0.25">
      <c r="A2199" s="72"/>
      <c r="B2199" s="72"/>
      <c r="C2199" s="72"/>
      <c r="D2199" s="73"/>
      <c r="E2199" s="72"/>
      <c r="F2199" s="72"/>
      <c r="G2199" s="74"/>
      <c r="H2199" s="72"/>
      <c r="I2199" s="72"/>
    </row>
    <row r="2200" spans="1:9" x14ac:dyDescent="0.25">
      <c r="A2200" s="72"/>
      <c r="B2200" s="72"/>
      <c r="C2200" s="72"/>
      <c r="D2200" s="73"/>
      <c r="E2200" s="72"/>
      <c r="F2200" s="72"/>
      <c r="G2200" s="74"/>
      <c r="H2200" s="72"/>
      <c r="I2200" s="72"/>
    </row>
    <row r="2201" spans="1:9" x14ac:dyDescent="0.25">
      <c r="A2201" s="72"/>
      <c r="B2201" s="72"/>
      <c r="C2201" s="72"/>
      <c r="D2201" s="73"/>
      <c r="E2201" s="72"/>
      <c r="F2201" s="72"/>
      <c r="G2201" s="74"/>
      <c r="H2201" s="72"/>
      <c r="I2201" s="72"/>
    </row>
    <row r="2202" spans="1:9" x14ac:dyDescent="0.25">
      <c r="A2202" s="72"/>
      <c r="B2202" s="72"/>
      <c r="C2202" s="72"/>
      <c r="D2202" s="73"/>
      <c r="E2202" s="72"/>
      <c r="F2202" s="72"/>
      <c r="G2202" s="74"/>
      <c r="H2202" s="72"/>
      <c r="I2202" s="72"/>
    </row>
    <row r="2203" spans="1:9" x14ac:dyDescent="0.25">
      <c r="A2203" s="72"/>
      <c r="B2203" s="72"/>
      <c r="C2203" s="72"/>
      <c r="D2203" s="73"/>
      <c r="E2203" s="72"/>
      <c r="F2203" s="72"/>
      <c r="G2203" s="74"/>
      <c r="H2203" s="72"/>
      <c r="I2203" s="72"/>
    </row>
    <row r="2204" spans="1:9" x14ac:dyDescent="0.25">
      <c r="A2204" s="72"/>
      <c r="B2204" s="72"/>
      <c r="C2204" s="72"/>
      <c r="D2204" s="73"/>
      <c r="E2204" s="72"/>
      <c r="F2204" s="72"/>
      <c r="G2204" s="74"/>
      <c r="H2204" s="72"/>
      <c r="I2204" s="72"/>
    </row>
    <row r="2205" spans="1:9" x14ac:dyDescent="0.25">
      <c r="A2205" s="72"/>
      <c r="B2205" s="72"/>
      <c r="C2205" s="72"/>
      <c r="D2205" s="73"/>
      <c r="E2205" s="72"/>
      <c r="F2205" s="72"/>
      <c r="G2205" s="74"/>
      <c r="H2205" s="72"/>
      <c r="I2205" s="72"/>
    </row>
    <row r="2206" spans="1:9" x14ac:dyDescent="0.25">
      <c r="A2206" s="72"/>
      <c r="B2206" s="72"/>
      <c r="C2206" s="72"/>
      <c r="D2206" s="73"/>
      <c r="E2206" s="72"/>
      <c r="F2206" s="72"/>
      <c r="G2206" s="74"/>
      <c r="H2206" s="72"/>
      <c r="I2206" s="72"/>
    </row>
    <row r="2207" spans="1:9" x14ac:dyDescent="0.25">
      <c r="A2207" s="72"/>
      <c r="B2207" s="72"/>
      <c r="C2207" s="72"/>
      <c r="D2207" s="73"/>
      <c r="E2207" s="72"/>
      <c r="F2207" s="72"/>
      <c r="G2207" s="74"/>
      <c r="H2207" s="72"/>
      <c r="I2207" s="72"/>
    </row>
    <row r="2208" spans="1:9" x14ac:dyDescent="0.25">
      <c r="A2208" s="72"/>
      <c r="B2208" s="72"/>
      <c r="C2208" s="72"/>
      <c r="D2208" s="73"/>
      <c r="E2208" s="72"/>
      <c r="F2208" s="72"/>
      <c r="G2208" s="74"/>
      <c r="H2208" s="72"/>
      <c r="I2208" s="72"/>
    </row>
    <row r="2209" spans="1:9" x14ac:dyDescent="0.25">
      <c r="A2209" s="72"/>
      <c r="B2209" s="72"/>
      <c r="C2209" s="72"/>
      <c r="D2209" s="73"/>
      <c r="E2209" s="72"/>
      <c r="F2209" s="72"/>
      <c r="G2209" s="74"/>
      <c r="H2209" s="72"/>
      <c r="I2209" s="72"/>
    </row>
    <row r="2210" spans="1:9" x14ac:dyDescent="0.25">
      <c r="A2210" s="72"/>
      <c r="B2210" s="72"/>
      <c r="C2210" s="72"/>
      <c r="D2210" s="73"/>
      <c r="E2210" s="72"/>
      <c r="F2210" s="72"/>
      <c r="G2210" s="74"/>
      <c r="H2210" s="72"/>
      <c r="I2210" s="72"/>
    </row>
    <row r="2211" spans="1:9" x14ac:dyDescent="0.25">
      <c r="A2211" s="72"/>
      <c r="B2211" s="72"/>
      <c r="C2211" s="72"/>
      <c r="D2211" s="73"/>
      <c r="E2211" s="72"/>
      <c r="F2211" s="72"/>
      <c r="G2211" s="74"/>
      <c r="H2211" s="72"/>
      <c r="I2211" s="72"/>
    </row>
    <row r="2212" spans="1:9" x14ac:dyDescent="0.25">
      <c r="A2212" s="72"/>
      <c r="B2212" s="72"/>
      <c r="C2212" s="72"/>
      <c r="D2212" s="73"/>
      <c r="E2212" s="72"/>
      <c r="F2212" s="72"/>
      <c r="G2212" s="74"/>
      <c r="H2212" s="72"/>
      <c r="I2212" s="72"/>
    </row>
    <row r="2213" spans="1:9" x14ac:dyDescent="0.25">
      <c r="A2213" s="72"/>
      <c r="B2213" s="72"/>
      <c r="C2213" s="72"/>
      <c r="D2213" s="73"/>
      <c r="E2213" s="72"/>
      <c r="F2213" s="72"/>
      <c r="G2213" s="74"/>
      <c r="H2213" s="72"/>
      <c r="I2213" s="72"/>
    </row>
    <row r="2214" spans="1:9" x14ac:dyDescent="0.25">
      <c r="A2214" s="72"/>
      <c r="B2214" s="72"/>
      <c r="C2214" s="72"/>
      <c r="D2214" s="73"/>
      <c r="E2214" s="72"/>
      <c r="F2214" s="72"/>
      <c r="G2214" s="74"/>
      <c r="H2214" s="72"/>
      <c r="I2214" s="72"/>
    </row>
    <row r="2215" spans="1:9" x14ac:dyDescent="0.25">
      <c r="A2215" s="72"/>
      <c r="B2215" s="72"/>
      <c r="C2215" s="72"/>
      <c r="D2215" s="73"/>
      <c r="E2215" s="72"/>
      <c r="F2215" s="72"/>
      <c r="G2215" s="74"/>
      <c r="H2215" s="72"/>
      <c r="I2215" s="72"/>
    </row>
    <row r="2216" spans="1:9" x14ac:dyDescent="0.25">
      <c r="A2216" s="72"/>
      <c r="B2216" s="72"/>
      <c r="C2216" s="72"/>
      <c r="D2216" s="73"/>
      <c r="E2216" s="72"/>
      <c r="F2216" s="72"/>
      <c r="G2216" s="74"/>
      <c r="H2216" s="72"/>
      <c r="I2216" s="72"/>
    </row>
    <row r="2217" spans="1:9" x14ac:dyDescent="0.25">
      <c r="A2217" s="72"/>
      <c r="B2217" s="72"/>
      <c r="C2217" s="72"/>
      <c r="D2217" s="73"/>
      <c r="E2217" s="72"/>
      <c r="F2217" s="72"/>
      <c r="G2217" s="74"/>
      <c r="H2217" s="72"/>
      <c r="I2217" s="72"/>
    </row>
    <row r="2218" spans="1:9" x14ac:dyDescent="0.25">
      <c r="A2218" s="72"/>
      <c r="B2218" s="72"/>
      <c r="C2218" s="72"/>
      <c r="D2218" s="73"/>
      <c r="E2218" s="72"/>
      <c r="F2218" s="72"/>
      <c r="G2218" s="74"/>
      <c r="H2218" s="72"/>
      <c r="I2218" s="72"/>
    </row>
    <row r="2219" spans="1:9" x14ac:dyDescent="0.25">
      <c r="A2219" s="72"/>
      <c r="B2219" s="72"/>
      <c r="C2219" s="72"/>
      <c r="D2219" s="73"/>
      <c r="E2219" s="72"/>
      <c r="F2219" s="72"/>
      <c r="G2219" s="74"/>
      <c r="H2219" s="72"/>
      <c r="I2219" s="72"/>
    </row>
    <row r="2220" spans="1:9" x14ac:dyDescent="0.25">
      <c r="A2220" s="72"/>
      <c r="B2220" s="72"/>
      <c r="C2220" s="72"/>
      <c r="D2220" s="73"/>
      <c r="E2220" s="72"/>
      <c r="F2220" s="72"/>
      <c r="G2220" s="74"/>
      <c r="H2220" s="72"/>
      <c r="I2220" s="72"/>
    </row>
    <row r="2221" spans="1:9" x14ac:dyDescent="0.25">
      <c r="A2221" s="72"/>
      <c r="B2221" s="72"/>
      <c r="C2221" s="72"/>
      <c r="D2221" s="73"/>
      <c r="E2221" s="72"/>
      <c r="F2221" s="72"/>
      <c r="G2221" s="74"/>
      <c r="H2221" s="72"/>
      <c r="I2221" s="72"/>
    </row>
    <row r="2222" spans="1:9" x14ac:dyDescent="0.25">
      <c r="A2222" s="72"/>
      <c r="B2222" s="72"/>
      <c r="C2222" s="72"/>
      <c r="D2222" s="73"/>
      <c r="E2222" s="72"/>
      <c r="F2222" s="72"/>
      <c r="G2222" s="74"/>
      <c r="H2222" s="72"/>
      <c r="I2222" s="72"/>
    </row>
    <row r="2223" spans="1:9" x14ac:dyDescent="0.25">
      <c r="A2223" s="72"/>
      <c r="B2223" s="72"/>
      <c r="C2223" s="72"/>
      <c r="D2223" s="73"/>
      <c r="E2223" s="72"/>
      <c r="F2223" s="72"/>
      <c r="G2223" s="74"/>
      <c r="H2223" s="72"/>
      <c r="I2223" s="72"/>
    </row>
    <row r="2224" spans="1:9" x14ac:dyDescent="0.25">
      <c r="A2224" s="72"/>
      <c r="B2224" s="72"/>
      <c r="C2224" s="72"/>
      <c r="D2224" s="73"/>
      <c r="E2224" s="72"/>
      <c r="F2224" s="72"/>
      <c r="G2224" s="74"/>
      <c r="H2224" s="72"/>
      <c r="I2224" s="72"/>
    </row>
    <row r="2225" spans="1:9" x14ac:dyDescent="0.25">
      <c r="A2225" s="72"/>
      <c r="B2225" s="72"/>
      <c r="C2225" s="72"/>
      <c r="D2225" s="73"/>
      <c r="E2225" s="72"/>
      <c r="F2225" s="72"/>
      <c r="G2225" s="74"/>
      <c r="H2225" s="72"/>
      <c r="I2225" s="72"/>
    </row>
    <row r="2226" spans="1:9" x14ac:dyDescent="0.25">
      <c r="A2226" s="72"/>
      <c r="B2226" s="72"/>
      <c r="C2226" s="72"/>
      <c r="D2226" s="73"/>
      <c r="E2226" s="72"/>
      <c r="F2226" s="72"/>
      <c r="G2226" s="74"/>
      <c r="H2226" s="72"/>
      <c r="I2226" s="72"/>
    </row>
    <row r="2227" spans="1:9" x14ac:dyDescent="0.25">
      <c r="A2227" s="72"/>
      <c r="B2227" s="72"/>
      <c r="C2227" s="72"/>
      <c r="D2227" s="73"/>
      <c r="E2227" s="72"/>
      <c r="F2227" s="72"/>
      <c r="G2227" s="74"/>
      <c r="H2227" s="72"/>
      <c r="I2227" s="72"/>
    </row>
    <row r="2228" spans="1:9" x14ac:dyDescent="0.25">
      <c r="A2228" s="72"/>
      <c r="B2228" s="72"/>
      <c r="C2228" s="72"/>
      <c r="D2228" s="73"/>
      <c r="E2228" s="72"/>
      <c r="F2228" s="72"/>
      <c r="G2228" s="74"/>
      <c r="H2228" s="72"/>
      <c r="I2228" s="72"/>
    </row>
    <row r="2229" spans="1:9" x14ac:dyDescent="0.25">
      <c r="A2229" s="72"/>
      <c r="B2229" s="72"/>
      <c r="C2229" s="72"/>
      <c r="D2229" s="73"/>
      <c r="E2229" s="72"/>
      <c r="F2229" s="72"/>
      <c r="G2229" s="74"/>
      <c r="H2229" s="72"/>
      <c r="I2229" s="72"/>
    </row>
    <row r="2230" spans="1:9" x14ac:dyDescent="0.25">
      <c r="A2230" s="72"/>
      <c r="B2230" s="72"/>
      <c r="C2230" s="72"/>
      <c r="D2230" s="73"/>
      <c r="E2230" s="72"/>
      <c r="F2230" s="72"/>
      <c r="G2230" s="74"/>
      <c r="H2230" s="72"/>
      <c r="I2230" s="72"/>
    </row>
    <row r="2231" spans="1:9" x14ac:dyDescent="0.25">
      <c r="A2231" s="72"/>
      <c r="B2231" s="72"/>
      <c r="C2231" s="72"/>
      <c r="D2231" s="73"/>
      <c r="E2231" s="72"/>
      <c r="F2231" s="72"/>
      <c r="G2231" s="74"/>
      <c r="H2231" s="72"/>
      <c r="I2231" s="72"/>
    </row>
    <row r="2232" spans="1:9" x14ac:dyDescent="0.25">
      <c r="A2232" s="72"/>
      <c r="B2232" s="72"/>
      <c r="C2232" s="72"/>
      <c r="D2232" s="73"/>
      <c r="E2232" s="72"/>
      <c r="F2232" s="72"/>
      <c r="G2232" s="74"/>
      <c r="H2232" s="72"/>
      <c r="I2232" s="72"/>
    </row>
    <row r="2233" spans="1:9" x14ac:dyDescent="0.25">
      <c r="A2233" s="72"/>
      <c r="B2233" s="72"/>
      <c r="C2233" s="72"/>
      <c r="D2233" s="73"/>
      <c r="E2233" s="72"/>
      <c r="F2233" s="72"/>
      <c r="G2233" s="74"/>
      <c r="H2233" s="72"/>
      <c r="I2233" s="72"/>
    </row>
    <row r="2234" spans="1:9" x14ac:dyDescent="0.25">
      <c r="A2234" s="72"/>
      <c r="B2234" s="72"/>
      <c r="C2234" s="72"/>
      <c r="D2234" s="73"/>
      <c r="E2234" s="72"/>
      <c r="F2234" s="72"/>
      <c r="G2234" s="74"/>
      <c r="H2234" s="72"/>
      <c r="I2234" s="72"/>
    </row>
    <row r="2235" spans="1:9" x14ac:dyDescent="0.25">
      <c r="A2235" s="72"/>
      <c r="B2235" s="72"/>
      <c r="C2235" s="72"/>
      <c r="D2235" s="73"/>
      <c r="E2235" s="72"/>
      <c r="F2235" s="72"/>
      <c r="G2235" s="74"/>
      <c r="H2235" s="72"/>
      <c r="I2235" s="72"/>
    </row>
    <row r="2236" spans="1:9" x14ac:dyDescent="0.25">
      <c r="A2236" s="72"/>
      <c r="B2236" s="72"/>
      <c r="C2236" s="72"/>
      <c r="D2236" s="73"/>
      <c r="E2236" s="72"/>
      <c r="F2236" s="72"/>
      <c r="G2236" s="74"/>
      <c r="H2236" s="72"/>
      <c r="I2236" s="72"/>
    </row>
    <row r="2237" spans="1:9" x14ac:dyDescent="0.25">
      <c r="A2237" s="72"/>
      <c r="B2237" s="72"/>
      <c r="C2237" s="72"/>
      <c r="D2237" s="73"/>
      <c r="E2237" s="72"/>
      <c r="F2237" s="72"/>
      <c r="G2237" s="74"/>
      <c r="H2237" s="72"/>
      <c r="I2237" s="72"/>
    </row>
    <row r="2238" spans="1:9" x14ac:dyDescent="0.25">
      <c r="A2238" s="72"/>
      <c r="B2238" s="72"/>
      <c r="C2238" s="72"/>
      <c r="D2238" s="73"/>
      <c r="E2238" s="72"/>
      <c r="F2238" s="72"/>
      <c r="G2238" s="74"/>
      <c r="H2238" s="72"/>
      <c r="I2238" s="72"/>
    </row>
    <row r="2239" spans="1:9" x14ac:dyDescent="0.25">
      <c r="A2239" s="72"/>
      <c r="B2239" s="72"/>
      <c r="C2239" s="72"/>
      <c r="D2239" s="73"/>
      <c r="E2239" s="72"/>
      <c r="F2239" s="72"/>
      <c r="G2239" s="74"/>
      <c r="H2239" s="72"/>
      <c r="I2239" s="72"/>
    </row>
    <row r="2240" spans="1:9" x14ac:dyDescent="0.25">
      <c r="A2240" s="72"/>
      <c r="B2240" s="72"/>
      <c r="C2240" s="72"/>
      <c r="D2240" s="73"/>
      <c r="E2240" s="72"/>
      <c r="F2240" s="72"/>
      <c r="G2240" s="74"/>
      <c r="H2240" s="72"/>
      <c r="I2240" s="72"/>
    </row>
    <row r="2241" spans="1:9" x14ac:dyDescent="0.25">
      <c r="A2241" s="72"/>
      <c r="B2241" s="72"/>
      <c r="C2241" s="72"/>
      <c r="D2241" s="73"/>
      <c r="E2241" s="72"/>
      <c r="F2241" s="72"/>
      <c r="G2241" s="74"/>
      <c r="H2241" s="72"/>
      <c r="I2241" s="72"/>
    </row>
    <row r="2242" spans="1:9" x14ac:dyDescent="0.25">
      <c r="A2242" s="72"/>
      <c r="B2242" s="72"/>
      <c r="C2242" s="72"/>
      <c r="D2242" s="73"/>
      <c r="E2242" s="72"/>
      <c r="F2242" s="72"/>
      <c r="G2242" s="74"/>
      <c r="H2242" s="72"/>
      <c r="I2242" s="72"/>
    </row>
    <row r="2243" spans="1:9" x14ac:dyDescent="0.25">
      <c r="A2243" s="72"/>
      <c r="B2243" s="72"/>
      <c r="C2243" s="72"/>
      <c r="D2243" s="73"/>
      <c r="E2243" s="72"/>
      <c r="F2243" s="72"/>
      <c r="G2243" s="74"/>
      <c r="H2243" s="72"/>
      <c r="I2243" s="72"/>
    </row>
    <row r="2244" spans="1:9" x14ac:dyDescent="0.25">
      <c r="A2244" s="72"/>
      <c r="B2244" s="72"/>
      <c r="C2244" s="72"/>
      <c r="D2244" s="73"/>
      <c r="E2244" s="72"/>
      <c r="F2244" s="72"/>
      <c r="G2244" s="74"/>
      <c r="H2244" s="72"/>
      <c r="I2244" s="72"/>
    </row>
    <row r="2245" spans="1:9" x14ac:dyDescent="0.25">
      <c r="A2245" s="72"/>
      <c r="B2245" s="72"/>
      <c r="C2245" s="72"/>
      <c r="D2245" s="73"/>
      <c r="E2245" s="72"/>
      <c r="F2245" s="72"/>
      <c r="G2245" s="74"/>
      <c r="H2245" s="72"/>
      <c r="I2245" s="72"/>
    </row>
    <row r="2246" spans="1:9" x14ac:dyDescent="0.25">
      <c r="A2246" s="72"/>
      <c r="B2246" s="72"/>
      <c r="C2246" s="72"/>
      <c r="D2246" s="73"/>
      <c r="E2246" s="72"/>
      <c r="F2246" s="72"/>
      <c r="G2246" s="74"/>
      <c r="H2246" s="72"/>
      <c r="I2246" s="72"/>
    </row>
    <row r="2247" spans="1:9" x14ac:dyDescent="0.25">
      <c r="A2247" s="72"/>
      <c r="B2247" s="72"/>
      <c r="C2247" s="72"/>
      <c r="D2247" s="73"/>
      <c r="E2247" s="72"/>
      <c r="F2247" s="72"/>
      <c r="G2247" s="74"/>
      <c r="H2247" s="72"/>
      <c r="I2247" s="72"/>
    </row>
    <row r="2248" spans="1:9" x14ac:dyDescent="0.25">
      <c r="A2248" s="72"/>
      <c r="B2248" s="72"/>
      <c r="C2248" s="72"/>
      <c r="D2248" s="73"/>
      <c r="E2248" s="72"/>
      <c r="F2248" s="72"/>
      <c r="G2248" s="74"/>
      <c r="H2248" s="72"/>
      <c r="I2248" s="72"/>
    </row>
    <row r="2249" spans="1:9" x14ac:dyDescent="0.25">
      <c r="A2249" s="72"/>
      <c r="B2249" s="72"/>
      <c r="C2249" s="72"/>
      <c r="D2249" s="73"/>
      <c r="E2249" s="72"/>
      <c r="F2249" s="72"/>
      <c r="G2249" s="74"/>
      <c r="H2249" s="72"/>
      <c r="I2249" s="72"/>
    </row>
    <row r="2250" spans="1:9" x14ac:dyDescent="0.25">
      <c r="A2250" s="72"/>
      <c r="B2250" s="72"/>
      <c r="C2250" s="72"/>
      <c r="D2250" s="73"/>
      <c r="E2250" s="72"/>
      <c r="F2250" s="72"/>
      <c r="G2250" s="74"/>
      <c r="H2250" s="72"/>
      <c r="I2250" s="72"/>
    </row>
    <row r="2251" spans="1:9" x14ac:dyDescent="0.25">
      <c r="A2251" s="72"/>
      <c r="B2251" s="72"/>
      <c r="C2251" s="72"/>
      <c r="D2251" s="73"/>
      <c r="E2251" s="72"/>
      <c r="F2251" s="72"/>
      <c r="G2251" s="74"/>
      <c r="H2251" s="72"/>
      <c r="I2251" s="72"/>
    </row>
    <row r="2252" spans="1:9" x14ac:dyDescent="0.25">
      <c r="A2252" s="72"/>
      <c r="B2252" s="72"/>
      <c r="C2252" s="72"/>
      <c r="D2252" s="73"/>
      <c r="E2252" s="72"/>
      <c r="F2252" s="72"/>
      <c r="G2252" s="74"/>
      <c r="H2252" s="72"/>
      <c r="I2252" s="72"/>
    </row>
    <row r="2253" spans="1:9" x14ac:dyDescent="0.25">
      <c r="A2253" s="72"/>
      <c r="B2253" s="72"/>
      <c r="C2253" s="72"/>
      <c r="D2253" s="73"/>
      <c r="E2253" s="72"/>
      <c r="F2253" s="72"/>
      <c r="G2253" s="74"/>
      <c r="H2253" s="72"/>
      <c r="I2253" s="72"/>
    </row>
    <row r="2254" spans="1:9" x14ac:dyDescent="0.25">
      <c r="A2254" s="72"/>
      <c r="B2254" s="72"/>
      <c r="C2254" s="72"/>
      <c r="D2254" s="73"/>
      <c r="E2254" s="72"/>
      <c r="F2254" s="72"/>
      <c r="G2254" s="74"/>
      <c r="H2254" s="72"/>
      <c r="I2254" s="72"/>
    </row>
    <row r="2255" spans="1:9" x14ac:dyDescent="0.25">
      <c r="A2255" s="72"/>
      <c r="B2255" s="72"/>
      <c r="C2255" s="72"/>
      <c r="D2255" s="73"/>
      <c r="E2255" s="72"/>
      <c r="F2255" s="72"/>
      <c r="G2255" s="74"/>
      <c r="H2255" s="72"/>
      <c r="I2255" s="72"/>
    </row>
    <row r="2256" spans="1:9" x14ac:dyDescent="0.25">
      <c r="A2256" s="72"/>
      <c r="B2256" s="72"/>
      <c r="C2256" s="72"/>
      <c r="D2256" s="73"/>
      <c r="E2256" s="72"/>
      <c r="F2256" s="72"/>
      <c r="G2256" s="74"/>
      <c r="H2256" s="72"/>
      <c r="I2256" s="72"/>
    </row>
    <row r="2257" spans="1:9" x14ac:dyDescent="0.25">
      <c r="A2257" s="72"/>
      <c r="B2257" s="72"/>
      <c r="C2257" s="72"/>
      <c r="D2257" s="73"/>
      <c r="E2257" s="72"/>
      <c r="F2257" s="72"/>
      <c r="G2257" s="74"/>
      <c r="H2257" s="72"/>
      <c r="I2257" s="72"/>
    </row>
    <row r="2258" spans="1:9" x14ac:dyDescent="0.25">
      <c r="A2258" s="72"/>
      <c r="B2258" s="72"/>
      <c r="C2258" s="72"/>
      <c r="D2258" s="73"/>
      <c r="E2258" s="72"/>
      <c r="F2258" s="72"/>
      <c r="G2258" s="74"/>
      <c r="H2258" s="72"/>
      <c r="I2258" s="72"/>
    </row>
    <row r="2259" spans="1:9" x14ac:dyDescent="0.25">
      <c r="A2259" s="72"/>
      <c r="B2259" s="72"/>
      <c r="C2259" s="72"/>
      <c r="D2259" s="73"/>
      <c r="E2259" s="72"/>
      <c r="F2259" s="72"/>
      <c r="G2259" s="74"/>
      <c r="H2259" s="72"/>
      <c r="I2259" s="72"/>
    </row>
    <row r="2260" spans="1:9" x14ac:dyDescent="0.25">
      <c r="A2260" s="72"/>
      <c r="B2260" s="72"/>
      <c r="C2260" s="72"/>
      <c r="D2260" s="73"/>
      <c r="E2260" s="72"/>
      <c r="F2260" s="72"/>
      <c r="G2260" s="74"/>
      <c r="H2260" s="72"/>
      <c r="I2260" s="72"/>
    </row>
    <row r="2261" spans="1:9" x14ac:dyDescent="0.25">
      <c r="A2261" s="72"/>
      <c r="B2261" s="72"/>
      <c r="C2261" s="72"/>
      <c r="D2261" s="73"/>
      <c r="E2261" s="72"/>
      <c r="F2261" s="72"/>
      <c r="G2261" s="74"/>
      <c r="H2261" s="72"/>
      <c r="I2261" s="72"/>
    </row>
    <row r="2262" spans="1:9" x14ac:dyDescent="0.25">
      <c r="A2262" s="72"/>
      <c r="B2262" s="72"/>
      <c r="C2262" s="72"/>
      <c r="D2262" s="73"/>
      <c r="E2262" s="72"/>
      <c r="F2262" s="72"/>
      <c r="G2262" s="74"/>
      <c r="H2262" s="72"/>
      <c r="I2262" s="72"/>
    </row>
    <row r="2263" spans="1:9" x14ac:dyDescent="0.25">
      <c r="A2263" s="72"/>
      <c r="B2263" s="72"/>
      <c r="C2263" s="72"/>
      <c r="D2263" s="73"/>
      <c r="E2263" s="72"/>
      <c r="F2263" s="72"/>
      <c r="G2263" s="74"/>
      <c r="H2263" s="72"/>
      <c r="I2263" s="72"/>
    </row>
    <row r="2264" spans="1:9" x14ac:dyDescent="0.25">
      <c r="A2264" s="72"/>
      <c r="B2264" s="72"/>
      <c r="C2264" s="72"/>
      <c r="D2264" s="73"/>
      <c r="E2264" s="72"/>
      <c r="F2264" s="72"/>
      <c r="G2264" s="74"/>
      <c r="H2264" s="72"/>
      <c r="I2264" s="72"/>
    </row>
    <row r="2265" spans="1:9" x14ac:dyDescent="0.25">
      <c r="A2265" s="72"/>
      <c r="B2265" s="72"/>
      <c r="C2265" s="72"/>
      <c r="D2265" s="73"/>
      <c r="E2265" s="72"/>
      <c r="F2265" s="72"/>
      <c r="G2265" s="74"/>
      <c r="H2265" s="72"/>
      <c r="I2265" s="72"/>
    </row>
    <row r="2266" spans="1:9" x14ac:dyDescent="0.25">
      <c r="A2266" s="72"/>
      <c r="B2266" s="72"/>
      <c r="C2266" s="72"/>
      <c r="D2266" s="73"/>
      <c r="E2266" s="72"/>
      <c r="F2266" s="72"/>
      <c r="G2266" s="74"/>
      <c r="H2266" s="72"/>
      <c r="I2266" s="72"/>
    </row>
    <row r="2267" spans="1:9" x14ac:dyDescent="0.25">
      <c r="A2267" s="72"/>
      <c r="B2267" s="72"/>
      <c r="C2267" s="72"/>
      <c r="D2267" s="73"/>
      <c r="E2267" s="72"/>
      <c r="F2267" s="72"/>
      <c r="G2267" s="74"/>
      <c r="H2267" s="72"/>
      <c r="I2267" s="72"/>
    </row>
    <row r="2268" spans="1:9" x14ac:dyDescent="0.25">
      <c r="A2268" s="72"/>
      <c r="B2268" s="72"/>
      <c r="C2268" s="72"/>
      <c r="D2268" s="73"/>
      <c r="E2268" s="72"/>
      <c r="F2268" s="72"/>
      <c r="G2268" s="74"/>
      <c r="H2268" s="72"/>
      <c r="I2268" s="72"/>
    </row>
    <row r="2269" spans="1:9" x14ac:dyDescent="0.25">
      <c r="A2269" s="72"/>
      <c r="B2269" s="72"/>
      <c r="C2269" s="72"/>
      <c r="D2269" s="73"/>
      <c r="E2269" s="72"/>
      <c r="F2269" s="72"/>
      <c r="G2269" s="74"/>
      <c r="H2269" s="72"/>
      <c r="I2269" s="72"/>
    </row>
    <row r="2270" spans="1:9" x14ac:dyDescent="0.25">
      <c r="A2270" s="72"/>
      <c r="B2270" s="72"/>
      <c r="C2270" s="72"/>
      <c r="D2270" s="73"/>
      <c r="E2270" s="72"/>
      <c r="F2270" s="72"/>
      <c r="G2270" s="74"/>
      <c r="H2270" s="72"/>
      <c r="I2270" s="72"/>
    </row>
    <row r="2271" spans="1:9" x14ac:dyDescent="0.25">
      <c r="A2271" s="72"/>
      <c r="B2271" s="72"/>
      <c r="C2271" s="72"/>
      <c r="D2271" s="73"/>
      <c r="E2271" s="72"/>
      <c r="F2271" s="72"/>
      <c r="G2271" s="74"/>
      <c r="H2271" s="72"/>
      <c r="I2271" s="72"/>
    </row>
    <row r="2272" spans="1:9" x14ac:dyDescent="0.25">
      <c r="A2272" s="72"/>
      <c r="B2272" s="72"/>
      <c r="C2272" s="72"/>
      <c r="D2272" s="73"/>
      <c r="E2272" s="72"/>
      <c r="F2272" s="72"/>
      <c r="G2272" s="74"/>
      <c r="H2272" s="72"/>
      <c r="I2272" s="72"/>
    </row>
    <row r="2273" spans="1:9" x14ac:dyDescent="0.25">
      <c r="A2273" s="72"/>
      <c r="B2273" s="72"/>
      <c r="C2273" s="72"/>
      <c r="D2273" s="73"/>
      <c r="E2273" s="72"/>
      <c r="F2273" s="72"/>
      <c r="G2273" s="74"/>
      <c r="H2273" s="72"/>
      <c r="I2273" s="72"/>
    </row>
    <row r="2274" spans="1:9" x14ac:dyDescent="0.25">
      <c r="A2274" s="72"/>
      <c r="B2274" s="72"/>
      <c r="C2274" s="72"/>
      <c r="D2274" s="73"/>
      <c r="E2274" s="72"/>
      <c r="F2274" s="72"/>
      <c r="G2274" s="74"/>
      <c r="H2274" s="72"/>
      <c r="I2274" s="72"/>
    </row>
    <row r="2275" spans="1:9" x14ac:dyDescent="0.25">
      <c r="A2275" s="72"/>
      <c r="B2275" s="72"/>
      <c r="C2275" s="72"/>
      <c r="D2275" s="73"/>
      <c r="E2275" s="72"/>
      <c r="F2275" s="72"/>
      <c r="G2275" s="74"/>
      <c r="H2275" s="72"/>
      <c r="I2275" s="72"/>
    </row>
    <row r="2276" spans="1:9" x14ac:dyDescent="0.25">
      <c r="A2276" s="72"/>
      <c r="B2276" s="72"/>
      <c r="C2276" s="72"/>
      <c r="D2276" s="73"/>
      <c r="E2276" s="72"/>
      <c r="F2276" s="72"/>
      <c r="G2276" s="74"/>
      <c r="H2276" s="72"/>
      <c r="I2276" s="72"/>
    </row>
    <row r="2277" spans="1:9" x14ac:dyDescent="0.25">
      <c r="A2277" s="72"/>
      <c r="B2277" s="72"/>
      <c r="C2277" s="72"/>
      <c r="D2277" s="73"/>
      <c r="E2277" s="72"/>
      <c r="F2277" s="72"/>
      <c r="G2277" s="74"/>
      <c r="H2277" s="72"/>
      <c r="I2277" s="72"/>
    </row>
    <row r="2278" spans="1:9" x14ac:dyDescent="0.25">
      <c r="A2278" s="72"/>
      <c r="B2278" s="72"/>
      <c r="C2278" s="72"/>
      <c r="D2278" s="73"/>
      <c r="E2278" s="72"/>
      <c r="F2278" s="72"/>
      <c r="G2278" s="74"/>
      <c r="H2278" s="72"/>
      <c r="I2278" s="72"/>
    </row>
    <row r="2279" spans="1:9" x14ac:dyDescent="0.25">
      <c r="A2279" s="72"/>
      <c r="B2279" s="72"/>
      <c r="C2279" s="72"/>
      <c r="D2279" s="73"/>
      <c r="E2279" s="72"/>
      <c r="F2279" s="72"/>
      <c r="G2279" s="74"/>
      <c r="H2279" s="72"/>
      <c r="I2279" s="72"/>
    </row>
    <row r="2280" spans="1:9" x14ac:dyDescent="0.25">
      <c r="A2280" s="72"/>
      <c r="B2280" s="72"/>
      <c r="C2280" s="72"/>
      <c r="D2280" s="73"/>
      <c r="E2280" s="72"/>
      <c r="F2280" s="72"/>
      <c r="G2280" s="74"/>
      <c r="H2280" s="72"/>
      <c r="I2280" s="72"/>
    </row>
    <row r="2281" spans="1:9" x14ac:dyDescent="0.25">
      <c r="A2281" s="72"/>
      <c r="B2281" s="72"/>
      <c r="C2281" s="72"/>
      <c r="D2281" s="73"/>
      <c r="E2281" s="72"/>
      <c r="F2281" s="72"/>
      <c r="G2281" s="74"/>
      <c r="H2281" s="72"/>
      <c r="I2281" s="72"/>
    </row>
    <row r="2282" spans="1:9" x14ac:dyDescent="0.25">
      <c r="A2282" s="72"/>
      <c r="B2282" s="72"/>
      <c r="C2282" s="72"/>
      <c r="D2282" s="73"/>
      <c r="E2282" s="72"/>
      <c r="F2282" s="72"/>
      <c r="G2282" s="74"/>
      <c r="H2282" s="72"/>
      <c r="I2282" s="72"/>
    </row>
    <row r="2283" spans="1:9" x14ac:dyDescent="0.25">
      <c r="A2283" s="72"/>
      <c r="B2283" s="72"/>
      <c r="C2283" s="72"/>
      <c r="D2283" s="73"/>
      <c r="E2283" s="72"/>
      <c r="F2283" s="72"/>
      <c r="G2283" s="74"/>
      <c r="H2283" s="72"/>
      <c r="I2283" s="72"/>
    </row>
    <row r="2284" spans="1:9" x14ac:dyDescent="0.25">
      <c r="A2284" s="72"/>
      <c r="B2284" s="72"/>
      <c r="C2284" s="72"/>
      <c r="D2284" s="73"/>
      <c r="E2284" s="72"/>
      <c r="F2284" s="72"/>
      <c r="G2284" s="74"/>
      <c r="H2284" s="72"/>
      <c r="I2284" s="72"/>
    </row>
    <row r="2285" spans="1:9" x14ac:dyDescent="0.25">
      <c r="A2285" s="72"/>
      <c r="B2285" s="72"/>
      <c r="C2285" s="72"/>
      <c r="D2285" s="73"/>
      <c r="E2285" s="72"/>
      <c r="F2285" s="72"/>
      <c r="G2285" s="74"/>
      <c r="H2285" s="72"/>
      <c r="I2285" s="72"/>
    </row>
    <row r="2286" spans="1:9" x14ac:dyDescent="0.25">
      <c r="A2286" s="72"/>
      <c r="B2286" s="72"/>
      <c r="C2286" s="72"/>
      <c r="D2286" s="73"/>
      <c r="E2286" s="72"/>
      <c r="F2286" s="72"/>
      <c r="G2286" s="74"/>
      <c r="H2286" s="72"/>
      <c r="I2286" s="72"/>
    </row>
    <row r="2287" spans="1:9" x14ac:dyDescent="0.25">
      <c r="A2287" s="72"/>
      <c r="B2287" s="72"/>
      <c r="C2287" s="72"/>
      <c r="D2287" s="73"/>
      <c r="E2287" s="72"/>
      <c r="F2287" s="72"/>
      <c r="G2287" s="74"/>
      <c r="H2287" s="72"/>
      <c r="I2287" s="72"/>
    </row>
    <row r="2288" spans="1:9" x14ac:dyDescent="0.25">
      <c r="A2288" s="72"/>
      <c r="B2288" s="72"/>
      <c r="C2288" s="72"/>
      <c r="D2288" s="73"/>
      <c r="E2288" s="72"/>
      <c r="F2288" s="72"/>
      <c r="G2288" s="74"/>
      <c r="H2288" s="72"/>
      <c r="I2288" s="72"/>
    </row>
    <row r="2289" spans="1:9" x14ac:dyDescent="0.25">
      <c r="A2289" s="72"/>
      <c r="B2289" s="72"/>
      <c r="C2289" s="72"/>
      <c r="D2289" s="73"/>
      <c r="E2289" s="72"/>
      <c r="F2289" s="72"/>
      <c r="G2289" s="74"/>
      <c r="H2289" s="72"/>
      <c r="I2289" s="72"/>
    </row>
    <row r="2290" spans="1:9" x14ac:dyDescent="0.25">
      <c r="A2290" s="72"/>
      <c r="B2290" s="72"/>
      <c r="C2290" s="72"/>
      <c r="D2290" s="73"/>
      <c r="E2290" s="72"/>
      <c r="F2290" s="72"/>
      <c r="G2290" s="74"/>
      <c r="H2290" s="72"/>
      <c r="I2290" s="72"/>
    </row>
    <row r="2291" spans="1:9" x14ac:dyDescent="0.25">
      <c r="A2291" s="72"/>
      <c r="B2291" s="72"/>
      <c r="C2291" s="72"/>
      <c r="D2291" s="73"/>
      <c r="E2291" s="72"/>
      <c r="F2291" s="72"/>
      <c r="G2291" s="74"/>
      <c r="H2291" s="72"/>
      <c r="I2291" s="72"/>
    </row>
    <row r="2292" spans="1:9" x14ac:dyDescent="0.25">
      <c r="A2292" s="72"/>
      <c r="B2292" s="72"/>
      <c r="C2292" s="72"/>
      <c r="D2292" s="73"/>
      <c r="E2292" s="72"/>
      <c r="F2292" s="72"/>
      <c r="G2292" s="74"/>
      <c r="H2292" s="72"/>
      <c r="I2292" s="72"/>
    </row>
    <row r="2293" spans="1:9" x14ac:dyDescent="0.25">
      <c r="A2293" s="72"/>
      <c r="B2293" s="72"/>
      <c r="C2293" s="72"/>
      <c r="D2293" s="73"/>
      <c r="E2293" s="72"/>
      <c r="F2293" s="72"/>
      <c r="G2293" s="74"/>
      <c r="H2293" s="72"/>
      <c r="I2293" s="72"/>
    </row>
    <row r="2294" spans="1:9" x14ac:dyDescent="0.25">
      <c r="A2294" s="72"/>
      <c r="B2294" s="72"/>
      <c r="C2294" s="72"/>
      <c r="D2294" s="73"/>
      <c r="E2294" s="72"/>
      <c r="F2294" s="72"/>
      <c r="G2294" s="74"/>
      <c r="H2294" s="72"/>
      <c r="I2294" s="72"/>
    </row>
    <row r="2295" spans="1:9" x14ac:dyDescent="0.25">
      <c r="A2295" s="72"/>
      <c r="B2295" s="72"/>
      <c r="C2295" s="72"/>
      <c r="D2295" s="73"/>
      <c r="E2295" s="72"/>
      <c r="F2295" s="72"/>
      <c r="G2295" s="74"/>
      <c r="H2295" s="72"/>
      <c r="I2295" s="72"/>
    </row>
    <row r="2296" spans="1:9" x14ac:dyDescent="0.25">
      <c r="A2296" s="72"/>
      <c r="B2296" s="72"/>
      <c r="C2296" s="72"/>
      <c r="D2296" s="73"/>
      <c r="E2296" s="72"/>
      <c r="F2296" s="72"/>
      <c r="G2296" s="74"/>
      <c r="H2296" s="72"/>
      <c r="I2296" s="72"/>
    </row>
    <row r="2297" spans="1:9" x14ac:dyDescent="0.25">
      <c r="A2297" s="72"/>
      <c r="B2297" s="72"/>
      <c r="C2297" s="72"/>
      <c r="D2297" s="73"/>
      <c r="E2297" s="72"/>
      <c r="F2297" s="72"/>
      <c r="G2297" s="74"/>
      <c r="H2297" s="72"/>
      <c r="I2297" s="72"/>
    </row>
    <row r="2298" spans="1:9" x14ac:dyDescent="0.25">
      <c r="A2298" s="72"/>
      <c r="B2298" s="72"/>
      <c r="C2298" s="72"/>
      <c r="D2298" s="73"/>
      <c r="E2298" s="72"/>
      <c r="F2298" s="72"/>
      <c r="G2298" s="74"/>
      <c r="H2298" s="72"/>
      <c r="I2298" s="72"/>
    </row>
    <row r="2299" spans="1:9" x14ac:dyDescent="0.25">
      <c r="A2299" s="72"/>
      <c r="B2299" s="72"/>
      <c r="C2299" s="72"/>
      <c r="D2299" s="73"/>
      <c r="E2299" s="72"/>
      <c r="F2299" s="72"/>
      <c r="G2299" s="74"/>
      <c r="H2299" s="72"/>
      <c r="I2299" s="72"/>
    </row>
    <row r="2300" spans="1:9" x14ac:dyDescent="0.25">
      <c r="A2300" s="72"/>
      <c r="B2300" s="72"/>
      <c r="C2300" s="72"/>
      <c r="D2300" s="73"/>
      <c r="E2300" s="72"/>
      <c r="F2300" s="72"/>
      <c r="G2300" s="74"/>
      <c r="H2300" s="72"/>
      <c r="I2300" s="72"/>
    </row>
    <row r="2301" spans="1:9" x14ac:dyDescent="0.25">
      <c r="A2301" s="72"/>
      <c r="B2301" s="72"/>
      <c r="C2301" s="72"/>
      <c r="D2301" s="73"/>
      <c r="E2301" s="72"/>
      <c r="F2301" s="72"/>
      <c r="G2301" s="74"/>
      <c r="H2301" s="72"/>
      <c r="I2301" s="72"/>
    </row>
    <row r="2302" spans="1:9" x14ac:dyDescent="0.25">
      <c r="A2302" s="72"/>
      <c r="B2302" s="72"/>
      <c r="C2302" s="72"/>
      <c r="D2302" s="73"/>
      <c r="E2302" s="72"/>
      <c r="F2302" s="72"/>
      <c r="G2302" s="74"/>
      <c r="H2302" s="72"/>
      <c r="I2302" s="72"/>
    </row>
    <row r="2303" spans="1:9" x14ac:dyDescent="0.25">
      <c r="A2303" s="72"/>
      <c r="B2303" s="72"/>
      <c r="C2303" s="72"/>
      <c r="D2303" s="73"/>
      <c r="E2303" s="72"/>
      <c r="F2303" s="72"/>
      <c r="G2303" s="74"/>
      <c r="H2303" s="72"/>
      <c r="I2303" s="72"/>
    </row>
    <row r="2304" spans="1:9" x14ac:dyDescent="0.25">
      <c r="A2304" s="72"/>
      <c r="B2304" s="72"/>
      <c r="C2304" s="72"/>
      <c r="D2304" s="73"/>
      <c r="E2304" s="72"/>
      <c r="F2304" s="72"/>
      <c r="G2304" s="74"/>
      <c r="H2304" s="72"/>
      <c r="I2304" s="72"/>
    </row>
    <row r="2305" spans="1:9" x14ac:dyDescent="0.25">
      <c r="A2305" s="72"/>
      <c r="B2305" s="72"/>
      <c r="C2305" s="72"/>
      <c r="D2305" s="73"/>
      <c r="E2305" s="72"/>
      <c r="F2305" s="72"/>
      <c r="G2305" s="74"/>
      <c r="H2305" s="72"/>
      <c r="I2305" s="72"/>
    </row>
    <row r="2306" spans="1:9" x14ac:dyDescent="0.25">
      <c r="A2306" s="72"/>
      <c r="B2306" s="72"/>
      <c r="C2306" s="72"/>
      <c r="D2306" s="73"/>
      <c r="E2306" s="72"/>
      <c r="F2306" s="72"/>
      <c r="G2306" s="74"/>
      <c r="H2306" s="72"/>
      <c r="I2306" s="72"/>
    </row>
    <row r="2307" spans="1:9" x14ac:dyDescent="0.25">
      <c r="A2307" s="72"/>
      <c r="B2307" s="72"/>
      <c r="C2307" s="72"/>
      <c r="D2307" s="73"/>
      <c r="E2307" s="72"/>
      <c r="F2307" s="72"/>
      <c r="G2307" s="74"/>
      <c r="H2307" s="72"/>
      <c r="I2307" s="72"/>
    </row>
    <row r="2308" spans="1:9" x14ac:dyDescent="0.25">
      <c r="A2308" s="72"/>
      <c r="B2308" s="72"/>
      <c r="C2308" s="72"/>
      <c r="D2308" s="73"/>
      <c r="E2308" s="72"/>
      <c r="F2308" s="72"/>
      <c r="G2308" s="74"/>
      <c r="H2308" s="72"/>
      <c r="I2308" s="72"/>
    </row>
    <row r="2309" spans="1:9" x14ac:dyDescent="0.25">
      <c r="A2309" s="72"/>
      <c r="B2309" s="72"/>
      <c r="C2309" s="72"/>
      <c r="D2309" s="73"/>
      <c r="E2309" s="72"/>
      <c r="F2309" s="72"/>
      <c r="G2309" s="74"/>
      <c r="H2309" s="72"/>
      <c r="I2309" s="72"/>
    </row>
    <row r="2310" spans="1:9" x14ac:dyDescent="0.25">
      <c r="A2310" s="72"/>
      <c r="B2310" s="72"/>
      <c r="C2310" s="72"/>
      <c r="D2310" s="73"/>
      <c r="E2310" s="72"/>
      <c r="F2310" s="72"/>
      <c r="G2310" s="74"/>
      <c r="H2310" s="72"/>
      <c r="I2310" s="72"/>
    </row>
    <row r="2311" spans="1:9" x14ac:dyDescent="0.25">
      <c r="A2311" s="72"/>
      <c r="B2311" s="72"/>
      <c r="C2311" s="72"/>
      <c r="D2311" s="73"/>
      <c r="E2311" s="72"/>
      <c r="F2311" s="72"/>
      <c r="G2311" s="74"/>
      <c r="H2311" s="72"/>
      <c r="I2311" s="72"/>
    </row>
    <row r="2312" spans="1:9" x14ac:dyDescent="0.25">
      <c r="A2312" s="72"/>
      <c r="B2312" s="72"/>
      <c r="C2312" s="72"/>
      <c r="D2312" s="73"/>
      <c r="E2312" s="72"/>
      <c r="F2312" s="72"/>
      <c r="G2312" s="74"/>
      <c r="H2312" s="72"/>
      <c r="I2312" s="72"/>
    </row>
    <row r="2313" spans="1:9" x14ac:dyDescent="0.25">
      <c r="A2313" s="72"/>
      <c r="B2313" s="72"/>
      <c r="C2313" s="72"/>
      <c r="D2313" s="73"/>
      <c r="E2313" s="72"/>
      <c r="F2313" s="72"/>
      <c r="G2313" s="74"/>
      <c r="H2313" s="72"/>
      <c r="I2313" s="72"/>
    </row>
    <row r="2314" spans="1:9" x14ac:dyDescent="0.25">
      <c r="A2314" s="72"/>
      <c r="B2314" s="72"/>
      <c r="C2314" s="72"/>
      <c r="D2314" s="73"/>
      <c r="E2314" s="72"/>
      <c r="F2314" s="72"/>
      <c r="G2314" s="74"/>
      <c r="H2314" s="72"/>
      <c r="I2314" s="72"/>
    </row>
    <row r="2315" spans="1:9" x14ac:dyDescent="0.25">
      <c r="A2315" s="72"/>
      <c r="B2315" s="72"/>
      <c r="C2315" s="72"/>
      <c r="D2315" s="73"/>
      <c r="E2315" s="72"/>
      <c r="F2315" s="72"/>
      <c r="G2315" s="74"/>
      <c r="H2315" s="72"/>
      <c r="I2315" s="72"/>
    </row>
    <row r="2316" spans="1:9" x14ac:dyDescent="0.25">
      <c r="A2316" s="72"/>
      <c r="B2316" s="72"/>
      <c r="C2316" s="72"/>
      <c r="D2316" s="73"/>
      <c r="E2316" s="72"/>
      <c r="F2316" s="72"/>
      <c r="G2316" s="74"/>
      <c r="H2316" s="72"/>
      <c r="I2316" s="72"/>
    </row>
    <row r="2317" spans="1:9" x14ac:dyDescent="0.25">
      <c r="A2317" s="72"/>
      <c r="B2317" s="72"/>
      <c r="C2317" s="72"/>
      <c r="D2317" s="73"/>
      <c r="E2317" s="72"/>
      <c r="F2317" s="72"/>
      <c r="G2317" s="74"/>
      <c r="H2317" s="72"/>
      <c r="I2317" s="72"/>
    </row>
    <row r="2318" spans="1:9" x14ac:dyDescent="0.25">
      <c r="A2318" s="72"/>
      <c r="B2318" s="72"/>
      <c r="C2318" s="72"/>
      <c r="D2318" s="73"/>
      <c r="E2318" s="72"/>
      <c r="F2318" s="72"/>
      <c r="G2318" s="74"/>
      <c r="H2318" s="72"/>
      <c r="I2318" s="72"/>
    </row>
    <row r="2319" spans="1:9" x14ac:dyDescent="0.25">
      <c r="A2319" s="72"/>
      <c r="B2319" s="72"/>
      <c r="C2319" s="72"/>
      <c r="D2319" s="73"/>
      <c r="E2319" s="72"/>
      <c r="F2319" s="72"/>
      <c r="G2319" s="74"/>
      <c r="H2319" s="72"/>
      <c r="I2319" s="72"/>
    </row>
    <row r="2320" spans="1:9" x14ac:dyDescent="0.25">
      <c r="A2320" s="72"/>
      <c r="B2320" s="72"/>
      <c r="C2320" s="72"/>
      <c r="D2320" s="73"/>
      <c r="E2320" s="72"/>
      <c r="F2320" s="72"/>
      <c r="G2320" s="74"/>
      <c r="H2320" s="72"/>
      <c r="I2320" s="72"/>
    </row>
    <row r="2321" spans="1:9" x14ac:dyDescent="0.25">
      <c r="A2321" s="72"/>
      <c r="B2321" s="72"/>
      <c r="C2321" s="72"/>
      <c r="D2321" s="73"/>
      <c r="E2321" s="72"/>
      <c r="F2321" s="72"/>
      <c r="G2321" s="74"/>
      <c r="H2321" s="72"/>
      <c r="I2321" s="72"/>
    </row>
    <row r="2322" spans="1:9" x14ac:dyDescent="0.25">
      <c r="A2322" s="72"/>
      <c r="B2322" s="72"/>
      <c r="C2322" s="72"/>
      <c r="D2322" s="73"/>
      <c r="E2322" s="72"/>
      <c r="F2322" s="72"/>
      <c r="G2322" s="74"/>
      <c r="H2322" s="72"/>
      <c r="I2322" s="72"/>
    </row>
    <row r="2323" spans="1:9" x14ac:dyDescent="0.25">
      <c r="A2323" s="72"/>
      <c r="B2323" s="72"/>
      <c r="C2323" s="72"/>
      <c r="D2323" s="73"/>
      <c r="E2323" s="72"/>
      <c r="F2323" s="72"/>
      <c r="G2323" s="74"/>
      <c r="H2323" s="72"/>
      <c r="I2323" s="72"/>
    </row>
    <row r="2324" spans="1:9" x14ac:dyDescent="0.25">
      <c r="A2324" s="72"/>
      <c r="B2324" s="72"/>
      <c r="C2324" s="72"/>
      <c r="D2324" s="73"/>
      <c r="E2324" s="72"/>
      <c r="F2324" s="72"/>
      <c r="G2324" s="74"/>
      <c r="H2324" s="72"/>
      <c r="I2324" s="72"/>
    </row>
    <row r="2325" spans="1:9" x14ac:dyDescent="0.25">
      <c r="A2325" s="72"/>
      <c r="B2325" s="72"/>
      <c r="C2325" s="72"/>
      <c r="D2325" s="73"/>
      <c r="E2325" s="72"/>
      <c r="F2325" s="72"/>
      <c r="G2325" s="74"/>
      <c r="H2325" s="72"/>
      <c r="I2325" s="72"/>
    </row>
    <row r="2326" spans="1:9" x14ac:dyDescent="0.25">
      <c r="A2326" s="72"/>
      <c r="B2326" s="72"/>
      <c r="C2326" s="72"/>
      <c r="D2326" s="73"/>
      <c r="E2326" s="72"/>
      <c r="F2326" s="72"/>
      <c r="G2326" s="74"/>
      <c r="H2326" s="72"/>
      <c r="I2326" s="72"/>
    </row>
    <row r="2327" spans="1:9" x14ac:dyDescent="0.25">
      <c r="A2327" s="72"/>
      <c r="B2327" s="72"/>
      <c r="C2327" s="72"/>
      <c r="D2327" s="73"/>
      <c r="E2327" s="72"/>
      <c r="F2327" s="72"/>
      <c r="G2327" s="74"/>
      <c r="H2327" s="72"/>
      <c r="I2327" s="72"/>
    </row>
    <row r="2328" spans="1:9" x14ac:dyDescent="0.25">
      <c r="A2328" s="72"/>
      <c r="B2328" s="72"/>
      <c r="C2328" s="72"/>
      <c r="D2328" s="73"/>
      <c r="E2328" s="72"/>
      <c r="F2328" s="72"/>
      <c r="G2328" s="74"/>
      <c r="H2328" s="72"/>
      <c r="I2328" s="72"/>
    </row>
    <row r="2329" spans="1:9" x14ac:dyDescent="0.25">
      <c r="A2329" s="72"/>
      <c r="B2329" s="72"/>
      <c r="C2329" s="72"/>
      <c r="D2329" s="73"/>
      <c r="E2329" s="72"/>
      <c r="F2329" s="72"/>
      <c r="G2329" s="74"/>
      <c r="H2329" s="72"/>
      <c r="I2329" s="72"/>
    </row>
    <row r="2330" spans="1:9" x14ac:dyDescent="0.25">
      <c r="A2330" s="72"/>
      <c r="B2330" s="72"/>
      <c r="C2330" s="72"/>
      <c r="D2330" s="73"/>
      <c r="E2330" s="72"/>
      <c r="F2330" s="72"/>
      <c r="G2330" s="74"/>
      <c r="H2330" s="72"/>
      <c r="I2330" s="72"/>
    </row>
    <row r="2331" spans="1:9" x14ac:dyDescent="0.25">
      <c r="A2331" s="72"/>
      <c r="B2331" s="72"/>
      <c r="C2331" s="72"/>
      <c r="D2331" s="73"/>
      <c r="E2331" s="72"/>
      <c r="F2331" s="72"/>
      <c r="G2331" s="74"/>
      <c r="H2331" s="72"/>
      <c r="I2331" s="72"/>
    </row>
    <row r="2332" spans="1:9" x14ac:dyDescent="0.25">
      <c r="A2332" s="72"/>
      <c r="B2332" s="72"/>
      <c r="C2332" s="72"/>
      <c r="D2332" s="73"/>
      <c r="E2332" s="72"/>
      <c r="F2332" s="72"/>
      <c r="G2332" s="74"/>
      <c r="H2332" s="72"/>
      <c r="I2332" s="72"/>
    </row>
    <row r="2333" spans="1:9" x14ac:dyDescent="0.25">
      <c r="A2333" s="72"/>
      <c r="B2333" s="72"/>
      <c r="C2333" s="72"/>
      <c r="D2333" s="73"/>
      <c r="E2333" s="72"/>
      <c r="F2333" s="72"/>
      <c r="G2333" s="74"/>
      <c r="H2333" s="72"/>
      <c r="I2333" s="72"/>
    </row>
    <row r="2334" spans="1:9" x14ac:dyDescent="0.25">
      <c r="A2334" s="72"/>
      <c r="B2334" s="72"/>
      <c r="C2334" s="72"/>
      <c r="D2334" s="73"/>
      <c r="E2334" s="72"/>
      <c r="F2334" s="72"/>
      <c r="G2334" s="74"/>
      <c r="H2334" s="72"/>
      <c r="I2334" s="72"/>
    </row>
    <row r="2335" spans="1:9" x14ac:dyDescent="0.25">
      <c r="A2335" s="72"/>
      <c r="B2335" s="72"/>
      <c r="C2335" s="72"/>
      <c r="D2335" s="73"/>
      <c r="E2335" s="72"/>
      <c r="F2335" s="72"/>
      <c r="G2335" s="74"/>
      <c r="H2335" s="72"/>
      <c r="I2335" s="72"/>
    </row>
    <row r="2336" spans="1:9" x14ac:dyDescent="0.25">
      <c r="A2336" s="72"/>
      <c r="B2336" s="72"/>
      <c r="C2336" s="72"/>
      <c r="D2336" s="73"/>
      <c r="E2336" s="72"/>
      <c r="F2336" s="72"/>
      <c r="G2336" s="74"/>
      <c r="H2336" s="72"/>
      <c r="I2336" s="72"/>
    </row>
    <row r="2337" spans="1:9" x14ac:dyDescent="0.25">
      <c r="A2337" s="72"/>
      <c r="B2337" s="72"/>
      <c r="C2337" s="72"/>
      <c r="D2337" s="73"/>
      <c r="E2337" s="72"/>
      <c r="F2337" s="72"/>
      <c r="G2337" s="74"/>
      <c r="H2337" s="72"/>
      <c r="I2337" s="72"/>
    </row>
    <row r="2338" spans="1:9" x14ac:dyDescent="0.25">
      <c r="A2338" s="72"/>
      <c r="B2338" s="72"/>
      <c r="C2338" s="72"/>
      <c r="D2338" s="73"/>
      <c r="E2338" s="72"/>
      <c r="F2338" s="72"/>
      <c r="G2338" s="74"/>
      <c r="H2338" s="72"/>
      <c r="I2338" s="72"/>
    </row>
    <row r="2339" spans="1:9" x14ac:dyDescent="0.25">
      <c r="A2339" s="72"/>
      <c r="B2339" s="72"/>
      <c r="C2339" s="72"/>
      <c r="D2339" s="73"/>
      <c r="E2339" s="72"/>
      <c r="F2339" s="72"/>
      <c r="G2339" s="74"/>
      <c r="H2339" s="72"/>
      <c r="I2339" s="72"/>
    </row>
    <row r="2340" spans="1:9" x14ac:dyDescent="0.25">
      <c r="A2340" s="72"/>
      <c r="B2340" s="72"/>
      <c r="C2340" s="72"/>
      <c r="D2340" s="73"/>
      <c r="E2340" s="72"/>
      <c r="F2340" s="72"/>
      <c r="G2340" s="74"/>
      <c r="H2340" s="72"/>
      <c r="I2340" s="72"/>
    </row>
    <row r="2341" spans="1:9" x14ac:dyDescent="0.25">
      <c r="A2341" s="72"/>
      <c r="B2341" s="72"/>
      <c r="C2341" s="72"/>
      <c r="D2341" s="73"/>
      <c r="E2341" s="72"/>
      <c r="F2341" s="72"/>
      <c r="G2341" s="74"/>
      <c r="H2341" s="72"/>
      <c r="I2341" s="72"/>
    </row>
    <row r="2342" spans="1:9" x14ac:dyDescent="0.25">
      <c r="A2342" s="72"/>
      <c r="B2342" s="72"/>
      <c r="C2342" s="72"/>
      <c r="D2342" s="73"/>
      <c r="E2342" s="72"/>
      <c r="F2342" s="72"/>
      <c r="G2342" s="74"/>
      <c r="H2342" s="72"/>
      <c r="I2342" s="72"/>
    </row>
    <row r="2343" spans="1:9" x14ac:dyDescent="0.25">
      <c r="A2343" s="72"/>
      <c r="B2343" s="72"/>
      <c r="C2343" s="72"/>
      <c r="D2343" s="73"/>
      <c r="E2343" s="72"/>
      <c r="F2343" s="72"/>
      <c r="G2343" s="74"/>
      <c r="H2343" s="72"/>
      <c r="I2343" s="72"/>
    </row>
    <row r="2344" spans="1:9" x14ac:dyDescent="0.25">
      <c r="A2344" s="72"/>
      <c r="B2344" s="72"/>
      <c r="C2344" s="72"/>
      <c r="D2344" s="73"/>
      <c r="E2344" s="72"/>
      <c r="F2344" s="72"/>
      <c r="G2344" s="74"/>
      <c r="H2344" s="72"/>
      <c r="I2344" s="72"/>
    </row>
    <row r="2345" spans="1:9" x14ac:dyDescent="0.25">
      <c r="A2345" s="72"/>
      <c r="B2345" s="72"/>
      <c r="C2345" s="72"/>
      <c r="D2345" s="73"/>
      <c r="E2345" s="72"/>
      <c r="F2345" s="72"/>
      <c r="G2345" s="74"/>
      <c r="H2345" s="72"/>
      <c r="I2345" s="72"/>
    </row>
    <row r="2346" spans="1:9" x14ac:dyDescent="0.25">
      <c r="A2346" s="72"/>
      <c r="B2346" s="72"/>
      <c r="C2346" s="72"/>
      <c r="D2346" s="73"/>
      <c r="E2346" s="72"/>
      <c r="F2346" s="72"/>
      <c r="G2346" s="74"/>
      <c r="H2346" s="72"/>
      <c r="I2346" s="72"/>
    </row>
    <row r="2347" spans="1:9" x14ac:dyDescent="0.25">
      <c r="A2347" s="72"/>
      <c r="B2347" s="72"/>
      <c r="C2347" s="72"/>
      <c r="D2347" s="73"/>
      <c r="E2347" s="72"/>
      <c r="F2347" s="72"/>
      <c r="G2347" s="74"/>
      <c r="H2347" s="72"/>
      <c r="I2347" s="72"/>
    </row>
    <row r="2348" spans="1:9" x14ac:dyDescent="0.25">
      <c r="A2348" s="72"/>
      <c r="B2348" s="72"/>
      <c r="C2348" s="72"/>
      <c r="D2348" s="73"/>
      <c r="E2348" s="72"/>
      <c r="F2348" s="72"/>
      <c r="G2348" s="74"/>
      <c r="H2348" s="72"/>
      <c r="I2348" s="72"/>
    </row>
    <row r="2349" spans="1:9" x14ac:dyDescent="0.25">
      <c r="A2349" s="72"/>
      <c r="B2349" s="72"/>
      <c r="C2349" s="72"/>
      <c r="D2349" s="73"/>
      <c r="E2349" s="72"/>
      <c r="F2349" s="72"/>
      <c r="G2349" s="74"/>
      <c r="H2349" s="72"/>
      <c r="I2349" s="72"/>
    </row>
    <row r="2350" spans="1:9" x14ac:dyDescent="0.25">
      <c r="A2350" s="72"/>
      <c r="B2350" s="72"/>
      <c r="C2350" s="72"/>
      <c r="D2350" s="73"/>
      <c r="E2350" s="72"/>
      <c r="F2350" s="72"/>
      <c r="G2350" s="74"/>
      <c r="H2350" s="72"/>
      <c r="I2350" s="72"/>
    </row>
    <row r="2351" spans="1:9" x14ac:dyDescent="0.25">
      <c r="A2351" s="72"/>
      <c r="B2351" s="72"/>
      <c r="C2351" s="72"/>
      <c r="D2351" s="73"/>
      <c r="E2351" s="72"/>
      <c r="F2351" s="72"/>
      <c r="G2351" s="74"/>
      <c r="H2351" s="72"/>
      <c r="I2351" s="72"/>
    </row>
    <row r="2352" spans="1:9" x14ac:dyDescent="0.25">
      <c r="A2352" s="72"/>
      <c r="B2352" s="72"/>
      <c r="C2352" s="72"/>
      <c r="D2352" s="73"/>
      <c r="E2352" s="72"/>
      <c r="F2352" s="72"/>
      <c r="G2352" s="74"/>
      <c r="H2352" s="72"/>
      <c r="I2352" s="72"/>
    </row>
    <row r="2353" spans="1:9" x14ac:dyDescent="0.25">
      <c r="A2353" s="72"/>
      <c r="B2353" s="72"/>
      <c r="C2353" s="72"/>
      <c r="D2353" s="73"/>
      <c r="E2353" s="72"/>
      <c r="F2353" s="72"/>
      <c r="G2353" s="74"/>
      <c r="H2353" s="72"/>
      <c r="I2353" s="72"/>
    </row>
    <row r="2354" spans="1:9" x14ac:dyDescent="0.25">
      <c r="A2354" s="72"/>
      <c r="B2354" s="72"/>
      <c r="C2354" s="72"/>
      <c r="D2354" s="73"/>
      <c r="E2354" s="72"/>
      <c r="F2354" s="72"/>
      <c r="G2354" s="74"/>
      <c r="H2354" s="72"/>
      <c r="I2354" s="72"/>
    </row>
    <row r="2355" spans="1:9" x14ac:dyDescent="0.25">
      <c r="A2355" s="72"/>
      <c r="B2355" s="72"/>
      <c r="C2355" s="72"/>
      <c r="D2355" s="73"/>
      <c r="E2355" s="72"/>
      <c r="F2355" s="72"/>
      <c r="G2355" s="74"/>
      <c r="H2355" s="72"/>
      <c r="I2355" s="72"/>
    </row>
    <row r="2356" spans="1:9" x14ac:dyDescent="0.25">
      <c r="A2356" s="72"/>
      <c r="B2356" s="72"/>
      <c r="C2356" s="72"/>
      <c r="D2356" s="73"/>
      <c r="E2356" s="72"/>
      <c r="F2356" s="72"/>
      <c r="G2356" s="74"/>
      <c r="H2356" s="72"/>
      <c r="I2356" s="72"/>
    </row>
    <row r="2357" spans="1:9" x14ac:dyDescent="0.25">
      <c r="A2357" s="72"/>
      <c r="B2357" s="72"/>
      <c r="C2357" s="72"/>
      <c r="D2357" s="73"/>
      <c r="E2357" s="72"/>
      <c r="F2357" s="72"/>
      <c r="G2357" s="74"/>
      <c r="H2357" s="72"/>
      <c r="I2357" s="72"/>
    </row>
    <row r="2358" spans="1:9" x14ac:dyDescent="0.25">
      <c r="A2358" s="72"/>
      <c r="B2358" s="72"/>
      <c r="C2358" s="72"/>
      <c r="D2358" s="73"/>
      <c r="E2358" s="72"/>
      <c r="F2358" s="72"/>
      <c r="G2358" s="74"/>
      <c r="H2358" s="72"/>
      <c r="I2358" s="72"/>
    </row>
    <row r="2359" spans="1:9" x14ac:dyDescent="0.25">
      <c r="A2359" s="72"/>
      <c r="B2359" s="72"/>
      <c r="C2359" s="72"/>
      <c r="D2359" s="73"/>
      <c r="E2359" s="72"/>
      <c r="F2359" s="72"/>
      <c r="G2359" s="74"/>
      <c r="H2359" s="72"/>
      <c r="I2359" s="72"/>
    </row>
    <row r="2360" spans="1:9" x14ac:dyDescent="0.25">
      <c r="A2360" s="72"/>
      <c r="B2360" s="72"/>
      <c r="C2360" s="72"/>
      <c r="D2360" s="73"/>
      <c r="E2360" s="72"/>
      <c r="F2360" s="72"/>
      <c r="G2360" s="74"/>
      <c r="H2360" s="72"/>
      <c r="I2360" s="72"/>
    </row>
    <row r="2361" spans="1:9" x14ac:dyDescent="0.25">
      <c r="A2361" s="72"/>
      <c r="B2361" s="72"/>
      <c r="C2361" s="72"/>
      <c r="D2361" s="73"/>
      <c r="E2361" s="72"/>
      <c r="F2361" s="72"/>
      <c r="G2361" s="74"/>
      <c r="H2361" s="72"/>
      <c r="I2361" s="72"/>
    </row>
    <row r="2362" spans="1:9" x14ac:dyDescent="0.25">
      <c r="A2362" s="72"/>
      <c r="B2362" s="72"/>
      <c r="C2362" s="72"/>
      <c r="D2362" s="73"/>
      <c r="E2362" s="72"/>
      <c r="F2362" s="72"/>
      <c r="G2362" s="74"/>
      <c r="H2362" s="72"/>
      <c r="I2362" s="72"/>
    </row>
    <row r="2363" spans="1:9" x14ac:dyDescent="0.25">
      <c r="A2363" s="72"/>
      <c r="B2363" s="72"/>
      <c r="C2363" s="72"/>
      <c r="D2363" s="73"/>
      <c r="E2363" s="72"/>
      <c r="F2363" s="72"/>
      <c r="G2363" s="74"/>
      <c r="H2363" s="72"/>
      <c r="I2363" s="72"/>
    </row>
    <row r="2364" spans="1:9" x14ac:dyDescent="0.25">
      <c r="A2364" s="72"/>
      <c r="B2364" s="72"/>
      <c r="C2364" s="72"/>
      <c r="D2364" s="73"/>
      <c r="E2364" s="72"/>
      <c r="F2364" s="72"/>
      <c r="G2364" s="74"/>
      <c r="H2364" s="72"/>
      <c r="I2364" s="72"/>
    </row>
    <row r="2365" spans="1:9" x14ac:dyDescent="0.25">
      <c r="A2365" s="72"/>
      <c r="B2365" s="72"/>
      <c r="C2365" s="72"/>
      <c r="D2365" s="73"/>
      <c r="E2365" s="72"/>
      <c r="F2365" s="72"/>
      <c r="G2365" s="74"/>
      <c r="H2365" s="72"/>
      <c r="I2365" s="72"/>
    </row>
    <row r="2366" spans="1:9" x14ac:dyDescent="0.25">
      <c r="A2366" s="72"/>
      <c r="B2366" s="72"/>
      <c r="C2366" s="72"/>
      <c r="D2366" s="73"/>
      <c r="E2366" s="72"/>
      <c r="F2366" s="72"/>
      <c r="G2366" s="74"/>
      <c r="H2366" s="72"/>
      <c r="I2366" s="72"/>
    </row>
    <row r="2367" spans="1:9" x14ac:dyDescent="0.25">
      <c r="A2367" s="72"/>
      <c r="B2367" s="72"/>
      <c r="C2367" s="72"/>
      <c r="D2367" s="73"/>
      <c r="E2367" s="72"/>
      <c r="F2367" s="72"/>
      <c r="G2367" s="74"/>
      <c r="H2367" s="72"/>
      <c r="I2367" s="72"/>
    </row>
    <row r="2368" spans="1:9" x14ac:dyDescent="0.25">
      <c r="A2368" s="72"/>
      <c r="B2368" s="72"/>
      <c r="C2368" s="72"/>
      <c r="D2368" s="73"/>
      <c r="E2368" s="72"/>
      <c r="F2368" s="72"/>
      <c r="G2368" s="74"/>
      <c r="H2368" s="72"/>
      <c r="I2368" s="72"/>
    </row>
    <row r="2369" spans="1:9" x14ac:dyDescent="0.25">
      <c r="A2369" s="72"/>
      <c r="B2369" s="72"/>
      <c r="C2369" s="72"/>
      <c r="D2369" s="73"/>
      <c r="E2369" s="72"/>
      <c r="F2369" s="72"/>
      <c r="G2369" s="74"/>
      <c r="H2369" s="72"/>
      <c r="I2369" s="72"/>
    </row>
    <row r="2370" spans="1:9" x14ac:dyDescent="0.25">
      <c r="A2370" s="72"/>
      <c r="B2370" s="72"/>
      <c r="C2370" s="72"/>
      <c r="D2370" s="73"/>
      <c r="E2370" s="72"/>
      <c r="F2370" s="72"/>
      <c r="G2370" s="74"/>
      <c r="H2370" s="72"/>
      <c r="I2370" s="72"/>
    </row>
    <row r="2371" spans="1:9" x14ac:dyDescent="0.25">
      <c r="A2371" s="72"/>
      <c r="B2371" s="72"/>
      <c r="C2371" s="72"/>
      <c r="D2371" s="73"/>
      <c r="E2371" s="72"/>
      <c r="F2371" s="72"/>
      <c r="G2371" s="74"/>
      <c r="H2371" s="72"/>
      <c r="I2371" s="72"/>
    </row>
    <row r="2372" spans="1:9" x14ac:dyDescent="0.25">
      <c r="A2372" s="72"/>
      <c r="B2372" s="72"/>
      <c r="C2372" s="72"/>
      <c r="D2372" s="73"/>
      <c r="E2372" s="72"/>
      <c r="F2372" s="72"/>
      <c r="G2372" s="74"/>
      <c r="H2372" s="72"/>
      <c r="I2372" s="72"/>
    </row>
    <row r="2373" spans="1:9" x14ac:dyDescent="0.25">
      <c r="A2373" s="72"/>
      <c r="B2373" s="72"/>
      <c r="C2373" s="72"/>
      <c r="D2373" s="73"/>
      <c r="E2373" s="72"/>
      <c r="F2373" s="72"/>
      <c r="G2373" s="74"/>
      <c r="H2373" s="72"/>
      <c r="I2373" s="72"/>
    </row>
    <row r="2374" spans="1:9" x14ac:dyDescent="0.25">
      <c r="A2374" s="72"/>
      <c r="B2374" s="72"/>
      <c r="C2374" s="72"/>
      <c r="D2374" s="73"/>
      <c r="E2374" s="72"/>
      <c r="F2374" s="72"/>
      <c r="G2374" s="74"/>
      <c r="H2374" s="72"/>
      <c r="I2374" s="72"/>
    </row>
    <row r="2375" spans="1:9" x14ac:dyDescent="0.25">
      <c r="A2375" s="72"/>
      <c r="B2375" s="72"/>
      <c r="C2375" s="72"/>
      <c r="D2375" s="73"/>
      <c r="E2375" s="72"/>
      <c r="F2375" s="72"/>
      <c r="G2375" s="74"/>
      <c r="H2375" s="72"/>
      <c r="I2375" s="72"/>
    </row>
    <row r="2376" spans="1:9" x14ac:dyDescent="0.25">
      <c r="A2376" s="72"/>
      <c r="B2376" s="72"/>
      <c r="C2376" s="72"/>
      <c r="D2376" s="73"/>
      <c r="E2376" s="72"/>
      <c r="F2376" s="72"/>
      <c r="G2376" s="74"/>
      <c r="H2376" s="72"/>
      <c r="I2376" s="72"/>
    </row>
    <row r="2377" spans="1:9" x14ac:dyDescent="0.25">
      <c r="A2377" s="72"/>
      <c r="B2377" s="72"/>
      <c r="C2377" s="72"/>
      <c r="D2377" s="73"/>
      <c r="E2377" s="72"/>
      <c r="F2377" s="72"/>
      <c r="G2377" s="74"/>
      <c r="H2377" s="72"/>
      <c r="I2377" s="72"/>
    </row>
    <row r="2378" spans="1:9" x14ac:dyDescent="0.25">
      <c r="A2378" s="72"/>
      <c r="B2378" s="72"/>
      <c r="C2378" s="72"/>
      <c r="D2378" s="73"/>
      <c r="E2378" s="72"/>
      <c r="F2378" s="72"/>
      <c r="G2378" s="74"/>
      <c r="H2378" s="72"/>
      <c r="I2378" s="72"/>
    </row>
    <row r="2379" spans="1:9" x14ac:dyDescent="0.25">
      <c r="A2379" s="72"/>
      <c r="B2379" s="72"/>
      <c r="C2379" s="72"/>
      <c r="D2379" s="73"/>
      <c r="E2379" s="72"/>
      <c r="F2379" s="72"/>
      <c r="G2379" s="74"/>
      <c r="H2379" s="72"/>
      <c r="I2379" s="72"/>
    </row>
    <row r="2380" spans="1:9" x14ac:dyDescent="0.25">
      <c r="A2380" s="72"/>
      <c r="B2380" s="72"/>
      <c r="C2380" s="72"/>
      <c r="D2380" s="73"/>
      <c r="E2380" s="72"/>
      <c r="F2380" s="72"/>
      <c r="G2380" s="74"/>
      <c r="H2380" s="72"/>
      <c r="I2380" s="72"/>
    </row>
    <row r="2381" spans="1:9" x14ac:dyDescent="0.25">
      <c r="A2381" s="72"/>
      <c r="B2381" s="72"/>
      <c r="C2381" s="72"/>
      <c r="D2381" s="73"/>
      <c r="E2381" s="72"/>
      <c r="F2381" s="72"/>
      <c r="G2381" s="74"/>
      <c r="H2381" s="72"/>
      <c r="I2381" s="72"/>
    </row>
    <row r="2382" spans="1:9" x14ac:dyDescent="0.25">
      <c r="A2382" s="72"/>
      <c r="B2382" s="72"/>
      <c r="C2382" s="72"/>
      <c r="D2382" s="73"/>
      <c r="E2382" s="72"/>
      <c r="F2382" s="72"/>
      <c r="G2382" s="74"/>
      <c r="H2382" s="72"/>
      <c r="I2382" s="72"/>
    </row>
    <row r="2383" spans="1:9" x14ac:dyDescent="0.25">
      <c r="A2383" s="72"/>
      <c r="B2383" s="72"/>
      <c r="C2383" s="72"/>
      <c r="D2383" s="73"/>
      <c r="E2383" s="72"/>
      <c r="F2383" s="72"/>
      <c r="G2383" s="74"/>
      <c r="H2383" s="72"/>
      <c r="I2383" s="72"/>
    </row>
    <row r="2384" spans="1:9" x14ac:dyDescent="0.25">
      <c r="A2384" s="72"/>
      <c r="B2384" s="72"/>
      <c r="C2384" s="72"/>
      <c r="D2384" s="73"/>
      <c r="E2384" s="72"/>
      <c r="F2384" s="72"/>
      <c r="G2384" s="74"/>
      <c r="H2384" s="72"/>
      <c r="I2384" s="72"/>
    </row>
    <row r="2385" spans="1:9" x14ac:dyDescent="0.25">
      <c r="A2385" s="72"/>
      <c r="B2385" s="72"/>
      <c r="C2385" s="72"/>
      <c r="D2385" s="73"/>
      <c r="E2385" s="72"/>
      <c r="F2385" s="72"/>
      <c r="G2385" s="74"/>
      <c r="H2385" s="72"/>
      <c r="I2385" s="72"/>
    </row>
    <row r="2386" spans="1:9" x14ac:dyDescent="0.25">
      <c r="A2386" s="72"/>
      <c r="B2386" s="72"/>
      <c r="C2386" s="72"/>
      <c r="D2386" s="73"/>
      <c r="E2386" s="72"/>
      <c r="F2386" s="72"/>
      <c r="G2386" s="74"/>
      <c r="H2386" s="72"/>
      <c r="I2386" s="72"/>
    </row>
    <row r="2387" spans="1:9" x14ac:dyDescent="0.25">
      <c r="A2387" s="72"/>
      <c r="B2387" s="72"/>
      <c r="C2387" s="72"/>
      <c r="D2387" s="73"/>
      <c r="E2387" s="72"/>
      <c r="F2387" s="72"/>
      <c r="G2387" s="74"/>
      <c r="H2387" s="72"/>
      <c r="I2387" s="72"/>
    </row>
    <row r="2388" spans="1:9" x14ac:dyDescent="0.25">
      <c r="A2388" s="72"/>
      <c r="B2388" s="72"/>
      <c r="C2388" s="72"/>
      <c r="D2388" s="73"/>
      <c r="E2388" s="72"/>
      <c r="F2388" s="72"/>
      <c r="G2388" s="74"/>
      <c r="H2388" s="72"/>
      <c r="I2388" s="72"/>
    </row>
    <row r="2389" spans="1:9" x14ac:dyDescent="0.25">
      <c r="A2389" s="72"/>
      <c r="B2389" s="72"/>
      <c r="C2389" s="72"/>
      <c r="D2389" s="73"/>
      <c r="E2389" s="72"/>
      <c r="F2389" s="72"/>
      <c r="G2389" s="74"/>
      <c r="H2389" s="72"/>
      <c r="I2389" s="72"/>
    </row>
    <row r="2390" spans="1:9" x14ac:dyDescent="0.25">
      <c r="A2390" s="72"/>
      <c r="B2390" s="72"/>
      <c r="C2390" s="72"/>
      <c r="D2390" s="73"/>
      <c r="E2390" s="72"/>
      <c r="F2390" s="72"/>
      <c r="G2390" s="74"/>
      <c r="H2390" s="72"/>
      <c r="I2390" s="72"/>
    </row>
    <row r="2391" spans="1:9" x14ac:dyDescent="0.25">
      <c r="A2391" s="72"/>
      <c r="B2391" s="72"/>
      <c r="C2391" s="72"/>
      <c r="D2391" s="73"/>
      <c r="E2391" s="72"/>
      <c r="F2391" s="72"/>
      <c r="G2391" s="74"/>
      <c r="H2391" s="72"/>
      <c r="I2391" s="72"/>
    </row>
    <row r="2392" spans="1:9" x14ac:dyDescent="0.25">
      <c r="A2392" s="72"/>
      <c r="B2392" s="72"/>
      <c r="C2392" s="72"/>
      <c r="D2392" s="73"/>
      <c r="E2392" s="72"/>
      <c r="F2392" s="72"/>
      <c r="G2392" s="74"/>
      <c r="H2392" s="72"/>
      <c r="I2392" s="72"/>
    </row>
    <row r="2393" spans="1:9" x14ac:dyDescent="0.25">
      <c r="A2393" s="72"/>
      <c r="B2393" s="72"/>
      <c r="C2393" s="72"/>
      <c r="D2393" s="73"/>
      <c r="E2393" s="72"/>
      <c r="F2393" s="72"/>
      <c r="G2393" s="74"/>
      <c r="H2393" s="72"/>
      <c r="I2393" s="72"/>
    </row>
    <row r="2394" spans="1:9" x14ac:dyDescent="0.25">
      <c r="A2394" s="72"/>
      <c r="B2394" s="72"/>
      <c r="C2394" s="72"/>
      <c r="D2394" s="73"/>
      <c r="E2394" s="72"/>
      <c r="F2394" s="72"/>
      <c r="G2394" s="74"/>
      <c r="H2394" s="72"/>
      <c r="I2394" s="72"/>
    </row>
    <row r="2395" spans="1:9" x14ac:dyDescent="0.25">
      <c r="A2395" s="72"/>
      <c r="B2395" s="72"/>
      <c r="C2395" s="72"/>
      <c r="D2395" s="73"/>
      <c r="E2395" s="72"/>
      <c r="F2395" s="72"/>
      <c r="G2395" s="74"/>
      <c r="H2395" s="72"/>
      <c r="I2395" s="72"/>
    </row>
    <row r="2396" spans="1:9" x14ac:dyDescent="0.25">
      <c r="A2396" s="72"/>
      <c r="B2396" s="72"/>
      <c r="C2396" s="72"/>
      <c r="D2396" s="73"/>
      <c r="E2396" s="72"/>
      <c r="F2396" s="72"/>
      <c r="G2396" s="74"/>
      <c r="H2396" s="72"/>
      <c r="I2396" s="72"/>
    </row>
    <row r="2397" spans="1:9" x14ac:dyDescent="0.25">
      <c r="A2397" s="72"/>
      <c r="B2397" s="72"/>
      <c r="C2397" s="72"/>
      <c r="D2397" s="73"/>
      <c r="E2397" s="72"/>
      <c r="F2397" s="72"/>
      <c r="G2397" s="74"/>
      <c r="H2397" s="72"/>
      <c r="I2397" s="72"/>
    </row>
    <row r="2398" spans="1:9" x14ac:dyDescent="0.25">
      <c r="A2398" s="72"/>
      <c r="B2398" s="72"/>
      <c r="C2398" s="72"/>
      <c r="D2398" s="73"/>
      <c r="E2398" s="72"/>
      <c r="F2398" s="72"/>
      <c r="G2398" s="74"/>
      <c r="H2398" s="72"/>
      <c r="I2398" s="72"/>
    </row>
    <row r="2399" spans="1:9" x14ac:dyDescent="0.25">
      <c r="A2399" s="72"/>
      <c r="B2399" s="72"/>
      <c r="C2399" s="72"/>
      <c r="D2399" s="73"/>
      <c r="E2399" s="72"/>
      <c r="F2399" s="72"/>
      <c r="G2399" s="74"/>
      <c r="H2399" s="72"/>
      <c r="I2399" s="72"/>
    </row>
    <row r="2400" spans="1:9" x14ac:dyDescent="0.25">
      <c r="A2400" s="72"/>
      <c r="B2400" s="72"/>
      <c r="C2400" s="72"/>
      <c r="D2400" s="73"/>
      <c r="E2400" s="72"/>
      <c r="F2400" s="72"/>
      <c r="G2400" s="74"/>
      <c r="H2400" s="72"/>
      <c r="I2400" s="72"/>
    </row>
    <row r="2401" spans="1:9" x14ac:dyDescent="0.25">
      <c r="A2401" s="72"/>
      <c r="B2401" s="72"/>
      <c r="C2401" s="72"/>
      <c r="D2401" s="73"/>
      <c r="E2401" s="72"/>
      <c r="F2401" s="72"/>
      <c r="G2401" s="74"/>
      <c r="H2401" s="72"/>
      <c r="I2401" s="72"/>
    </row>
    <row r="2402" spans="1:9" x14ac:dyDescent="0.25">
      <c r="A2402" s="72"/>
      <c r="B2402" s="72"/>
      <c r="C2402" s="72"/>
      <c r="D2402" s="73"/>
      <c r="E2402" s="72"/>
      <c r="F2402" s="72"/>
      <c r="G2402" s="74"/>
      <c r="H2402" s="72"/>
      <c r="I2402" s="72"/>
    </row>
    <row r="2403" spans="1:9" x14ac:dyDescent="0.25">
      <c r="A2403" s="72"/>
      <c r="B2403" s="72"/>
      <c r="C2403" s="72"/>
      <c r="D2403" s="73"/>
      <c r="E2403" s="72"/>
      <c r="F2403" s="72"/>
      <c r="G2403" s="74"/>
      <c r="H2403" s="72"/>
      <c r="I2403" s="72"/>
    </row>
    <row r="2404" spans="1:9" x14ac:dyDescent="0.25">
      <c r="A2404" s="72"/>
      <c r="B2404" s="72"/>
      <c r="C2404" s="72"/>
      <c r="D2404" s="73"/>
      <c r="E2404" s="72"/>
      <c r="F2404" s="72"/>
      <c r="G2404" s="74"/>
      <c r="H2404" s="72"/>
      <c r="I2404" s="72"/>
    </row>
    <row r="2405" spans="1:9" x14ac:dyDescent="0.25">
      <c r="A2405" s="72"/>
      <c r="B2405" s="72"/>
      <c r="C2405" s="72"/>
      <c r="D2405" s="73"/>
      <c r="E2405" s="72"/>
      <c r="F2405" s="72"/>
      <c r="G2405" s="74"/>
      <c r="H2405" s="72"/>
      <c r="I2405" s="72"/>
    </row>
    <row r="2406" spans="1:9" x14ac:dyDescent="0.25">
      <c r="A2406" s="72"/>
      <c r="B2406" s="72"/>
      <c r="C2406" s="72"/>
      <c r="D2406" s="73"/>
      <c r="E2406" s="72"/>
      <c r="F2406" s="72"/>
      <c r="G2406" s="74"/>
      <c r="H2406" s="72"/>
      <c r="I2406" s="72"/>
    </row>
    <row r="2407" spans="1:9" x14ac:dyDescent="0.25">
      <c r="A2407" s="72"/>
      <c r="B2407" s="72"/>
      <c r="C2407" s="72"/>
      <c r="D2407" s="73"/>
      <c r="E2407" s="72"/>
      <c r="F2407" s="72"/>
      <c r="G2407" s="74"/>
      <c r="H2407" s="72"/>
      <c r="I2407" s="72"/>
    </row>
    <row r="2408" spans="1:9" x14ac:dyDescent="0.25">
      <c r="A2408" s="72"/>
      <c r="B2408" s="72"/>
      <c r="C2408" s="72"/>
      <c r="D2408" s="73"/>
      <c r="E2408" s="72"/>
      <c r="F2408" s="72"/>
      <c r="G2408" s="74"/>
      <c r="H2408" s="72"/>
      <c r="I2408" s="72"/>
    </row>
    <row r="2409" spans="1:9" x14ac:dyDescent="0.25">
      <c r="A2409" s="72"/>
      <c r="B2409" s="72"/>
      <c r="C2409" s="72"/>
      <c r="D2409" s="73"/>
      <c r="E2409" s="72"/>
      <c r="F2409" s="72"/>
      <c r="G2409" s="74"/>
      <c r="H2409" s="72"/>
      <c r="I2409" s="72"/>
    </row>
    <row r="2410" spans="1:9" x14ac:dyDescent="0.25">
      <c r="A2410" s="72"/>
      <c r="B2410" s="72"/>
      <c r="C2410" s="72"/>
      <c r="D2410" s="73"/>
      <c r="E2410" s="72"/>
      <c r="F2410" s="72"/>
      <c r="G2410" s="74"/>
      <c r="H2410" s="72"/>
      <c r="I2410" s="72"/>
    </row>
    <row r="2411" spans="1:9" x14ac:dyDescent="0.25">
      <c r="A2411" s="72"/>
      <c r="B2411" s="72"/>
      <c r="C2411" s="72"/>
      <c r="D2411" s="73"/>
      <c r="E2411" s="72"/>
      <c r="F2411" s="72"/>
      <c r="G2411" s="74"/>
      <c r="H2411" s="72"/>
      <c r="I2411" s="72"/>
    </row>
    <row r="2412" spans="1:9" x14ac:dyDescent="0.25">
      <c r="A2412" s="72"/>
      <c r="B2412" s="72"/>
      <c r="C2412" s="72"/>
      <c r="D2412" s="73"/>
      <c r="E2412" s="72"/>
      <c r="F2412" s="72"/>
      <c r="G2412" s="74"/>
      <c r="H2412" s="72"/>
      <c r="I2412" s="72"/>
    </row>
    <row r="2413" spans="1:9" x14ac:dyDescent="0.25">
      <c r="A2413" s="72"/>
      <c r="B2413" s="72"/>
      <c r="C2413" s="72"/>
      <c r="D2413" s="73"/>
      <c r="E2413" s="72"/>
      <c r="F2413" s="72"/>
      <c r="G2413" s="74"/>
      <c r="H2413" s="72"/>
      <c r="I2413" s="72"/>
    </row>
    <row r="2414" spans="1:9" x14ac:dyDescent="0.25">
      <c r="A2414" s="72"/>
      <c r="B2414" s="72"/>
      <c r="C2414" s="72"/>
      <c r="D2414" s="73"/>
      <c r="E2414" s="72"/>
      <c r="F2414" s="72"/>
      <c r="G2414" s="74"/>
      <c r="H2414" s="72"/>
      <c r="I2414" s="72"/>
    </row>
    <row r="2415" spans="1:9" x14ac:dyDescent="0.25">
      <c r="A2415" s="72"/>
      <c r="B2415" s="72"/>
      <c r="C2415" s="72"/>
      <c r="D2415" s="73"/>
      <c r="E2415" s="72"/>
      <c r="F2415" s="72"/>
      <c r="G2415" s="74"/>
      <c r="H2415" s="72"/>
      <c r="I2415" s="72"/>
    </row>
    <row r="2416" spans="1:9" x14ac:dyDescent="0.25">
      <c r="A2416" s="72"/>
      <c r="B2416" s="72"/>
      <c r="C2416" s="72"/>
      <c r="D2416" s="73"/>
      <c r="E2416" s="72"/>
      <c r="F2416" s="72"/>
      <c r="G2416" s="74"/>
      <c r="H2416" s="72"/>
      <c r="I2416" s="72"/>
    </row>
    <row r="2417" spans="1:9" x14ac:dyDescent="0.25">
      <c r="A2417" s="72"/>
      <c r="B2417" s="72"/>
      <c r="C2417" s="72"/>
      <c r="D2417" s="73"/>
      <c r="E2417" s="72"/>
      <c r="F2417" s="72"/>
      <c r="G2417" s="74"/>
      <c r="H2417" s="72"/>
      <c r="I2417" s="72"/>
    </row>
    <row r="2418" spans="1:9" x14ac:dyDescent="0.25">
      <c r="A2418" s="72"/>
      <c r="B2418" s="72"/>
      <c r="C2418" s="72"/>
      <c r="D2418" s="73"/>
      <c r="E2418" s="72"/>
      <c r="F2418" s="72"/>
      <c r="G2418" s="74"/>
      <c r="H2418" s="72"/>
      <c r="I2418" s="72"/>
    </row>
    <row r="2419" spans="1:9" x14ac:dyDescent="0.25">
      <c r="A2419" s="72"/>
      <c r="B2419" s="72"/>
      <c r="C2419" s="72"/>
      <c r="D2419" s="73"/>
      <c r="E2419" s="72"/>
      <c r="F2419" s="72"/>
      <c r="G2419" s="74"/>
      <c r="H2419" s="72"/>
      <c r="I2419" s="72"/>
    </row>
    <row r="2420" spans="1:9" x14ac:dyDescent="0.25">
      <c r="A2420" s="72"/>
      <c r="B2420" s="72"/>
      <c r="C2420" s="72"/>
      <c r="D2420" s="73"/>
      <c r="E2420" s="72"/>
      <c r="F2420" s="72"/>
      <c r="G2420" s="74"/>
      <c r="H2420" s="72"/>
      <c r="I2420" s="72"/>
    </row>
    <row r="2421" spans="1:9" x14ac:dyDescent="0.25">
      <c r="A2421" s="72"/>
      <c r="B2421" s="72"/>
      <c r="C2421" s="72"/>
      <c r="D2421" s="73"/>
      <c r="E2421" s="72"/>
      <c r="F2421" s="72"/>
      <c r="G2421" s="74"/>
      <c r="H2421" s="72"/>
      <c r="I2421" s="72"/>
    </row>
    <row r="2422" spans="1:9" x14ac:dyDescent="0.25">
      <c r="A2422" s="72"/>
      <c r="B2422" s="72"/>
      <c r="C2422" s="72"/>
      <c r="D2422" s="73"/>
      <c r="E2422" s="72"/>
      <c r="F2422" s="72"/>
      <c r="G2422" s="74"/>
      <c r="H2422" s="72"/>
      <c r="I2422" s="72"/>
    </row>
    <row r="2423" spans="1:9" x14ac:dyDescent="0.25">
      <c r="A2423" s="72"/>
      <c r="B2423" s="72"/>
      <c r="C2423" s="72"/>
      <c r="D2423" s="73"/>
      <c r="E2423" s="72"/>
      <c r="F2423" s="72"/>
      <c r="G2423" s="74"/>
      <c r="H2423" s="72"/>
      <c r="I2423" s="72"/>
    </row>
    <row r="2424" spans="1:9" x14ac:dyDescent="0.25">
      <c r="A2424" s="72"/>
      <c r="B2424" s="72"/>
      <c r="C2424" s="72"/>
      <c r="D2424" s="73"/>
      <c r="E2424" s="72"/>
      <c r="F2424" s="72"/>
      <c r="G2424" s="74"/>
      <c r="H2424" s="72"/>
      <c r="I2424" s="72"/>
    </row>
    <row r="2425" spans="1:9" x14ac:dyDescent="0.25">
      <c r="A2425" s="72"/>
      <c r="B2425" s="72"/>
      <c r="C2425" s="72"/>
      <c r="D2425" s="73"/>
      <c r="E2425" s="72"/>
      <c r="F2425" s="72"/>
      <c r="G2425" s="74"/>
      <c r="H2425" s="72"/>
      <c r="I2425" s="72"/>
    </row>
    <row r="2426" spans="1:9" x14ac:dyDescent="0.25">
      <c r="A2426" s="72"/>
      <c r="B2426" s="72"/>
      <c r="C2426" s="72"/>
      <c r="D2426" s="73"/>
      <c r="E2426" s="72"/>
      <c r="F2426" s="72"/>
      <c r="G2426" s="74"/>
      <c r="H2426" s="72"/>
      <c r="I2426" s="72"/>
    </row>
    <row r="2427" spans="1:9" x14ac:dyDescent="0.25">
      <c r="A2427" s="72"/>
      <c r="B2427" s="72"/>
      <c r="C2427" s="72"/>
      <c r="D2427" s="73"/>
      <c r="E2427" s="72"/>
      <c r="F2427" s="72"/>
      <c r="G2427" s="74"/>
      <c r="H2427" s="72"/>
      <c r="I2427" s="72"/>
    </row>
    <row r="2428" spans="1:9" x14ac:dyDescent="0.25">
      <c r="A2428" s="72"/>
      <c r="B2428" s="72"/>
      <c r="C2428" s="72"/>
      <c r="D2428" s="73"/>
      <c r="E2428" s="72"/>
      <c r="F2428" s="72"/>
      <c r="G2428" s="74"/>
      <c r="H2428" s="72"/>
      <c r="I2428" s="72"/>
    </row>
    <row r="2429" spans="1:9" x14ac:dyDescent="0.25">
      <c r="A2429" s="72"/>
      <c r="B2429" s="72"/>
      <c r="C2429" s="72"/>
      <c r="D2429" s="73"/>
      <c r="E2429" s="72"/>
      <c r="F2429" s="72"/>
      <c r="G2429" s="74"/>
      <c r="H2429" s="72"/>
      <c r="I2429" s="72"/>
    </row>
    <row r="2430" spans="1:9" x14ac:dyDescent="0.25">
      <c r="A2430" s="72"/>
      <c r="B2430" s="72"/>
      <c r="C2430" s="72"/>
      <c r="D2430" s="73"/>
      <c r="E2430" s="72"/>
      <c r="F2430" s="72"/>
      <c r="G2430" s="74"/>
      <c r="H2430" s="72"/>
      <c r="I2430" s="72"/>
    </row>
    <row r="2431" spans="1:9" x14ac:dyDescent="0.25">
      <c r="A2431" s="72"/>
      <c r="B2431" s="72"/>
      <c r="C2431" s="72"/>
      <c r="D2431" s="73"/>
      <c r="E2431" s="72"/>
      <c r="F2431" s="72"/>
      <c r="G2431" s="74"/>
      <c r="H2431" s="72"/>
      <c r="I2431" s="72"/>
    </row>
    <row r="2432" spans="1:9" x14ac:dyDescent="0.25">
      <c r="A2432" s="72"/>
      <c r="B2432" s="72"/>
      <c r="C2432" s="72"/>
      <c r="D2432" s="73"/>
      <c r="E2432" s="72"/>
      <c r="F2432" s="72"/>
      <c r="G2432" s="74"/>
      <c r="H2432" s="72"/>
      <c r="I2432" s="72"/>
    </row>
    <row r="2433" spans="1:9" x14ac:dyDescent="0.25">
      <c r="A2433" s="72"/>
      <c r="B2433" s="72"/>
      <c r="C2433" s="72"/>
      <c r="D2433" s="73"/>
      <c r="E2433" s="72"/>
      <c r="F2433" s="72"/>
      <c r="G2433" s="74"/>
      <c r="H2433" s="72"/>
      <c r="I2433" s="72"/>
    </row>
    <row r="2434" spans="1:9" x14ac:dyDescent="0.25">
      <c r="A2434" s="72"/>
      <c r="B2434" s="72"/>
      <c r="C2434" s="72"/>
      <c r="D2434" s="73"/>
      <c r="E2434" s="72"/>
      <c r="F2434" s="72"/>
      <c r="G2434" s="74"/>
      <c r="H2434" s="72"/>
      <c r="I2434" s="72"/>
    </row>
    <row r="2435" spans="1:9" x14ac:dyDescent="0.25">
      <c r="A2435" s="72"/>
      <c r="B2435" s="72"/>
      <c r="C2435" s="72"/>
      <c r="D2435" s="73"/>
      <c r="E2435" s="72"/>
      <c r="F2435" s="72"/>
      <c r="G2435" s="74"/>
      <c r="H2435" s="72"/>
      <c r="I2435" s="72"/>
    </row>
    <row r="2436" spans="1:9" x14ac:dyDescent="0.25">
      <c r="A2436" s="72"/>
      <c r="B2436" s="72"/>
      <c r="C2436" s="72"/>
      <c r="D2436" s="73"/>
      <c r="E2436" s="72"/>
      <c r="F2436" s="72"/>
      <c r="G2436" s="74"/>
      <c r="H2436" s="72"/>
      <c r="I2436" s="72"/>
    </row>
    <row r="2437" spans="1:9" x14ac:dyDescent="0.25">
      <c r="A2437" s="72"/>
      <c r="B2437" s="72"/>
      <c r="C2437" s="72"/>
      <c r="D2437" s="73"/>
      <c r="E2437" s="72"/>
      <c r="F2437" s="72"/>
      <c r="G2437" s="74"/>
      <c r="H2437" s="72"/>
      <c r="I2437" s="72"/>
    </row>
    <row r="2438" spans="1:9" x14ac:dyDescent="0.25">
      <c r="A2438" s="72"/>
      <c r="B2438" s="72"/>
      <c r="C2438" s="72"/>
      <c r="D2438" s="73"/>
      <c r="E2438" s="72"/>
      <c r="F2438" s="72"/>
      <c r="G2438" s="74"/>
      <c r="H2438" s="72"/>
      <c r="I2438" s="72"/>
    </row>
    <row r="2439" spans="1:9" x14ac:dyDescent="0.25">
      <c r="A2439" s="72"/>
      <c r="B2439" s="72"/>
      <c r="C2439" s="72"/>
      <c r="D2439" s="73"/>
      <c r="E2439" s="72"/>
      <c r="F2439" s="72"/>
      <c r="G2439" s="74"/>
      <c r="H2439" s="72"/>
      <c r="I2439" s="72"/>
    </row>
    <row r="2440" spans="1:9" x14ac:dyDescent="0.25">
      <c r="A2440" s="72"/>
      <c r="B2440" s="72"/>
      <c r="C2440" s="72"/>
      <c r="D2440" s="73"/>
      <c r="E2440" s="72"/>
      <c r="F2440" s="72"/>
      <c r="G2440" s="74"/>
      <c r="H2440" s="72"/>
      <c r="I2440" s="72"/>
    </row>
    <row r="2441" spans="1:9" x14ac:dyDescent="0.25">
      <c r="A2441" s="72"/>
      <c r="B2441" s="72"/>
      <c r="C2441" s="72"/>
      <c r="D2441" s="73"/>
      <c r="E2441" s="72"/>
      <c r="F2441" s="72"/>
      <c r="G2441" s="74"/>
      <c r="H2441" s="72"/>
      <c r="I2441" s="72"/>
    </row>
    <row r="2442" spans="1:9" x14ac:dyDescent="0.25">
      <c r="A2442" s="72"/>
      <c r="B2442" s="72"/>
      <c r="C2442" s="72"/>
      <c r="D2442" s="73"/>
      <c r="E2442" s="72"/>
      <c r="F2442" s="72"/>
      <c r="G2442" s="74"/>
      <c r="H2442" s="72"/>
      <c r="I2442" s="72"/>
    </row>
    <row r="2443" spans="1:9" x14ac:dyDescent="0.25">
      <c r="A2443" s="72"/>
      <c r="B2443" s="72"/>
      <c r="C2443" s="72"/>
      <c r="D2443" s="73"/>
      <c r="E2443" s="72"/>
      <c r="F2443" s="72"/>
      <c r="G2443" s="74"/>
      <c r="H2443" s="72"/>
      <c r="I2443" s="72"/>
    </row>
    <row r="2444" spans="1:9" x14ac:dyDescent="0.25">
      <c r="A2444" s="72"/>
      <c r="B2444" s="72"/>
      <c r="C2444" s="72"/>
      <c r="D2444" s="73"/>
      <c r="E2444" s="72"/>
      <c r="F2444" s="72"/>
      <c r="G2444" s="74"/>
      <c r="H2444" s="72"/>
      <c r="I2444" s="72"/>
    </row>
    <row r="2445" spans="1:9" x14ac:dyDescent="0.25">
      <c r="A2445" s="72"/>
      <c r="B2445" s="72"/>
      <c r="C2445" s="72"/>
      <c r="D2445" s="73"/>
      <c r="E2445" s="72"/>
      <c r="F2445" s="72"/>
      <c r="G2445" s="74"/>
      <c r="H2445" s="72"/>
      <c r="I2445" s="72"/>
    </row>
    <row r="2446" spans="1:9" x14ac:dyDescent="0.25">
      <c r="A2446" s="72"/>
      <c r="B2446" s="72"/>
      <c r="C2446" s="72"/>
      <c r="D2446" s="73"/>
      <c r="E2446" s="72"/>
      <c r="F2446" s="72"/>
      <c r="G2446" s="74"/>
      <c r="H2446" s="72"/>
      <c r="I2446" s="72"/>
    </row>
    <row r="2447" spans="1:9" x14ac:dyDescent="0.25">
      <c r="A2447" s="72"/>
      <c r="B2447" s="72"/>
      <c r="C2447" s="72"/>
      <c r="D2447" s="73"/>
      <c r="E2447" s="72"/>
      <c r="F2447" s="72"/>
      <c r="G2447" s="74"/>
      <c r="H2447" s="72"/>
      <c r="I2447" s="72"/>
    </row>
    <row r="2448" spans="1:9" x14ac:dyDescent="0.25">
      <c r="A2448" s="72"/>
      <c r="B2448" s="72"/>
      <c r="C2448" s="72"/>
      <c r="D2448" s="73"/>
      <c r="E2448" s="72"/>
      <c r="F2448" s="72"/>
      <c r="G2448" s="74"/>
      <c r="H2448" s="72"/>
      <c r="I2448" s="72"/>
    </row>
    <row r="2449" spans="1:9" x14ac:dyDescent="0.25">
      <c r="A2449" s="72"/>
      <c r="B2449" s="72"/>
      <c r="C2449" s="72"/>
      <c r="D2449" s="73"/>
      <c r="E2449" s="72"/>
      <c r="F2449" s="72"/>
      <c r="G2449" s="74"/>
      <c r="H2449" s="72"/>
      <c r="I2449" s="72"/>
    </row>
    <row r="2450" spans="1:9" x14ac:dyDescent="0.25">
      <c r="A2450" s="72"/>
      <c r="B2450" s="72"/>
      <c r="C2450" s="72"/>
      <c r="D2450" s="73"/>
      <c r="E2450" s="72"/>
      <c r="F2450" s="72"/>
      <c r="G2450" s="74"/>
      <c r="H2450" s="72"/>
      <c r="I2450" s="72"/>
    </row>
    <row r="2451" spans="1:9" x14ac:dyDescent="0.25">
      <c r="A2451" s="72"/>
      <c r="B2451" s="72"/>
      <c r="C2451" s="72"/>
      <c r="D2451" s="73"/>
      <c r="E2451" s="72"/>
      <c r="F2451" s="72"/>
      <c r="G2451" s="74"/>
      <c r="H2451" s="72"/>
      <c r="I2451" s="72"/>
    </row>
    <row r="2452" spans="1:9" x14ac:dyDescent="0.25">
      <c r="A2452" s="72"/>
      <c r="B2452" s="72"/>
      <c r="C2452" s="72"/>
      <c r="D2452" s="73"/>
      <c r="E2452" s="72"/>
      <c r="F2452" s="72"/>
      <c r="G2452" s="74"/>
      <c r="H2452" s="72"/>
      <c r="I2452" s="72"/>
    </row>
    <row r="2453" spans="1:9" x14ac:dyDescent="0.25">
      <c r="A2453" s="72"/>
      <c r="B2453" s="72"/>
      <c r="C2453" s="72"/>
      <c r="D2453" s="73"/>
      <c r="E2453" s="72"/>
      <c r="F2453" s="72"/>
      <c r="G2453" s="74"/>
      <c r="H2453" s="72"/>
      <c r="I2453" s="72"/>
    </row>
    <row r="2454" spans="1:9" x14ac:dyDescent="0.25">
      <c r="A2454" s="72"/>
      <c r="B2454" s="72"/>
      <c r="C2454" s="72"/>
      <c r="D2454" s="73"/>
      <c r="E2454" s="72"/>
      <c r="F2454" s="72"/>
      <c r="G2454" s="74"/>
      <c r="H2454" s="72"/>
      <c r="I2454" s="72"/>
    </row>
    <row r="2455" spans="1:9" x14ac:dyDescent="0.25">
      <c r="A2455" s="72"/>
      <c r="B2455" s="72"/>
      <c r="C2455" s="72"/>
      <c r="D2455" s="73"/>
      <c r="E2455" s="72"/>
      <c r="F2455" s="72"/>
      <c r="G2455" s="74"/>
      <c r="H2455" s="72"/>
      <c r="I2455" s="72"/>
    </row>
    <row r="2456" spans="1:9" x14ac:dyDescent="0.25">
      <c r="A2456" s="72"/>
      <c r="B2456" s="72"/>
      <c r="C2456" s="72"/>
      <c r="D2456" s="73"/>
      <c r="E2456" s="72"/>
      <c r="F2456" s="72"/>
      <c r="G2456" s="74"/>
      <c r="H2456" s="72"/>
      <c r="I2456" s="72"/>
    </row>
    <row r="2457" spans="1:9" x14ac:dyDescent="0.25">
      <c r="A2457" s="72"/>
      <c r="B2457" s="72"/>
      <c r="C2457" s="72"/>
      <c r="D2457" s="73"/>
      <c r="E2457" s="72"/>
      <c r="F2457" s="72"/>
      <c r="G2457" s="74"/>
      <c r="H2457" s="72"/>
      <c r="I2457" s="72"/>
    </row>
    <row r="2458" spans="1:9" x14ac:dyDescent="0.25">
      <c r="A2458" s="72"/>
      <c r="B2458" s="72"/>
      <c r="C2458" s="72"/>
      <c r="D2458" s="73"/>
      <c r="E2458" s="72"/>
      <c r="F2458" s="72"/>
      <c r="G2458" s="74"/>
      <c r="H2458" s="72"/>
      <c r="I2458" s="72"/>
    </row>
    <row r="2459" spans="1:9" x14ac:dyDescent="0.25">
      <c r="A2459" s="72"/>
      <c r="B2459" s="72"/>
      <c r="C2459" s="72"/>
      <c r="D2459" s="73"/>
      <c r="E2459" s="72"/>
      <c r="F2459" s="72"/>
      <c r="G2459" s="74"/>
      <c r="H2459" s="72"/>
      <c r="I2459" s="72"/>
    </row>
    <row r="2460" spans="1:9" x14ac:dyDescent="0.25">
      <c r="A2460" s="72"/>
      <c r="B2460" s="72"/>
      <c r="C2460" s="72"/>
      <c r="D2460" s="73"/>
      <c r="E2460" s="72"/>
      <c r="F2460" s="72"/>
      <c r="G2460" s="74"/>
      <c r="H2460" s="72"/>
      <c r="I2460" s="72"/>
    </row>
    <row r="2461" spans="1:9" x14ac:dyDescent="0.25">
      <c r="A2461" s="72"/>
      <c r="B2461" s="72"/>
      <c r="C2461" s="72"/>
      <c r="D2461" s="73"/>
      <c r="E2461" s="72"/>
      <c r="F2461" s="72"/>
      <c r="G2461" s="74"/>
      <c r="H2461" s="72"/>
      <c r="I2461" s="72"/>
    </row>
    <row r="2462" spans="1:9" x14ac:dyDescent="0.25">
      <c r="A2462" s="72"/>
      <c r="B2462" s="72"/>
      <c r="C2462" s="72"/>
      <c r="D2462" s="73"/>
      <c r="E2462" s="72"/>
      <c r="F2462" s="72"/>
      <c r="G2462" s="74"/>
      <c r="H2462" s="72"/>
      <c r="I2462" s="72"/>
    </row>
    <row r="2463" spans="1:9" x14ac:dyDescent="0.25">
      <c r="A2463" s="72"/>
      <c r="B2463" s="72"/>
      <c r="C2463" s="72"/>
      <c r="D2463" s="73"/>
      <c r="E2463" s="72"/>
      <c r="F2463" s="72"/>
      <c r="G2463" s="74"/>
      <c r="H2463" s="72"/>
      <c r="I2463" s="72"/>
    </row>
    <row r="2464" spans="1:9" x14ac:dyDescent="0.25">
      <c r="A2464" s="72"/>
      <c r="B2464" s="72"/>
      <c r="C2464" s="72"/>
      <c r="D2464" s="73"/>
      <c r="E2464" s="72"/>
      <c r="F2464" s="72"/>
      <c r="G2464" s="74"/>
      <c r="H2464" s="72"/>
      <c r="I2464" s="72"/>
    </row>
    <row r="2465" spans="1:9" x14ac:dyDescent="0.25">
      <c r="A2465" s="72"/>
      <c r="B2465" s="72"/>
      <c r="C2465" s="72"/>
      <c r="D2465" s="73"/>
      <c r="E2465" s="72"/>
      <c r="F2465" s="72"/>
      <c r="G2465" s="74"/>
      <c r="H2465" s="72"/>
      <c r="I2465" s="72"/>
    </row>
    <row r="2466" spans="1:9" x14ac:dyDescent="0.25">
      <c r="A2466" s="72"/>
      <c r="B2466" s="72"/>
      <c r="C2466" s="72"/>
      <c r="D2466" s="73"/>
      <c r="E2466" s="72"/>
      <c r="F2466" s="72"/>
      <c r="G2466" s="74"/>
      <c r="H2466" s="72"/>
      <c r="I2466" s="72"/>
    </row>
    <row r="2467" spans="1:9" x14ac:dyDescent="0.25">
      <c r="A2467" s="72"/>
      <c r="B2467" s="72"/>
      <c r="C2467" s="72"/>
      <c r="D2467" s="73"/>
      <c r="E2467" s="72"/>
      <c r="F2467" s="72"/>
      <c r="G2467" s="74"/>
      <c r="H2467" s="72"/>
      <c r="I2467" s="72"/>
    </row>
    <row r="2468" spans="1:9" x14ac:dyDescent="0.25">
      <c r="A2468" s="72"/>
      <c r="B2468" s="72"/>
      <c r="C2468" s="72"/>
      <c r="D2468" s="73"/>
      <c r="E2468" s="72"/>
      <c r="F2468" s="72"/>
      <c r="G2468" s="74"/>
      <c r="H2468" s="72"/>
      <c r="I2468" s="72"/>
    </row>
    <row r="2469" spans="1:9" x14ac:dyDescent="0.25">
      <c r="A2469" s="72"/>
      <c r="B2469" s="72"/>
      <c r="C2469" s="72"/>
      <c r="D2469" s="73"/>
      <c r="E2469" s="72"/>
      <c r="F2469" s="72"/>
      <c r="G2469" s="74"/>
      <c r="H2469" s="72"/>
      <c r="I2469" s="72"/>
    </row>
    <row r="2470" spans="1:9" x14ac:dyDescent="0.25">
      <c r="A2470" s="72"/>
      <c r="B2470" s="72"/>
      <c r="C2470" s="72"/>
      <c r="D2470" s="73"/>
      <c r="E2470" s="72"/>
      <c r="F2470" s="72"/>
      <c r="G2470" s="74"/>
      <c r="H2470" s="72"/>
      <c r="I2470" s="72"/>
    </row>
    <row r="2471" spans="1:9" x14ac:dyDescent="0.25">
      <c r="A2471" s="72"/>
      <c r="B2471" s="72"/>
      <c r="C2471" s="72"/>
      <c r="D2471" s="73"/>
      <c r="E2471" s="72"/>
      <c r="F2471" s="72"/>
      <c r="G2471" s="74"/>
      <c r="H2471" s="72"/>
      <c r="I2471" s="72"/>
    </row>
    <row r="2472" spans="1:9" x14ac:dyDescent="0.25">
      <c r="A2472" s="72"/>
      <c r="B2472" s="72"/>
      <c r="C2472" s="72"/>
      <c r="D2472" s="73"/>
      <c r="E2472" s="72"/>
      <c r="F2472" s="72"/>
      <c r="G2472" s="74"/>
      <c r="H2472" s="72"/>
      <c r="I2472" s="72"/>
    </row>
    <row r="2473" spans="1:9" x14ac:dyDescent="0.25">
      <c r="A2473" s="72"/>
      <c r="B2473" s="72"/>
      <c r="C2473" s="72"/>
      <c r="D2473" s="73"/>
      <c r="E2473" s="72"/>
      <c r="F2473" s="72"/>
      <c r="G2473" s="74"/>
      <c r="H2473" s="72"/>
      <c r="I2473" s="72"/>
    </row>
    <row r="2474" spans="1:9" x14ac:dyDescent="0.25">
      <c r="A2474" s="72"/>
      <c r="B2474" s="72"/>
      <c r="C2474" s="72"/>
      <c r="D2474" s="73"/>
      <c r="E2474" s="72"/>
      <c r="F2474" s="72"/>
      <c r="G2474" s="74"/>
      <c r="H2474" s="72"/>
      <c r="I2474" s="72"/>
    </row>
    <row r="2475" spans="1:9" x14ac:dyDescent="0.25">
      <c r="A2475" s="72"/>
      <c r="B2475" s="72"/>
      <c r="C2475" s="72"/>
      <c r="D2475" s="73"/>
      <c r="E2475" s="72"/>
      <c r="F2475" s="72"/>
      <c r="G2475" s="74"/>
      <c r="H2475" s="72"/>
      <c r="I2475" s="72"/>
    </row>
    <row r="2476" spans="1:9" x14ac:dyDescent="0.25">
      <c r="A2476" s="72"/>
      <c r="B2476" s="72"/>
      <c r="C2476" s="72"/>
      <c r="D2476" s="73"/>
      <c r="E2476" s="72"/>
      <c r="F2476" s="72"/>
      <c r="G2476" s="74"/>
      <c r="H2476" s="72"/>
      <c r="I2476" s="72"/>
    </row>
    <row r="2477" spans="1:9" x14ac:dyDescent="0.25">
      <c r="A2477" s="72"/>
      <c r="B2477" s="72"/>
      <c r="C2477" s="72"/>
      <c r="D2477" s="73"/>
      <c r="E2477" s="72"/>
      <c r="F2477" s="72"/>
      <c r="G2477" s="74"/>
      <c r="H2477" s="72"/>
      <c r="I2477" s="72"/>
    </row>
    <row r="2478" spans="1:9" x14ac:dyDescent="0.25">
      <c r="A2478" s="72"/>
      <c r="B2478" s="72"/>
      <c r="C2478" s="72"/>
      <c r="D2478" s="73"/>
      <c r="E2478" s="72"/>
      <c r="F2478" s="72"/>
      <c r="G2478" s="74"/>
      <c r="H2478" s="72"/>
      <c r="I2478" s="72"/>
    </row>
    <row r="2479" spans="1:9" x14ac:dyDescent="0.25">
      <c r="A2479" s="72"/>
      <c r="B2479" s="72"/>
      <c r="C2479" s="72"/>
      <c r="D2479" s="73"/>
      <c r="E2479" s="72"/>
      <c r="F2479" s="72"/>
      <c r="G2479" s="74"/>
      <c r="H2479" s="72"/>
      <c r="I2479" s="72"/>
    </row>
    <row r="2480" spans="1:9" x14ac:dyDescent="0.25">
      <c r="A2480" s="72"/>
      <c r="B2480" s="72"/>
      <c r="C2480" s="72"/>
      <c r="D2480" s="73"/>
      <c r="E2480" s="72"/>
      <c r="F2480" s="72"/>
      <c r="G2480" s="74"/>
      <c r="H2480" s="72"/>
      <c r="I2480" s="72"/>
    </row>
    <row r="2481" spans="1:9" x14ac:dyDescent="0.25">
      <c r="A2481" s="72"/>
      <c r="B2481" s="72"/>
      <c r="C2481" s="72"/>
      <c r="D2481" s="73"/>
      <c r="E2481" s="72"/>
      <c r="F2481" s="72"/>
      <c r="G2481" s="74"/>
      <c r="H2481" s="72"/>
      <c r="I2481" s="72"/>
    </row>
    <row r="2482" spans="1:9" x14ac:dyDescent="0.25">
      <c r="A2482" s="72"/>
      <c r="B2482" s="72"/>
      <c r="C2482" s="72"/>
      <c r="D2482" s="73"/>
      <c r="E2482" s="72"/>
      <c r="F2482" s="72"/>
      <c r="G2482" s="74"/>
      <c r="H2482" s="72"/>
      <c r="I2482" s="72"/>
    </row>
    <row r="2483" spans="1:9" x14ac:dyDescent="0.25">
      <c r="A2483" s="72"/>
      <c r="B2483" s="72"/>
      <c r="C2483" s="72"/>
      <c r="D2483" s="73"/>
      <c r="E2483" s="72"/>
      <c r="F2483" s="72"/>
      <c r="G2483" s="74"/>
      <c r="H2483" s="72"/>
      <c r="I2483" s="72"/>
    </row>
    <row r="2484" spans="1:9" x14ac:dyDescent="0.25">
      <c r="A2484" s="72"/>
      <c r="B2484" s="72"/>
      <c r="C2484" s="72"/>
      <c r="D2484" s="73"/>
      <c r="E2484" s="72"/>
      <c r="F2484" s="72"/>
      <c r="G2484" s="74"/>
      <c r="H2484" s="72"/>
      <c r="I2484" s="72"/>
    </row>
    <row r="2485" spans="1:9" x14ac:dyDescent="0.25">
      <c r="A2485" s="72"/>
      <c r="B2485" s="72"/>
      <c r="C2485" s="72"/>
      <c r="D2485" s="73"/>
      <c r="E2485" s="72"/>
      <c r="F2485" s="72"/>
      <c r="G2485" s="74"/>
      <c r="H2485" s="72"/>
      <c r="I2485" s="72"/>
    </row>
    <row r="2486" spans="1:9" x14ac:dyDescent="0.25">
      <c r="A2486" s="72"/>
      <c r="B2486" s="72"/>
      <c r="C2486" s="72"/>
      <c r="D2486" s="73"/>
      <c r="E2486" s="72"/>
      <c r="F2486" s="72"/>
      <c r="G2486" s="74"/>
      <c r="H2486" s="72"/>
      <c r="I2486" s="72"/>
    </row>
    <row r="2487" spans="1:9" x14ac:dyDescent="0.25">
      <c r="A2487" s="72"/>
      <c r="B2487" s="72"/>
      <c r="C2487" s="72"/>
      <c r="D2487" s="73"/>
      <c r="E2487" s="72"/>
      <c r="F2487" s="72"/>
      <c r="G2487" s="74"/>
      <c r="H2487" s="72"/>
      <c r="I2487" s="72"/>
    </row>
    <row r="2488" spans="1:9" x14ac:dyDescent="0.25">
      <c r="A2488" s="72"/>
      <c r="B2488" s="72"/>
      <c r="C2488" s="72"/>
      <c r="D2488" s="73"/>
      <c r="E2488" s="72"/>
      <c r="F2488" s="72"/>
      <c r="G2488" s="74"/>
      <c r="H2488" s="72"/>
      <c r="I2488" s="72"/>
    </row>
    <row r="2489" spans="1:9" x14ac:dyDescent="0.25">
      <c r="A2489" s="72"/>
      <c r="B2489" s="72"/>
      <c r="C2489" s="72"/>
      <c r="D2489" s="73"/>
      <c r="E2489" s="72"/>
      <c r="F2489" s="72"/>
      <c r="G2489" s="74"/>
      <c r="H2489" s="72"/>
      <c r="I2489" s="72"/>
    </row>
    <row r="2490" spans="1:9" x14ac:dyDescent="0.25">
      <c r="A2490" s="72"/>
      <c r="B2490" s="72"/>
      <c r="C2490" s="72"/>
      <c r="D2490" s="73"/>
      <c r="E2490" s="72"/>
      <c r="F2490" s="72"/>
      <c r="G2490" s="74"/>
      <c r="H2490" s="72"/>
      <c r="I2490" s="72"/>
    </row>
    <row r="2491" spans="1:9" x14ac:dyDescent="0.25">
      <c r="A2491" s="72"/>
      <c r="B2491" s="72"/>
      <c r="C2491" s="72"/>
      <c r="D2491" s="73"/>
      <c r="E2491" s="72"/>
      <c r="F2491" s="72"/>
      <c r="G2491" s="74"/>
      <c r="H2491" s="72"/>
      <c r="I2491" s="72"/>
    </row>
    <row r="2492" spans="1:9" x14ac:dyDescent="0.25">
      <c r="A2492" s="72"/>
      <c r="B2492" s="72"/>
      <c r="C2492" s="72"/>
      <c r="D2492" s="73"/>
      <c r="E2492" s="72"/>
      <c r="F2492" s="72"/>
      <c r="G2492" s="74"/>
      <c r="H2492" s="72"/>
      <c r="I2492" s="72"/>
    </row>
    <row r="2493" spans="1:9" x14ac:dyDescent="0.25">
      <c r="A2493" s="72"/>
      <c r="B2493" s="72"/>
      <c r="C2493" s="72"/>
      <c r="D2493" s="73"/>
      <c r="E2493" s="72"/>
      <c r="F2493" s="72"/>
      <c r="G2493" s="74"/>
      <c r="H2493" s="72"/>
      <c r="I2493" s="72"/>
    </row>
    <row r="2494" spans="1:9" x14ac:dyDescent="0.25">
      <c r="A2494" s="72"/>
      <c r="B2494" s="72"/>
      <c r="C2494" s="72"/>
      <c r="D2494" s="73"/>
      <c r="E2494" s="72"/>
      <c r="F2494" s="72"/>
      <c r="G2494" s="74"/>
      <c r="H2494" s="72"/>
      <c r="I2494" s="72"/>
    </row>
    <row r="2495" spans="1:9" x14ac:dyDescent="0.25">
      <c r="A2495" s="72"/>
      <c r="B2495" s="72"/>
      <c r="C2495" s="72"/>
      <c r="D2495" s="73"/>
      <c r="E2495" s="72"/>
      <c r="F2495" s="72"/>
      <c r="G2495" s="74"/>
      <c r="H2495" s="72"/>
      <c r="I2495" s="72"/>
    </row>
    <row r="2496" spans="1:9" x14ac:dyDescent="0.25">
      <c r="A2496" s="72"/>
      <c r="B2496" s="72"/>
      <c r="C2496" s="72"/>
      <c r="D2496" s="73"/>
      <c r="E2496" s="72"/>
      <c r="F2496" s="72"/>
      <c r="G2496" s="74"/>
      <c r="H2496" s="72"/>
      <c r="I2496" s="72"/>
    </row>
    <row r="2497" spans="1:9" x14ac:dyDescent="0.25">
      <c r="A2497" s="72"/>
      <c r="B2497" s="72"/>
      <c r="C2497" s="72"/>
      <c r="D2497" s="73"/>
      <c r="E2497" s="72"/>
      <c r="F2497" s="72"/>
      <c r="G2497" s="74"/>
      <c r="H2497" s="72"/>
      <c r="I2497" s="72"/>
    </row>
    <row r="2498" spans="1:9" x14ac:dyDescent="0.25">
      <c r="A2498" s="72"/>
      <c r="B2498" s="72"/>
      <c r="C2498" s="72"/>
      <c r="D2498" s="73"/>
      <c r="E2498" s="72"/>
      <c r="F2498" s="72"/>
      <c r="G2498" s="74"/>
      <c r="H2498" s="72"/>
      <c r="I2498" s="72"/>
    </row>
    <row r="2499" spans="1:9" x14ac:dyDescent="0.25">
      <c r="A2499" s="72"/>
      <c r="B2499" s="72"/>
      <c r="C2499" s="72"/>
      <c r="D2499" s="73"/>
      <c r="E2499" s="72"/>
      <c r="F2499" s="72"/>
      <c r="G2499" s="74"/>
      <c r="H2499" s="72"/>
      <c r="I2499" s="72"/>
    </row>
    <row r="2500" spans="1:9" x14ac:dyDescent="0.25">
      <c r="A2500" s="72"/>
      <c r="B2500" s="72"/>
      <c r="C2500" s="72"/>
      <c r="D2500" s="73"/>
      <c r="E2500" s="72"/>
      <c r="F2500" s="72"/>
      <c r="G2500" s="74"/>
      <c r="H2500" s="72"/>
      <c r="I2500" s="72"/>
    </row>
    <row r="2501" spans="1:9" x14ac:dyDescent="0.25">
      <c r="A2501" s="72"/>
      <c r="B2501" s="72"/>
      <c r="C2501" s="72"/>
      <c r="D2501" s="73"/>
      <c r="E2501" s="72"/>
      <c r="F2501" s="72"/>
      <c r="G2501" s="74"/>
      <c r="H2501" s="72"/>
      <c r="I2501" s="72"/>
    </row>
    <row r="2502" spans="1:9" x14ac:dyDescent="0.25">
      <c r="A2502" s="72"/>
      <c r="B2502" s="72"/>
      <c r="C2502" s="72"/>
      <c r="D2502" s="73"/>
      <c r="E2502" s="72"/>
      <c r="F2502" s="72"/>
      <c r="G2502" s="74"/>
      <c r="H2502" s="72"/>
      <c r="I2502" s="72"/>
    </row>
    <row r="2503" spans="1:9" x14ac:dyDescent="0.25">
      <c r="A2503" s="72"/>
      <c r="B2503" s="72"/>
      <c r="C2503" s="72"/>
      <c r="D2503" s="73"/>
      <c r="E2503" s="72"/>
      <c r="F2503" s="72"/>
      <c r="G2503" s="74"/>
      <c r="H2503" s="72"/>
      <c r="I2503" s="72"/>
    </row>
    <row r="2504" spans="1:9" x14ac:dyDescent="0.25">
      <c r="A2504" s="72"/>
      <c r="B2504" s="72"/>
      <c r="C2504" s="72"/>
      <c r="D2504" s="73"/>
      <c r="E2504" s="72"/>
      <c r="F2504" s="72"/>
      <c r="G2504" s="74"/>
      <c r="H2504" s="72"/>
      <c r="I2504" s="72"/>
    </row>
    <row r="2505" spans="1:9" x14ac:dyDescent="0.25">
      <c r="A2505" s="72"/>
      <c r="B2505" s="72"/>
      <c r="C2505" s="72"/>
      <c r="D2505" s="73"/>
      <c r="E2505" s="72"/>
      <c r="F2505" s="72"/>
      <c r="G2505" s="74"/>
      <c r="H2505" s="72"/>
      <c r="I2505" s="72"/>
    </row>
    <row r="2506" spans="1:9" x14ac:dyDescent="0.25">
      <c r="A2506" s="72"/>
      <c r="B2506" s="72"/>
      <c r="C2506" s="72"/>
      <c r="D2506" s="73"/>
      <c r="E2506" s="72"/>
      <c r="F2506" s="72"/>
      <c r="G2506" s="74"/>
      <c r="H2506" s="72"/>
      <c r="I2506" s="72"/>
    </row>
    <row r="2507" spans="1:9" x14ac:dyDescent="0.25">
      <c r="A2507" s="72"/>
      <c r="B2507" s="72"/>
      <c r="C2507" s="72"/>
      <c r="D2507" s="73"/>
      <c r="E2507" s="72"/>
      <c r="F2507" s="72"/>
      <c r="G2507" s="74"/>
      <c r="H2507" s="72"/>
      <c r="I2507" s="72"/>
    </row>
    <row r="2508" spans="1:9" x14ac:dyDescent="0.25">
      <c r="A2508" s="72"/>
      <c r="B2508" s="72"/>
      <c r="C2508" s="72"/>
      <c r="D2508" s="73"/>
      <c r="E2508" s="72"/>
      <c r="F2508" s="72"/>
      <c r="G2508" s="74"/>
      <c r="H2508" s="72"/>
      <c r="I2508" s="72"/>
    </row>
    <row r="2509" spans="1:9" x14ac:dyDescent="0.25">
      <c r="A2509" s="72"/>
      <c r="B2509" s="72"/>
      <c r="C2509" s="72"/>
      <c r="D2509" s="73"/>
      <c r="E2509" s="72"/>
      <c r="F2509" s="72"/>
      <c r="G2509" s="74"/>
      <c r="H2509" s="72"/>
      <c r="I2509" s="72"/>
    </row>
    <row r="2510" spans="1:9" x14ac:dyDescent="0.25">
      <c r="A2510" s="72"/>
      <c r="B2510" s="72"/>
      <c r="C2510" s="72"/>
      <c r="D2510" s="73"/>
      <c r="E2510" s="72"/>
      <c r="F2510" s="72"/>
      <c r="G2510" s="74"/>
      <c r="H2510" s="72"/>
      <c r="I2510" s="72"/>
    </row>
    <row r="2511" spans="1:9" x14ac:dyDescent="0.25">
      <c r="A2511" s="72"/>
      <c r="B2511" s="72"/>
      <c r="C2511" s="72"/>
      <c r="D2511" s="73"/>
      <c r="E2511" s="72"/>
      <c r="F2511" s="72"/>
      <c r="G2511" s="74"/>
      <c r="H2511" s="72"/>
      <c r="I2511" s="72"/>
    </row>
    <row r="2512" spans="1:9" x14ac:dyDescent="0.25">
      <c r="A2512" s="72"/>
      <c r="B2512" s="72"/>
      <c r="C2512" s="72"/>
      <c r="D2512" s="73"/>
      <c r="E2512" s="72"/>
      <c r="F2512" s="72"/>
      <c r="G2512" s="74"/>
      <c r="H2512" s="72"/>
      <c r="I2512" s="72"/>
    </row>
    <row r="2513" spans="1:9" x14ac:dyDescent="0.25">
      <c r="A2513" s="72"/>
      <c r="B2513" s="72"/>
      <c r="C2513" s="72"/>
      <c r="D2513" s="73"/>
      <c r="E2513" s="72"/>
      <c r="F2513" s="72"/>
      <c r="G2513" s="74"/>
      <c r="H2513" s="72"/>
      <c r="I2513" s="72"/>
    </row>
    <row r="2514" spans="1:9" x14ac:dyDescent="0.25">
      <c r="A2514" s="72"/>
      <c r="B2514" s="72"/>
      <c r="C2514" s="72"/>
      <c r="D2514" s="73"/>
      <c r="E2514" s="72"/>
      <c r="F2514" s="72"/>
      <c r="G2514" s="74"/>
      <c r="H2514" s="72"/>
      <c r="I2514" s="72"/>
    </row>
    <row r="2515" spans="1:9" x14ac:dyDescent="0.25">
      <c r="A2515" s="72"/>
      <c r="B2515" s="72"/>
      <c r="C2515" s="72"/>
      <c r="D2515" s="73"/>
      <c r="E2515" s="72"/>
      <c r="F2515" s="72"/>
      <c r="G2515" s="74"/>
      <c r="H2515" s="72"/>
      <c r="I2515" s="72"/>
    </row>
    <row r="2516" spans="1:9" x14ac:dyDescent="0.25">
      <c r="A2516" s="72"/>
      <c r="B2516" s="72"/>
      <c r="C2516" s="72"/>
      <c r="D2516" s="73"/>
      <c r="E2516" s="72"/>
      <c r="F2516" s="72"/>
      <c r="G2516" s="74"/>
      <c r="H2516" s="72"/>
      <c r="I2516" s="72"/>
    </row>
    <row r="2517" spans="1:9" x14ac:dyDescent="0.25">
      <c r="A2517" s="72"/>
      <c r="B2517" s="72"/>
      <c r="C2517" s="72"/>
      <c r="D2517" s="73"/>
      <c r="E2517" s="72"/>
      <c r="F2517" s="72"/>
      <c r="G2517" s="74"/>
      <c r="H2517" s="72"/>
      <c r="I2517" s="72"/>
    </row>
    <row r="2518" spans="1:9" x14ac:dyDescent="0.25">
      <c r="A2518" s="72"/>
      <c r="B2518" s="72"/>
      <c r="C2518" s="72"/>
      <c r="D2518" s="73"/>
      <c r="E2518" s="72"/>
      <c r="F2518" s="72"/>
      <c r="G2518" s="74"/>
      <c r="H2518" s="72"/>
      <c r="I2518" s="72"/>
    </row>
    <row r="2519" spans="1:9" x14ac:dyDescent="0.25">
      <c r="A2519" s="72"/>
      <c r="B2519" s="72"/>
      <c r="C2519" s="72"/>
      <c r="D2519" s="73"/>
      <c r="E2519" s="72"/>
      <c r="F2519" s="72"/>
      <c r="G2519" s="74"/>
      <c r="H2519" s="72"/>
      <c r="I2519" s="72"/>
    </row>
    <row r="2520" spans="1:9" x14ac:dyDescent="0.25">
      <c r="A2520" s="72"/>
      <c r="B2520" s="72"/>
      <c r="C2520" s="72"/>
      <c r="D2520" s="73"/>
      <c r="E2520" s="72"/>
      <c r="F2520" s="72"/>
      <c r="G2520" s="74"/>
      <c r="H2520" s="72"/>
      <c r="I2520" s="72"/>
    </row>
    <row r="2521" spans="1:9" x14ac:dyDescent="0.25">
      <c r="A2521" s="72"/>
      <c r="B2521" s="72"/>
      <c r="C2521" s="72"/>
      <c r="D2521" s="73"/>
      <c r="E2521" s="72"/>
      <c r="F2521" s="72"/>
      <c r="G2521" s="74"/>
      <c r="H2521" s="72"/>
      <c r="I2521" s="72"/>
    </row>
    <row r="2522" spans="1:9" x14ac:dyDescent="0.25">
      <c r="A2522" s="72"/>
      <c r="B2522" s="72"/>
      <c r="C2522" s="72"/>
      <c r="D2522" s="73"/>
      <c r="E2522" s="72"/>
      <c r="F2522" s="72"/>
      <c r="G2522" s="74"/>
      <c r="H2522" s="72"/>
      <c r="I2522" s="72"/>
    </row>
    <row r="2523" spans="1:9" x14ac:dyDescent="0.25">
      <c r="A2523" s="72"/>
      <c r="B2523" s="72"/>
      <c r="C2523" s="72"/>
      <c r="D2523" s="73"/>
      <c r="E2523" s="72"/>
      <c r="F2523" s="72"/>
      <c r="G2523" s="74"/>
      <c r="H2523" s="72"/>
      <c r="I2523" s="72"/>
    </row>
    <row r="2524" spans="1:9" x14ac:dyDescent="0.25">
      <c r="A2524" s="72"/>
      <c r="B2524" s="72"/>
      <c r="C2524" s="72"/>
      <c r="D2524" s="73"/>
      <c r="E2524" s="72"/>
      <c r="F2524" s="72"/>
      <c r="G2524" s="74"/>
      <c r="H2524" s="72"/>
      <c r="I2524" s="72"/>
    </row>
    <row r="2525" spans="1:9" x14ac:dyDescent="0.25">
      <c r="A2525" s="72"/>
      <c r="B2525" s="72"/>
      <c r="C2525" s="72"/>
      <c r="D2525" s="73"/>
      <c r="E2525" s="72"/>
      <c r="F2525" s="72"/>
      <c r="G2525" s="74"/>
      <c r="H2525" s="72"/>
      <c r="I2525" s="72"/>
    </row>
    <row r="2526" spans="1:9" x14ac:dyDescent="0.25">
      <c r="A2526" s="72"/>
      <c r="B2526" s="72"/>
      <c r="C2526" s="72"/>
      <c r="D2526" s="73"/>
      <c r="E2526" s="72"/>
      <c r="F2526" s="72"/>
      <c r="G2526" s="74"/>
      <c r="H2526" s="72"/>
      <c r="I2526" s="72"/>
    </row>
    <row r="2527" spans="1:9" x14ac:dyDescent="0.25">
      <c r="A2527" s="72"/>
      <c r="B2527" s="72"/>
      <c r="C2527" s="72"/>
      <c r="D2527" s="73"/>
      <c r="E2527" s="72"/>
      <c r="F2527" s="72"/>
      <c r="G2527" s="74"/>
      <c r="H2527" s="72"/>
      <c r="I2527" s="72"/>
    </row>
    <row r="2528" spans="1:9" x14ac:dyDescent="0.25">
      <c r="A2528" s="72"/>
      <c r="B2528" s="72"/>
      <c r="C2528" s="72"/>
      <c r="D2528" s="73"/>
      <c r="E2528" s="72"/>
      <c r="F2528" s="72"/>
      <c r="G2528" s="74"/>
      <c r="H2528" s="72"/>
      <c r="I2528" s="72"/>
    </row>
    <row r="2529" spans="1:9" x14ac:dyDescent="0.25">
      <c r="A2529" s="72"/>
      <c r="B2529" s="72"/>
      <c r="C2529" s="72"/>
      <c r="D2529" s="73"/>
      <c r="E2529" s="72"/>
      <c r="F2529" s="72"/>
      <c r="G2529" s="74"/>
      <c r="H2529" s="72"/>
      <c r="I2529" s="72"/>
    </row>
    <row r="2530" spans="1:9" x14ac:dyDescent="0.25">
      <c r="A2530" s="72"/>
      <c r="B2530" s="72"/>
      <c r="C2530" s="72"/>
      <c r="D2530" s="73"/>
      <c r="E2530" s="72"/>
      <c r="F2530" s="72"/>
      <c r="G2530" s="74"/>
      <c r="H2530" s="72"/>
      <c r="I2530" s="72"/>
    </row>
    <row r="2531" spans="1:9" x14ac:dyDescent="0.25">
      <c r="A2531" s="72"/>
      <c r="B2531" s="72"/>
      <c r="C2531" s="72"/>
      <c r="D2531" s="73"/>
      <c r="E2531" s="72"/>
      <c r="F2531" s="72"/>
      <c r="G2531" s="74"/>
      <c r="H2531" s="72"/>
      <c r="I2531" s="72"/>
    </row>
    <row r="2532" spans="1:9" x14ac:dyDescent="0.25">
      <c r="A2532" s="72"/>
      <c r="B2532" s="72"/>
      <c r="C2532" s="72"/>
      <c r="D2532" s="73"/>
      <c r="E2532" s="72"/>
      <c r="F2532" s="72"/>
      <c r="G2532" s="74"/>
      <c r="H2532" s="72"/>
      <c r="I2532" s="72"/>
    </row>
    <row r="2533" spans="1:9" x14ac:dyDescent="0.25">
      <c r="A2533" s="72"/>
      <c r="B2533" s="72"/>
      <c r="C2533" s="72"/>
      <c r="D2533" s="73"/>
      <c r="E2533" s="72"/>
      <c r="F2533" s="72"/>
      <c r="G2533" s="74"/>
      <c r="H2533" s="72"/>
      <c r="I2533" s="72"/>
    </row>
    <row r="2534" spans="1:9" x14ac:dyDescent="0.25">
      <c r="A2534" s="72"/>
      <c r="B2534" s="72"/>
      <c r="C2534" s="72"/>
      <c r="D2534" s="73"/>
      <c r="E2534" s="72"/>
      <c r="F2534" s="72"/>
      <c r="G2534" s="74"/>
      <c r="H2534" s="72"/>
      <c r="I2534" s="72"/>
    </row>
    <row r="2535" spans="1:9" x14ac:dyDescent="0.25">
      <c r="A2535" s="72"/>
      <c r="B2535" s="72"/>
      <c r="C2535" s="72"/>
      <c r="D2535" s="73"/>
      <c r="E2535" s="72"/>
      <c r="F2535" s="72"/>
      <c r="G2535" s="74"/>
      <c r="H2535" s="72"/>
      <c r="I2535" s="72"/>
    </row>
    <row r="2536" spans="1:9" x14ac:dyDescent="0.25">
      <c r="A2536" s="72"/>
      <c r="B2536" s="72"/>
      <c r="C2536" s="72"/>
      <c r="D2536" s="73"/>
      <c r="E2536" s="72"/>
      <c r="F2536" s="72"/>
      <c r="G2536" s="74"/>
      <c r="H2536" s="72"/>
      <c r="I2536" s="72"/>
    </row>
    <row r="2537" spans="1:9" x14ac:dyDescent="0.25">
      <c r="A2537" s="72"/>
      <c r="B2537" s="72"/>
      <c r="C2537" s="72"/>
      <c r="D2537" s="73"/>
      <c r="E2537" s="72"/>
      <c r="F2537" s="72"/>
      <c r="G2537" s="74"/>
      <c r="H2537" s="72"/>
      <c r="I2537" s="72"/>
    </row>
    <row r="2538" spans="1:9" x14ac:dyDescent="0.25">
      <c r="A2538" s="72"/>
      <c r="B2538" s="72"/>
      <c r="C2538" s="72"/>
      <c r="D2538" s="73"/>
      <c r="E2538" s="72"/>
      <c r="F2538" s="72"/>
      <c r="G2538" s="74"/>
      <c r="H2538" s="72"/>
      <c r="I2538" s="72"/>
    </row>
    <row r="2539" spans="1:9" x14ac:dyDescent="0.25">
      <c r="A2539" s="72"/>
      <c r="B2539" s="72"/>
      <c r="C2539" s="72"/>
      <c r="D2539" s="73"/>
      <c r="E2539" s="72"/>
      <c r="F2539" s="72"/>
      <c r="G2539" s="74"/>
      <c r="H2539" s="72"/>
      <c r="I2539" s="72"/>
    </row>
    <row r="2540" spans="1:9" x14ac:dyDescent="0.25">
      <c r="A2540" s="72"/>
      <c r="B2540" s="72"/>
      <c r="C2540" s="72"/>
      <c r="D2540" s="73"/>
      <c r="E2540" s="72"/>
      <c r="F2540" s="72"/>
      <c r="G2540" s="74"/>
      <c r="H2540" s="72"/>
      <c r="I2540" s="72"/>
    </row>
    <row r="2541" spans="1:9" x14ac:dyDescent="0.25">
      <c r="A2541" s="72"/>
      <c r="B2541" s="72"/>
      <c r="C2541" s="72"/>
      <c r="D2541" s="73"/>
      <c r="E2541" s="72"/>
      <c r="F2541" s="72"/>
      <c r="G2541" s="74"/>
      <c r="H2541" s="72"/>
      <c r="I2541" s="72"/>
    </row>
    <row r="2542" spans="1:9" x14ac:dyDescent="0.25">
      <c r="A2542" s="72"/>
      <c r="B2542" s="72"/>
      <c r="C2542" s="72"/>
      <c r="D2542" s="73"/>
      <c r="E2542" s="72"/>
      <c r="F2542" s="72"/>
      <c r="G2542" s="74"/>
      <c r="H2542" s="72"/>
      <c r="I2542" s="72"/>
    </row>
    <row r="2543" spans="1:9" x14ac:dyDescent="0.25">
      <c r="A2543" s="72"/>
      <c r="B2543" s="72"/>
      <c r="C2543" s="72"/>
      <c r="D2543" s="73"/>
      <c r="E2543" s="72"/>
      <c r="F2543" s="72"/>
      <c r="G2543" s="74"/>
      <c r="H2543" s="72"/>
      <c r="I2543" s="72"/>
    </row>
    <row r="2544" spans="1:9" x14ac:dyDescent="0.25">
      <c r="A2544" s="72"/>
      <c r="B2544" s="72"/>
      <c r="C2544" s="72"/>
      <c r="D2544" s="73"/>
      <c r="E2544" s="72"/>
      <c r="F2544" s="72"/>
      <c r="G2544" s="74"/>
      <c r="H2544" s="72"/>
      <c r="I2544" s="72"/>
    </row>
    <row r="2545" spans="1:9" x14ac:dyDescent="0.25">
      <c r="A2545" s="72"/>
      <c r="B2545" s="72"/>
      <c r="C2545" s="72"/>
      <c r="D2545" s="73"/>
      <c r="E2545" s="72"/>
      <c r="F2545" s="72"/>
      <c r="G2545" s="74"/>
      <c r="H2545" s="72"/>
      <c r="I2545" s="72"/>
    </row>
    <row r="2546" spans="1:9" x14ac:dyDescent="0.25">
      <c r="A2546" s="72"/>
      <c r="B2546" s="72"/>
      <c r="C2546" s="72"/>
      <c r="D2546" s="73"/>
      <c r="E2546" s="72"/>
      <c r="F2546" s="72"/>
      <c r="G2546" s="74"/>
      <c r="H2546" s="72"/>
      <c r="I2546" s="72"/>
    </row>
    <row r="2547" spans="1:9" x14ac:dyDescent="0.25">
      <c r="A2547" s="72"/>
      <c r="B2547" s="72"/>
      <c r="C2547" s="72"/>
      <c r="D2547" s="73"/>
      <c r="E2547" s="72"/>
      <c r="F2547" s="72"/>
      <c r="G2547" s="74"/>
      <c r="H2547" s="72"/>
      <c r="I2547" s="72"/>
    </row>
    <row r="2548" spans="1:9" x14ac:dyDescent="0.25">
      <c r="A2548" s="72"/>
      <c r="B2548" s="72"/>
      <c r="C2548" s="72"/>
      <c r="D2548" s="73"/>
      <c r="E2548" s="72"/>
      <c r="F2548" s="72"/>
      <c r="G2548" s="74"/>
      <c r="H2548" s="72"/>
      <c r="I2548" s="72"/>
    </row>
    <row r="2549" spans="1:9" x14ac:dyDescent="0.25">
      <c r="A2549" s="72"/>
      <c r="B2549" s="72"/>
      <c r="C2549" s="72"/>
      <c r="D2549" s="73"/>
      <c r="E2549" s="72"/>
      <c r="F2549" s="72"/>
      <c r="G2549" s="74"/>
      <c r="H2549" s="72"/>
      <c r="I2549" s="72"/>
    </row>
    <row r="2550" spans="1:9" x14ac:dyDescent="0.25">
      <c r="A2550" s="72"/>
      <c r="B2550" s="72"/>
      <c r="C2550" s="72"/>
      <c r="D2550" s="73"/>
      <c r="E2550" s="72"/>
      <c r="F2550" s="72"/>
      <c r="G2550" s="74"/>
      <c r="H2550" s="72"/>
      <c r="I2550" s="72"/>
    </row>
    <row r="2551" spans="1:9" x14ac:dyDescent="0.25">
      <c r="A2551" s="72"/>
      <c r="B2551" s="72"/>
      <c r="C2551" s="72"/>
      <c r="D2551" s="73"/>
      <c r="E2551" s="72"/>
      <c r="F2551" s="72"/>
      <c r="G2551" s="74"/>
      <c r="H2551" s="72"/>
      <c r="I2551" s="72"/>
    </row>
    <row r="2552" spans="1:9" x14ac:dyDescent="0.25">
      <c r="A2552" s="72"/>
      <c r="B2552" s="72"/>
      <c r="C2552" s="72"/>
      <c r="D2552" s="73"/>
      <c r="E2552" s="72"/>
      <c r="F2552" s="72"/>
      <c r="G2552" s="74"/>
      <c r="H2552" s="72"/>
      <c r="I2552" s="72"/>
    </row>
    <row r="2553" spans="1:9" x14ac:dyDescent="0.25">
      <c r="A2553" s="72"/>
      <c r="B2553" s="72"/>
      <c r="C2553" s="72"/>
      <c r="D2553" s="73"/>
      <c r="E2553" s="72"/>
      <c r="F2553" s="72"/>
      <c r="G2553" s="74"/>
      <c r="H2553" s="72"/>
      <c r="I2553" s="72"/>
    </row>
    <row r="2554" spans="1:9" x14ac:dyDescent="0.25">
      <c r="A2554" s="72"/>
      <c r="B2554" s="72"/>
      <c r="C2554" s="72"/>
      <c r="D2554" s="73"/>
      <c r="E2554" s="72"/>
      <c r="F2554" s="72"/>
      <c r="G2554" s="74"/>
      <c r="H2554" s="72"/>
      <c r="I2554" s="72"/>
    </row>
    <row r="2555" spans="1:9" x14ac:dyDescent="0.25">
      <c r="A2555" s="72"/>
      <c r="B2555" s="72"/>
      <c r="C2555" s="72"/>
      <c r="D2555" s="73"/>
      <c r="E2555" s="72"/>
      <c r="F2555" s="72"/>
      <c r="G2555" s="74"/>
      <c r="H2555" s="72"/>
      <c r="I2555" s="72"/>
    </row>
    <row r="2556" spans="1:9" x14ac:dyDescent="0.25">
      <c r="A2556" s="72"/>
      <c r="B2556" s="72"/>
      <c r="C2556" s="72"/>
      <c r="D2556" s="73"/>
      <c r="E2556" s="72"/>
      <c r="F2556" s="72"/>
      <c r="G2556" s="74"/>
      <c r="H2556" s="72"/>
      <c r="I2556" s="72"/>
    </row>
    <row r="2557" spans="1:9" x14ac:dyDescent="0.25">
      <c r="A2557" s="72"/>
      <c r="B2557" s="72"/>
      <c r="C2557" s="72"/>
      <c r="D2557" s="73"/>
      <c r="E2557" s="72"/>
      <c r="F2557" s="72"/>
      <c r="G2557" s="74"/>
      <c r="H2557" s="72"/>
      <c r="I2557" s="72"/>
    </row>
    <row r="2558" spans="1:9" x14ac:dyDescent="0.25">
      <c r="A2558" s="72"/>
      <c r="B2558" s="72"/>
      <c r="C2558" s="72"/>
      <c r="D2558" s="73"/>
      <c r="E2558" s="72"/>
      <c r="F2558" s="72"/>
      <c r="G2558" s="74"/>
      <c r="H2558" s="72"/>
      <c r="I2558" s="72"/>
    </row>
    <row r="2559" spans="1:9" x14ac:dyDescent="0.25">
      <c r="A2559" s="72"/>
      <c r="B2559" s="72"/>
      <c r="C2559" s="72"/>
      <c r="D2559" s="73"/>
      <c r="E2559" s="72"/>
      <c r="F2559" s="72"/>
      <c r="G2559" s="74"/>
      <c r="H2559" s="72"/>
      <c r="I2559" s="72"/>
    </row>
    <row r="2560" spans="1:9" x14ac:dyDescent="0.25">
      <c r="A2560" s="72"/>
      <c r="B2560" s="72"/>
      <c r="C2560" s="72"/>
      <c r="D2560" s="73"/>
      <c r="E2560" s="72"/>
      <c r="F2560" s="72"/>
      <c r="G2560" s="74"/>
      <c r="H2560" s="72"/>
      <c r="I2560" s="72"/>
    </row>
    <row r="2561" spans="1:9" x14ac:dyDescent="0.25">
      <c r="A2561" s="72"/>
      <c r="B2561" s="72"/>
      <c r="C2561" s="72"/>
      <c r="D2561" s="73"/>
      <c r="E2561" s="72"/>
      <c r="F2561" s="72"/>
      <c r="G2561" s="74"/>
      <c r="H2561" s="72"/>
      <c r="I2561" s="72"/>
    </row>
    <row r="2562" spans="1:9" x14ac:dyDescent="0.25">
      <c r="A2562" s="72"/>
      <c r="B2562" s="72"/>
      <c r="C2562" s="72"/>
      <c r="D2562" s="73"/>
      <c r="E2562" s="72"/>
      <c r="F2562" s="72"/>
      <c r="G2562" s="74"/>
      <c r="H2562" s="72"/>
      <c r="I2562" s="72"/>
    </row>
    <row r="2563" spans="1:9" x14ac:dyDescent="0.25">
      <c r="A2563" s="72"/>
      <c r="B2563" s="72"/>
      <c r="C2563" s="72"/>
      <c r="D2563" s="73"/>
      <c r="E2563" s="72"/>
      <c r="F2563" s="72"/>
      <c r="G2563" s="74"/>
      <c r="H2563" s="72"/>
      <c r="I2563" s="72"/>
    </row>
    <row r="2564" spans="1:9" x14ac:dyDescent="0.25">
      <c r="A2564" s="72"/>
      <c r="B2564" s="72"/>
      <c r="C2564" s="72"/>
      <c r="D2564" s="73"/>
      <c r="E2564" s="72"/>
      <c r="F2564" s="72"/>
      <c r="G2564" s="74"/>
      <c r="H2564" s="72"/>
      <c r="I2564" s="72"/>
    </row>
    <row r="2565" spans="1:9" x14ac:dyDescent="0.25">
      <c r="A2565" s="72"/>
      <c r="B2565" s="72"/>
      <c r="C2565" s="72"/>
      <c r="D2565" s="73"/>
      <c r="E2565" s="72"/>
      <c r="F2565" s="72"/>
      <c r="G2565" s="74"/>
      <c r="H2565" s="72"/>
      <c r="I2565" s="72"/>
    </row>
    <row r="2566" spans="1:9" x14ac:dyDescent="0.25">
      <c r="A2566" s="72"/>
      <c r="B2566" s="72"/>
      <c r="C2566" s="72"/>
      <c r="D2566" s="73"/>
      <c r="E2566" s="72"/>
      <c r="F2566" s="72"/>
      <c r="G2566" s="74"/>
      <c r="H2566" s="72"/>
      <c r="I2566" s="72"/>
    </row>
    <row r="2567" spans="1:9" x14ac:dyDescent="0.25">
      <c r="A2567" s="72"/>
      <c r="B2567" s="72"/>
      <c r="C2567" s="72"/>
      <c r="D2567" s="73"/>
      <c r="E2567" s="72"/>
      <c r="F2567" s="72"/>
      <c r="G2567" s="74"/>
      <c r="H2567" s="72"/>
      <c r="I2567" s="72"/>
    </row>
    <row r="2568" spans="1:9" x14ac:dyDescent="0.25">
      <c r="A2568" s="72"/>
      <c r="B2568" s="72"/>
      <c r="C2568" s="72"/>
      <c r="D2568" s="73"/>
      <c r="E2568" s="72"/>
      <c r="F2568" s="72"/>
      <c r="G2568" s="74"/>
      <c r="H2568" s="72"/>
      <c r="I2568" s="72"/>
    </row>
    <row r="2569" spans="1:9" x14ac:dyDescent="0.25">
      <c r="A2569" s="72"/>
      <c r="B2569" s="72"/>
      <c r="C2569" s="72"/>
      <c r="D2569" s="73"/>
      <c r="E2569" s="72"/>
      <c r="F2569" s="72"/>
      <c r="G2569" s="74"/>
      <c r="H2569" s="72"/>
      <c r="I2569" s="72"/>
    </row>
    <row r="2570" spans="1:9" x14ac:dyDescent="0.25">
      <c r="A2570" s="72"/>
      <c r="B2570" s="72"/>
      <c r="C2570" s="72"/>
      <c r="D2570" s="73"/>
      <c r="E2570" s="72"/>
      <c r="F2570" s="72"/>
      <c r="G2570" s="74"/>
      <c r="H2570" s="72"/>
      <c r="I2570" s="72"/>
    </row>
    <row r="2571" spans="1:9" x14ac:dyDescent="0.25">
      <c r="A2571" s="72"/>
      <c r="B2571" s="72"/>
      <c r="C2571" s="72"/>
      <c r="D2571" s="73"/>
      <c r="E2571" s="72"/>
      <c r="F2571" s="72"/>
      <c r="G2571" s="74"/>
      <c r="H2571" s="72"/>
      <c r="I2571" s="72"/>
    </row>
    <row r="2572" spans="1:9" x14ac:dyDescent="0.25">
      <c r="A2572" s="72"/>
      <c r="B2572" s="72"/>
      <c r="C2572" s="72"/>
      <c r="D2572" s="73"/>
      <c r="E2572" s="72"/>
      <c r="F2572" s="72"/>
      <c r="G2572" s="74"/>
      <c r="H2572" s="72"/>
      <c r="I2572" s="72"/>
    </row>
    <row r="2573" spans="1:9" x14ac:dyDescent="0.25">
      <c r="A2573" s="72"/>
      <c r="B2573" s="72"/>
      <c r="C2573" s="72"/>
      <c r="D2573" s="73"/>
      <c r="E2573" s="72"/>
      <c r="F2573" s="72"/>
      <c r="G2573" s="74"/>
      <c r="H2573" s="72"/>
      <c r="I2573" s="72"/>
    </row>
    <row r="2574" spans="1:9" x14ac:dyDescent="0.25">
      <c r="A2574" s="72"/>
      <c r="B2574" s="72"/>
      <c r="C2574" s="72"/>
      <c r="D2574" s="73"/>
      <c r="E2574" s="72"/>
      <c r="F2574" s="72"/>
      <c r="G2574" s="74"/>
      <c r="H2574" s="72"/>
      <c r="I2574" s="72"/>
    </row>
    <row r="2575" spans="1:9" x14ac:dyDescent="0.25">
      <c r="A2575" s="72"/>
      <c r="B2575" s="72"/>
      <c r="C2575" s="72"/>
      <c r="D2575" s="73"/>
      <c r="E2575" s="72"/>
      <c r="F2575" s="72"/>
      <c r="G2575" s="74"/>
      <c r="H2575" s="72"/>
      <c r="I2575" s="72"/>
    </row>
    <row r="2576" spans="1:9" x14ac:dyDescent="0.25">
      <c r="A2576" s="72"/>
      <c r="B2576" s="72"/>
      <c r="C2576" s="72"/>
      <c r="D2576" s="73"/>
      <c r="E2576" s="72"/>
      <c r="F2576" s="72"/>
      <c r="G2576" s="74"/>
      <c r="H2576" s="72"/>
      <c r="I2576" s="72"/>
    </row>
    <row r="2577" spans="1:9" x14ac:dyDescent="0.25">
      <c r="A2577" s="72"/>
      <c r="B2577" s="72"/>
      <c r="C2577" s="72"/>
      <c r="D2577" s="73"/>
      <c r="E2577" s="72"/>
      <c r="F2577" s="72"/>
      <c r="G2577" s="74"/>
      <c r="H2577" s="72"/>
      <c r="I2577" s="72"/>
    </row>
    <row r="2578" spans="1:9" x14ac:dyDescent="0.25">
      <c r="A2578" s="72"/>
      <c r="B2578" s="72"/>
      <c r="C2578" s="72"/>
      <c r="D2578" s="73"/>
      <c r="E2578" s="72"/>
      <c r="F2578" s="72"/>
      <c r="G2578" s="74"/>
      <c r="H2578" s="72"/>
      <c r="I2578" s="72"/>
    </row>
    <row r="2579" spans="1:9" x14ac:dyDescent="0.25">
      <c r="A2579" s="72"/>
      <c r="B2579" s="72"/>
      <c r="C2579" s="72"/>
      <c r="D2579" s="73"/>
      <c r="E2579" s="72"/>
      <c r="F2579" s="72"/>
      <c r="G2579" s="74"/>
      <c r="H2579" s="72"/>
      <c r="I2579" s="72"/>
    </row>
    <row r="2580" spans="1:9" x14ac:dyDescent="0.25">
      <c r="A2580" s="72"/>
      <c r="B2580" s="72"/>
      <c r="C2580" s="72"/>
      <c r="D2580" s="73"/>
      <c r="E2580" s="72"/>
      <c r="F2580" s="72"/>
      <c r="G2580" s="74"/>
      <c r="H2580" s="72"/>
      <c r="I2580" s="72"/>
    </row>
    <row r="2581" spans="1:9" x14ac:dyDescent="0.25">
      <c r="A2581" s="72"/>
      <c r="B2581" s="72"/>
      <c r="C2581" s="72"/>
      <c r="D2581" s="73"/>
      <c r="E2581" s="72"/>
      <c r="F2581" s="72"/>
      <c r="G2581" s="74"/>
      <c r="H2581" s="72"/>
      <c r="I2581" s="72"/>
    </row>
    <row r="2582" spans="1:9" x14ac:dyDescent="0.25">
      <c r="A2582" s="72"/>
      <c r="B2582" s="72"/>
      <c r="C2582" s="72"/>
      <c r="D2582" s="73"/>
      <c r="E2582" s="72"/>
      <c r="F2582" s="72"/>
      <c r="G2582" s="74"/>
      <c r="H2582" s="72"/>
      <c r="I2582" s="72"/>
    </row>
    <row r="2583" spans="1:9" x14ac:dyDescent="0.25">
      <c r="A2583" s="72"/>
      <c r="B2583" s="72"/>
      <c r="C2583" s="72"/>
      <c r="D2583" s="73"/>
      <c r="E2583" s="72"/>
      <c r="F2583" s="72"/>
      <c r="G2583" s="74"/>
      <c r="H2583" s="72"/>
      <c r="I2583" s="72"/>
    </row>
    <row r="2584" spans="1:9" x14ac:dyDescent="0.25">
      <c r="A2584" s="72"/>
      <c r="B2584" s="72"/>
      <c r="C2584" s="72"/>
      <c r="D2584" s="73"/>
      <c r="E2584" s="72"/>
      <c r="F2584" s="72"/>
      <c r="G2584" s="74"/>
      <c r="H2584" s="72"/>
      <c r="I2584" s="72"/>
    </row>
    <row r="2585" spans="1:9" x14ac:dyDescent="0.25">
      <c r="A2585" s="72"/>
      <c r="B2585" s="72"/>
      <c r="C2585" s="72"/>
      <c r="D2585" s="73"/>
      <c r="E2585" s="72"/>
      <c r="F2585" s="72"/>
      <c r="G2585" s="74"/>
      <c r="H2585" s="72"/>
      <c r="I2585" s="72"/>
    </row>
    <row r="2586" spans="1:9" x14ac:dyDescent="0.25">
      <c r="A2586" s="72"/>
      <c r="B2586" s="72"/>
      <c r="C2586" s="72"/>
      <c r="D2586" s="73"/>
      <c r="E2586" s="72"/>
      <c r="F2586" s="72"/>
      <c r="G2586" s="74"/>
      <c r="H2586" s="72"/>
      <c r="I2586" s="72"/>
    </row>
    <row r="2587" spans="1:9" x14ac:dyDescent="0.25">
      <c r="A2587" s="72"/>
      <c r="B2587" s="72"/>
      <c r="C2587" s="72"/>
      <c r="D2587" s="73"/>
      <c r="E2587" s="72"/>
      <c r="F2587" s="72"/>
      <c r="G2587" s="74"/>
      <c r="H2587" s="72"/>
      <c r="I2587" s="72"/>
    </row>
    <row r="2588" spans="1:9" x14ac:dyDescent="0.25">
      <c r="A2588" s="72"/>
      <c r="B2588" s="72"/>
      <c r="C2588" s="72"/>
      <c r="D2588" s="73"/>
      <c r="E2588" s="72"/>
      <c r="F2588" s="72"/>
      <c r="G2588" s="74"/>
      <c r="H2588" s="72"/>
      <c r="I2588" s="72"/>
    </row>
    <row r="2589" spans="1:9" x14ac:dyDescent="0.25">
      <c r="A2589" s="72"/>
      <c r="B2589" s="72"/>
      <c r="C2589" s="72"/>
      <c r="D2589" s="73"/>
      <c r="E2589" s="72"/>
      <c r="F2589" s="72"/>
      <c r="G2589" s="74"/>
      <c r="H2589" s="72"/>
      <c r="I2589" s="72"/>
    </row>
    <row r="2590" spans="1:9" x14ac:dyDescent="0.25">
      <c r="A2590" s="72"/>
      <c r="B2590" s="72"/>
      <c r="C2590" s="72"/>
      <c r="D2590" s="73"/>
      <c r="E2590" s="72"/>
      <c r="F2590" s="72"/>
      <c r="G2590" s="74"/>
      <c r="H2590" s="72"/>
      <c r="I2590" s="72"/>
    </row>
    <row r="2591" spans="1:9" x14ac:dyDescent="0.25">
      <c r="A2591" s="72"/>
      <c r="B2591" s="72"/>
      <c r="C2591" s="72"/>
      <c r="D2591" s="73"/>
      <c r="E2591" s="72"/>
      <c r="F2591" s="72"/>
      <c r="G2591" s="74"/>
      <c r="H2591" s="72"/>
      <c r="I2591" s="72"/>
    </row>
    <row r="2592" spans="1:9" x14ac:dyDescent="0.25">
      <c r="A2592" s="72"/>
      <c r="B2592" s="72"/>
      <c r="C2592" s="72"/>
      <c r="D2592" s="73"/>
      <c r="E2592" s="72"/>
      <c r="F2592" s="72"/>
      <c r="G2592" s="74"/>
      <c r="H2592" s="72"/>
      <c r="I2592" s="72"/>
    </row>
    <row r="2593" spans="1:9" x14ac:dyDescent="0.25">
      <c r="A2593" s="72"/>
      <c r="B2593" s="72"/>
      <c r="C2593" s="72"/>
      <c r="D2593" s="73"/>
      <c r="E2593" s="72"/>
      <c r="F2593" s="72"/>
      <c r="G2593" s="74"/>
      <c r="H2593" s="72"/>
      <c r="I2593" s="72"/>
    </row>
    <row r="2594" spans="1:9" x14ac:dyDescent="0.25">
      <c r="A2594" s="72"/>
      <c r="B2594" s="72"/>
      <c r="C2594" s="72"/>
      <c r="D2594" s="73"/>
      <c r="E2594" s="72"/>
      <c r="F2594" s="72"/>
      <c r="G2594" s="74"/>
      <c r="H2594" s="72"/>
      <c r="I2594" s="72"/>
    </row>
    <row r="2595" spans="1:9" x14ac:dyDescent="0.25">
      <c r="A2595" s="72"/>
      <c r="B2595" s="72"/>
      <c r="C2595" s="72"/>
      <c r="D2595" s="73"/>
      <c r="E2595" s="72"/>
      <c r="F2595" s="72"/>
      <c r="G2595" s="74"/>
      <c r="H2595" s="72"/>
      <c r="I2595" s="72"/>
    </row>
    <row r="2596" spans="1:9" x14ac:dyDescent="0.25">
      <c r="A2596" s="72"/>
      <c r="B2596" s="72"/>
      <c r="C2596" s="72"/>
      <c r="D2596" s="73"/>
      <c r="E2596" s="72"/>
      <c r="F2596" s="72"/>
      <c r="G2596" s="74"/>
      <c r="H2596" s="72"/>
      <c r="I2596" s="72"/>
    </row>
    <row r="2597" spans="1:9" x14ac:dyDescent="0.25">
      <c r="A2597" s="72"/>
      <c r="B2597" s="72"/>
      <c r="C2597" s="72"/>
      <c r="D2597" s="73"/>
      <c r="E2597" s="72"/>
      <c r="F2597" s="72"/>
      <c r="G2597" s="74"/>
      <c r="H2597" s="72"/>
      <c r="I2597" s="72"/>
    </row>
    <row r="2598" spans="1:9" x14ac:dyDescent="0.25">
      <c r="A2598" s="72"/>
      <c r="B2598" s="72"/>
      <c r="C2598" s="72"/>
      <c r="D2598" s="73"/>
      <c r="E2598" s="72"/>
      <c r="F2598" s="72"/>
      <c r="G2598" s="74"/>
      <c r="H2598" s="72"/>
      <c r="I2598" s="72"/>
    </row>
    <row r="2599" spans="1:9" x14ac:dyDescent="0.25">
      <c r="A2599" s="72"/>
      <c r="B2599" s="72"/>
      <c r="C2599" s="72"/>
      <c r="D2599" s="73"/>
      <c r="E2599" s="72"/>
      <c r="F2599" s="72"/>
      <c r="G2599" s="74"/>
      <c r="H2599" s="72"/>
      <c r="I2599" s="72"/>
    </row>
    <row r="2600" spans="1:9" x14ac:dyDescent="0.25">
      <c r="A2600" s="72"/>
      <c r="B2600" s="72"/>
      <c r="C2600" s="72"/>
      <c r="D2600" s="73"/>
      <c r="E2600" s="72"/>
      <c r="F2600" s="72"/>
      <c r="G2600" s="74"/>
      <c r="H2600" s="72"/>
      <c r="I2600" s="72"/>
    </row>
    <row r="2601" spans="1:9" x14ac:dyDescent="0.25">
      <c r="A2601" s="72"/>
      <c r="B2601" s="72"/>
      <c r="C2601" s="72"/>
      <c r="D2601" s="73"/>
      <c r="E2601" s="72"/>
      <c r="F2601" s="72"/>
      <c r="G2601" s="74"/>
      <c r="H2601" s="72"/>
      <c r="I2601" s="72"/>
    </row>
    <row r="2602" spans="1:9" x14ac:dyDescent="0.25">
      <c r="A2602" s="72"/>
      <c r="B2602" s="72"/>
      <c r="C2602" s="72"/>
      <c r="D2602" s="73"/>
      <c r="E2602" s="72"/>
      <c r="F2602" s="72"/>
      <c r="G2602" s="74"/>
      <c r="H2602" s="72"/>
      <c r="I2602" s="72"/>
    </row>
    <row r="2603" spans="1:9" x14ac:dyDescent="0.25">
      <c r="A2603" s="72"/>
      <c r="B2603" s="72"/>
      <c r="C2603" s="72"/>
      <c r="D2603" s="73"/>
      <c r="E2603" s="72"/>
      <c r="F2603" s="72"/>
      <c r="G2603" s="74"/>
      <c r="H2603" s="72"/>
      <c r="I2603" s="72"/>
    </row>
    <row r="2604" spans="1:9" x14ac:dyDescent="0.25">
      <c r="A2604" s="72"/>
      <c r="B2604" s="72"/>
      <c r="C2604" s="72"/>
      <c r="D2604" s="73"/>
      <c r="E2604" s="72"/>
      <c r="F2604" s="72"/>
      <c r="G2604" s="74"/>
      <c r="H2604" s="72"/>
      <c r="I2604" s="72"/>
    </row>
    <row r="2605" spans="1:9" x14ac:dyDescent="0.25">
      <c r="A2605" s="72"/>
      <c r="B2605" s="72"/>
      <c r="C2605" s="72"/>
      <c r="D2605" s="73"/>
      <c r="E2605" s="72"/>
      <c r="F2605" s="72"/>
      <c r="G2605" s="74"/>
      <c r="H2605" s="72"/>
      <c r="I2605" s="72"/>
    </row>
    <row r="2606" spans="1:9" x14ac:dyDescent="0.25">
      <c r="A2606" s="72"/>
      <c r="B2606" s="72"/>
      <c r="C2606" s="72"/>
      <c r="D2606" s="73"/>
      <c r="E2606" s="72"/>
      <c r="F2606" s="72"/>
      <c r="G2606" s="74"/>
      <c r="H2606" s="72"/>
      <c r="I2606" s="72"/>
    </row>
    <row r="2607" spans="1:9" x14ac:dyDescent="0.25">
      <c r="A2607" s="72"/>
      <c r="B2607" s="72"/>
      <c r="C2607" s="72"/>
      <c r="D2607" s="73"/>
      <c r="E2607" s="72"/>
      <c r="F2607" s="72"/>
      <c r="G2607" s="74"/>
      <c r="H2607" s="72"/>
      <c r="I2607" s="72"/>
    </row>
    <row r="2608" spans="1:9" x14ac:dyDescent="0.25">
      <c r="A2608" s="72"/>
      <c r="B2608" s="72"/>
      <c r="C2608" s="72"/>
      <c r="D2608" s="73"/>
      <c r="E2608" s="72"/>
      <c r="F2608" s="72"/>
      <c r="G2608" s="74"/>
      <c r="H2608" s="72"/>
      <c r="I2608" s="72"/>
    </row>
    <row r="2609" spans="1:9" x14ac:dyDescent="0.25">
      <c r="A2609" s="72"/>
      <c r="B2609" s="72"/>
      <c r="C2609" s="72"/>
      <c r="D2609" s="73"/>
      <c r="E2609" s="72"/>
      <c r="F2609" s="72"/>
      <c r="G2609" s="74"/>
      <c r="H2609" s="72"/>
      <c r="I2609" s="72"/>
    </row>
    <row r="2610" spans="1:9" x14ac:dyDescent="0.25">
      <c r="A2610" s="72"/>
      <c r="B2610" s="72"/>
      <c r="C2610" s="72"/>
      <c r="D2610" s="73"/>
      <c r="E2610" s="72"/>
      <c r="F2610" s="72"/>
      <c r="G2610" s="74"/>
      <c r="H2610" s="72"/>
      <c r="I2610" s="72"/>
    </row>
    <row r="2611" spans="1:9" x14ac:dyDescent="0.25">
      <c r="A2611" s="72"/>
      <c r="B2611" s="72"/>
      <c r="C2611" s="72"/>
      <c r="D2611" s="73"/>
      <c r="E2611" s="72"/>
      <c r="F2611" s="72"/>
      <c r="G2611" s="74"/>
      <c r="H2611" s="72"/>
      <c r="I2611" s="72"/>
    </row>
    <row r="2612" spans="1:9" x14ac:dyDescent="0.25">
      <c r="A2612" s="72"/>
      <c r="B2612" s="72"/>
      <c r="C2612" s="72"/>
      <c r="D2612" s="73"/>
      <c r="E2612" s="72"/>
      <c r="F2612" s="72"/>
      <c r="G2612" s="74"/>
      <c r="H2612" s="72"/>
      <c r="I2612" s="72"/>
    </row>
    <row r="2613" spans="1:9" x14ac:dyDescent="0.25">
      <c r="A2613" s="72"/>
      <c r="B2613" s="72"/>
      <c r="C2613" s="72"/>
      <c r="D2613" s="73"/>
      <c r="E2613" s="72"/>
      <c r="F2613" s="72"/>
      <c r="G2613" s="74"/>
      <c r="H2613" s="72"/>
      <c r="I2613" s="72"/>
    </row>
    <row r="2614" spans="1:9" x14ac:dyDescent="0.25">
      <c r="A2614" s="72"/>
      <c r="B2614" s="72"/>
      <c r="C2614" s="72"/>
      <c r="D2614" s="73"/>
      <c r="E2614" s="72"/>
      <c r="F2614" s="72"/>
      <c r="G2614" s="74"/>
      <c r="H2614" s="72"/>
      <c r="I2614" s="72"/>
    </row>
    <row r="2615" spans="1:9" x14ac:dyDescent="0.25">
      <c r="A2615" s="72"/>
      <c r="B2615" s="72"/>
      <c r="C2615" s="72"/>
      <c r="D2615" s="73"/>
      <c r="E2615" s="72"/>
      <c r="F2615" s="72"/>
      <c r="G2615" s="74"/>
      <c r="H2615" s="72"/>
      <c r="I2615" s="72"/>
    </row>
    <row r="2616" spans="1:9" x14ac:dyDescent="0.25">
      <c r="A2616" s="72"/>
      <c r="B2616" s="72"/>
      <c r="C2616" s="72"/>
      <c r="D2616" s="73"/>
      <c r="E2616" s="72"/>
      <c r="F2616" s="72"/>
      <c r="G2616" s="74"/>
      <c r="H2616" s="72"/>
      <c r="I2616" s="72"/>
    </row>
    <row r="2617" spans="1:9" x14ac:dyDescent="0.25">
      <c r="A2617" s="72"/>
      <c r="B2617" s="72"/>
      <c r="C2617" s="72"/>
      <c r="D2617" s="73"/>
      <c r="E2617" s="72"/>
      <c r="F2617" s="72"/>
      <c r="G2617" s="74"/>
      <c r="H2617" s="72"/>
      <c r="I2617" s="72"/>
    </row>
    <row r="2618" spans="1:9" x14ac:dyDescent="0.25">
      <c r="A2618" s="72"/>
      <c r="B2618" s="72"/>
      <c r="C2618" s="72"/>
      <c r="D2618" s="73"/>
      <c r="E2618" s="72"/>
      <c r="F2618" s="72"/>
      <c r="G2618" s="74"/>
      <c r="H2618" s="72"/>
      <c r="I2618" s="72"/>
    </row>
    <row r="2619" spans="1:9" x14ac:dyDescent="0.25">
      <c r="A2619" s="72"/>
      <c r="B2619" s="72"/>
      <c r="C2619" s="72"/>
      <c r="D2619" s="73"/>
      <c r="E2619" s="72"/>
      <c r="F2619" s="72"/>
      <c r="G2619" s="74"/>
      <c r="H2619" s="72"/>
      <c r="I2619" s="72"/>
    </row>
    <row r="2620" spans="1:9" x14ac:dyDescent="0.25">
      <c r="A2620" s="72"/>
      <c r="B2620" s="72"/>
      <c r="C2620" s="72"/>
      <c r="D2620" s="73"/>
      <c r="E2620" s="72"/>
      <c r="F2620" s="72"/>
      <c r="G2620" s="74"/>
      <c r="H2620" s="72"/>
      <c r="I2620" s="72"/>
    </row>
    <row r="2621" spans="1:9" x14ac:dyDescent="0.25">
      <c r="A2621" s="72"/>
      <c r="B2621" s="72"/>
      <c r="C2621" s="72"/>
      <c r="D2621" s="73"/>
      <c r="E2621" s="72"/>
      <c r="F2621" s="72"/>
      <c r="G2621" s="74"/>
      <c r="H2621" s="72"/>
      <c r="I2621" s="72"/>
    </row>
    <row r="2622" spans="1:9" x14ac:dyDescent="0.25">
      <c r="A2622" s="72"/>
      <c r="B2622" s="72"/>
      <c r="C2622" s="72"/>
      <c r="D2622" s="73"/>
      <c r="E2622" s="72"/>
      <c r="F2622" s="72"/>
      <c r="G2622" s="74"/>
      <c r="H2622" s="72"/>
      <c r="I2622" s="72"/>
    </row>
    <row r="2623" spans="1:9" x14ac:dyDescent="0.25">
      <c r="A2623" s="72"/>
      <c r="B2623" s="72"/>
      <c r="C2623" s="72"/>
      <c r="D2623" s="73"/>
      <c r="E2623" s="72"/>
      <c r="F2623" s="72"/>
      <c r="G2623" s="74"/>
      <c r="H2623" s="72"/>
      <c r="I2623" s="72"/>
    </row>
    <row r="2624" spans="1:9" x14ac:dyDescent="0.25">
      <c r="A2624" s="72"/>
      <c r="B2624" s="72"/>
      <c r="C2624" s="72"/>
      <c r="D2624" s="73"/>
      <c r="E2624" s="72"/>
      <c r="F2624" s="72"/>
      <c r="G2624" s="74"/>
      <c r="H2624" s="72"/>
      <c r="I2624" s="72"/>
    </row>
    <row r="2625" spans="1:9" x14ac:dyDescent="0.25">
      <c r="A2625" s="72"/>
      <c r="B2625" s="72"/>
      <c r="C2625" s="72"/>
      <c r="D2625" s="73"/>
      <c r="E2625" s="72"/>
      <c r="F2625" s="72"/>
      <c r="G2625" s="74"/>
      <c r="H2625" s="72"/>
      <c r="I2625" s="72"/>
    </row>
    <row r="2626" spans="1:9" x14ac:dyDescent="0.25">
      <c r="A2626" s="72"/>
      <c r="B2626" s="72"/>
      <c r="C2626" s="72"/>
      <c r="D2626" s="73"/>
      <c r="E2626" s="72"/>
      <c r="F2626" s="72"/>
      <c r="G2626" s="74"/>
      <c r="H2626" s="72"/>
      <c r="I2626" s="72"/>
    </row>
    <row r="2627" spans="1:9" x14ac:dyDescent="0.25">
      <c r="A2627" s="72"/>
      <c r="B2627" s="72"/>
      <c r="C2627" s="72"/>
      <c r="D2627" s="73"/>
      <c r="E2627" s="72"/>
      <c r="F2627" s="72"/>
      <c r="G2627" s="74"/>
      <c r="H2627" s="72"/>
      <c r="I2627" s="72"/>
    </row>
    <row r="2628" spans="1:9" x14ac:dyDescent="0.25">
      <c r="A2628" s="72"/>
      <c r="B2628" s="72"/>
      <c r="C2628" s="72"/>
      <c r="D2628" s="73"/>
      <c r="E2628" s="72"/>
      <c r="F2628" s="72"/>
      <c r="G2628" s="74"/>
      <c r="H2628" s="72"/>
      <c r="I2628" s="72"/>
    </row>
    <row r="2629" spans="1:9" x14ac:dyDescent="0.25">
      <c r="A2629" s="72"/>
      <c r="B2629" s="72"/>
      <c r="C2629" s="72"/>
      <c r="D2629" s="73"/>
      <c r="E2629" s="72"/>
      <c r="F2629" s="72"/>
      <c r="G2629" s="74"/>
      <c r="H2629" s="72"/>
      <c r="I2629" s="72"/>
    </row>
    <row r="2630" spans="1:9" x14ac:dyDescent="0.25">
      <c r="A2630" s="72"/>
      <c r="B2630" s="72"/>
      <c r="C2630" s="72"/>
      <c r="D2630" s="73"/>
      <c r="E2630" s="72"/>
      <c r="F2630" s="72"/>
      <c r="G2630" s="74"/>
      <c r="H2630" s="72"/>
      <c r="I2630" s="72"/>
    </row>
    <row r="2631" spans="1:9" x14ac:dyDescent="0.25">
      <c r="A2631" s="72"/>
      <c r="B2631" s="72"/>
      <c r="C2631" s="72"/>
      <c r="D2631" s="73"/>
      <c r="E2631" s="72"/>
      <c r="F2631" s="72"/>
      <c r="G2631" s="74"/>
      <c r="H2631" s="72"/>
      <c r="I2631" s="72"/>
    </row>
    <row r="2632" spans="1:9" x14ac:dyDescent="0.25">
      <c r="A2632" s="72"/>
      <c r="B2632" s="72"/>
      <c r="C2632" s="72"/>
      <c r="D2632" s="73"/>
      <c r="E2632" s="72"/>
      <c r="F2632" s="72"/>
      <c r="G2632" s="74"/>
      <c r="H2632" s="72"/>
      <c r="I2632" s="72"/>
    </row>
    <row r="2633" spans="1:9" x14ac:dyDescent="0.25">
      <c r="A2633" s="72"/>
      <c r="B2633" s="72"/>
      <c r="C2633" s="72"/>
      <c r="D2633" s="73"/>
      <c r="E2633" s="72"/>
      <c r="F2633" s="72"/>
      <c r="G2633" s="74"/>
      <c r="H2633" s="72"/>
      <c r="I2633" s="72"/>
    </row>
    <row r="2634" spans="1:9" x14ac:dyDescent="0.25">
      <c r="A2634" s="72"/>
      <c r="B2634" s="72"/>
      <c r="C2634" s="72"/>
      <c r="D2634" s="73"/>
      <c r="E2634" s="72"/>
      <c r="F2634" s="72"/>
      <c r="G2634" s="74"/>
      <c r="H2634" s="72"/>
      <c r="I2634" s="72"/>
    </row>
    <row r="2635" spans="1:9" x14ac:dyDescent="0.25">
      <c r="A2635" s="72"/>
      <c r="B2635" s="72"/>
      <c r="C2635" s="72"/>
      <c r="D2635" s="73"/>
      <c r="E2635" s="72"/>
      <c r="F2635" s="72"/>
      <c r="G2635" s="74"/>
      <c r="H2635" s="72"/>
      <c r="I2635" s="72"/>
    </row>
    <row r="2636" spans="1:9" x14ac:dyDescent="0.25">
      <c r="A2636" s="72"/>
      <c r="B2636" s="72"/>
      <c r="C2636" s="72"/>
      <c r="D2636" s="73"/>
      <c r="E2636" s="72"/>
      <c r="F2636" s="72"/>
      <c r="G2636" s="74"/>
      <c r="H2636" s="72"/>
      <c r="I2636" s="72"/>
    </row>
    <row r="2637" spans="1:9" x14ac:dyDescent="0.25">
      <c r="A2637" s="72"/>
      <c r="B2637" s="72"/>
      <c r="C2637" s="72"/>
      <c r="D2637" s="73"/>
      <c r="E2637" s="72"/>
      <c r="F2637" s="72"/>
      <c r="G2637" s="74"/>
      <c r="H2637" s="72"/>
      <c r="I2637" s="72"/>
    </row>
    <row r="2638" spans="1:9" x14ac:dyDescent="0.25">
      <c r="A2638" s="72"/>
      <c r="B2638" s="72"/>
      <c r="C2638" s="72"/>
      <c r="D2638" s="73"/>
      <c r="E2638" s="72"/>
      <c r="F2638" s="72"/>
      <c r="G2638" s="74"/>
      <c r="H2638" s="72"/>
      <c r="I2638" s="72"/>
    </row>
    <row r="2639" spans="1:9" x14ac:dyDescent="0.25">
      <c r="A2639" s="72"/>
      <c r="B2639" s="72"/>
      <c r="C2639" s="72"/>
      <c r="D2639" s="73"/>
      <c r="E2639" s="72"/>
      <c r="F2639" s="72"/>
      <c r="G2639" s="74"/>
      <c r="H2639" s="72"/>
      <c r="I2639" s="72"/>
    </row>
    <row r="2640" spans="1:9" x14ac:dyDescent="0.25">
      <c r="A2640" s="72"/>
      <c r="B2640" s="72"/>
      <c r="C2640" s="72"/>
      <c r="D2640" s="73"/>
      <c r="E2640" s="72"/>
      <c r="F2640" s="72"/>
      <c r="G2640" s="74"/>
      <c r="H2640" s="72"/>
      <c r="I2640" s="72"/>
    </row>
    <row r="2641" spans="1:9" x14ac:dyDescent="0.25">
      <c r="A2641" s="72"/>
      <c r="B2641" s="72"/>
      <c r="C2641" s="72"/>
      <c r="D2641" s="73"/>
      <c r="E2641" s="72"/>
      <c r="F2641" s="72"/>
      <c r="G2641" s="74"/>
      <c r="H2641" s="72"/>
      <c r="I2641" s="72"/>
    </row>
    <row r="2642" spans="1:9" x14ac:dyDescent="0.25">
      <c r="A2642" s="72"/>
      <c r="B2642" s="72"/>
      <c r="C2642" s="72"/>
      <c r="D2642" s="73"/>
      <c r="E2642" s="72"/>
      <c r="F2642" s="72"/>
      <c r="G2642" s="74"/>
      <c r="H2642" s="72"/>
      <c r="I2642" s="72"/>
    </row>
    <row r="2643" spans="1:9" x14ac:dyDescent="0.25">
      <c r="A2643" s="72"/>
      <c r="B2643" s="72"/>
      <c r="C2643" s="72"/>
      <c r="D2643" s="73"/>
      <c r="E2643" s="72"/>
      <c r="F2643" s="72"/>
      <c r="G2643" s="74"/>
      <c r="H2643" s="72"/>
      <c r="I2643" s="72"/>
    </row>
    <row r="2644" spans="1:9" x14ac:dyDescent="0.25">
      <c r="A2644" s="72"/>
      <c r="B2644" s="72"/>
      <c r="C2644" s="72"/>
      <c r="D2644" s="73"/>
      <c r="E2644" s="72"/>
      <c r="F2644" s="72"/>
      <c r="G2644" s="74"/>
      <c r="H2644" s="72"/>
      <c r="I2644" s="72"/>
    </row>
    <row r="2645" spans="1:9" x14ac:dyDescent="0.25">
      <c r="A2645" s="72"/>
      <c r="B2645" s="72"/>
      <c r="C2645" s="72"/>
      <c r="D2645" s="73"/>
      <c r="E2645" s="72"/>
      <c r="F2645" s="72"/>
      <c r="G2645" s="74"/>
      <c r="H2645" s="72"/>
      <c r="I2645" s="72"/>
    </row>
    <row r="2646" spans="1:9" x14ac:dyDescent="0.25">
      <c r="A2646" s="72"/>
      <c r="B2646" s="72"/>
      <c r="C2646" s="72"/>
      <c r="D2646" s="73"/>
      <c r="E2646" s="72"/>
      <c r="F2646" s="72"/>
      <c r="G2646" s="74"/>
      <c r="H2646" s="72"/>
      <c r="I2646" s="72"/>
    </row>
    <row r="2647" spans="1:9" x14ac:dyDescent="0.25">
      <c r="A2647" s="72"/>
      <c r="B2647" s="72"/>
      <c r="C2647" s="72"/>
      <c r="D2647" s="73"/>
      <c r="E2647" s="72"/>
      <c r="F2647" s="72"/>
      <c r="G2647" s="74"/>
      <c r="H2647" s="72"/>
      <c r="I2647" s="72"/>
    </row>
    <row r="2648" spans="1:9" x14ac:dyDescent="0.25">
      <c r="A2648" s="72"/>
      <c r="B2648" s="72"/>
      <c r="C2648" s="72"/>
      <c r="D2648" s="73"/>
      <c r="E2648" s="72"/>
      <c r="F2648" s="72"/>
      <c r="G2648" s="74"/>
      <c r="H2648" s="72"/>
      <c r="I2648" s="72"/>
    </row>
    <row r="2649" spans="1:9" x14ac:dyDescent="0.25">
      <c r="A2649" s="72"/>
      <c r="B2649" s="72"/>
      <c r="C2649" s="72"/>
      <c r="D2649" s="73"/>
      <c r="E2649" s="72"/>
      <c r="F2649" s="72"/>
      <c r="G2649" s="74"/>
      <c r="H2649" s="72"/>
      <c r="I2649" s="72"/>
    </row>
    <row r="2650" spans="1:9" x14ac:dyDescent="0.25">
      <c r="A2650" s="72"/>
      <c r="B2650" s="72"/>
      <c r="C2650" s="72"/>
      <c r="D2650" s="73"/>
      <c r="E2650" s="72"/>
      <c r="F2650" s="72"/>
      <c r="G2650" s="74"/>
      <c r="H2650" s="72"/>
      <c r="I2650" s="72"/>
    </row>
    <row r="2651" spans="1:9" x14ac:dyDescent="0.25">
      <c r="A2651" s="72"/>
      <c r="B2651" s="72"/>
      <c r="C2651" s="72"/>
      <c r="D2651" s="73"/>
      <c r="E2651" s="72"/>
      <c r="F2651" s="72"/>
      <c r="G2651" s="74"/>
      <c r="H2651" s="72"/>
      <c r="I2651" s="72"/>
    </row>
    <row r="2652" spans="1:9" x14ac:dyDescent="0.25">
      <c r="A2652" s="72"/>
      <c r="B2652" s="72"/>
      <c r="C2652" s="72"/>
      <c r="D2652" s="73"/>
      <c r="E2652" s="72"/>
      <c r="F2652" s="72"/>
      <c r="G2652" s="74"/>
      <c r="H2652" s="72"/>
      <c r="I2652" s="72"/>
    </row>
    <row r="2653" spans="1:9" x14ac:dyDescent="0.25">
      <c r="A2653" s="72"/>
      <c r="B2653" s="72"/>
      <c r="C2653" s="72"/>
      <c r="D2653" s="73"/>
      <c r="E2653" s="72"/>
      <c r="F2653" s="72"/>
      <c r="G2653" s="74"/>
      <c r="H2653" s="72"/>
      <c r="I2653" s="72"/>
    </row>
    <row r="2654" spans="1:9" x14ac:dyDescent="0.25">
      <c r="A2654" s="72"/>
      <c r="B2654" s="72"/>
      <c r="C2654" s="72"/>
      <c r="D2654" s="73"/>
      <c r="E2654" s="72"/>
      <c r="F2654" s="72"/>
      <c r="G2654" s="74"/>
      <c r="H2654" s="72"/>
      <c r="I2654" s="72"/>
    </row>
    <row r="2655" spans="1:9" x14ac:dyDescent="0.25">
      <c r="A2655" s="72"/>
      <c r="B2655" s="72"/>
      <c r="C2655" s="72"/>
      <c r="D2655" s="73"/>
      <c r="E2655" s="72"/>
      <c r="F2655" s="72"/>
      <c r="G2655" s="74"/>
      <c r="H2655" s="72"/>
      <c r="I2655" s="72"/>
    </row>
    <row r="2656" spans="1:9" x14ac:dyDescent="0.25">
      <c r="A2656" s="72"/>
      <c r="B2656" s="72"/>
      <c r="C2656" s="72"/>
      <c r="D2656" s="73"/>
      <c r="E2656" s="72"/>
      <c r="F2656" s="72"/>
      <c r="G2656" s="74"/>
      <c r="H2656" s="72"/>
      <c r="I2656" s="72"/>
    </row>
    <row r="2657" spans="1:9" x14ac:dyDescent="0.25">
      <c r="A2657" s="72"/>
      <c r="B2657" s="72"/>
      <c r="C2657" s="72"/>
      <c r="D2657" s="73"/>
      <c r="E2657" s="72"/>
      <c r="F2657" s="72"/>
      <c r="G2657" s="74"/>
      <c r="H2657" s="72"/>
      <c r="I2657" s="72"/>
    </row>
    <row r="2658" spans="1:9" x14ac:dyDescent="0.25">
      <c r="A2658" s="72"/>
      <c r="B2658" s="72"/>
      <c r="C2658" s="72"/>
      <c r="D2658" s="73"/>
      <c r="E2658" s="72"/>
      <c r="F2658" s="72"/>
      <c r="G2658" s="74"/>
      <c r="H2658" s="72"/>
      <c r="I2658" s="72"/>
    </row>
    <row r="2659" spans="1:9" x14ac:dyDescent="0.25">
      <c r="A2659" s="72"/>
      <c r="B2659" s="72"/>
      <c r="C2659" s="72"/>
      <c r="D2659" s="73"/>
      <c r="E2659" s="72"/>
      <c r="F2659" s="72"/>
      <c r="G2659" s="74"/>
      <c r="H2659" s="72"/>
      <c r="I2659" s="72"/>
    </row>
    <row r="2660" spans="1:9" x14ac:dyDescent="0.25">
      <c r="A2660" s="72"/>
      <c r="B2660" s="72"/>
      <c r="C2660" s="72"/>
      <c r="D2660" s="73"/>
      <c r="E2660" s="72"/>
      <c r="F2660" s="72"/>
      <c r="G2660" s="74"/>
      <c r="H2660" s="72"/>
      <c r="I2660" s="72"/>
    </row>
    <row r="2661" spans="1:9" x14ac:dyDescent="0.25">
      <c r="A2661" s="72"/>
      <c r="B2661" s="72"/>
      <c r="C2661" s="72"/>
      <c r="D2661" s="73"/>
      <c r="E2661" s="72"/>
      <c r="F2661" s="72"/>
      <c r="G2661" s="74"/>
      <c r="H2661" s="72"/>
      <c r="I2661" s="72"/>
    </row>
    <row r="2662" spans="1:9" x14ac:dyDescent="0.25">
      <c r="A2662" s="72"/>
      <c r="B2662" s="72"/>
      <c r="C2662" s="72"/>
      <c r="D2662" s="73"/>
      <c r="E2662" s="72"/>
      <c r="F2662" s="72"/>
      <c r="G2662" s="74"/>
      <c r="H2662" s="72"/>
      <c r="I2662" s="72"/>
    </row>
    <row r="2663" spans="1:9" x14ac:dyDescent="0.25">
      <c r="A2663" s="72"/>
      <c r="B2663" s="72"/>
      <c r="C2663" s="72"/>
      <c r="D2663" s="73"/>
      <c r="E2663" s="72"/>
      <c r="F2663" s="72"/>
      <c r="G2663" s="74"/>
      <c r="H2663" s="72"/>
      <c r="I2663" s="72"/>
    </row>
    <row r="2664" spans="1:9" x14ac:dyDescent="0.25">
      <c r="A2664" s="72"/>
      <c r="B2664" s="72"/>
      <c r="C2664" s="72"/>
      <c r="D2664" s="73"/>
      <c r="E2664" s="72"/>
      <c r="F2664" s="72"/>
      <c r="G2664" s="74"/>
      <c r="H2664" s="72"/>
      <c r="I2664" s="72"/>
    </row>
    <row r="2665" spans="1:9" x14ac:dyDescent="0.25">
      <c r="A2665" s="72"/>
      <c r="B2665" s="72"/>
      <c r="C2665" s="72"/>
      <c r="D2665" s="73"/>
      <c r="E2665" s="72"/>
      <c r="F2665" s="72"/>
      <c r="G2665" s="74"/>
      <c r="H2665" s="72"/>
      <c r="I2665" s="72"/>
    </row>
    <row r="2666" spans="1:9" x14ac:dyDescent="0.25">
      <c r="A2666" s="72"/>
      <c r="B2666" s="72"/>
      <c r="C2666" s="72"/>
      <c r="D2666" s="73"/>
      <c r="E2666" s="72"/>
      <c r="F2666" s="72"/>
      <c r="G2666" s="74"/>
      <c r="H2666" s="72"/>
      <c r="I2666" s="72"/>
    </row>
    <row r="2667" spans="1:9" x14ac:dyDescent="0.25">
      <c r="A2667" s="72"/>
      <c r="B2667" s="72"/>
      <c r="C2667" s="72"/>
      <c r="D2667" s="73"/>
      <c r="E2667" s="72"/>
      <c r="F2667" s="72"/>
      <c r="G2667" s="74"/>
      <c r="H2667" s="72"/>
      <c r="I2667" s="72"/>
    </row>
    <row r="2668" spans="1:9" x14ac:dyDescent="0.25">
      <c r="A2668" s="72"/>
      <c r="B2668" s="72"/>
      <c r="C2668" s="72"/>
      <c r="D2668" s="73"/>
      <c r="E2668" s="72"/>
      <c r="F2668" s="72"/>
      <c r="G2668" s="74"/>
      <c r="H2668" s="72"/>
      <c r="I2668" s="72"/>
    </row>
    <row r="2669" spans="1:9" x14ac:dyDescent="0.25">
      <c r="A2669" s="72"/>
      <c r="B2669" s="72"/>
      <c r="C2669" s="72"/>
      <c r="D2669" s="73"/>
      <c r="E2669" s="72"/>
      <c r="F2669" s="72"/>
      <c r="G2669" s="74"/>
      <c r="H2669" s="72"/>
      <c r="I2669" s="72"/>
    </row>
    <row r="2670" spans="1:9" x14ac:dyDescent="0.25">
      <c r="A2670" s="72"/>
      <c r="B2670" s="72"/>
      <c r="C2670" s="72"/>
      <c r="D2670" s="73"/>
      <c r="E2670" s="72"/>
      <c r="F2670" s="72"/>
      <c r="G2670" s="74"/>
      <c r="H2670" s="72"/>
      <c r="I2670" s="72"/>
    </row>
    <row r="2671" spans="1:9" x14ac:dyDescent="0.25">
      <c r="A2671" s="72"/>
      <c r="B2671" s="72"/>
      <c r="C2671" s="72"/>
      <c r="D2671" s="73"/>
      <c r="E2671" s="72"/>
      <c r="F2671" s="72"/>
      <c r="G2671" s="74"/>
      <c r="H2671" s="72"/>
      <c r="I2671" s="72"/>
    </row>
    <row r="2672" spans="1:9" x14ac:dyDescent="0.25">
      <c r="A2672" s="72"/>
      <c r="B2672" s="72"/>
      <c r="C2672" s="72"/>
      <c r="D2672" s="73"/>
      <c r="E2672" s="72"/>
      <c r="F2672" s="72"/>
      <c r="G2672" s="74"/>
      <c r="H2672" s="72"/>
      <c r="I2672" s="72"/>
    </row>
    <row r="2673" spans="1:9" x14ac:dyDescent="0.25">
      <c r="A2673" s="72"/>
      <c r="B2673" s="72"/>
      <c r="C2673" s="72"/>
      <c r="D2673" s="73"/>
      <c r="E2673" s="72"/>
      <c r="F2673" s="72"/>
      <c r="G2673" s="74"/>
      <c r="H2673" s="72"/>
      <c r="I2673" s="72"/>
    </row>
    <row r="2674" spans="1:9" x14ac:dyDescent="0.25">
      <c r="A2674" s="72"/>
      <c r="B2674" s="72"/>
      <c r="C2674" s="72"/>
      <c r="D2674" s="73"/>
      <c r="E2674" s="72"/>
      <c r="F2674" s="72"/>
      <c r="G2674" s="74"/>
      <c r="H2674" s="72"/>
      <c r="I2674" s="72"/>
    </row>
    <row r="2675" spans="1:9" x14ac:dyDescent="0.25">
      <c r="A2675" s="72"/>
      <c r="B2675" s="72"/>
      <c r="C2675" s="72"/>
      <c r="D2675" s="73"/>
      <c r="E2675" s="72"/>
      <c r="F2675" s="72"/>
      <c r="G2675" s="74"/>
      <c r="H2675" s="72"/>
      <c r="I2675" s="72"/>
    </row>
    <row r="2676" spans="1:9" x14ac:dyDescent="0.25">
      <c r="A2676" s="72"/>
      <c r="B2676" s="72"/>
      <c r="C2676" s="72"/>
      <c r="D2676" s="73"/>
      <c r="E2676" s="72"/>
      <c r="F2676" s="72"/>
      <c r="G2676" s="74"/>
      <c r="H2676" s="72"/>
      <c r="I2676" s="72"/>
    </row>
    <row r="2677" spans="1:9" x14ac:dyDescent="0.25">
      <c r="A2677" s="72"/>
      <c r="B2677" s="72"/>
      <c r="C2677" s="72"/>
      <c r="D2677" s="73"/>
      <c r="E2677" s="72"/>
      <c r="F2677" s="72"/>
      <c r="G2677" s="74"/>
      <c r="H2677" s="72"/>
      <c r="I2677" s="72"/>
    </row>
    <row r="2678" spans="1:9" x14ac:dyDescent="0.25">
      <c r="A2678" s="72"/>
      <c r="B2678" s="72"/>
      <c r="C2678" s="72"/>
      <c r="D2678" s="73"/>
      <c r="E2678" s="72"/>
      <c r="F2678" s="72"/>
      <c r="G2678" s="74"/>
      <c r="H2678" s="72"/>
      <c r="I2678" s="72"/>
    </row>
    <row r="2679" spans="1:9" x14ac:dyDescent="0.25">
      <c r="A2679" s="72"/>
      <c r="B2679" s="72"/>
      <c r="C2679" s="72"/>
      <c r="D2679" s="73"/>
      <c r="E2679" s="72"/>
      <c r="F2679" s="72"/>
      <c r="G2679" s="74"/>
      <c r="H2679" s="72"/>
      <c r="I2679" s="72"/>
    </row>
    <row r="2680" spans="1:9" x14ac:dyDescent="0.25">
      <c r="A2680" s="72"/>
      <c r="B2680" s="72"/>
      <c r="C2680" s="72"/>
      <c r="D2680" s="73"/>
      <c r="E2680" s="72"/>
      <c r="F2680" s="72"/>
      <c r="G2680" s="74"/>
      <c r="H2680" s="72"/>
      <c r="I2680" s="72"/>
    </row>
    <row r="2681" spans="1:9" x14ac:dyDescent="0.25">
      <c r="A2681" s="72"/>
      <c r="B2681" s="72"/>
      <c r="C2681" s="72"/>
      <c r="D2681" s="73"/>
      <c r="E2681" s="72"/>
      <c r="F2681" s="72"/>
      <c r="G2681" s="74"/>
      <c r="H2681" s="72"/>
      <c r="I2681" s="72"/>
    </row>
    <row r="2682" spans="1:9" x14ac:dyDescent="0.25">
      <c r="A2682" s="72"/>
      <c r="B2682" s="72"/>
      <c r="C2682" s="72"/>
      <c r="D2682" s="73"/>
      <c r="E2682" s="72"/>
      <c r="F2682" s="72"/>
      <c r="G2682" s="74"/>
      <c r="H2682" s="72"/>
      <c r="I2682" s="72"/>
    </row>
    <row r="2683" spans="1:9" x14ac:dyDescent="0.25">
      <c r="A2683" s="72"/>
      <c r="B2683" s="72"/>
      <c r="C2683" s="72"/>
      <c r="D2683" s="73"/>
      <c r="E2683" s="72"/>
      <c r="F2683" s="72"/>
      <c r="G2683" s="74"/>
      <c r="H2683" s="72"/>
      <c r="I2683" s="72"/>
    </row>
    <row r="2684" spans="1:9" x14ac:dyDescent="0.25">
      <c r="A2684" s="72"/>
      <c r="B2684" s="72"/>
      <c r="C2684" s="72"/>
      <c r="D2684" s="73"/>
      <c r="E2684" s="72"/>
      <c r="F2684" s="72"/>
      <c r="G2684" s="74"/>
      <c r="H2684" s="72"/>
      <c r="I2684" s="72"/>
    </row>
    <row r="2685" spans="1:9" x14ac:dyDescent="0.25">
      <c r="A2685" s="72"/>
      <c r="B2685" s="72"/>
      <c r="C2685" s="72"/>
      <c r="D2685" s="73"/>
      <c r="E2685" s="72"/>
      <c r="F2685" s="72"/>
      <c r="G2685" s="74"/>
      <c r="H2685" s="72"/>
      <c r="I2685" s="72"/>
    </row>
    <row r="2686" spans="1:9" x14ac:dyDescent="0.25">
      <c r="A2686" s="72"/>
      <c r="B2686" s="72"/>
      <c r="C2686" s="72"/>
      <c r="D2686" s="73"/>
      <c r="E2686" s="72"/>
      <c r="F2686" s="72"/>
      <c r="G2686" s="74"/>
      <c r="H2686" s="72"/>
      <c r="I2686" s="72"/>
    </row>
    <row r="2687" spans="1:9" x14ac:dyDescent="0.25">
      <c r="A2687" s="72"/>
      <c r="B2687" s="72"/>
      <c r="C2687" s="72"/>
      <c r="D2687" s="73"/>
      <c r="E2687" s="72"/>
      <c r="F2687" s="72"/>
      <c r="G2687" s="74"/>
      <c r="H2687" s="72"/>
      <c r="I2687" s="72"/>
    </row>
    <row r="2688" spans="1:9" x14ac:dyDescent="0.25">
      <c r="A2688" s="72"/>
      <c r="B2688" s="72"/>
      <c r="C2688" s="72"/>
      <c r="D2688" s="73"/>
      <c r="E2688" s="72"/>
      <c r="F2688" s="72"/>
      <c r="G2688" s="74"/>
      <c r="H2688" s="72"/>
      <c r="I2688" s="72"/>
    </row>
    <row r="2689" spans="1:9" x14ac:dyDescent="0.25">
      <c r="A2689" s="72"/>
      <c r="B2689" s="72"/>
      <c r="C2689" s="72"/>
      <c r="D2689" s="73"/>
      <c r="E2689" s="72"/>
      <c r="F2689" s="72"/>
      <c r="G2689" s="74"/>
      <c r="H2689" s="72"/>
      <c r="I2689" s="72"/>
    </row>
    <row r="2690" spans="1:9" x14ac:dyDescent="0.25">
      <c r="A2690" s="72"/>
      <c r="B2690" s="72"/>
      <c r="C2690" s="72"/>
      <c r="D2690" s="73"/>
      <c r="E2690" s="72"/>
      <c r="F2690" s="72"/>
      <c r="G2690" s="74"/>
      <c r="H2690" s="72"/>
      <c r="I2690" s="72"/>
    </row>
    <row r="2691" spans="1:9" x14ac:dyDescent="0.25">
      <c r="A2691" s="72"/>
      <c r="B2691" s="72"/>
      <c r="C2691" s="72"/>
      <c r="D2691" s="73"/>
      <c r="E2691" s="72"/>
      <c r="F2691" s="72"/>
      <c r="G2691" s="74"/>
      <c r="H2691" s="72"/>
      <c r="I2691" s="72"/>
    </row>
    <row r="2692" spans="1:9" x14ac:dyDescent="0.25">
      <c r="A2692" s="72"/>
      <c r="B2692" s="72"/>
      <c r="C2692" s="72"/>
      <c r="D2692" s="73"/>
      <c r="E2692" s="72"/>
      <c r="F2692" s="72"/>
      <c r="G2692" s="74"/>
      <c r="H2692" s="72"/>
      <c r="I2692" s="72"/>
    </row>
    <row r="2693" spans="1:9" x14ac:dyDescent="0.25">
      <c r="A2693" s="72"/>
      <c r="B2693" s="72"/>
      <c r="C2693" s="72"/>
      <c r="D2693" s="73"/>
      <c r="E2693" s="72"/>
      <c r="F2693" s="72"/>
      <c r="G2693" s="74"/>
      <c r="H2693" s="72"/>
      <c r="I2693" s="72"/>
    </row>
    <row r="2694" spans="1:9" x14ac:dyDescent="0.25">
      <c r="A2694" s="72"/>
      <c r="B2694" s="72"/>
      <c r="C2694" s="72"/>
      <c r="D2694" s="73"/>
      <c r="E2694" s="72"/>
      <c r="F2694" s="72"/>
      <c r="G2694" s="74"/>
      <c r="H2694" s="72"/>
      <c r="I2694" s="72"/>
    </row>
    <row r="2695" spans="1:9" x14ac:dyDescent="0.25">
      <c r="A2695" s="72"/>
      <c r="B2695" s="72"/>
      <c r="C2695" s="72"/>
      <c r="D2695" s="73"/>
      <c r="E2695" s="72"/>
      <c r="F2695" s="72"/>
      <c r="G2695" s="74"/>
      <c r="H2695" s="72"/>
      <c r="I2695" s="72"/>
    </row>
    <row r="2696" spans="1:9" x14ac:dyDescent="0.25">
      <c r="A2696" s="72"/>
      <c r="B2696" s="72"/>
      <c r="C2696" s="72"/>
      <c r="D2696" s="73"/>
      <c r="E2696" s="72"/>
      <c r="F2696" s="72"/>
      <c r="G2696" s="74"/>
      <c r="H2696" s="72"/>
      <c r="I2696" s="72"/>
    </row>
    <row r="2697" spans="1:9" x14ac:dyDescent="0.25">
      <c r="A2697" s="72"/>
      <c r="B2697" s="72"/>
      <c r="C2697" s="72"/>
      <c r="D2697" s="73"/>
      <c r="E2697" s="72"/>
      <c r="F2697" s="72"/>
      <c r="G2697" s="74"/>
      <c r="H2697" s="72"/>
      <c r="I2697" s="72"/>
    </row>
    <row r="2698" spans="1:9" x14ac:dyDescent="0.25">
      <c r="A2698" s="72"/>
      <c r="B2698" s="72"/>
      <c r="C2698" s="72"/>
      <c r="D2698" s="73"/>
      <c r="E2698" s="72"/>
      <c r="F2698" s="72"/>
      <c r="G2698" s="74"/>
      <c r="H2698" s="72"/>
      <c r="I2698" s="72"/>
    </row>
    <row r="2699" spans="1:9" x14ac:dyDescent="0.25">
      <c r="A2699" s="72"/>
      <c r="B2699" s="72"/>
      <c r="C2699" s="72"/>
      <c r="D2699" s="73"/>
      <c r="E2699" s="72"/>
      <c r="F2699" s="72"/>
      <c r="G2699" s="74"/>
      <c r="H2699" s="72"/>
      <c r="I2699" s="72"/>
    </row>
    <row r="2700" spans="1:9" x14ac:dyDescent="0.25">
      <c r="A2700" s="72"/>
      <c r="B2700" s="72"/>
      <c r="C2700" s="72"/>
      <c r="D2700" s="73"/>
      <c r="E2700" s="72"/>
      <c r="F2700" s="72"/>
      <c r="G2700" s="74"/>
      <c r="H2700" s="72"/>
      <c r="I2700" s="72"/>
    </row>
    <row r="2701" spans="1:9" x14ac:dyDescent="0.25">
      <c r="A2701" s="72"/>
      <c r="B2701" s="72"/>
      <c r="C2701" s="72"/>
      <c r="D2701" s="73"/>
      <c r="E2701" s="72"/>
      <c r="F2701" s="72"/>
      <c r="G2701" s="74"/>
      <c r="H2701" s="72"/>
      <c r="I2701" s="72"/>
    </row>
    <row r="2702" spans="1:9" x14ac:dyDescent="0.25">
      <c r="A2702" s="72"/>
      <c r="B2702" s="72"/>
      <c r="C2702" s="72"/>
      <c r="D2702" s="73"/>
      <c r="E2702" s="72"/>
      <c r="F2702" s="72"/>
      <c r="G2702" s="74"/>
      <c r="H2702" s="72"/>
      <c r="I2702" s="72"/>
    </row>
    <row r="2703" spans="1:9" x14ac:dyDescent="0.25">
      <c r="A2703" s="72"/>
      <c r="B2703" s="72"/>
      <c r="C2703" s="72"/>
      <c r="D2703" s="73"/>
      <c r="E2703" s="72"/>
      <c r="F2703" s="72"/>
      <c r="G2703" s="74"/>
      <c r="H2703" s="72"/>
      <c r="I2703" s="72"/>
    </row>
    <row r="2704" spans="1:9" x14ac:dyDescent="0.25">
      <c r="A2704" s="72"/>
      <c r="B2704" s="72"/>
      <c r="C2704" s="72"/>
      <c r="D2704" s="73"/>
      <c r="E2704" s="72"/>
      <c r="F2704" s="72"/>
      <c r="G2704" s="74"/>
      <c r="H2704" s="72"/>
      <c r="I2704" s="72"/>
    </row>
    <row r="2705" spans="1:9" x14ac:dyDescent="0.25">
      <c r="A2705" s="72"/>
      <c r="B2705" s="72"/>
      <c r="C2705" s="72"/>
      <c r="D2705" s="73"/>
      <c r="E2705" s="72"/>
      <c r="F2705" s="72"/>
      <c r="G2705" s="74"/>
      <c r="H2705" s="72"/>
      <c r="I2705" s="72"/>
    </row>
    <row r="2706" spans="1:9" x14ac:dyDescent="0.25">
      <c r="A2706" s="72"/>
      <c r="B2706" s="72"/>
      <c r="C2706" s="72"/>
      <c r="D2706" s="73"/>
      <c r="E2706" s="72"/>
      <c r="F2706" s="72"/>
      <c r="G2706" s="74"/>
      <c r="H2706" s="72"/>
      <c r="I2706" s="72"/>
    </row>
    <row r="2707" spans="1:9" x14ac:dyDescent="0.25">
      <c r="A2707" s="72"/>
      <c r="B2707" s="72"/>
      <c r="C2707" s="72"/>
      <c r="D2707" s="73"/>
      <c r="E2707" s="72"/>
      <c r="F2707" s="72"/>
      <c r="G2707" s="74"/>
      <c r="H2707" s="72"/>
      <c r="I2707" s="72"/>
    </row>
    <row r="2708" spans="1:9" x14ac:dyDescent="0.25">
      <c r="A2708" s="72"/>
      <c r="B2708" s="72"/>
      <c r="C2708" s="72"/>
      <c r="D2708" s="73"/>
      <c r="E2708" s="72"/>
      <c r="F2708" s="72"/>
      <c r="G2708" s="74"/>
      <c r="H2708" s="72"/>
      <c r="I2708" s="72"/>
    </row>
    <row r="2709" spans="1:9" x14ac:dyDescent="0.25">
      <c r="A2709" s="72"/>
      <c r="B2709" s="72"/>
      <c r="C2709" s="72"/>
      <c r="D2709" s="73"/>
      <c r="E2709" s="72"/>
      <c r="F2709" s="72"/>
      <c r="G2709" s="74"/>
      <c r="H2709" s="72"/>
      <c r="I2709" s="72"/>
    </row>
    <row r="2710" spans="1:9" x14ac:dyDescent="0.25">
      <c r="A2710" s="72"/>
      <c r="B2710" s="72"/>
      <c r="C2710" s="72"/>
      <c r="D2710" s="73"/>
      <c r="E2710" s="72"/>
      <c r="F2710" s="72"/>
      <c r="G2710" s="74"/>
      <c r="H2710" s="72"/>
      <c r="I2710" s="72"/>
    </row>
    <row r="2711" spans="1:9" x14ac:dyDescent="0.25">
      <c r="A2711" s="72"/>
      <c r="B2711" s="72"/>
      <c r="C2711" s="72"/>
      <c r="D2711" s="73"/>
      <c r="E2711" s="72"/>
      <c r="F2711" s="72"/>
      <c r="G2711" s="74"/>
      <c r="H2711" s="72"/>
      <c r="I2711" s="72"/>
    </row>
    <row r="2712" spans="1:9" x14ac:dyDescent="0.25">
      <c r="A2712" s="72"/>
      <c r="B2712" s="72"/>
      <c r="C2712" s="72"/>
      <c r="D2712" s="73"/>
      <c r="E2712" s="72"/>
      <c r="F2712" s="72"/>
      <c r="G2712" s="74"/>
      <c r="H2712" s="72"/>
      <c r="I2712" s="72"/>
    </row>
    <row r="2713" spans="1:9" x14ac:dyDescent="0.25">
      <c r="A2713" s="72"/>
      <c r="B2713" s="72"/>
      <c r="C2713" s="72"/>
      <c r="D2713" s="73"/>
      <c r="E2713" s="72"/>
      <c r="F2713" s="72"/>
      <c r="G2713" s="74"/>
      <c r="H2713" s="72"/>
      <c r="I2713" s="72"/>
    </row>
    <row r="2714" spans="1:9" x14ac:dyDescent="0.25">
      <c r="A2714" s="72"/>
      <c r="B2714" s="72"/>
      <c r="C2714" s="72"/>
      <c r="D2714" s="73"/>
      <c r="E2714" s="72"/>
      <c r="F2714" s="72"/>
      <c r="G2714" s="74"/>
      <c r="H2714" s="72"/>
      <c r="I2714" s="72"/>
    </row>
    <row r="2715" spans="1:9" x14ac:dyDescent="0.25">
      <c r="A2715" s="72"/>
      <c r="B2715" s="72"/>
      <c r="C2715" s="72"/>
      <c r="D2715" s="73"/>
      <c r="E2715" s="72"/>
      <c r="F2715" s="72"/>
      <c r="G2715" s="74"/>
      <c r="H2715" s="72"/>
      <c r="I2715" s="72"/>
    </row>
    <row r="2716" spans="1:9" x14ac:dyDescent="0.25">
      <c r="A2716" s="72"/>
      <c r="B2716" s="72"/>
      <c r="C2716" s="72"/>
      <c r="D2716" s="73"/>
      <c r="E2716" s="72"/>
      <c r="F2716" s="72"/>
      <c r="G2716" s="74"/>
      <c r="H2716" s="72"/>
      <c r="I2716" s="72"/>
    </row>
    <row r="2717" spans="1:9" x14ac:dyDescent="0.25">
      <c r="A2717" s="72"/>
      <c r="B2717" s="72"/>
      <c r="C2717" s="72"/>
      <c r="D2717" s="73"/>
      <c r="E2717" s="72"/>
      <c r="F2717" s="72"/>
      <c r="G2717" s="74"/>
      <c r="H2717" s="72"/>
      <c r="I2717" s="72"/>
    </row>
    <row r="2718" spans="1:9" x14ac:dyDescent="0.25">
      <c r="A2718" s="72"/>
      <c r="B2718" s="72"/>
      <c r="C2718" s="72"/>
      <c r="D2718" s="73"/>
      <c r="E2718" s="72"/>
      <c r="F2718" s="72"/>
      <c r="G2718" s="74"/>
      <c r="H2718" s="72"/>
      <c r="I2718" s="72"/>
    </row>
    <row r="2719" spans="1:9" x14ac:dyDescent="0.25">
      <c r="A2719" s="72"/>
      <c r="B2719" s="72"/>
      <c r="C2719" s="72"/>
      <c r="D2719" s="73"/>
      <c r="E2719" s="72"/>
      <c r="F2719" s="72"/>
      <c r="G2719" s="74"/>
      <c r="H2719" s="72"/>
      <c r="I2719" s="72"/>
    </row>
    <row r="2720" spans="1:9" x14ac:dyDescent="0.25">
      <c r="A2720" s="72"/>
      <c r="B2720" s="72"/>
      <c r="C2720" s="72"/>
      <c r="D2720" s="73"/>
      <c r="E2720" s="72"/>
      <c r="F2720" s="72"/>
      <c r="G2720" s="74"/>
      <c r="H2720" s="72"/>
      <c r="I2720" s="72"/>
    </row>
    <row r="2721" spans="1:9" x14ac:dyDescent="0.25">
      <c r="A2721" s="72"/>
      <c r="B2721" s="72"/>
      <c r="C2721" s="72"/>
      <c r="D2721" s="73"/>
      <c r="E2721" s="72"/>
      <c r="F2721" s="72"/>
      <c r="G2721" s="74"/>
      <c r="H2721" s="72"/>
      <c r="I2721" s="72"/>
    </row>
    <row r="2722" spans="1:9" x14ac:dyDescent="0.25">
      <c r="A2722" s="72"/>
      <c r="B2722" s="72"/>
      <c r="C2722" s="72"/>
      <c r="D2722" s="73"/>
      <c r="E2722" s="72"/>
      <c r="F2722" s="72"/>
      <c r="G2722" s="74"/>
      <c r="H2722" s="72"/>
      <c r="I2722" s="72"/>
    </row>
    <row r="2723" spans="1:9" x14ac:dyDescent="0.25">
      <c r="A2723" s="72"/>
      <c r="B2723" s="72"/>
      <c r="C2723" s="72"/>
      <c r="D2723" s="73"/>
      <c r="E2723" s="72"/>
      <c r="F2723" s="72"/>
      <c r="G2723" s="74"/>
      <c r="H2723" s="72"/>
      <c r="I2723" s="72"/>
    </row>
    <row r="2724" spans="1:9" x14ac:dyDescent="0.25">
      <c r="A2724" s="72"/>
      <c r="B2724" s="72"/>
      <c r="C2724" s="72"/>
      <c r="D2724" s="73"/>
      <c r="E2724" s="72"/>
      <c r="F2724" s="72"/>
      <c r="G2724" s="74"/>
      <c r="H2724" s="72"/>
      <c r="I2724" s="72"/>
    </row>
    <row r="2725" spans="1:9" x14ac:dyDescent="0.25">
      <c r="A2725" s="72"/>
      <c r="B2725" s="72"/>
      <c r="C2725" s="72"/>
      <c r="D2725" s="73"/>
      <c r="E2725" s="72"/>
      <c r="F2725" s="72"/>
      <c r="G2725" s="74"/>
      <c r="H2725" s="72"/>
      <c r="I2725" s="72"/>
    </row>
    <row r="2726" spans="1:9" x14ac:dyDescent="0.25">
      <c r="A2726" s="72"/>
      <c r="B2726" s="72"/>
      <c r="C2726" s="72"/>
      <c r="D2726" s="73"/>
      <c r="E2726" s="72"/>
      <c r="F2726" s="72"/>
      <c r="G2726" s="74"/>
      <c r="H2726" s="72"/>
      <c r="I2726" s="72"/>
    </row>
    <row r="2727" spans="1:9" x14ac:dyDescent="0.25">
      <c r="A2727" s="72"/>
      <c r="B2727" s="72"/>
      <c r="C2727" s="72"/>
      <c r="D2727" s="73"/>
      <c r="E2727" s="72"/>
      <c r="F2727" s="72"/>
      <c r="G2727" s="74"/>
      <c r="H2727" s="72"/>
      <c r="I2727" s="72"/>
    </row>
    <row r="2728" spans="1:9" x14ac:dyDescent="0.25">
      <c r="A2728" s="72"/>
      <c r="B2728" s="72"/>
      <c r="C2728" s="72"/>
      <c r="D2728" s="73"/>
      <c r="E2728" s="72"/>
      <c r="F2728" s="72"/>
      <c r="G2728" s="74"/>
      <c r="H2728" s="72"/>
      <c r="I2728" s="72"/>
    </row>
    <row r="2729" spans="1:9" x14ac:dyDescent="0.25">
      <c r="A2729" s="72"/>
      <c r="B2729" s="72"/>
      <c r="C2729" s="72"/>
      <c r="D2729" s="73"/>
      <c r="E2729" s="72"/>
      <c r="F2729" s="72"/>
      <c r="G2729" s="74"/>
      <c r="H2729" s="72"/>
      <c r="I2729" s="72"/>
    </row>
    <row r="2730" spans="1:9" x14ac:dyDescent="0.25">
      <c r="A2730" s="72"/>
      <c r="B2730" s="72"/>
      <c r="C2730" s="72"/>
      <c r="D2730" s="73"/>
      <c r="E2730" s="72"/>
      <c r="F2730" s="72"/>
      <c r="G2730" s="74"/>
      <c r="H2730" s="72"/>
      <c r="I2730" s="72"/>
    </row>
    <row r="2731" spans="1:9" x14ac:dyDescent="0.25">
      <c r="A2731" s="72"/>
      <c r="B2731" s="72"/>
      <c r="C2731" s="72"/>
      <c r="D2731" s="73"/>
      <c r="E2731" s="72"/>
      <c r="F2731" s="72"/>
      <c r="G2731" s="74"/>
      <c r="H2731" s="72"/>
      <c r="I2731" s="72"/>
    </row>
    <row r="2732" spans="1:9" x14ac:dyDescent="0.25">
      <c r="A2732" s="72"/>
      <c r="B2732" s="72"/>
      <c r="C2732" s="72"/>
      <c r="D2732" s="73"/>
      <c r="E2732" s="72"/>
      <c r="F2732" s="72"/>
      <c r="G2732" s="74"/>
      <c r="H2732" s="72"/>
      <c r="I2732" s="72"/>
    </row>
    <row r="2733" spans="1:9" x14ac:dyDescent="0.25">
      <c r="A2733" s="72"/>
      <c r="B2733" s="72"/>
      <c r="C2733" s="72"/>
      <c r="D2733" s="73"/>
      <c r="E2733" s="72"/>
      <c r="F2733" s="72"/>
      <c r="G2733" s="74"/>
      <c r="H2733" s="72"/>
      <c r="I2733" s="72"/>
    </row>
    <row r="2734" spans="1:9" x14ac:dyDescent="0.25">
      <c r="A2734" s="72"/>
      <c r="B2734" s="72"/>
      <c r="C2734" s="72"/>
      <c r="D2734" s="73"/>
      <c r="E2734" s="72"/>
      <c r="F2734" s="72"/>
      <c r="G2734" s="74"/>
      <c r="H2734" s="72"/>
      <c r="I2734" s="72"/>
    </row>
    <row r="2735" spans="1:9" x14ac:dyDescent="0.25">
      <c r="A2735" s="72"/>
      <c r="B2735" s="72"/>
      <c r="C2735" s="72"/>
      <c r="D2735" s="73"/>
      <c r="E2735" s="72"/>
      <c r="F2735" s="72"/>
      <c r="G2735" s="74"/>
      <c r="H2735" s="72"/>
      <c r="I2735" s="72"/>
    </row>
    <row r="2736" spans="1:9" x14ac:dyDescent="0.25">
      <c r="A2736" s="72"/>
      <c r="B2736" s="72"/>
      <c r="C2736" s="72"/>
      <c r="D2736" s="73"/>
      <c r="E2736" s="72"/>
      <c r="F2736" s="72"/>
      <c r="G2736" s="74"/>
      <c r="H2736" s="72"/>
      <c r="I2736" s="72"/>
    </row>
    <row r="2737" spans="1:9" x14ac:dyDescent="0.25">
      <c r="A2737" s="72"/>
      <c r="B2737" s="72"/>
      <c r="C2737" s="72"/>
      <c r="D2737" s="73"/>
      <c r="E2737" s="72"/>
      <c r="F2737" s="72"/>
      <c r="G2737" s="74"/>
      <c r="H2737" s="72"/>
      <c r="I2737" s="72"/>
    </row>
    <row r="2738" spans="1:9" x14ac:dyDescent="0.25">
      <c r="A2738" s="72"/>
      <c r="B2738" s="72"/>
      <c r="C2738" s="72"/>
      <c r="D2738" s="73"/>
      <c r="E2738" s="72"/>
      <c r="F2738" s="72"/>
      <c r="G2738" s="74"/>
      <c r="H2738" s="72"/>
      <c r="I2738" s="72"/>
    </row>
    <row r="2739" spans="1:9" x14ac:dyDescent="0.25">
      <c r="A2739" s="72"/>
      <c r="B2739" s="72"/>
      <c r="C2739" s="72"/>
      <c r="D2739" s="73"/>
      <c r="E2739" s="72"/>
      <c r="F2739" s="72"/>
      <c r="G2739" s="74"/>
      <c r="H2739" s="72"/>
      <c r="I2739" s="72"/>
    </row>
    <row r="2740" spans="1:9" x14ac:dyDescent="0.25">
      <c r="A2740" s="72"/>
      <c r="B2740" s="72"/>
      <c r="C2740" s="72"/>
      <c r="D2740" s="73"/>
      <c r="E2740" s="72"/>
      <c r="F2740" s="72"/>
      <c r="G2740" s="74"/>
      <c r="H2740" s="72"/>
      <c r="I2740" s="72"/>
    </row>
    <row r="2741" spans="1:9" x14ac:dyDescent="0.25">
      <c r="A2741" s="72"/>
      <c r="B2741" s="72"/>
      <c r="C2741" s="72"/>
      <c r="D2741" s="73"/>
      <c r="E2741" s="72"/>
      <c r="F2741" s="72"/>
      <c r="G2741" s="74"/>
      <c r="H2741" s="72"/>
      <c r="I2741" s="72"/>
    </row>
    <row r="2742" spans="1:9" x14ac:dyDescent="0.25">
      <c r="A2742" s="72"/>
      <c r="B2742" s="72"/>
      <c r="C2742" s="72"/>
      <c r="D2742" s="73"/>
      <c r="E2742" s="72"/>
      <c r="F2742" s="72"/>
      <c r="G2742" s="74"/>
      <c r="H2742" s="72"/>
      <c r="I2742" s="72"/>
    </row>
    <row r="2743" spans="1:9" x14ac:dyDescent="0.25">
      <c r="A2743" s="72"/>
      <c r="B2743" s="72"/>
      <c r="C2743" s="72"/>
      <c r="D2743" s="73"/>
      <c r="E2743" s="72"/>
      <c r="F2743" s="72"/>
      <c r="G2743" s="74"/>
      <c r="H2743" s="72"/>
      <c r="I2743" s="72"/>
    </row>
    <row r="2744" spans="1:9" x14ac:dyDescent="0.25">
      <c r="A2744" s="72"/>
      <c r="B2744" s="72"/>
      <c r="C2744" s="72"/>
      <c r="D2744" s="73"/>
      <c r="E2744" s="72"/>
      <c r="F2744" s="72"/>
      <c r="G2744" s="74"/>
      <c r="H2744" s="72"/>
      <c r="I2744" s="72"/>
    </row>
    <row r="2745" spans="1:9" x14ac:dyDescent="0.25">
      <c r="A2745" s="72"/>
      <c r="B2745" s="72"/>
      <c r="C2745" s="72"/>
      <c r="D2745" s="73"/>
      <c r="E2745" s="72"/>
      <c r="F2745" s="72"/>
      <c r="G2745" s="74"/>
      <c r="H2745" s="72"/>
      <c r="I2745" s="72"/>
    </row>
    <row r="2746" spans="1:9" x14ac:dyDescent="0.25">
      <c r="A2746" s="72"/>
      <c r="B2746" s="72"/>
      <c r="C2746" s="72"/>
      <c r="D2746" s="73"/>
      <c r="E2746" s="72"/>
      <c r="F2746" s="72"/>
      <c r="G2746" s="74"/>
      <c r="H2746" s="72"/>
      <c r="I2746" s="72"/>
    </row>
    <row r="2747" spans="1:9" x14ac:dyDescent="0.25">
      <c r="A2747" s="72"/>
      <c r="B2747" s="72"/>
      <c r="C2747" s="72"/>
      <c r="D2747" s="73"/>
      <c r="E2747" s="72"/>
      <c r="F2747" s="72"/>
      <c r="G2747" s="74"/>
      <c r="H2747" s="72"/>
      <c r="I2747" s="72"/>
    </row>
    <row r="2748" spans="1:9" x14ac:dyDescent="0.25">
      <c r="A2748" s="72"/>
      <c r="B2748" s="72"/>
      <c r="C2748" s="72"/>
      <c r="D2748" s="73"/>
      <c r="E2748" s="72"/>
      <c r="F2748" s="72"/>
      <c r="G2748" s="74"/>
      <c r="H2748" s="72"/>
      <c r="I2748" s="72"/>
    </row>
    <row r="2749" spans="1:9" x14ac:dyDescent="0.25">
      <c r="A2749" s="72"/>
      <c r="B2749" s="72"/>
      <c r="C2749" s="72"/>
      <c r="D2749" s="73"/>
      <c r="E2749" s="72"/>
      <c r="F2749" s="72"/>
      <c r="G2749" s="74"/>
      <c r="H2749" s="72"/>
      <c r="I2749" s="72"/>
    </row>
    <row r="2750" spans="1:9" x14ac:dyDescent="0.25">
      <c r="A2750" s="72"/>
      <c r="B2750" s="72"/>
      <c r="C2750" s="72"/>
      <c r="D2750" s="73"/>
      <c r="E2750" s="72"/>
      <c r="F2750" s="72"/>
      <c r="G2750" s="74"/>
      <c r="H2750" s="72"/>
      <c r="I2750" s="72"/>
    </row>
    <row r="2751" spans="1:9" x14ac:dyDescent="0.25">
      <c r="A2751" s="72"/>
      <c r="B2751" s="72"/>
      <c r="C2751" s="72"/>
      <c r="D2751" s="73"/>
      <c r="E2751" s="72"/>
      <c r="F2751" s="72"/>
      <c r="G2751" s="74"/>
      <c r="H2751" s="72"/>
      <c r="I2751" s="72"/>
    </row>
    <row r="2752" spans="1:9" x14ac:dyDescent="0.25">
      <c r="A2752" s="72"/>
      <c r="B2752" s="72"/>
      <c r="C2752" s="72"/>
      <c r="D2752" s="73"/>
      <c r="E2752" s="72"/>
      <c r="F2752" s="72"/>
      <c r="G2752" s="74"/>
      <c r="H2752" s="72"/>
      <c r="I2752" s="72"/>
    </row>
    <row r="2753" spans="1:9" x14ac:dyDescent="0.25">
      <c r="A2753" s="72"/>
      <c r="B2753" s="72"/>
      <c r="C2753" s="72"/>
      <c r="D2753" s="73"/>
      <c r="E2753" s="72"/>
      <c r="F2753" s="72"/>
      <c r="G2753" s="74"/>
      <c r="H2753" s="72"/>
      <c r="I2753" s="72"/>
    </row>
    <row r="2754" spans="1:9" x14ac:dyDescent="0.25">
      <c r="A2754" s="72"/>
      <c r="B2754" s="72"/>
      <c r="C2754" s="72"/>
      <c r="D2754" s="73"/>
      <c r="E2754" s="72"/>
      <c r="F2754" s="72"/>
      <c r="G2754" s="74"/>
      <c r="H2754" s="72"/>
      <c r="I2754" s="72"/>
    </row>
    <row r="2755" spans="1:9" x14ac:dyDescent="0.25">
      <c r="A2755" s="72"/>
      <c r="B2755" s="72"/>
      <c r="C2755" s="72"/>
      <c r="D2755" s="73"/>
      <c r="E2755" s="72"/>
      <c r="F2755" s="72"/>
      <c r="G2755" s="74"/>
      <c r="H2755" s="72"/>
      <c r="I2755" s="72"/>
    </row>
    <row r="2756" spans="1:9" x14ac:dyDescent="0.25">
      <c r="A2756" s="72"/>
      <c r="B2756" s="72"/>
      <c r="C2756" s="72"/>
      <c r="D2756" s="73"/>
      <c r="E2756" s="72"/>
      <c r="F2756" s="72"/>
      <c r="G2756" s="74"/>
      <c r="H2756" s="72"/>
      <c r="I2756" s="72"/>
    </row>
    <row r="2757" spans="1:9" x14ac:dyDescent="0.25">
      <c r="A2757" s="72"/>
      <c r="B2757" s="72"/>
      <c r="C2757" s="72"/>
      <c r="D2757" s="73"/>
      <c r="E2757" s="72"/>
      <c r="F2757" s="72"/>
      <c r="G2757" s="74"/>
      <c r="H2757" s="72"/>
      <c r="I2757" s="72"/>
    </row>
    <row r="2758" spans="1:9" x14ac:dyDescent="0.25">
      <c r="A2758" s="72"/>
      <c r="B2758" s="72"/>
      <c r="C2758" s="72"/>
      <c r="D2758" s="73"/>
      <c r="E2758" s="72"/>
      <c r="F2758" s="72"/>
      <c r="G2758" s="74"/>
      <c r="H2758" s="72"/>
      <c r="I2758" s="72"/>
    </row>
    <row r="2759" spans="1:9" x14ac:dyDescent="0.25">
      <c r="A2759" s="72"/>
      <c r="B2759" s="72"/>
      <c r="C2759" s="72"/>
      <c r="D2759" s="73"/>
      <c r="E2759" s="72"/>
      <c r="F2759" s="72"/>
      <c r="G2759" s="74"/>
      <c r="H2759" s="72"/>
      <c r="I2759" s="72"/>
    </row>
    <row r="2760" spans="1:9" x14ac:dyDescent="0.25">
      <c r="A2760" s="72"/>
      <c r="B2760" s="72"/>
      <c r="C2760" s="72"/>
      <c r="D2760" s="73"/>
      <c r="E2760" s="72"/>
      <c r="F2760" s="72"/>
      <c r="G2760" s="74"/>
      <c r="H2760" s="72"/>
      <c r="I2760" s="72"/>
    </row>
    <row r="2761" spans="1:9" x14ac:dyDescent="0.25">
      <c r="A2761" s="72"/>
      <c r="B2761" s="72"/>
      <c r="C2761" s="72"/>
      <c r="D2761" s="73"/>
      <c r="E2761" s="72"/>
      <c r="F2761" s="72"/>
      <c r="G2761" s="74"/>
      <c r="H2761" s="72"/>
      <c r="I2761" s="72"/>
    </row>
    <row r="2762" spans="1:9" x14ac:dyDescent="0.25">
      <c r="A2762" s="72"/>
      <c r="B2762" s="72"/>
      <c r="C2762" s="72"/>
      <c r="D2762" s="73"/>
      <c r="E2762" s="72"/>
      <c r="F2762" s="72"/>
      <c r="G2762" s="74"/>
      <c r="H2762" s="72"/>
      <c r="I2762" s="72"/>
    </row>
    <row r="2763" spans="1:9" x14ac:dyDescent="0.25">
      <c r="A2763" s="72"/>
      <c r="B2763" s="72"/>
      <c r="C2763" s="72"/>
      <c r="D2763" s="73"/>
      <c r="E2763" s="72"/>
      <c r="F2763" s="72"/>
      <c r="G2763" s="74"/>
      <c r="H2763" s="72"/>
      <c r="I2763" s="72"/>
    </row>
    <row r="2764" spans="1:9" x14ac:dyDescent="0.25">
      <c r="A2764" s="72"/>
      <c r="B2764" s="72"/>
      <c r="C2764" s="72"/>
      <c r="D2764" s="73"/>
      <c r="E2764" s="72"/>
      <c r="F2764" s="72"/>
      <c r="G2764" s="74"/>
      <c r="H2764" s="72"/>
      <c r="I2764" s="72"/>
    </row>
    <row r="2765" spans="1:9" x14ac:dyDescent="0.25">
      <c r="A2765" s="72"/>
      <c r="B2765" s="72"/>
      <c r="C2765" s="72"/>
      <c r="D2765" s="73"/>
      <c r="E2765" s="72"/>
      <c r="F2765" s="72"/>
      <c r="G2765" s="74"/>
      <c r="H2765" s="72"/>
      <c r="I2765" s="72"/>
    </row>
    <row r="2766" spans="1:9" x14ac:dyDescent="0.25">
      <c r="A2766" s="72"/>
      <c r="B2766" s="72"/>
      <c r="C2766" s="72"/>
      <c r="D2766" s="73"/>
      <c r="E2766" s="72"/>
      <c r="F2766" s="72"/>
      <c r="G2766" s="74"/>
      <c r="H2766" s="72"/>
      <c r="I2766" s="72"/>
    </row>
    <row r="2767" spans="1:9" x14ac:dyDescent="0.25">
      <c r="A2767" s="72"/>
      <c r="B2767" s="72"/>
      <c r="C2767" s="72"/>
      <c r="D2767" s="73"/>
      <c r="E2767" s="72"/>
      <c r="F2767" s="72"/>
      <c r="G2767" s="74"/>
      <c r="H2767" s="72"/>
      <c r="I2767" s="72"/>
    </row>
    <row r="2768" spans="1:9" x14ac:dyDescent="0.25">
      <c r="A2768" s="72"/>
      <c r="B2768" s="72"/>
      <c r="C2768" s="72"/>
      <c r="D2768" s="73"/>
      <c r="E2768" s="72"/>
      <c r="F2768" s="72"/>
      <c r="G2768" s="74"/>
      <c r="H2768" s="72"/>
      <c r="I2768" s="72"/>
    </row>
    <row r="2769" spans="1:9" x14ac:dyDescent="0.25">
      <c r="A2769" s="72"/>
      <c r="B2769" s="72"/>
      <c r="C2769" s="72"/>
      <c r="D2769" s="73"/>
      <c r="E2769" s="72"/>
      <c r="F2769" s="72"/>
      <c r="G2769" s="74"/>
      <c r="H2769" s="72"/>
      <c r="I2769" s="72"/>
    </row>
    <row r="2770" spans="1:9" x14ac:dyDescent="0.25">
      <c r="A2770" s="72"/>
      <c r="B2770" s="72"/>
      <c r="C2770" s="72"/>
      <c r="D2770" s="73"/>
      <c r="E2770" s="72"/>
      <c r="F2770" s="72"/>
      <c r="G2770" s="74"/>
      <c r="H2770" s="72"/>
      <c r="I2770" s="72"/>
    </row>
    <row r="2771" spans="1:9" x14ac:dyDescent="0.25">
      <c r="A2771" s="72"/>
      <c r="B2771" s="72"/>
      <c r="C2771" s="72"/>
      <c r="D2771" s="73"/>
      <c r="E2771" s="72"/>
      <c r="F2771" s="72"/>
      <c r="G2771" s="74"/>
      <c r="H2771" s="72"/>
      <c r="I2771" s="72"/>
    </row>
    <row r="2772" spans="1:9" x14ac:dyDescent="0.25">
      <c r="A2772" s="72"/>
      <c r="B2772" s="72"/>
      <c r="C2772" s="72"/>
      <c r="D2772" s="73"/>
      <c r="E2772" s="72"/>
      <c r="F2772" s="72"/>
      <c r="G2772" s="74"/>
      <c r="H2772" s="72"/>
      <c r="I2772" s="72"/>
    </row>
    <row r="2773" spans="1:9" x14ac:dyDescent="0.25">
      <c r="A2773" s="72"/>
      <c r="B2773" s="72"/>
      <c r="C2773" s="72"/>
      <c r="D2773" s="73"/>
      <c r="E2773" s="72"/>
      <c r="F2773" s="72"/>
      <c r="G2773" s="74"/>
      <c r="H2773" s="72"/>
      <c r="I2773" s="72"/>
    </row>
    <row r="2774" spans="1:9" x14ac:dyDescent="0.25">
      <c r="A2774" s="72"/>
      <c r="B2774" s="72"/>
      <c r="C2774" s="72"/>
      <c r="D2774" s="73"/>
      <c r="E2774" s="72"/>
      <c r="F2774" s="72"/>
      <c r="G2774" s="74"/>
      <c r="H2774" s="72"/>
      <c r="I2774" s="72"/>
    </row>
    <row r="2775" spans="1:9" x14ac:dyDescent="0.25">
      <c r="A2775" s="72"/>
      <c r="B2775" s="72"/>
      <c r="C2775" s="72"/>
      <c r="D2775" s="73"/>
      <c r="E2775" s="72"/>
      <c r="F2775" s="72"/>
      <c r="G2775" s="74"/>
      <c r="H2775" s="72"/>
      <c r="I2775" s="72"/>
    </row>
    <row r="2776" spans="1:9" x14ac:dyDescent="0.25">
      <c r="A2776" s="72"/>
      <c r="B2776" s="72"/>
      <c r="C2776" s="72"/>
      <c r="D2776" s="73"/>
      <c r="E2776" s="72"/>
      <c r="F2776" s="72"/>
      <c r="G2776" s="74"/>
      <c r="H2776" s="72"/>
      <c r="I2776" s="72"/>
    </row>
    <row r="2777" spans="1:9" x14ac:dyDescent="0.25">
      <c r="A2777" s="72"/>
      <c r="B2777" s="72"/>
      <c r="C2777" s="72"/>
      <c r="D2777" s="73"/>
      <c r="E2777" s="72"/>
      <c r="F2777" s="72"/>
      <c r="G2777" s="74"/>
      <c r="H2777" s="72"/>
      <c r="I2777" s="72"/>
    </row>
    <row r="2778" spans="1:9" x14ac:dyDescent="0.25">
      <c r="A2778" s="72"/>
      <c r="B2778" s="72"/>
      <c r="C2778" s="72"/>
      <c r="D2778" s="73"/>
      <c r="E2778" s="72"/>
      <c r="F2778" s="72"/>
      <c r="G2778" s="74"/>
      <c r="H2778" s="72"/>
      <c r="I2778" s="72"/>
    </row>
    <row r="2779" spans="1:9" x14ac:dyDescent="0.25">
      <c r="A2779" s="72"/>
      <c r="B2779" s="72"/>
      <c r="C2779" s="72"/>
      <c r="D2779" s="73"/>
      <c r="E2779" s="72"/>
      <c r="F2779" s="72"/>
      <c r="G2779" s="74"/>
      <c r="H2779" s="72"/>
      <c r="I2779" s="72"/>
    </row>
    <row r="2780" spans="1:9" x14ac:dyDescent="0.25">
      <c r="A2780" s="72"/>
      <c r="B2780" s="72"/>
      <c r="C2780" s="72"/>
      <c r="D2780" s="73"/>
      <c r="E2780" s="72"/>
      <c r="F2780" s="72"/>
      <c r="G2780" s="74"/>
      <c r="H2780" s="72"/>
      <c r="I2780" s="72"/>
    </row>
    <row r="2781" spans="1:9" x14ac:dyDescent="0.25">
      <c r="A2781" s="72"/>
      <c r="B2781" s="72"/>
      <c r="C2781" s="72"/>
      <c r="D2781" s="73"/>
      <c r="E2781" s="72"/>
      <c r="F2781" s="72"/>
      <c r="G2781" s="74"/>
      <c r="H2781" s="72"/>
      <c r="I2781" s="72"/>
    </row>
    <row r="2782" spans="1:9" x14ac:dyDescent="0.25">
      <c r="A2782" s="72"/>
      <c r="B2782" s="72"/>
      <c r="C2782" s="72"/>
      <c r="D2782" s="73"/>
      <c r="E2782" s="72"/>
      <c r="F2782" s="72"/>
      <c r="G2782" s="74"/>
      <c r="H2782" s="72"/>
      <c r="I2782" s="72"/>
    </row>
    <row r="2783" spans="1:9" x14ac:dyDescent="0.25">
      <c r="A2783" s="72"/>
      <c r="B2783" s="72"/>
      <c r="C2783" s="72"/>
      <c r="D2783" s="73"/>
      <c r="E2783" s="72"/>
      <c r="F2783" s="72"/>
      <c r="G2783" s="74"/>
      <c r="H2783" s="72"/>
      <c r="I2783" s="72"/>
    </row>
    <row r="2784" spans="1:9" x14ac:dyDescent="0.25">
      <c r="A2784" s="72"/>
      <c r="B2784" s="72"/>
      <c r="C2784" s="72"/>
      <c r="D2784" s="73"/>
      <c r="E2784" s="72"/>
      <c r="F2784" s="72"/>
      <c r="G2784" s="74"/>
      <c r="H2784" s="72"/>
      <c r="I2784" s="72"/>
    </row>
    <row r="2785" spans="1:9" x14ac:dyDescent="0.25">
      <c r="A2785" s="72"/>
      <c r="B2785" s="72"/>
      <c r="C2785" s="72"/>
      <c r="D2785" s="73"/>
      <c r="E2785" s="72"/>
      <c r="F2785" s="72"/>
      <c r="G2785" s="74"/>
      <c r="H2785" s="72"/>
      <c r="I2785" s="72"/>
    </row>
    <row r="2786" spans="1:9" x14ac:dyDescent="0.25">
      <c r="A2786" s="72"/>
      <c r="B2786" s="72"/>
      <c r="C2786" s="72"/>
      <c r="D2786" s="73"/>
      <c r="E2786" s="72"/>
      <c r="F2786" s="72"/>
      <c r="G2786" s="74"/>
      <c r="H2786" s="72"/>
      <c r="I2786" s="72"/>
    </row>
    <row r="2787" spans="1:9" x14ac:dyDescent="0.25">
      <c r="A2787" s="72"/>
      <c r="B2787" s="72"/>
      <c r="C2787" s="72"/>
      <c r="D2787" s="73"/>
      <c r="E2787" s="72"/>
      <c r="F2787" s="72"/>
      <c r="G2787" s="74"/>
      <c r="H2787" s="72"/>
      <c r="I2787" s="72"/>
    </row>
    <row r="2788" spans="1:9" x14ac:dyDescent="0.25">
      <c r="A2788" s="72"/>
      <c r="B2788" s="72"/>
      <c r="C2788" s="72"/>
      <c r="D2788" s="73"/>
      <c r="E2788" s="72"/>
      <c r="F2788" s="72"/>
      <c r="G2788" s="74"/>
      <c r="H2788" s="72"/>
      <c r="I2788" s="72"/>
    </row>
    <row r="2789" spans="1:9" x14ac:dyDescent="0.25">
      <c r="A2789" s="72"/>
      <c r="B2789" s="72"/>
      <c r="C2789" s="72"/>
      <c r="D2789" s="73"/>
      <c r="E2789" s="72"/>
      <c r="F2789" s="72"/>
      <c r="G2789" s="74"/>
      <c r="H2789" s="72"/>
      <c r="I2789" s="72"/>
    </row>
    <row r="2790" spans="1:9" x14ac:dyDescent="0.25">
      <c r="A2790" s="72"/>
      <c r="B2790" s="72"/>
      <c r="C2790" s="72"/>
      <c r="D2790" s="73"/>
      <c r="E2790" s="72"/>
      <c r="F2790" s="72"/>
      <c r="G2790" s="74"/>
      <c r="H2790" s="72"/>
      <c r="I2790" s="72"/>
    </row>
    <row r="2791" spans="1:9" x14ac:dyDescent="0.25">
      <c r="A2791" s="72"/>
      <c r="B2791" s="72"/>
      <c r="C2791" s="72"/>
      <c r="D2791" s="73"/>
      <c r="E2791" s="72"/>
      <c r="F2791" s="72"/>
      <c r="G2791" s="74"/>
      <c r="H2791" s="72"/>
      <c r="I2791" s="72"/>
    </row>
    <row r="2792" spans="1:9" x14ac:dyDescent="0.25">
      <c r="A2792" s="72"/>
      <c r="B2792" s="72"/>
      <c r="C2792" s="72"/>
      <c r="D2792" s="73"/>
      <c r="E2792" s="72"/>
      <c r="F2792" s="72"/>
      <c r="G2792" s="74"/>
      <c r="H2792" s="72"/>
      <c r="I2792" s="72"/>
    </row>
    <row r="2793" spans="1:9" x14ac:dyDescent="0.25">
      <c r="A2793" s="72"/>
      <c r="B2793" s="72"/>
      <c r="C2793" s="72"/>
      <c r="D2793" s="73"/>
      <c r="E2793" s="72"/>
      <c r="F2793" s="72"/>
      <c r="G2793" s="74"/>
      <c r="H2793" s="72"/>
      <c r="I2793" s="72"/>
    </row>
    <row r="2794" spans="1:9" x14ac:dyDescent="0.25">
      <c r="A2794" s="72"/>
      <c r="B2794" s="72"/>
      <c r="C2794" s="72"/>
      <c r="D2794" s="73"/>
      <c r="E2794" s="72"/>
      <c r="F2794" s="72"/>
      <c r="G2794" s="74"/>
      <c r="H2794" s="72"/>
      <c r="I2794" s="72"/>
    </row>
    <row r="2795" spans="1:9" x14ac:dyDescent="0.25">
      <c r="A2795" s="72"/>
      <c r="B2795" s="72"/>
      <c r="C2795" s="72"/>
      <c r="D2795" s="73"/>
      <c r="E2795" s="72"/>
      <c r="F2795" s="72"/>
      <c r="G2795" s="74"/>
      <c r="H2795" s="72"/>
      <c r="I2795" s="72"/>
    </row>
    <row r="2796" spans="1:9" x14ac:dyDescent="0.25">
      <c r="A2796" s="72"/>
      <c r="B2796" s="72"/>
      <c r="C2796" s="72"/>
      <c r="D2796" s="73"/>
      <c r="E2796" s="72"/>
      <c r="F2796" s="72"/>
      <c r="G2796" s="74"/>
      <c r="H2796" s="72"/>
      <c r="I2796" s="72"/>
    </row>
    <row r="2797" spans="1:9" x14ac:dyDescent="0.25">
      <c r="A2797" s="72"/>
      <c r="B2797" s="72"/>
      <c r="C2797" s="72"/>
      <c r="D2797" s="73"/>
      <c r="E2797" s="72"/>
      <c r="F2797" s="72"/>
      <c r="G2797" s="74"/>
      <c r="H2797" s="72"/>
      <c r="I2797" s="72"/>
    </row>
    <row r="2798" spans="1:9" x14ac:dyDescent="0.25">
      <c r="A2798" s="72"/>
      <c r="B2798" s="72"/>
      <c r="C2798" s="72"/>
      <c r="D2798" s="73"/>
      <c r="E2798" s="72"/>
      <c r="F2798" s="72"/>
      <c r="G2798" s="74"/>
      <c r="H2798" s="72"/>
      <c r="I2798" s="72"/>
    </row>
    <row r="2799" spans="1:9" x14ac:dyDescent="0.25">
      <c r="A2799" s="72"/>
      <c r="B2799" s="72"/>
      <c r="C2799" s="72"/>
      <c r="D2799" s="73"/>
      <c r="E2799" s="72"/>
      <c r="F2799" s="72"/>
      <c r="G2799" s="74"/>
      <c r="H2799" s="72"/>
      <c r="I2799" s="72"/>
    </row>
    <row r="2800" spans="1:9" x14ac:dyDescent="0.25">
      <c r="A2800" s="72"/>
      <c r="B2800" s="72"/>
      <c r="C2800" s="72"/>
      <c r="D2800" s="73"/>
      <c r="E2800" s="72"/>
      <c r="F2800" s="72"/>
      <c r="G2800" s="74"/>
      <c r="H2800" s="72"/>
      <c r="I2800" s="72"/>
    </row>
    <row r="2801" spans="1:9" x14ac:dyDescent="0.25">
      <c r="A2801" s="72"/>
      <c r="B2801" s="72"/>
      <c r="C2801" s="72"/>
      <c r="D2801" s="73"/>
      <c r="E2801" s="72"/>
      <c r="F2801" s="72"/>
      <c r="G2801" s="74"/>
      <c r="H2801" s="72"/>
      <c r="I2801" s="72"/>
    </row>
    <row r="2802" spans="1:9" x14ac:dyDescent="0.25">
      <c r="A2802" s="72"/>
      <c r="B2802" s="72"/>
      <c r="C2802" s="72"/>
      <c r="D2802" s="73"/>
      <c r="E2802" s="72"/>
      <c r="F2802" s="72"/>
      <c r="G2802" s="74"/>
      <c r="H2802" s="72"/>
      <c r="I2802" s="72"/>
    </row>
    <row r="2803" spans="1:9" x14ac:dyDescent="0.25">
      <c r="A2803" s="72"/>
      <c r="B2803" s="72"/>
      <c r="C2803" s="72"/>
      <c r="D2803" s="73"/>
      <c r="E2803" s="72"/>
      <c r="F2803" s="72"/>
      <c r="G2803" s="74"/>
      <c r="H2803" s="72"/>
      <c r="I2803" s="72"/>
    </row>
    <row r="2804" spans="1:9" x14ac:dyDescent="0.25">
      <c r="A2804" s="72"/>
      <c r="B2804" s="72"/>
      <c r="C2804" s="72"/>
      <c r="D2804" s="73"/>
      <c r="E2804" s="72"/>
      <c r="F2804" s="72"/>
      <c r="G2804" s="74"/>
      <c r="H2804" s="72"/>
      <c r="I2804" s="72"/>
    </row>
    <row r="2805" spans="1:9" x14ac:dyDescent="0.25">
      <c r="A2805" s="72"/>
      <c r="B2805" s="72"/>
      <c r="C2805" s="72"/>
      <c r="D2805" s="73"/>
      <c r="E2805" s="72"/>
      <c r="F2805" s="72"/>
      <c r="G2805" s="74"/>
      <c r="H2805" s="72"/>
      <c r="I2805" s="72"/>
    </row>
    <row r="2806" spans="1:9" x14ac:dyDescent="0.25">
      <c r="A2806" s="72"/>
      <c r="B2806" s="72"/>
      <c r="C2806" s="72"/>
      <c r="D2806" s="73"/>
      <c r="E2806" s="72"/>
      <c r="F2806" s="72"/>
      <c r="G2806" s="74"/>
      <c r="H2806" s="72"/>
      <c r="I2806" s="72"/>
    </row>
    <row r="2807" spans="1:9" x14ac:dyDescent="0.25">
      <c r="A2807" s="72"/>
      <c r="B2807" s="72"/>
      <c r="C2807" s="72"/>
      <c r="D2807" s="73"/>
      <c r="E2807" s="72"/>
      <c r="F2807" s="72"/>
      <c r="G2807" s="74"/>
      <c r="H2807" s="72"/>
      <c r="I2807" s="72"/>
    </row>
    <row r="2808" spans="1:9" x14ac:dyDescent="0.25">
      <c r="A2808" s="72"/>
      <c r="B2808" s="72"/>
      <c r="C2808" s="72"/>
      <c r="D2808" s="73"/>
      <c r="E2808" s="72"/>
      <c r="F2808" s="72"/>
      <c r="G2808" s="74"/>
      <c r="H2808" s="72"/>
      <c r="I2808" s="72"/>
    </row>
    <row r="2809" spans="1:9" x14ac:dyDescent="0.25">
      <c r="A2809" s="72"/>
      <c r="B2809" s="72"/>
      <c r="C2809" s="72"/>
      <c r="D2809" s="73"/>
      <c r="E2809" s="72"/>
      <c r="F2809" s="72"/>
      <c r="G2809" s="74"/>
      <c r="H2809" s="72"/>
      <c r="I2809" s="72"/>
    </row>
    <row r="2810" spans="1:9" x14ac:dyDescent="0.25">
      <c r="A2810" s="72"/>
      <c r="B2810" s="72"/>
      <c r="C2810" s="72"/>
      <c r="D2810" s="73"/>
      <c r="E2810" s="72"/>
      <c r="F2810" s="72"/>
      <c r="G2810" s="74"/>
      <c r="H2810" s="72"/>
      <c r="I2810" s="72"/>
    </row>
    <row r="2811" spans="1:9" x14ac:dyDescent="0.25">
      <c r="A2811" s="72"/>
      <c r="B2811" s="72"/>
      <c r="C2811" s="72"/>
      <c r="D2811" s="73"/>
      <c r="E2811" s="72"/>
      <c r="F2811" s="72"/>
      <c r="G2811" s="74"/>
      <c r="H2811" s="72"/>
      <c r="I2811" s="72"/>
    </row>
    <row r="2812" spans="1:9" x14ac:dyDescent="0.25">
      <c r="A2812" s="72"/>
      <c r="B2812" s="72"/>
      <c r="C2812" s="72"/>
      <c r="D2812" s="73"/>
      <c r="E2812" s="72"/>
      <c r="F2812" s="72"/>
      <c r="G2812" s="74"/>
      <c r="H2812" s="72"/>
      <c r="I2812" s="72"/>
    </row>
    <row r="2813" spans="1:9" x14ac:dyDescent="0.25">
      <c r="A2813" s="72"/>
      <c r="B2813" s="72"/>
      <c r="C2813" s="72"/>
      <c r="D2813" s="73"/>
      <c r="E2813" s="72"/>
      <c r="F2813" s="72"/>
      <c r="G2813" s="74"/>
      <c r="H2813" s="72"/>
      <c r="I2813" s="72"/>
    </row>
    <row r="2814" spans="1:9" x14ac:dyDescent="0.25">
      <c r="A2814" s="72"/>
      <c r="B2814" s="72"/>
      <c r="C2814" s="72"/>
      <c r="D2814" s="73"/>
      <c r="E2814" s="72"/>
      <c r="F2814" s="72"/>
      <c r="G2814" s="74"/>
      <c r="H2814" s="72"/>
      <c r="I2814" s="72"/>
    </row>
    <row r="2815" spans="1:9" x14ac:dyDescent="0.25">
      <c r="A2815" s="72"/>
      <c r="B2815" s="72"/>
      <c r="C2815" s="72"/>
      <c r="D2815" s="73"/>
      <c r="E2815" s="72"/>
      <c r="F2815" s="72"/>
      <c r="G2815" s="74"/>
      <c r="H2815" s="72"/>
      <c r="I2815" s="72"/>
    </row>
    <row r="2816" spans="1:9" x14ac:dyDescent="0.25">
      <c r="A2816" s="72"/>
      <c r="B2816" s="72"/>
      <c r="C2816" s="72"/>
      <c r="D2816" s="73"/>
      <c r="E2816" s="72"/>
      <c r="F2816" s="72"/>
      <c r="G2816" s="74"/>
      <c r="H2816" s="72"/>
      <c r="I2816" s="72"/>
    </row>
    <row r="2817" spans="1:9" x14ac:dyDescent="0.25">
      <c r="A2817" s="72"/>
      <c r="B2817" s="72"/>
      <c r="C2817" s="72"/>
      <c r="D2817" s="73"/>
      <c r="E2817" s="72"/>
      <c r="F2817" s="72"/>
      <c r="G2817" s="74"/>
      <c r="H2817" s="72"/>
      <c r="I2817" s="72"/>
    </row>
    <row r="2818" spans="1:9" x14ac:dyDescent="0.25">
      <c r="A2818" s="72"/>
      <c r="B2818" s="72"/>
      <c r="C2818" s="72"/>
      <c r="D2818" s="73"/>
      <c r="E2818" s="72"/>
      <c r="F2818" s="72"/>
      <c r="G2818" s="74"/>
      <c r="H2818" s="72"/>
      <c r="I2818" s="72"/>
    </row>
    <row r="2819" spans="1:9" x14ac:dyDescent="0.25">
      <c r="A2819" s="72"/>
      <c r="B2819" s="72"/>
      <c r="C2819" s="72"/>
      <c r="D2819" s="73"/>
      <c r="E2819" s="72"/>
      <c r="F2819" s="72"/>
      <c r="G2819" s="74"/>
      <c r="H2819" s="72"/>
      <c r="I2819" s="72"/>
    </row>
    <row r="2820" spans="1:9" x14ac:dyDescent="0.25">
      <c r="A2820" s="72"/>
      <c r="B2820" s="72"/>
      <c r="C2820" s="72"/>
      <c r="D2820" s="73"/>
      <c r="E2820" s="72"/>
      <c r="F2820" s="72"/>
      <c r="G2820" s="74"/>
      <c r="H2820" s="72"/>
      <c r="I2820" s="72"/>
    </row>
    <row r="2821" spans="1:9" x14ac:dyDescent="0.25">
      <c r="A2821" s="72"/>
      <c r="B2821" s="72"/>
      <c r="C2821" s="72"/>
      <c r="D2821" s="73"/>
      <c r="E2821" s="72"/>
      <c r="F2821" s="72"/>
      <c r="G2821" s="74"/>
      <c r="H2821" s="72"/>
      <c r="I2821" s="72"/>
    </row>
    <row r="2822" spans="1:9" x14ac:dyDescent="0.25">
      <c r="A2822" s="72"/>
      <c r="B2822" s="72"/>
      <c r="C2822" s="72"/>
      <c r="D2822" s="73"/>
      <c r="E2822" s="72"/>
      <c r="F2822" s="72"/>
      <c r="G2822" s="74"/>
      <c r="H2822" s="72"/>
      <c r="I2822" s="72"/>
    </row>
    <row r="2823" spans="1:9" x14ac:dyDescent="0.25">
      <c r="A2823" s="72"/>
      <c r="B2823" s="72"/>
      <c r="C2823" s="72"/>
      <c r="D2823" s="73"/>
      <c r="E2823" s="72"/>
      <c r="F2823" s="72"/>
      <c r="G2823" s="74"/>
      <c r="H2823" s="72"/>
      <c r="I2823" s="72"/>
    </row>
    <row r="2824" spans="1:9" x14ac:dyDescent="0.25">
      <c r="A2824" s="72"/>
      <c r="B2824" s="72"/>
      <c r="C2824" s="72"/>
      <c r="D2824" s="73"/>
      <c r="E2824" s="72"/>
      <c r="F2824" s="72"/>
      <c r="G2824" s="74"/>
      <c r="H2824" s="72"/>
      <c r="I2824" s="72"/>
    </row>
    <row r="2825" spans="1:9" x14ac:dyDescent="0.25">
      <c r="A2825" s="72"/>
      <c r="B2825" s="72"/>
      <c r="C2825" s="72"/>
      <c r="D2825" s="73"/>
      <c r="E2825" s="72"/>
      <c r="F2825" s="72"/>
      <c r="G2825" s="74"/>
      <c r="H2825" s="72"/>
      <c r="I2825" s="72"/>
    </row>
    <row r="2826" spans="1:9" x14ac:dyDescent="0.25">
      <c r="A2826" s="72"/>
      <c r="B2826" s="72"/>
      <c r="C2826" s="72"/>
      <c r="D2826" s="73"/>
      <c r="E2826" s="72"/>
      <c r="F2826" s="72"/>
      <c r="G2826" s="74"/>
      <c r="H2826" s="72"/>
      <c r="I2826" s="72"/>
    </row>
    <row r="2827" spans="1:9" x14ac:dyDescent="0.25">
      <c r="A2827" s="72"/>
      <c r="B2827" s="72"/>
      <c r="C2827" s="72"/>
      <c r="D2827" s="73"/>
      <c r="E2827" s="72"/>
      <c r="F2827" s="72"/>
      <c r="G2827" s="74"/>
      <c r="H2827" s="72"/>
      <c r="I2827" s="72"/>
    </row>
    <row r="2828" spans="1:9" x14ac:dyDescent="0.25">
      <c r="A2828" s="72"/>
      <c r="B2828" s="72"/>
      <c r="C2828" s="72"/>
      <c r="D2828" s="73"/>
      <c r="E2828" s="72"/>
      <c r="F2828" s="72"/>
      <c r="G2828" s="74"/>
      <c r="H2828" s="72"/>
      <c r="I2828" s="72"/>
    </row>
    <row r="2829" spans="1:9" x14ac:dyDescent="0.25">
      <c r="A2829" s="72"/>
      <c r="B2829" s="72"/>
      <c r="C2829" s="72"/>
      <c r="D2829" s="73"/>
      <c r="E2829" s="72"/>
      <c r="F2829" s="72"/>
      <c r="G2829" s="74"/>
      <c r="H2829" s="72"/>
      <c r="I2829" s="72"/>
    </row>
    <row r="2830" spans="1:9" x14ac:dyDescent="0.25">
      <c r="A2830" s="72"/>
      <c r="B2830" s="72"/>
      <c r="C2830" s="72"/>
      <c r="D2830" s="73"/>
      <c r="E2830" s="72"/>
      <c r="F2830" s="72"/>
      <c r="G2830" s="74"/>
      <c r="H2830" s="72"/>
      <c r="I2830" s="72"/>
    </row>
    <row r="2831" spans="1:9" x14ac:dyDescent="0.25">
      <c r="A2831" s="72"/>
      <c r="B2831" s="72"/>
      <c r="C2831" s="72"/>
      <c r="D2831" s="73"/>
      <c r="E2831" s="72"/>
      <c r="F2831" s="72"/>
      <c r="G2831" s="74"/>
      <c r="H2831" s="72"/>
      <c r="I2831" s="72"/>
    </row>
    <row r="2832" spans="1:9" x14ac:dyDescent="0.25">
      <c r="A2832" s="72"/>
      <c r="B2832" s="72"/>
      <c r="C2832" s="72"/>
      <c r="D2832" s="73"/>
      <c r="E2832" s="72"/>
      <c r="F2832" s="72"/>
      <c r="G2832" s="74"/>
      <c r="H2832" s="72"/>
      <c r="I2832" s="72"/>
    </row>
    <row r="2833" spans="1:9" x14ac:dyDescent="0.25">
      <c r="A2833" s="72"/>
      <c r="B2833" s="72"/>
      <c r="C2833" s="72"/>
      <c r="D2833" s="73"/>
      <c r="E2833" s="72"/>
      <c r="F2833" s="72"/>
      <c r="G2833" s="74"/>
      <c r="H2833" s="72"/>
      <c r="I2833" s="72"/>
    </row>
    <row r="2834" spans="1:9" x14ac:dyDescent="0.25">
      <c r="A2834" s="72"/>
      <c r="B2834" s="72"/>
      <c r="C2834" s="72"/>
      <c r="D2834" s="73"/>
      <c r="E2834" s="72"/>
      <c r="F2834" s="72"/>
      <c r="G2834" s="74"/>
      <c r="H2834" s="72"/>
      <c r="I2834" s="72"/>
    </row>
    <row r="2835" spans="1:9" x14ac:dyDescent="0.25">
      <c r="A2835" s="72"/>
      <c r="B2835" s="72"/>
      <c r="C2835" s="72"/>
      <c r="D2835" s="73"/>
      <c r="E2835" s="72"/>
      <c r="F2835" s="72"/>
      <c r="G2835" s="74"/>
      <c r="H2835" s="72"/>
      <c r="I2835" s="72"/>
    </row>
    <row r="2836" spans="1:9" x14ac:dyDescent="0.25">
      <c r="A2836" s="72"/>
      <c r="B2836" s="72"/>
      <c r="C2836" s="72"/>
      <c r="D2836" s="73"/>
      <c r="E2836" s="72"/>
      <c r="F2836" s="72"/>
      <c r="G2836" s="74"/>
      <c r="H2836" s="72"/>
      <c r="I2836" s="72"/>
    </row>
    <row r="2837" spans="1:9" x14ac:dyDescent="0.25">
      <c r="A2837" s="72"/>
      <c r="B2837" s="72"/>
      <c r="C2837" s="72"/>
      <c r="D2837" s="73"/>
      <c r="E2837" s="72"/>
      <c r="F2837" s="72"/>
      <c r="G2837" s="74"/>
      <c r="H2837" s="72"/>
      <c r="I2837" s="72"/>
    </row>
    <row r="2838" spans="1:9" x14ac:dyDescent="0.25">
      <c r="A2838" s="72"/>
      <c r="B2838" s="72"/>
      <c r="C2838" s="72"/>
      <c r="D2838" s="73"/>
      <c r="E2838" s="72"/>
      <c r="F2838" s="72"/>
      <c r="G2838" s="74"/>
      <c r="H2838" s="72"/>
      <c r="I2838" s="72"/>
    </row>
    <row r="2839" spans="1:9" x14ac:dyDescent="0.25">
      <c r="A2839" s="72"/>
      <c r="B2839" s="72"/>
      <c r="C2839" s="72"/>
      <c r="D2839" s="73"/>
      <c r="E2839" s="72"/>
      <c r="F2839" s="72"/>
      <c r="G2839" s="74"/>
      <c r="H2839" s="72"/>
      <c r="I2839" s="72"/>
    </row>
    <row r="2840" spans="1:9" x14ac:dyDescent="0.25">
      <c r="A2840" s="72"/>
      <c r="B2840" s="72"/>
      <c r="C2840" s="72"/>
      <c r="D2840" s="73"/>
      <c r="E2840" s="72"/>
      <c r="F2840" s="72"/>
      <c r="G2840" s="74"/>
      <c r="H2840" s="72"/>
      <c r="I2840" s="72"/>
    </row>
    <row r="2841" spans="1:9" x14ac:dyDescent="0.25">
      <c r="A2841" s="72"/>
      <c r="B2841" s="72"/>
      <c r="C2841" s="72"/>
      <c r="D2841" s="73"/>
      <c r="E2841" s="72"/>
      <c r="F2841" s="72"/>
      <c r="G2841" s="74"/>
      <c r="H2841" s="72"/>
      <c r="I2841" s="72"/>
    </row>
    <row r="2842" spans="1:9" x14ac:dyDescent="0.25">
      <c r="A2842" s="72"/>
      <c r="B2842" s="72"/>
      <c r="C2842" s="72"/>
      <c r="D2842" s="73"/>
      <c r="E2842" s="72"/>
      <c r="F2842" s="72"/>
      <c r="G2842" s="74"/>
      <c r="H2842" s="72"/>
      <c r="I2842" s="72"/>
    </row>
    <row r="2843" spans="1:9" x14ac:dyDescent="0.25">
      <c r="A2843" s="72"/>
      <c r="B2843" s="72"/>
      <c r="C2843" s="72"/>
      <c r="D2843" s="73"/>
      <c r="E2843" s="72"/>
      <c r="F2843" s="72"/>
      <c r="G2843" s="74"/>
      <c r="H2843" s="72"/>
      <c r="I2843" s="72"/>
    </row>
    <row r="2844" spans="1:9" x14ac:dyDescent="0.25">
      <c r="A2844" s="72"/>
      <c r="B2844" s="72"/>
      <c r="C2844" s="72"/>
      <c r="D2844" s="73"/>
      <c r="E2844" s="72"/>
      <c r="F2844" s="72"/>
      <c r="G2844" s="74"/>
      <c r="H2844" s="72"/>
      <c r="I2844" s="72"/>
    </row>
    <row r="2845" spans="1:9" x14ac:dyDescent="0.25">
      <c r="A2845" s="72"/>
      <c r="B2845" s="72"/>
      <c r="C2845" s="72"/>
      <c r="D2845" s="73"/>
      <c r="E2845" s="72"/>
      <c r="F2845" s="72"/>
      <c r="G2845" s="74"/>
      <c r="H2845" s="72"/>
      <c r="I2845" s="72"/>
    </row>
    <row r="2846" spans="1:9" x14ac:dyDescent="0.25">
      <c r="A2846" s="72"/>
      <c r="B2846" s="72"/>
      <c r="C2846" s="72"/>
      <c r="D2846" s="73"/>
      <c r="E2846" s="72"/>
      <c r="F2846" s="72"/>
      <c r="G2846" s="74"/>
      <c r="H2846" s="72"/>
      <c r="I2846" s="72"/>
    </row>
    <row r="2847" spans="1:9" x14ac:dyDescent="0.25">
      <c r="A2847" s="72"/>
      <c r="B2847" s="72"/>
      <c r="C2847" s="72"/>
      <c r="D2847" s="73"/>
      <c r="E2847" s="72"/>
      <c r="F2847" s="72"/>
      <c r="G2847" s="74"/>
      <c r="H2847" s="72"/>
      <c r="I2847" s="72"/>
    </row>
    <row r="2848" spans="1:9" x14ac:dyDescent="0.25">
      <c r="A2848" s="72"/>
      <c r="B2848" s="72"/>
      <c r="C2848" s="72"/>
      <c r="D2848" s="73"/>
      <c r="E2848" s="72"/>
      <c r="F2848" s="72"/>
      <c r="G2848" s="74"/>
      <c r="H2848" s="72"/>
      <c r="I2848" s="72"/>
    </row>
    <row r="2849" spans="1:9" x14ac:dyDescent="0.25">
      <c r="A2849" s="72"/>
      <c r="B2849" s="72"/>
      <c r="C2849" s="72"/>
      <c r="D2849" s="73"/>
      <c r="E2849" s="72"/>
      <c r="F2849" s="72"/>
      <c r="G2849" s="74"/>
      <c r="H2849" s="72"/>
      <c r="I2849" s="72"/>
    </row>
    <row r="2850" spans="1:9" x14ac:dyDescent="0.25">
      <c r="A2850" s="72"/>
      <c r="B2850" s="72"/>
      <c r="C2850" s="72"/>
      <c r="D2850" s="73"/>
      <c r="E2850" s="72"/>
      <c r="F2850" s="72"/>
      <c r="G2850" s="74"/>
      <c r="H2850" s="72"/>
      <c r="I2850" s="72"/>
    </row>
    <row r="2851" spans="1:9" x14ac:dyDescent="0.25">
      <c r="A2851" s="72"/>
      <c r="B2851" s="72"/>
      <c r="C2851" s="72"/>
      <c r="D2851" s="73"/>
      <c r="E2851" s="72"/>
      <c r="F2851" s="72"/>
      <c r="G2851" s="74"/>
      <c r="H2851" s="72"/>
      <c r="I2851" s="72"/>
    </row>
    <row r="2852" spans="1:9" x14ac:dyDescent="0.25">
      <c r="A2852" s="72"/>
      <c r="B2852" s="72"/>
      <c r="C2852" s="72"/>
      <c r="D2852" s="73"/>
      <c r="E2852" s="72"/>
      <c r="F2852" s="72"/>
      <c r="G2852" s="74"/>
      <c r="H2852" s="72"/>
      <c r="I2852" s="72"/>
    </row>
    <row r="2853" spans="1:9" x14ac:dyDescent="0.25">
      <c r="A2853" s="72"/>
      <c r="B2853" s="72"/>
      <c r="C2853" s="72"/>
      <c r="D2853" s="73"/>
      <c r="E2853" s="72"/>
      <c r="F2853" s="72"/>
      <c r="G2853" s="74"/>
      <c r="H2853" s="72"/>
      <c r="I2853" s="72"/>
    </row>
    <row r="2854" spans="1:9" x14ac:dyDescent="0.25">
      <c r="A2854" s="72"/>
      <c r="B2854" s="72"/>
      <c r="C2854" s="72"/>
      <c r="D2854" s="73"/>
      <c r="E2854" s="72"/>
      <c r="F2854" s="72"/>
      <c r="G2854" s="74"/>
      <c r="H2854" s="72"/>
      <c r="I2854" s="72"/>
    </row>
    <row r="2855" spans="1:9" x14ac:dyDescent="0.25">
      <c r="A2855" s="72"/>
      <c r="B2855" s="72"/>
      <c r="C2855" s="72"/>
      <c r="D2855" s="73"/>
      <c r="E2855" s="72"/>
      <c r="F2855" s="72"/>
      <c r="G2855" s="74"/>
      <c r="H2855" s="72"/>
      <c r="I2855" s="72"/>
    </row>
    <row r="2856" spans="1:9" x14ac:dyDescent="0.25">
      <c r="A2856" s="72"/>
      <c r="B2856" s="72"/>
      <c r="C2856" s="72"/>
      <c r="D2856" s="73"/>
      <c r="E2856" s="72"/>
      <c r="F2856" s="72"/>
      <c r="G2856" s="74"/>
      <c r="H2856" s="72"/>
      <c r="I2856" s="72"/>
    </row>
    <row r="2857" spans="1:9" x14ac:dyDescent="0.25">
      <c r="A2857" s="72"/>
      <c r="B2857" s="72"/>
      <c r="C2857" s="72"/>
      <c r="D2857" s="73"/>
      <c r="E2857" s="72"/>
      <c r="F2857" s="72"/>
      <c r="G2857" s="74"/>
      <c r="H2857" s="72"/>
      <c r="I2857" s="72"/>
    </row>
    <row r="2858" spans="1:9" x14ac:dyDescent="0.25">
      <c r="A2858" s="72"/>
      <c r="B2858" s="72"/>
      <c r="C2858" s="72"/>
      <c r="D2858" s="73"/>
      <c r="E2858" s="72"/>
      <c r="F2858" s="72"/>
      <c r="G2858" s="74"/>
      <c r="H2858" s="72"/>
      <c r="I2858" s="72"/>
    </row>
    <row r="2859" spans="1:9" x14ac:dyDescent="0.25">
      <c r="A2859" s="72"/>
      <c r="B2859" s="72"/>
      <c r="C2859" s="72"/>
      <c r="D2859" s="73"/>
      <c r="E2859" s="72"/>
      <c r="F2859" s="72"/>
      <c r="G2859" s="74"/>
      <c r="H2859" s="72"/>
      <c r="I2859" s="72"/>
    </row>
    <row r="2860" spans="1:9" x14ac:dyDescent="0.25">
      <c r="A2860" s="72"/>
      <c r="B2860" s="72"/>
      <c r="C2860" s="72"/>
      <c r="D2860" s="73"/>
      <c r="E2860" s="72"/>
      <c r="F2860" s="72"/>
      <c r="G2860" s="74"/>
      <c r="H2860" s="72"/>
      <c r="I2860" s="72"/>
    </row>
    <row r="2861" spans="1:9" x14ac:dyDescent="0.25">
      <c r="A2861" s="72"/>
      <c r="B2861" s="72"/>
      <c r="C2861" s="72"/>
      <c r="D2861" s="73"/>
      <c r="E2861" s="72"/>
      <c r="F2861" s="72"/>
      <c r="G2861" s="74"/>
      <c r="H2861" s="72"/>
      <c r="I2861" s="72"/>
    </row>
    <row r="2862" spans="1:9" x14ac:dyDescent="0.25">
      <c r="A2862" s="72"/>
      <c r="B2862" s="72"/>
      <c r="C2862" s="72"/>
      <c r="D2862" s="73"/>
      <c r="E2862" s="72"/>
      <c r="F2862" s="72"/>
      <c r="G2862" s="74"/>
      <c r="H2862" s="72"/>
      <c r="I2862" s="72"/>
    </row>
    <row r="2863" spans="1:9" x14ac:dyDescent="0.25">
      <c r="A2863" s="72"/>
      <c r="B2863" s="72"/>
      <c r="C2863" s="72"/>
      <c r="D2863" s="73"/>
      <c r="E2863" s="72"/>
      <c r="F2863" s="72"/>
      <c r="G2863" s="74"/>
      <c r="H2863" s="72"/>
      <c r="I2863" s="72"/>
    </row>
    <row r="2864" spans="1:9" x14ac:dyDescent="0.25">
      <c r="A2864" s="72"/>
      <c r="B2864" s="72"/>
      <c r="C2864" s="72"/>
      <c r="D2864" s="73"/>
      <c r="E2864" s="72"/>
      <c r="F2864" s="72"/>
      <c r="G2864" s="74"/>
      <c r="H2864" s="72"/>
      <c r="I2864" s="72"/>
    </row>
    <row r="2865" spans="1:9" x14ac:dyDescent="0.25">
      <c r="A2865" s="72"/>
      <c r="B2865" s="72"/>
      <c r="C2865" s="72"/>
      <c r="D2865" s="73"/>
      <c r="E2865" s="72"/>
      <c r="F2865" s="72"/>
      <c r="G2865" s="74"/>
      <c r="H2865" s="72"/>
      <c r="I2865" s="72"/>
    </row>
    <row r="2866" spans="1:9" x14ac:dyDescent="0.25">
      <c r="A2866" s="72"/>
      <c r="B2866" s="72"/>
      <c r="C2866" s="72"/>
      <c r="D2866" s="73"/>
      <c r="E2866" s="72"/>
      <c r="F2866" s="72"/>
      <c r="G2866" s="74"/>
      <c r="H2866" s="72"/>
      <c r="I2866" s="72"/>
    </row>
    <row r="2867" spans="1:9" x14ac:dyDescent="0.25">
      <c r="A2867" s="72"/>
      <c r="B2867" s="72"/>
      <c r="C2867" s="72"/>
      <c r="D2867" s="73"/>
      <c r="E2867" s="72"/>
      <c r="F2867" s="72"/>
      <c r="G2867" s="74"/>
      <c r="H2867" s="72"/>
      <c r="I2867" s="72"/>
    </row>
    <row r="2868" spans="1:9" x14ac:dyDescent="0.25">
      <c r="A2868" s="72"/>
      <c r="B2868" s="72"/>
      <c r="C2868" s="72"/>
      <c r="D2868" s="73"/>
      <c r="E2868" s="72"/>
      <c r="F2868" s="72"/>
      <c r="G2868" s="74"/>
      <c r="H2868" s="72"/>
      <c r="I2868" s="72"/>
    </row>
    <row r="2869" spans="1:9" x14ac:dyDescent="0.25">
      <c r="A2869" s="72"/>
      <c r="B2869" s="72"/>
      <c r="C2869" s="72"/>
      <c r="D2869" s="73"/>
      <c r="E2869" s="72"/>
      <c r="F2869" s="72"/>
      <c r="G2869" s="74"/>
      <c r="H2869" s="72"/>
      <c r="I2869" s="72"/>
    </row>
    <row r="2870" spans="1:9" x14ac:dyDescent="0.25">
      <c r="A2870" s="72"/>
      <c r="B2870" s="72"/>
      <c r="C2870" s="72"/>
      <c r="D2870" s="73"/>
      <c r="E2870" s="72"/>
      <c r="F2870" s="72"/>
      <c r="G2870" s="74"/>
      <c r="H2870" s="72"/>
      <c r="I2870" s="72"/>
    </row>
    <row r="2871" spans="1:9" x14ac:dyDescent="0.25">
      <c r="A2871" s="72"/>
      <c r="B2871" s="72"/>
      <c r="C2871" s="72"/>
      <c r="D2871" s="73"/>
      <c r="E2871" s="72"/>
      <c r="F2871" s="72"/>
      <c r="G2871" s="74"/>
      <c r="H2871" s="72"/>
      <c r="I2871" s="72"/>
    </row>
    <row r="2872" spans="1:9" x14ac:dyDescent="0.25">
      <c r="A2872" s="72"/>
      <c r="B2872" s="72"/>
      <c r="C2872" s="72"/>
      <c r="D2872" s="73"/>
      <c r="E2872" s="72"/>
      <c r="F2872" s="72"/>
      <c r="G2872" s="74"/>
      <c r="H2872" s="72"/>
      <c r="I2872" s="72"/>
    </row>
    <row r="2873" spans="1:9" x14ac:dyDescent="0.25">
      <c r="A2873" s="72"/>
      <c r="B2873" s="72"/>
      <c r="C2873" s="72"/>
      <c r="D2873" s="73"/>
      <c r="E2873" s="72"/>
      <c r="F2873" s="72"/>
      <c r="G2873" s="74"/>
      <c r="H2873" s="72"/>
      <c r="I2873" s="72"/>
    </row>
    <row r="2874" spans="1:9" x14ac:dyDescent="0.25">
      <c r="A2874" s="72"/>
      <c r="B2874" s="72"/>
      <c r="C2874" s="72"/>
      <c r="D2874" s="73"/>
      <c r="E2874" s="72"/>
      <c r="F2874" s="72"/>
      <c r="G2874" s="74"/>
      <c r="H2874" s="72"/>
      <c r="I2874" s="72"/>
    </row>
    <row r="2875" spans="1:9" x14ac:dyDescent="0.25">
      <c r="A2875" s="72"/>
      <c r="B2875" s="72"/>
      <c r="C2875" s="72"/>
      <c r="D2875" s="73"/>
      <c r="E2875" s="72"/>
      <c r="F2875" s="72"/>
      <c r="G2875" s="74"/>
      <c r="H2875" s="72"/>
      <c r="I2875" s="72"/>
    </row>
    <row r="2876" spans="1:9" x14ac:dyDescent="0.25">
      <c r="A2876" s="72"/>
      <c r="B2876" s="72"/>
      <c r="C2876" s="72"/>
      <c r="D2876" s="73"/>
      <c r="E2876" s="72"/>
      <c r="F2876" s="72"/>
      <c r="G2876" s="74"/>
      <c r="H2876" s="72"/>
      <c r="I2876" s="72"/>
    </row>
    <row r="2877" spans="1:9" x14ac:dyDescent="0.25">
      <c r="A2877" s="72"/>
      <c r="B2877" s="72"/>
      <c r="C2877" s="72"/>
      <c r="D2877" s="73"/>
      <c r="E2877" s="72"/>
      <c r="F2877" s="72"/>
      <c r="G2877" s="74"/>
      <c r="H2877" s="72"/>
      <c r="I2877" s="72"/>
    </row>
    <row r="2878" spans="1:9" x14ac:dyDescent="0.25">
      <c r="A2878" s="72"/>
      <c r="B2878" s="72"/>
      <c r="C2878" s="72"/>
      <c r="D2878" s="73"/>
      <c r="E2878" s="72"/>
      <c r="F2878" s="72"/>
      <c r="G2878" s="74"/>
      <c r="H2878" s="72"/>
      <c r="I2878" s="72"/>
    </row>
    <row r="2879" spans="1:9" x14ac:dyDescent="0.25">
      <c r="A2879" s="72"/>
      <c r="B2879" s="72"/>
      <c r="C2879" s="72"/>
      <c r="D2879" s="73"/>
      <c r="E2879" s="72"/>
      <c r="F2879" s="72"/>
      <c r="G2879" s="74"/>
      <c r="H2879" s="72"/>
      <c r="I2879" s="72"/>
    </row>
    <row r="2880" spans="1:9" x14ac:dyDescent="0.25">
      <c r="A2880" s="72"/>
      <c r="B2880" s="72"/>
      <c r="C2880" s="72"/>
      <c r="D2880" s="73"/>
      <c r="E2880" s="72"/>
      <c r="F2880" s="72"/>
      <c r="G2880" s="74"/>
      <c r="H2880" s="72"/>
      <c r="I2880" s="72"/>
    </row>
    <row r="2881" spans="1:9" x14ac:dyDescent="0.25">
      <c r="A2881" s="72"/>
      <c r="B2881" s="72"/>
      <c r="C2881" s="72"/>
      <c r="D2881" s="73"/>
      <c r="E2881" s="72"/>
      <c r="F2881" s="72"/>
      <c r="G2881" s="74"/>
      <c r="H2881" s="72"/>
      <c r="I2881" s="72"/>
    </row>
    <row r="2882" spans="1:9" x14ac:dyDescent="0.25">
      <c r="A2882" s="72"/>
      <c r="B2882" s="72"/>
      <c r="C2882" s="72"/>
      <c r="D2882" s="73"/>
      <c r="E2882" s="72"/>
      <c r="F2882" s="72"/>
      <c r="G2882" s="74"/>
      <c r="H2882" s="72"/>
      <c r="I2882" s="72"/>
    </row>
    <row r="2883" spans="1:9" x14ac:dyDescent="0.25">
      <c r="A2883" s="72"/>
      <c r="B2883" s="72"/>
      <c r="C2883" s="72"/>
      <c r="D2883" s="73"/>
      <c r="E2883" s="72"/>
      <c r="F2883" s="72"/>
      <c r="G2883" s="74"/>
      <c r="H2883" s="72"/>
      <c r="I2883" s="72"/>
    </row>
    <row r="2884" spans="1:9" x14ac:dyDescent="0.25">
      <c r="A2884" s="72"/>
      <c r="B2884" s="72"/>
      <c r="C2884" s="72"/>
      <c r="D2884" s="73"/>
      <c r="E2884" s="72"/>
      <c r="F2884" s="72"/>
      <c r="G2884" s="74"/>
      <c r="H2884" s="72"/>
      <c r="I2884" s="72"/>
    </row>
    <row r="2885" spans="1:9" x14ac:dyDescent="0.25">
      <c r="A2885" s="72"/>
      <c r="B2885" s="72"/>
      <c r="C2885" s="72"/>
      <c r="D2885" s="73"/>
      <c r="E2885" s="72"/>
      <c r="F2885" s="72"/>
      <c r="G2885" s="74"/>
      <c r="H2885" s="72"/>
      <c r="I2885" s="72"/>
    </row>
    <row r="2886" spans="1:9" x14ac:dyDescent="0.25">
      <c r="A2886" s="72"/>
      <c r="B2886" s="72"/>
      <c r="C2886" s="72"/>
      <c r="D2886" s="73"/>
      <c r="E2886" s="72"/>
      <c r="F2886" s="72"/>
      <c r="G2886" s="74"/>
      <c r="H2886" s="72"/>
      <c r="I2886" s="72"/>
    </row>
    <row r="2887" spans="1:9" x14ac:dyDescent="0.25">
      <c r="A2887" s="72"/>
      <c r="B2887" s="72"/>
      <c r="C2887" s="72"/>
      <c r="D2887" s="73"/>
      <c r="E2887" s="72"/>
      <c r="F2887" s="72"/>
      <c r="G2887" s="74"/>
      <c r="H2887" s="72"/>
      <c r="I2887" s="72"/>
    </row>
    <row r="2888" spans="1:9" x14ac:dyDescent="0.25">
      <c r="A2888" s="72"/>
      <c r="B2888" s="72"/>
      <c r="C2888" s="72"/>
      <c r="D2888" s="73"/>
      <c r="E2888" s="72"/>
      <c r="F2888" s="72"/>
      <c r="G2888" s="74"/>
      <c r="H2888" s="72"/>
      <c r="I2888" s="72"/>
    </row>
    <row r="2889" spans="1:9" x14ac:dyDescent="0.25">
      <c r="A2889" s="72"/>
      <c r="B2889" s="72"/>
      <c r="C2889" s="72"/>
      <c r="D2889" s="73"/>
      <c r="E2889" s="72"/>
      <c r="F2889" s="72"/>
      <c r="G2889" s="74"/>
      <c r="H2889" s="72"/>
      <c r="I2889" s="72"/>
    </row>
    <row r="2890" spans="1:9" x14ac:dyDescent="0.25">
      <c r="A2890" s="72"/>
      <c r="B2890" s="72"/>
      <c r="C2890" s="72"/>
      <c r="D2890" s="73"/>
      <c r="E2890" s="72"/>
      <c r="F2890" s="72"/>
      <c r="G2890" s="74"/>
      <c r="H2890" s="72"/>
      <c r="I2890" s="72"/>
    </row>
    <row r="2891" spans="1:9" x14ac:dyDescent="0.25">
      <c r="A2891" s="72"/>
      <c r="B2891" s="72"/>
      <c r="C2891" s="72"/>
      <c r="D2891" s="73"/>
      <c r="E2891" s="72"/>
      <c r="F2891" s="72"/>
      <c r="G2891" s="74"/>
      <c r="H2891" s="72"/>
      <c r="I2891" s="72"/>
    </row>
    <row r="2892" spans="1:9" x14ac:dyDescent="0.25">
      <c r="A2892" s="72"/>
      <c r="B2892" s="72"/>
      <c r="C2892" s="72"/>
      <c r="D2892" s="73"/>
      <c r="E2892" s="72"/>
      <c r="F2892" s="72"/>
      <c r="G2892" s="74"/>
      <c r="H2892" s="72"/>
      <c r="I2892" s="72"/>
    </row>
    <row r="2893" spans="1:9" x14ac:dyDescent="0.25">
      <c r="A2893" s="72"/>
      <c r="B2893" s="72"/>
      <c r="C2893" s="72"/>
      <c r="D2893" s="73"/>
      <c r="E2893" s="72"/>
      <c r="F2893" s="72"/>
      <c r="G2893" s="74"/>
      <c r="H2893" s="72"/>
      <c r="I2893" s="72"/>
    </row>
    <row r="2894" spans="1:9" x14ac:dyDescent="0.25">
      <c r="A2894" s="72"/>
      <c r="B2894" s="72"/>
      <c r="C2894" s="72"/>
      <c r="D2894" s="73"/>
      <c r="E2894" s="72"/>
      <c r="F2894" s="72"/>
      <c r="G2894" s="74"/>
      <c r="H2894" s="72"/>
      <c r="I2894" s="72"/>
    </row>
    <row r="2895" spans="1:9" x14ac:dyDescent="0.25">
      <c r="A2895" s="72"/>
      <c r="B2895" s="72"/>
      <c r="C2895" s="72"/>
      <c r="D2895" s="73"/>
      <c r="E2895" s="72"/>
      <c r="F2895" s="72"/>
      <c r="G2895" s="74"/>
      <c r="H2895" s="72"/>
      <c r="I2895" s="72"/>
    </row>
    <row r="2896" spans="1:9" x14ac:dyDescent="0.25">
      <c r="A2896" s="72"/>
      <c r="B2896" s="72"/>
      <c r="C2896" s="72"/>
      <c r="D2896" s="73"/>
      <c r="E2896" s="72"/>
      <c r="F2896" s="72"/>
      <c r="G2896" s="74"/>
      <c r="H2896" s="72"/>
      <c r="I2896" s="72"/>
    </row>
    <row r="2897" spans="1:9" x14ac:dyDescent="0.25">
      <c r="A2897" s="72"/>
      <c r="B2897" s="72"/>
      <c r="C2897" s="72"/>
      <c r="D2897" s="73"/>
      <c r="E2897" s="72"/>
      <c r="F2897" s="72"/>
      <c r="G2897" s="74"/>
      <c r="H2897" s="72"/>
      <c r="I2897" s="72"/>
    </row>
    <row r="2898" spans="1:9" x14ac:dyDescent="0.25">
      <c r="A2898" s="72"/>
      <c r="B2898" s="72"/>
      <c r="C2898" s="72"/>
      <c r="D2898" s="73"/>
      <c r="E2898" s="72"/>
      <c r="F2898" s="72"/>
      <c r="G2898" s="74"/>
      <c r="H2898" s="72"/>
      <c r="I2898" s="72"/>
    </row>
    <row r="2899" spans="1:9" x14ac:dyDescent="0.25">
      <c r="A2899" s="72"/>
      <c r="B2899" s="72"/>
      <c r="C2899" s="72"/>
      <c r="D2899" s="73"/>
      <c r="E2899" s="72"/>
      <c r="F2899" s="72"/>
      <c r="G2899" s="74"/>
      <c r="H2899" s="72"/>
      <c r="I2899" s="72"/>
    </row>
    <row r="2900" spans="1:9" x14ac:dyDescent="0.25">
      <c r="A2900" s="72"/>
      <c r="B2900" s="72"/>
      <c r="C2900" s="72"/>
      <c r="D2900" s="73"/>
      <c r="E2900" s="72"/>
      <c r="F2900" s="72"/>
      <c r="G2900" s="74"/>
      <c r="H2900" s="72"/>
      <c r="I2900" s="72"/>
    </row>
    <row r="2901" spans="1:9" x14ac:dyDescent="0.25">
      <c r="A2901" s="72"/>
      <c r="B2901" s="72"/>
      <c r="C2901" s="72"/>
      <c r="D2901" s="73"/>
      <c r="E2901" s="72"/>
      <c r="F2901" s="72"/>
      <c r="G2901" s="74"/>
      <c r="H2901" s="72"/>
      <c r="I2901" s="72"/>
    </row>
    <row r="2902" spans="1:9" x14ac:dyDescent="0.25">
      <c r="A2902" s="72"/>
      <c r="B2902" s="72"/>
      <c r="C2902" s="72"/>
      <c r="D2902" s="73"/>
      <c r="E2902" s="72"/>
      <c r="F2902" s="72"/>
      <c r="G2902" s="74"/>
      <c r="H2902" s="72"/>
      <c r="I2902" s="72"/>
    </row>
    <row r="2903" spans="1:9" x14ac:dyDescent="0.25">
      <c r="A2903" s="72"/>
      <c r="B2903" s="72"/>
      <c r="C2903" s="72"/>
      <c r="D2903" s="73"/>
      <c r="E2903" s="72"/>
      <c r="F2903" s="72"/>
      <c r="G2903" s="74"/>
      <c r="H2903" s="72"/>
      <c r="I2903" s="72"/>
    </row>
    <row r="2904" spans="1:9" x14ac:dyDescent="0.25">
      <c r="A2904" s="72"/>
      <c r="B2904" s="72"/>
      <c r="C2904" s="72"/>
      <c r="D2904" s="73"/>
      <c r="E2904" s="72"/>
      <c r="F2904" s="72"/>
      <c r="G2904" s="74"/>
      <c r="H2904" s="72"/>
      <c r="I2904" s="72"/>
    </row>
    <row r="2905" spans="1:9" x14ac:dyDescent="0.25">
      <c r="A2905" s="72"/>
      <c r="B2905" s="72"/>
      <c r="C2905" s="72"/>
      <c r="D2905" s="73"/>
      <c r="E2905" s="72"/>
      <c r="F2905" s="72"/>
      <c r="G2905" s="74"/>
      <c r="H2905" s="72"/>
      <c r="I2905" s="72"/>
    </row>
    <row r="2906" spans="1:9" x14ac:dyDescent="0.25">
      <c r="A2906" s="72"/>
      <c r="B2906" s="72"/>
      <c r="C2906" s="72"/>
      <c r="D2906" s="73"/>
      <c r="E2906" s="72"/>
      <c r="F2906" s="72"/>
      <c r="G2906" s="74"/>
      <c r="H2906" s="72"/>
      <c r="I2906" s="72"/>
    </row>
    <row r="2907" spans="1:9" x14ac:dyDescent="0.25">
      <c r="A2907" s="72"/>
      <c r="B2907" s="72"/>
      <c r="C2907" s="72"/>
      <c r="D2907" s="73"/>
      <c r="E2907" s="72"/>
      <c r="F2907" s="72"/>
      <c r="G2907" s="74"/>
      <c r="H2907" s="72"/>
      <c r="I2907" s="72"/>
    </row>
    <row r="2908" spans="1:9" x14ac:dyDescent="0.25">
      <c r="A2908" s="72"/>
      <c r="B2908" s="72"/>
      <c r="C2908" s="72"/>
      <c r="D2908" s="73"/>
      <c r="E2908" s="72"/>
      <c r="F2908" s="72"/>
      <c r="G2908" s="74"/>
      <c r="H2908" s="72"/>
      <c r="I2908" s="72"/>
    </row>
    <row r="2909" spans="1:9" x14ac:dyDescent="0.25">
      <c r="A2909" s="72"/>
      <c r="B2909" s="72"/>
      <c r="C2909" s="72"/>
      <c r="D2909" s="73"/>
      <c r="E2909" s="72"/>
      <c r="F2909" s="72"/>
      <c r="G2909" s="74"/>
      <c r="H2909" s="72"/>
      <c r="I2909" s="72"/>
    </row>
    <row r="2910" spans="1:9" x14ac:dyDescent="0.25">
      <c r="A2910" s="72"/>
      <c r="B2910" s="72"/>
      <c r="C2910" s="72"/>
      <c r="D2910" s="73"/>
      <c r="E2910" s="72"/>
      <c r="F2910" s="72"/>
      <c r="G2910" s="74"/>
      <c r="H2910" s="72"/>
      <c r="I2910" s="72"/>
    </row>
    <row r="2911" spans="1:9" x14ac:dyDescent="0.25">
      <c r="A2911" s="72"/>
      <c r="B2911" s="72"/>
      <c r="C2911" s="72"/>
      <c r="D2911" s="73"/>
      <c r="E2911" s="72"/>
      <c r="F2911" s="72"/>
      <c r="G2911" s="74"/>
      <c r="H2911" s="72"/>
      <c r="I2911" s="72"/>
    </row>
    <row r="2912" spans="1:9" x14ac:dyDescent="0.25">
      <c r="A2912" s="72"/>
      <c r="B2912" s="72"/>
      <c r="C2912" s="72"/>
      <c r="D2912" s="73"/>
      <c r="E2912" s="72"/>
      <c r="F2912" s="72"/>
      <c r="G2912" s="74"/>
      <c r="H2912" s="72"/>
      <c r="I2912" s="72"/>
    </row>
    <row r="2913" spans="1:9" x14ac:dyDescent="0.25">
      <c r="A2913" s="72"/>
      <c r="B2913" s="72"/>
      <c r="C2913" s="72"/>
      <c r="D2913" s="73"/>
      <c r="E2913" s="72"/>
      <c r="F2913" s="72"/>
      <c r="G2913" s="74"/>
      <c r="H2913" s="72"/>
      <c r="I2913" s="72"/>
    </row>
    <row r="2914" spans="1:9" x14ac:dyDescent="0.25">
      <c r="A2914" s="72"/>
      <c r="B2914" s="72"/>
      <c r="C2914" s="72"/>
      <c r="D2914" s="73"/>
      <c r="E2914" s="72"/>
      <c r="F2914" s="72"/>
      <c r="G2914" s="74"/>
      <c r="H2914" s="72"/>
      <c r="I2914" s="72"/>
    </row>
    <row r="2915" spans="1:9" x14ac:dyDescent="0.25">
      <c r="A2915" s="72"/>
      <c r="B2915" s="72"/>
      <c r="C2915" s="72"/>
      <c r="D2915" s="73"/>
      <c r="E2915" s="72"/>
      <c r="F2915" s="72"/>
      <c r="G2915" s="74"/>
      <c r="H2915" s="72"/>
      <c r="I2915" s="72"/>
    </row>
    <row r="2916" spans="1:9" x14ac:dyDescent="0.25">
      <c r="A2916" s="72"/>
      <c r="B2916" s="72"/>
      <c r="C2916" s="72"/>
      <c r="D2916" s="73"/>
      <c r="E2916" s="72"/>
      <c r="F2916" s="72"/>
      <c r="G2916" s="74"/>
      <c r="H2916" s="72"/>
      <c r="I2916" s="72"/>
    </row>
    <row r="2917" spans="1:9" x14ac:dyDescent="0.25">
      <c r="A2917" s="72"/>
      <c r="B2917" s="72"/>
      <c r="C2917" s="72"/>
      <c r="D2917" s="73"/>
      <c r="E2917" s="72"/>
      <c r="F2917" s="72"/>
      <c r="G2917" s="74"/>
      <c r="H2917" s="72"/>
      <c r="I2917" s="72"/>
    </row>
    <row r="2918" spans="1:9" x14ac:dyDescent="0.25">
      <c r="A2918" s="72"/>
      <c r="B2918" s="72"/>
      <c r="C2918" s="72"/>
      <c r="D2918" s="73"/>
      <c r="E2918" s="72"/>
      <c r="F2918" s="72"/>
      <c r="G2918" s="74"/>
      <c r="H2918" s="72"/>
      <c r="I2918" s="72"/>
    </row>
    <row r="2919" spans="1:9" x14ac:dyDescent="0.25">
      <c r="A2919" s="72"/>
      <c r="B2919" s="72"/>
      <c r="C2919" s="72"/>
      <c r="D2919" s="73"/>
      <c r="E2919" s="72"/>
      <c r="F2919" s="72"/>
      <c r="G2919" s="74"/>
      <c r="H2919" s="72"/>
      <c r="I2919" s="72"/>
    </row>
    <row r="2920" spans="1:9" x14ac:dyDescent="0.25">
      <c r="A2920" s="72"/>
      <c r="B2920" s="72"/>
      <c r="C2920" s="72"/>
      <c r="D2920" s="73"/>
      <c r="E2920" s="72"/>
      <c r="F2920" s="72"/>
      <c r="G2920" s="74"/>
      <c r="H2920" s="72"/>
      <c r="I2920" s="72"/>
    </row>
    <row r="2921" spans="1:9" x14ac:dyDescent="0.25">
      <c r="A2921" s="72"/>
      <c r="B2921" s="72"/>
      <c r="C2921" s="72"/>
      <c r="D2921" s="73"/>
      <c r="E2921" s="72"/>
      <c r="F2921" s="72"/>
      <c r="G2921" s="74"/>
      <c r="H2921" s="72"/>
      <c r="I2921" s="72"/>
    </row>
    <row r="2922" spans="1:9" x14ac:dyDescent="0.25">
      <c r="A2922" s="72"/>
      <c r="B2922" s="72"/>
      <c r="C2922" s="72"/>
      <c r="D2922" s="73"/>
      <c r="E2922" s="72"/>
      <c r="F2922" s="72"/>
      <c r="G2922" s="74"/>
      <c r="H2922" s="72"/>
      <c r="I2922" s="72"/>
    </row>
    <row r="2923" spans="1:9" x14ac:dyDescent="0.25">
      <c r="A2923" s="72"/>
      <c r="B2923" s="72"/>
      <c r="C2923" s="72"/>
      <c r="D2923" s="73"/>
      <c r="E2923" s="72"/>
      <c r="F2923" s="72"/>
      <c r="G2923" s="74"/>
      <c r="H2923" s="72"/>
      <c r="I2923" s="72"/>
    </row>
    <row r="2924" spans="1:9" x14ac:dyDescent="0.25">
      <c r="A2924" s="72"/>
      <c r="B2924" s="72"/>
      <c r="C2924" s="72"/>
      <c r="D2924" s="73"/>
      <c r="E2924" s="72"/>
      <c r="F2924" s="72"/>
      <c r="G2924" s="74"/>
      <c r="H2924" s="72"/>
      <c r="I2924" s="72"/>
    </row>
    <row r="2925" spans="1:9" x14ac:dyDescent="0.25">
      <c r="A2925" s="72"/>
      <c r="B2925" s="72"/>
      <c r="C2925" s="72"/>
      <c r="D2925" s="73"/>
      <c r="E2925" s="72"/>
      <c r="F2925" s="72"/>
      <c r="G2925" s="74"/>
      <c r="H2925" s="72"/>
      <c r="I2925" s="72"/>
    </row>
    <row r="2926" spans="1:9" x14ac:dyDescent="0.25">
      <c r="A2926" s="72"/>
      <c r="B2926" s="72"/>
      <c r="C2926" s="72"/>
      <c r="D2926" s="73"/>
      <c r="E2926" s="72"/>
      <c r="F2926" s="72"/>
      <c r="G2926" s="74"/>
      <c r="H2926" s="72"/>
      <c r="I2926" s="72"/>
    </row>
    <row r="2927" spans="1:9" x14ac:dyDescent="0.25">
      <c r="A2927" s="72"/>
      <c r="B2927" s="72"/>
      <c r="C2927" s="72"/>
      <c r="D2927" s="73"/>
      <c r="E2927" s="72"/>
      <c r="F2927" s="72"/>
      <c r="G2927" s="74"/>
      <c r="H2927" s="72"/>
      <c r="I2927" s="72"/>
    </row>
    <row r="2928" spans="1:9" x14ac:dyDescent="0.25">
      <c r="A2928" s="72"/>
      <c r="B2928" s="72"/>
      <c r="C2928" s="72"/>
      <c r="D2928" s="73"/>
      <c r="E2928" s="72"/>
      <c r="F2928" s="72"/>
      <c r="G2928" s="74"/>
      <c r="H2928" s="72"/>
      <c r="I2928" s="72"/>
    </row>
    <row r="2929" spans="1:9" x14ac:dyDescent="0.25">
      <c r="A2929" s="72"/>
      <c r="B2929" s="72"/>
      <c r="C2929" s="72"/>
      <c r="D2929" s="73"/>
      <c r="E2929" s="72"/>
      <c r="F2929" s="72"/>
      <c r="G2929" s="74"/>
      <c r="H2929" s="72"/>
      <c r="I2929" s="72"/>
    </row>
    <row r="2930" spans="1:9" x14ac:dyDescent="0.25">
      <c r="A2930" s="72"/>
      <c r="B2930" s="72"/>
      <c r="C2930" s="72"/>
      <c r="D2930" s="73"/>
      <c r="E2930" s="72"/>
      <c r="F2930" s="72"/>
      <c r="G2930" s="74"/>
      <c r="H2930" s="72"/>
      <c r="I2930" s="72"/>
    </row>
    <row r="2931" spans="1:9" x14ac:dyDescent="0.25">
      <c r="A2931" s="72"/>
      <c r="B2931" s="72"/>
      <c r="C2931" s="72"/>
      <c r="D2931" s="73"/>
      <c r="E2931" s="72"/>
      <c r="F2931" s="72"/>
      <c r="G2931" s="74"/>
      <c r="H2931" s="72"/>
      <c r="I2931" s="72"/>
    </row>
    <row r="2932" spans="1:9" x14ac:dyDescent="0.25">
      <c r="A2932" s="72"/>
      <c r="B2932" s="72"/>
      <c r="C2932" s="72"/>
      <c r="D2932" s="73"/>
      <c r="E2932" s="72"/>
      <c r="F2932" s="72"/>
      <c r="G2932" s="74"/>
      <c r="H2932" s="72"/>
      <c r="I2932" s="72"/>
    </row>
    <row r="2933" spans="1:9" x14ac:dyDescent="0.25">
      <c r="A2933" s="72"/>
      <c r="B2933" s="72"/>
      <c r="C2933" s="72"/>
      <c r="D2933" s="73"/>
      <c r="E2933" s="72"/>
      <c r="F2933" s="72"/>
      <c r="G2933" s="74"/>
      <c r="H2933" s="72"/>
      <c r="I2933" s="72"/>
    </row>
    <row r="2934" spans="1:9" x14ac:dyDescent="0.25">
      <c r="A2934" s="72"/>
      <c r="B2934" s="72"/>
      <c r="C2934" s="72"/>
      <c r="D2934" s="73"/>
      <c r="E2934" s="72"/>
      <c r="F2934" s="72"/>
      <c r="G2934" s="74"/>
      <c r="H2934" s="72"/>
      <c r="I2934" s="72"/>
    </row>
    <row r="2935" spans="1:9" x14ac:dyDescent="0.25">
      <c r="A2935" s="72"/>
      <c r="B2935" s="72"/>
      <c r="C2935" s="72"/>
      <c r="D2935" s="73"/>
      <c r="E2935" s="72"/>
      <c r="F2935" s="72"/>
      <c r="G2935" s="74"/>
      <c r="H2935" s="72"/>
      <c r="I2935" s="72"/>
    </row>
    <row r="2936" spans="1:9" x14ac:dyDescent="0.25">
      <c r="A2936" s="72"/>
      <c r="B2936" s="72"/>
      <c r="C2936" s="72"/>
      <c r="D2936" s="73"/>
      <c r="E2936" s="72"/>
      <c r="F2936" s="72"/>
      <c r="G2936" s="74"/>
      <c r="H2936" s="72"/>
      <c r="I2936" s="72"/>
    </row>
    <row r="2937" spans="1:9" x14ac:dyDescent="0.25">
      <c r="A2937" s="72"/>
      <c r="B2937" s="72"/>
      <c r="C2937" s="72"/>
      <c r="D2937" s="73"/>
      <c r="E2937" s="72"/>
      <c r="F2937" s="72"/>
      <c r="G2937" s="74"/>
      <c r="H2937" s="72"/>
      <c r="I2937" s="72"/>
    </row>
    <row r="2938" spans="1:9" x14ac:dyDescent="0.25">
      <c r="A2938" s="72"/>
      <c r="B2938" s="72"/>
      <c r="C2938" s="72"/>
      <c r="D2938" s="73"/>
      <c r="E2938" s="72"/>
      <c r="F2938" s="72"/>
      <c r="G2938" s="74"/>
      <c r="H2938" s="72"/>
      <c r="I2938" s="72"/>
    </row>
    <row r="2939" spans="1:9" x14ac:dyDescent="0.25">
      <c r="A2939" s="72"/>
      <c r="B2939" s="72"/>
      <c r="C2939" s="72"/>
      <c r="D2939" s="73"/>
      <c r="E2939" s="72"/>
      <c r="F2939" s="72"/>
      <c r="G2939" s="74"/>
      <c r="H2939" s="72"/>
      <c r="I2939" s="72"/>
    </row>
    <row r="2940" spans="1:9" x14ac:dyDescent="0.25">
      <c r="A2940" s="72"/>
      <c r="B2940" s="72"/>
      <c r="C2940" s="72"/>
      <c r="D2940" s="73"/>
      <c r="E2940" s="72"/>
      <c r="F2940" s="72"/>
      <c r="G2940" s="74"/>
      <c r="H2940" s="72"/>
      <c r="I2940" s="72"/>
    </row>
    <row r="2941" spans="1:9" x14ac:dyDescent="0.25">
      <c r="A2941" s="72"/>
      <c r="B2941" s="72"/>
      <c r="C2941" s="72"/>
      <c r="D2941" s="73"/>
      <c r="E2941" s="72"/>
      <c r="F2941" s="72"/>
      <c r="G2941" s="74"/>
      <c r="H2941" s="72"/>
      <c r="I2941" s="72"/>
    </row>
    <row r="2942" spans="1:9" x14ac:dyDescent="0.25">
      <c r="A2942" s="72"/>
      <c r="B2942" s="72"/>
      <c r="C2942" s="72"/>
      <c r="D2942" s="73"/>
      <c r="E2942" s="72"/>
      <c r="F2942" s="72"/>
      <c r="G2942" s="74"/>
      <c r="H2942" s="72"/>
      <c r="I2942" s="72"/>
    </row>
    <row r="2943" spans="1:9" x14ac:dyDescent="0.25">
      <c r="A2943" s="72"/>
      <c r="B2943" s="72"/>
      <c r="C2943" s="72"/>
      <c r="D2943" s="73"/>
      <c r="E2943" s="72"/>
      <c r="F2943" s="72"/>
      <c r="G2943" s="74"/>
      <c r="H2943" s="72"/>
      <c r="I2943" s="72"/>
    </row>
    <row r="2944" spans="1:9" x14ac:dyDescent="0.25">
      <c r="A2944" s="72"/>
      <c r="B2944" s="72"/>
      <c r="C2944" s="72"/>
      <c r="D2944" s="73"/>
      <c r="E2944" s="72"/>
      <c r="F2944" s="72"/>
      <c r="G2944" s="74"/>
      <c r="H2944" s="72"/>
      <c r="I2944" s="72"/>
    </row>
    <row r="2945" spans="1:9" x14ac:dyDescent="0.25">
      <c r="A2945" s="72"/>
      <c r="B2945" s="72"/>
      <c r="C2945" s="72"/>
      <c r="D2945" s="73"/>
      <c r="E2945" s="72"/>
      <c r="F2945" s="72"/>
      <c r="G2945" s="74"/>
      <c r="H2945" s="72"/>
      <c r="I2945" s="72"/>
    </row>
    <row r="2946" spans="1:9" x14ac:dyDescent="0.25">
      <c r="A2946" s="72"/>
      <c r="B2946" s="72"/>
      <c r="C2946" s="72"/>
      <c r="D2946" s="73"/>
      <c r="E2946" s="72"/>
      <c r="F2946" s="72"/>
      <c r="G2946" s="74"/>
      <c r="H2946" s="72"/>
      <c r="I2946" s="72"/>
    </row>
    <row r="2947" spans="1:9" x14ac:dyDescent="0.25">
      <c r="A2947" s="72"/>
      <c r="B2947" s="72"/>
      <c r="C2947" s="72"/>
      <c r="D2947" s="73"/>
      <c r="E2947" s="72"/>
      <c r="F2947" s="72"/>
      <c r="G2947" s="74"/>
      <c r="H2947" s="72"/>
      <c r="I2947" s="72"/>
    </row>
    <row r="2948" spans="1:9" x14ac:dyDescent="0.25">
      <c r="A2948" s="72"/>
      <c r="B2948" s="72"/>
      <c r="C2948" s="72"/>
      <c r="D2948" s="73"/>
      <c r="E2948" s="72"/>
      <c r="F2948" s="72"/>
      <c r="G2948" s="74"/>
      <c r="H2948" s="72"/>
      <c r="I2948" s="72"/>
    </row>
    <row r="2949" spans="1:9" x14ac:dyDescent="0.25">
      <c r="A2949" s="72"/>
      <c r="B2949" s="72"/>
      <c r="C2949" s="72"/>
      <c r="D2949" s="73"/>
      <c r="E2949" s="72"/>
      <c r="F2949" s="72"/>
      <c r="G2949" s="74"/>
      <c r="H2949" s="72"/>
      <c r="I2949" s="72"/>
    </row>
    <row r="2950" spans="1:9" x14ac:dyDescent="0.25">
      <c r="A2950" s="72"/>
      <c r="B2950" s="72"/>
      <c r="C2950" s="72"/>
      <c r="D2950" s="73"/>
      <c r="E2950" s="72"/>
      <c r="F2950" s="72"/>
      <c r="G2950" s="74"/>
      <c r="H2950" s="72"/>
      <c r="I2950" s="72"/>
    </row>
    <row r="2951" spans="1:9" x14ac:dyDescent="0.25">
      <c r="A2951" s="72"/>
      <c r="B2951" s="72"/>
      <c r="C2951" s="72"/>
      <c r="D2951" s="73"/>
      <c r="E2951" s="72"/>
      <c r="F2951" s="72"/>
      <c r="G2951" s="74"/>
      <c r="H2951" s="72"/>
      <c r="I2951" s="72"/>
    </row>
    <row r="2952" spans="1:9" x14ac:dyDescent="0.25">
      <c r="A2952" s="72"/>
      <c r="B2952" s="72"/>
      <c r="C2952" s="72"/>
      <c r="D2952" s="73"/>
      <c r="E2952" s="72"/>
      <c r="F2952" s="72"/>
      <c r="G2952" s="74"/>
      <c r="H2952" s="72"/>
      <c r="I2952" s="72"/>
    </row>
    <row r="2953" spans="1:9" x14ac:dyDescent="0.25">
      <c r="A2953" s="72"/>
      <c r="B2953" s="72"/>
      <c r="C2953" s="72"/>
      <c r="D2953" s="73"/>
      <c r="E2953" s="72"/>
      <c r="F2953" s="72"/>
      <c r="G2953" s="74"/>
      <c r="H2953" s="72"/>
      <c r="I2953" s="72"/>
    </row>
    <row r="2954" spans="1:9" x14ac:dyDescent="0.25">
      <c r="A2954" s="72"/>
      <c r="B2954" s="72"/>
      <c r="C2954" s="72"/>
      <c r="D2954" s="73"/>
      <c r="E2954" s="72"/>
      <c r="F2954" s="72"/>
      <c r="G2954" s="74"/>
      <c r="H2954" s="72"/>
      <c r="I2954" s="72"/>
    </row>
    <row r="2955" spans="1:9" x14ac:dyDescent="0.25">
      <c r="A2955" s="72"/>
      <c r="B2955" s="72"/>
      <c r="C2955" s="72"/>
      <c r="D2955" s="73"/>
      <c r="E2955" s="72"/>
      <c r="F2955" s="72"/>
      <c r="G2955" s="74"/>
      <c r="H2955" s="72"/>
      <c r="I2955" s="72"/>
    </row>
    <row r="2956" spans="1:9" x14ac:dyDescent="0.25">
      <c r="A2956" s="72"/>
      <c r="B2956" s="72"/>
      <c r="C2956" s="72"/>
      <c r="D2956" s="73"/>
      <c r="E2956" s="72"/>
      <c r="F2956" s="72"/>
      <c r="G2956" s="74"/>
      <c r="H2956" s="72"/>
      <c r="I2956" s="72"/>
    </row>
    <row r="2957" spans="1:9" x14ac:dyDescent="0.25">
      <c r="A2957" s="72"/>
      <c r="B2957" s="72"/>
      <c r="C2957" s="72"/>
      <c r="D2957" s="73"/>
      <c r="E2957" s="72"/>
      <c r="F2957" s="72"/>
      <c r="G2957" s="74"/>
      <c r="H2957" s="72"/>
      <c r="I2957" s="72"/>
    </row>
    <row r="2958" spans="1:9" x14ac:dyDescent="0.25">
      <c r="A2958" s="72"/>
      <c r="B2958" s="72"/>
      <c r="C2958" s="72"/>
      <c r="D2958" s="73"/>
      <c r="E2958" s="72"/>
      <c r="F2958" s="72"/>
      <c r="G2958" s="74"/>
      <c r="H2958" s="72"/>
      <c r="I2958" s="72"/>
    </row>
    <row r="2959" spans="1:9" x14ac:dyDescent="0.25">
      <c r="A2959" s="72"/>
      <c r="B2959" s="72"/>
      <c r="C2959" s="72"/>
      <c r="D2959" s="73"/>
      <c r="E2959" s="72"/>
      <c r="F2959" s="72"/>
      <c r="G2959" s="74"/>
      <c r="H2959" s="72"/>
      <c r="I2959" s="72"/>
    </row>
    <row r="2960" spans="1:9" x14ac:dyDescent="0.25">
      <c r="A2960" s="72"/>
      <c r="B2960" s="72"/>
      <c r="C2960" s="72"/>
      <c r="D2960" s="73"/>
      <c r="E2960" s="72"/>
      <c r="F2960" s="72"/>
      <c r="G2960" s="74"/>
      <c r="H2960" s="72"/>
      <c r="I2960" s="72"/>
    </row>
    <row r="2961" spans="1:9" x14ac:dyDescent="0.25">
      <c r="A2961" s="72"/>
      <c r="B2961" s="72"/>
      <c r="C2961" s="72"/>
      <c r="D2961" s="73"/>
      <c r="E2961" s="72"/>
      <c r="F2961" s="72"/>
      <c r="G2961" s="74"/>
      <c r="H2961" s="72"/>
      <c r="I2961" s="72"/>
    </row>
    <row r="2962" spans="1:9" x14ac:dyDescent="0.25">
      <c r="A2962" s="72"/>
      <c r="B2962" s="72"/>
      <c r="C2962" s="72"/>
      <c r="D2962" s="73"/>
      <c r="E2962" s="72"/>
      <c r="F2962" s="72"/>
      <c r="G2962" s="74"/>
      <c r="H2962" s="72"/>
      <c r="I2962" s="72"/>
    </row>
    <row r="2963" spans="1:9" x14ac:dyDescent="0.25">
      <c r="A2963" s="72"/>
      <c r="B2963" s="72"/>
      <c r="C2963" s="72"/>
      <c r="D2963" s="73"/>
      <c r="E2963" s="72"/>
      <c r="F2963" s="72"/>
      <c r="G2963" s="74"/>
      <c r="H2963" s="72"/>
      <c r="I2963" s="72"/>
    </row>
    <row r="2964" spans="1:9" x14ac:dyDescent="0.25">
      <c r="A2964" s="72"/>
      <c r="B2964" s="72"/>
      <c r="C2964" s="72"/>
      <c r="D2964" s="73"/>
      <c r="E2964" s="72"/>
      <c r="F2964" s="72"/>
      <c r="G2964" s="74"/>
      <c r="H2964" s="72"/>
      <c r="I2964" s="72"/>
    </row>
    <row r="2965" spans="1:9" x14ac:dyDescent="0.25">
      <c r="A2965" s="72"/>
      <c r="B2965" s="72"/>
      <c r="C2965" s="72"/>
      <c r="D2965" s="73"/>
      <c r="E2965" s="72"/>
      <c r="F2965" s="72"/>
      <c r="G2965" s="74"/>
      <c r="H2965" s="72"/>
      <c r="I2965" s="72"/>
    </row>
    <row r="2966" spans="1:9" x14ac:dyDescent="0.25">
      <c r="A2966" s="72"/>
      <c r="B2966" s="72"/>
      <c r="C2966" s="72"/>
      <c r="D2966" s="73"/>
      <c r="E2966" s="72"/>
      <c r="F2966" s="72"/>
      <c r="G2966" s="74"/>
      <c r="H2966" s="72"/>
      <c r="I2966" s="72"/>
    </row>
    <row r="2967" spans="1:9" x14ac:dyDescent="0.25">
      <c r="A2967" s="72"/>
      <c r="B2967" s="72"/>
      <c r="C2967" s="72"/>
      <c r="D2967" s="73"/>
      <c r="E2967" s="72"/>
      <c r="F2967" s="72"/>
      <c r="G2967" s="74"/>
      <c r="H2967" s="72"/>
      <c r="I2967" s="72"/>
    </row>
    <row r="2968" spans="1:9" x14ac:dyDescent="0.25">
      <c r="A2968" s="72"/>
      <c r="B2968" s="72"/>
      <c r="C2968" s="72"/>
      <c r="D2968" s="73"/>
      <c r="E2968" s="72"/>
      <c r="F2968" s="72"/>
      <c r="G2968" s="74"/>
      <c r="H2968" s="72"/>
      <c r="I2968" s="72"/>
    </row>
    <row r="2969" spans="1:9" x14ac:dyDescent="0.25">
      <c r="A2969" s="72"/>
      <c r="B2969" s="72"/>
      <c r="C2969" s="72"/>
      <c r="D2969" s="73"/>
      <c r="E2969" s="72"/>
      <c r="F2969" s="72"/>
      <c r="G2969" s="74"/>
      <c r="H2969" s="72"/>
      <c r="I2969" s="72"/>
    </row>
    <row r="2970" spans="1:9" x14ac:dyDescent="0.25">
      <c r="A2970" s="72"/>
      <c r="B2970" s="72"/>
      <c r="C2970" s="72"/>
      <c r="D2970" s="73"/>
      <c r="E2970" s="72"/>
      <c r="F2970" s="72"/>
      <c r="G2970" s="74"/>
      <c r="H2970" s="72"/>
      <c r="I2970" s="72"/>
    </row>
    <row r="2971" spans="1:9" x14ac:dyDescent="0.25">
      <c r="A2971" s="72"/>
      <c r="B2971" s="72"/>
      <c r="C2971" s="72"/>
      <c r="D2971" s="73"/>
      <c r="E2971" s="72"/>
      <c r="F2971" s="72"/>
      <c r="G2971" s="74"/>
      <c r="H2971" s="72"/>
      <c r="I2971" s="72"/>
    </row>
    <row r="2972" spans="1:9" x14ac:dyDescent="0.25">
      <c r="A2972" s="72"/>
      <c r="B2972" s="72"/>
      <c r="C2972" s="72"/>
      <c r="D2972" s="73"/>
      <c r="E2972" s="72"/>
      <c r="F2972" s="72"/>
      <c r="G2972" s="74"/>
      <c r="H2972" s="72"/>
      <c r="I2972" s="72"/>
    </row>
    <row r="2973" spans="1:9" x14ac:dyDescent="0.25">
      <c r="A2973" s="72"/>
      <c r="B2973" s="72"/>
      <c r="C2973" s="72"/>
      <c r="D2973" s="73"/>
      <c r="E2973" s="72"/>
      <c r="F2973" s="72"/>
      <c r="G2973" s="74"/>
      <c r="H2973" s="72"/>
      <c r="I2973" s="72"/>
    </row>
    <row r="2974" spans="1:9" x14ac:dyDescent="0.25">
      <c r="A2974" s="72"/>
      <c r="B2974" s="72"/>
      <c r="C2974" s="72"/>
      <c r="D2974" s="73"/>
      <c r="E2974" s="72"/>
      <c r="F2974" s="72"/>
      <c r="G2974" s="74"/>
      <c r="H2974" s="72"/>
      <c r="I2974" s="72"/>
    </row>
    <row r="2975" spans="1:9" x14ac:dyDescent="0.25">
      <c r="A2975" s="72"/>
      <c r="B2975" s="72"/>
      <c r="C2975" s="72"/>
      <c r="D2975" s="73"/>
      <c r="E2975" s="72"/>
      <c r="F2975" s="72"/>
      <c r="G2975" s="74"/>
      <c r="H2975" s="72"/>
      <c r="I2975" s="72"/>
    </row>
    <row r="2976" spans="1:9" x14ac:dyDescent="0.25">
      <c r="A2976" s="72"/>
      <c r="B2976" s="72"/>
      <c r="C2976" s="72"/>
      <c r="D2976" s="73"/>
      <c r="E2976" s="72"/>
      <c r="F2976" s="72"/>
      <c r="G2976" s="74"/>
      <c r="H2976" s="72"/>
      <c r="I2976" s="72"/>
    </row>
    <row r="2977" spans="1:9" x14ac:dyDescent="0.25">
      <c r="A2977" s="72"/>
      <c r="B2977" s="72"/>
      <c r="C2977" s="72"/>
      <c r="D2977" s="73"/>
      <c r="E2977" s="72"/>
      <c r="F2977" s="72"/>
      <c r="G2977" s="74"/>
      <c r="H2977" s="72"/>
      <c r="I2977" s="72"/>
    </row>
    <row r="2978" spans="1:9" x14ac:dyDescent="0.25">
      <c r="A2978" s="72"/>
      <c r="B2978" s="72"/>
      <c r="C2978" s="72"/>
      <c r="D2978" s="73"/>
      <c r="E2978" s="72"/>
      <c r="F2978" s="72"/>
      <c r="G2978" s="74"/>
      <c r="H2978" s="72"/>
      <c r="I2978" s="72"/>
    </row>
    <row r="2979" spans="1:9" x14ac:dyDescent="0.25">
      <c r="A2979" s="72"/>
      <c r="B2979" s="72"/>
      <c r="C2979" s="72"/>
      <c r="D2979" s="73"/>
      <c r="E2979" s="72"/>
      <c r="F2979" s="72"/>
      <c r="G2979" s="74"/>
      <c r="H2979" s="72"/>
      <c r="I2979" s="72"/>
    </row>
    <row r="2980" spans="1:9" x14ac:dyDescent="0.25">
      <c r="A2980" s="72"/>
      <c r="B2980" s="72"/>
      <c r="C2980" s="72"/>
      <c r="D2980" s="73"/>
      <c r="E2980" s="72"/>
      <c r="F2980" s="72"/>
      <c r="G2980" s="74"/>
      <c r="H2980" s="72"/>
      <c r="I2980" s="72"/>
    </row>
    <row r="2981" spans="1:9" x14ac:dyDescent="0.25">
      <c r="A2981" s="72"/>
      <c r="B2981" s="72"/>
      <c r="C2981" s="72"/>
      <c r="D2981" s="73"/>
      <c r="E2981" s="72"/>
      <c r="F2981" s="72"/>
      <c r="G2981" s="74"/>
      <c r="H2981" s="72"/>
      <c r="I2981" s="72"/>
    </row>
    <row r="2982" spans="1:9" x14ac:dyDescent="0.25">
      <c r="A2982" s="72"/>
      <c r="B2982" s="72"/>
      <c r="C2982" s="72"/>
      <c r="D2982" s="73"/>
      <c r="E2982" s="72"/>
      <c r="F2982" s="72"/>
      <c r="G2982" s="74"/>
      <c r="H2982" s="72"/>
      <c r="I2982" s="72"/>
    </row>
    <row r="2983" spans="1:9" x14ac:dyDescent="0.25">
      <c r="A2983" s="72"/>
      <c r="B2983" s="72"/>
      <c r="C2983" s="72"/>
      <c r="D2983" s="73"/>
      <c r="E2983" s="72"/>
      <c r="F2983" s="72"/>
      <c r="G2983" s="74"/>
      <c r="H2983" s="72"/>
      <c r="I2983" s="72"/>
    </row>
    <row r="2984" spans="1:9" x14ac:dyDescent="0.25">
      <c r="A2984" s="72"/>
      <c r="B2984" s="72"/>
      <c r="C2984" s="72"/>
      <c r="D2984" s="73"/>
      <c r="E2984" s="72"/>
      <c r="F2984" s="72"/>
      <c r="G2984" s="74"/>
      <c r="H2984" s="72"/>
      <c r="I2984" s="72"/>
    </row>
    <row r="2985" spans="1:9" x14ac:dyDescent="0.25">
      <c r="A2985" s="72"/>
      <c r="B2985" s="72"/>
      <c r="C2985" s="72"/>
      <c r="D2985" s="73"/>
      <c r="E2985" s="72"/>
      <c r="F2985" s="72"/>
      <c r="G2985" s="74"/>
      <c r="H2985" s="72"/>
      <c r="I2985" s="72"/>
    </row>
    <row r="2986" spans="1:9" x14ac:dyDescent="0.25">
      <c r="A2986" s="72"/>
      <c r="B2986" s="72"/>
      <c r="C2986" s="72"/>
      <c r="D2986" s="73"/>
      <c r="E2986" s="72"/>
      <c r="F2986" s="72"/>
      <c r="G2986" s="74"/>
      <c r="H2986" s="72"/>
      <c r="I2986" s="72"/>
    </row>
    <row r="2987" spans="1:9" x14ac:dyDescent="0.25">
      <c r="A2987" s="72"/>
      <c r="B2987" s="72"/>
      <c r="C2987" s="72"/>
      <c r="D2987" s="73"/>
      <c r="E2987" s="72"/>
      <c r="F2987" s="72"/>
      <c r="G2987" s="74"/>
      <c r="H2987" s="72"/>
      <c r="I2987" s="72"/>
    </row>
    <row r="2988" spans="1:9" x14ac:dyDescent="0.25">
      <c r="A2988" s="72"/>
      <c r="B2988" s="72"/>
      <c r="C2988" s="72"/>
      <c r="D2988" s="73"/>
      <c r="E2988" s="72"/>
      <c r="F2988" s="72"/>
      <c r="G2988" s="74"/>
      <c r="H2988" s="72"/>
      <c r="I2988" s="72"/>
    </row>
    <row r="2989" spans="1:9" x14ac:dyDescent="0.25">
      <c r="A2989" s="72"/>
      <c r="B2989" s="72"/>
      <c r="C2989" s="72"/>
      <c r="D2989" s="73"/>
      <c r="E2989" s="72"/>
      <c r="F2989" s="72"/>
      <c r="G2989" s="74"/>
      <c r="H2989" s="72"/>
      <c r="I2989" s="72"/>
    </row>
    <row r="2990" spans="1:9" x14ac:dyDescent="0.25">
      <c r="A2990" s="72"/>
      <c r="B2990" s="72"/>
      <c r="C2990" s="72"/>
      <c r="D2990" s="73"/>
      <c r="E2990" s="72"/>
      <c r="F2990" s="72"/>
      <c r="G2990" s="74"/>
      <c r="H2990" s="72"/>
      <c r="I2990" s="72"/>
    </row>
    <row r="2991" spans="1:9" x14ac:dyDescent="0.25">
      <c r="A2991" s="72"/>
      <c r="B2991" s="72"/>
      <c r="C2991" s="72"/>
      <c r="D2991" s="73"/>
      <c r="E2991" s="72"/>
      <c r="F2991" s="72"/>
      <c r="G2991" s="74"/>
      <c r="H2991" s="72"/>
      <c r="I2991" s="72"/>
    </row>
    <row r="2992" spans="1:9" x14ac:dyDescent="0.25">
      <c r="A2992" s="72"/>
      <c r="B2992" s="72"/>
      <c r="C2992" s="72"/>
      <c r="D2992" s="73"/>
      <c r="E2992" s="72"/>
      <c r="F2992" s="72"/>
      <c r="G2992" s="74"/>
      <c r="H2992" s="72"/>
      <c r="I2992" s="72"/>
    </row>
    <row r="2993" spans="1:9" x14ac:dyDescent="0.25">
      <c r="A2993" s="72"/>
      <c r="B2993" s="72"/>
      <c r="C2993" s="72"/>
      <c r="D2993" s="73"/>
      <c r="E2993" s="72"/>
      <c r="F2993" s="72"/>
      <c r="G2993" s="74"/>
      <c r="H2993" s="72"/>
      <c r="I2993" s="72"/>
    </row>
    <row r="2994" spans="1:9" x14ac:dyDescent="0.25">
      <c r="A2994" s="72"/>
      <c r="B2994" s="72"/>
      <c r="C2994" s="72"/>
      <c r="D2994" s="73"/>
      <c r="E2994" s="72"/>
      <c r="F2994" s="72"/>
      <c r="G2994" s="74"/>
      <c r="H2994" s="72"/>
      <c r="I2994" s="72"/>
    </row>
    <row r="2995" spans="1:9" x14ac:dyDescent="0.25">
      <c r="A2995" s="72"/>
      <c r="B2995" s="72"/>
      <c r="C2995" s="72"/>
      <c r="D2995" s="73"/>
      <c r="E2995" s="72"/>
      <c r="F2995" s="72"/>
      <c r="G2995" s="74"/>
      <c r="H2995" s="72"/>
      <c r="I2995" s="72"/>
    </row>
    <row r="2996" spans="1:9" x14ac:dyDescent="0.25">
      <c r="A2996" s="72"/>
      <c r="B2996" s="72"/>
      <c r="C2996" s="72"/>
      <c r="D2996" s="73"/>
      <c r="E2996" s="72"/>
      <c r="F2996" s="72"/>
      <c r="G2996" s="74"/>
      <c r="H2996" s="72"/>
      <c r="I2996" s="72"/>
    </row>
    <row r="2997" spans="1:9" x14ac:dyDescent="0.25">
      <c r="A2997" s="72"/>
      <c r="B2997" s="72"/>
      <c r="C2997" s="72"/>
      <c r="D2997" s="73"/>
      <c r="E2997" s="72"/>
      <c r="F2997" s="72"/>
      <c r="G2997" s="74"/>
      <c r="H2997" s="72"/>
      <c r="I2997" s="72"/>
    </row>
    <row r="2998" spans="1:9" x14ac:dyDescent="0.25">
      <c r="A2998" s="72"/>
      <c r="B2998" s="72"/>
      <c r="C2998" s="72"/>
      <c r="D2998" s="73"/>
      <c r="E2998" s="72"/>
      <c r="F2998" s="72"/>
      <c r="G2998" s="74"/>
      <c r="H2998" s="72"/>
      <c r="I2998" s="72"/>
    </row>
    <row r="2999" spans="1:9" x14ac:dyDescent="0.25">
      <c r="A2999" s="72"/>
      <c r="B2999" s="72"/>
      <c r="C2999" s="72"/>
      <c r="D2999" s="73"/>
      <c r="E2999" s="72"/>
      <c r="F2999" s="72"/>
      <c r="G2999" s="74"/>
      <c r="H2999" s="72"/>
      <c r="I2999" s="72"/>
    </row>
    <row r="3000" spans="1:9" x14ac:dyDescent="0.25">
      <c r="A3000" s="72"/>
      <c r="B3000" s="72"/>
      <c r="C3000" s="72"/>
      <c r="D3000" s="73"/>
      <c r="E3000" s="72"/>
      <c r="F3000" s="72"/>
      <c r="G3000" s="74"/>
      <c r="H3000" s="72"/>
      <c r="I3000" s="72"/>
    </row>
    <row r="3001" spans="1:9" x14ac:dyDescent="0.25">
      <c r="A3001" s="72"/>
      <c r="B3001" s="72"/>
      <c r="C3001" s="72"/>
      <c r="D3001" s="73"/>
      <c r="E3001" s="72"/>
      <c r="F3001" s="72"/>
      <c r="G3001" s="74"/>
      <c r="H3001" s="72"/>
      <c r="I3001" s="72"/>
    </row>
    <row r="3002" spans="1:9" x14ac:dyDescent="0.25">
      <c r="A3002" s="72"/>
      <c r="B3002" s="72"/>
      <c r="C3002" s="72"/>
      <c r="D3002" s="73"/>
      <c r="E3002" s="72"/>
      <c r="F3002" s="72"/>
      <c r="G3002" s="74"/>
      <c r="H3002" s="72"/>
      <c r="I3002" s="72"/>
    </row>
    <row r="3003" spans="1:9" x14ac:dyDescent="0.25">
      <c r="A3003" s="72"/>
      <c r="B3003" s="72"/>
      <c r="C3003" s="72"/>
      <c r="D3003" s="73"/>
      <c r="E3003" s="72"/>
      <c r="F3003" s="72"/>
      <c r="G3003" s="74"/>
      <c r="H3003" s="72"/>
      <c r="I3003" s="72"/>
    </row>
    <row r="3004" spans="1:9" x14ac:dyDescent="0.25">
      <c r="A3004" s="72"/>
      <c r="B3004" s="72"/>
      <c r="C3004" s="72"/>
      <c r="D3004" s="73"/>
      <c r="E3004" s="72"/>
      <c r="F3004" s="72"/>
      <c r="G3004" s="74"/>
      <c r="H3004" s="72"/>
      <c r="I3004" s="72"/>
    </row>
    <row r="3005" spans="1:9" x14ac:dyDescent="0.25">
      <c r="A3005" s="72"/>
      <c r="B3005" s="72"/>
      <c r="C3005" s="72"/>
      <c r="D3005" s="73"/>
      <c r="E3005" s="72"/>
      <c r="F3005" s="72"/>
      <c r="G3005" s="74"/>
      <c r="H3005" s="72"/>
      <c r="I3005" s="72"/>
    </row>
    <row r="3006" spans="1:9" x14ac:dyDescent="0.25">
      <c r="A3006" s="72"/>
      <c r="B3006" s="72"/>
      <c r="C3006" s="72"/>
      <c r="D3006" s="73"/>
      <c r="E3006" s="72"/>
      <c r="F3006" s="72"/>
      <c r="G3006" s="74"/>
      <c r="H3006" s="72"/>
      <c r="I3006" s="72"/>
    </row>
    <row r="3007" spans="1:9" x14ac:dyDescent="0.25">
      <c r="A3007" s="72"/>
      <c r="B3007" s="72"/>
      <c r="C3007" s="72"/>
      <c r="D3007" s="73"/>
      <c r="E3007" s="72"/>
      <c r="F3007" s="72"/>
      <c r="G3007" s="74"/>
      <c r="H3007" s="72"/>
      <c r="I3007" s="72"/>
    </row>
    <row r="3008" spans="1:9" x14ac:dyDescent="0.25">
      <c r="A3008" s="72"/>
      <c r="B3008" s="72"/>
      <c r="C3008" s="72"/>
      <c r="D3008" s="73"/>
      <c r="E3008" s="72"/>
      <c r="F3008" s="72"/>
      <c r="G3008" s="74"/>
      <c r="H3008" s="72"/>
      <c r="I3008" s="72"/>
    </row>
    <row r="3009" spans="1:9" x14ac:dyDescent="0.25">
      <c r="A3009" s="72"/>
      <c r="B3009" s="72"/>
      <c r="C3009" s="72"/>
      <c r="D3009" s="73"/>
      <c r="E3009" s="72"/>
      <c r="F3009" s="72"/>
      <c r="G3009" s="74"/>
      <c r="H3009" s="72"/>
      <c r="I3009" s="72"/>
    </row>
    <row r="3010" spans="1:9" x14ac:dyDescent="0.25">
      <c r="A3010" s="72"/>
      <c r="B3010" s="72"/>
      <c r="C3010" s="72"/>
      <c r="D3010" s="73"/>
      <c r="E3010" s="72"/>
      <c r="F3010" s="72"/>
      <c r="G3010" s="74"/>
      <c r="H3010" s="72"/>
      <c r="I3010" s="72"/>
    </row>
    <row r="3011" spans="1:9" x14ac:dyDescent="0.25">
      <c r="A3011" s="72"/>
      <c r="B3011" s="72"/>
      <c r="C3011" s="72"/>
      <c r="D3011" s="73"/>
      <c r="E3011" s="72"/>
      <c r="F3011" s="72"/>
      <c r="G3011" s="74"/>
      <c r="H3011" s="72"/>
      <c r="I3011" s="72"/>
    </row>
    <row r="3012" spans="1:9" x14ac:dyDescent="0.25">
      <c r="A3012" s="72"/>
      <c r="B3012" s="72"/>
      <c r="C3012" s="72"/>
      <c r="D3012" s="73"/>
      <c r="E3012" s="72"/>
      <c r="F3012" s="72"/>
      <c r="G3012" s="74"/>
      <c r="H3012" s="72"/>
      <c r="I3012" s="72"/>
    </row>
    <row r="3013" spans="1:9" x14ac:dyDescent="0.25">
      <c r="A3013" s="72"/>
      <c r="B3013" s="72"/>
      <c r="C3013" s="72"/>
      <c r="D3013" s="73"/>
      <c r="E3013" s="72"/>
      <c r="F3013" s="72"/>
      <c r="G3013" s="74"/>
      <c r="H3013" s="72"/>
      <c r="I3013" s="72"/>
    </row>
    <row r="3014" spans="1:9" x14ac:dyDescent="0.25">
      <c r="A3014" s="72"/>
      <c r="B3014" s="72"/>
      <c r="C3014" s="72"/>
      <c r="D3014" s="73"/>
      <c r="E3014" s="72"/>
      <c r="F3014" s="72"/>
      <c r="G3014" s="74"/>
      <c r="H3014" s="72"/>
      <c r="I3014" s="72"/>
    </row>
    <row r="3015" spans="1:9" x14ac:dyDescent="0.25">
      <c r="A3015" s="72"/>
      <c r="B3015" s="72"/>
      <c r="C3015" s="72"/>
      <c r="D3015" s="73"/>
      <c r="E3015" s="72"/>
      <c r="F3015" s="72"/>
      <c r="G3015" s="74"/>
      <c r="H3015" s="72"/>
      <c r="I3015" s="72"/>
    </row>
    <row r="3016" spans="1:9" x14ac:dyDescent="0.25">
      <c r="A3016" s="72"/>
      <c r="B3016" s="72"/>
      <c r="C3016" s="72"/>
      <c r="D3016" s="73"/>
      <c r="E3016" s="72"/>
      <c r="F3016" s="72"/>
      <c r="G3016" s="74"/>
      <c r="H3016" s="72"/>
      <c r="I3016" s="72"/>
    </row>
    <row r="3017" spans="1:9" x14ac:dyDescent="0.25">
      <c r="A3017" s="72"/>
      <c r="B3017" s="72"/>
      <c r="C3017" s="72"/>
      <c r="D3017" s="73"/>
      <c r="E3017" s="72"/>
      <c r="F3017" s="72"/>
      <c r="G3017" s="74"/>
      <c r="H3017" s="72"/>
      <c r="I3017" s="72"/>
    </row>
    <row r="3018" spans="1:9" x14ac:dyDescent="0.25">
      <c r="A3018" s="72"/>
      <c r="B3018" s="72"/>
      <c r="C3018" s="72"/>
      <c r="D3018" s="73"/>
      <c r="E3018" s="72"/>
      <c r="F3018" s="72"/>
      <c r="G3018" s="74"/>
      <c r="H3018" s="72"/>
      <c r="I3018" s="72"/>
    </row>
    <row r="3019" spans="1:9" x14ac:dyDescent="0.25">
      <c r="A3019" s="72"/>
      <c r="B3019" s="72"/>
      <c r="C3019" s="72"/>
      <c r="D3019" s="73"/>
      <c r="E3019" s="72"/>
      <c r="F3019" s="72"/>
      <c r="G3019" s="74"/>
      <c r="H3019" s="72"/>
      <c r="I3019" s="72"/>
    </row>
    <row r="3020" spans="1:9" x14ac:dyDescent="0.25">
      <c r="A3020" s="72"/>
      <c r="B3020" s="72"/>
      <c r="C3020" s="72"/>
      <c r="D3020" s="73"/>
      <c r="E3020" s="72"/>
      <c r="F3020" s="72"/>
      <c r="G3020" s="74"/>
      <c r="H3020" s="72"/>
      <c r="I3020" s="72"/>
    </row>
    <row r="3021" spans="1:9" x14ac:dyDescent="0.25">
      <c r="A3021" s="72"/>
      <c r="B3021" s="72"/>
      <c r="C3021" s="72"/>
      <c r="D3021" s="73"/>
      <c r="E3021" s="72"/>
      <c r="F3021" s="72"/>
      <c r="G3021" s="74"/>
      <c r="H3021" s="72"/>
      <c r="I3021" s="72"/>
    </row>
    <row r="3022" spans="1:9" x14ac:dyDescent="0.25">
      <c r="A3022" s="72"/>
      <c r="B3022" s="72"/>
      <c r="C3022" s="72"/>
      <c r="D3022" s="73"/>
      <c r="E3022" s="72"/>
      <c r="F3022" s="72"/>
      <c r="G3022" s="74"/>
      <c r="H3022" s="72"/>
      <c r="I3022" s="72"/>
    </row>
    <row r="3023" spans="1:9" x14ac:dyDescent="0.25">
      <c r="A3023" s="72"/>
      <c r="B3023" s="72"/>
      <c r="C3023" s="72"/>
      <c r="D3023" s="73"/>
      <c r="E3023" s="72"/>
      <c r="F3023" s="72"/>
      <c r="G3023" s="74"/>
      <c r="H3023" s="72"/>
      <c r="I3023" s="72"/>
    </row>
    <row r="3024" spans="1:9" x14ac:dyDescent="0.25">
      <c r="A3024" s="72"/>
      <c r="B3024" s="72"/>
      <c r="C3024" s="72"/>
      <c r="D3024" s="73"/>
      <c r="E3024" s="72"/>
      <c r="F3024" s="72"/>
      <c r="G3024" s="74"/>
      <c r="H3024" s="72"/>
      <c r="I3024" s="72"/>
    </row>
    <row r="3025" spans="1:9" x14ac:dyDescent="0.25">
      <c r="A3025" s="72"/>
      <c r="B3025" s="72"/>
      <c r="C3025" s="72"/>
      <c r="D3025" s="73"/>
      <c r="E3025" s="72"/>
      <c r="F3025" s="72"/>
      <c r="G3025" s="74"/>
      <c r="H3025" s="72"/>
      <c r="I3025" s="72"/>
    </row>
    <row r="3026" spans="1:9" x14ac:dyDescent="0.25">
      <c r="A3026" s="72"/>
      <c r="B3026" s="72"/>
      <c r="C3026" s="72"/>
      <c r="D3026" s="73"/>
      <c r="E3026" s="72"/>
      <c r="F3026" s="72"/>
      <c r="G3026" s="74"/>
      <c r="H3026" s="72"/>
      <c r="I3026" s="72"/>
    </row>
    <row r="3027" spans="1:9" x14ac:dyDescent="0.25">
      <c r="A3027" s="72"/>
      <c r="B3027" s="72"/>
      <c r="C3027" s="72"/>
      <c r="D3027" s="73"/>
      <c r="E3027" s="72"/>
      <c r="F3027" s="72"/>
      <c r="G3027" s="74"/>
      <c r="H3027" s="72"/>
      <c r="I3027" s="72"/>
    </row>
    <row r="3028" spans="1:9" x14ac:dyDescent="0.25">
      <c r="A3028" s="72"/>
      <c r="B3028" s="72"/>
      <c r="C3028" s="72"/>
      <c r="D3028" s="73"/>
      <c r="E3028" s="72"/>
      <c r="F3028" s="72"/>
      <c r="G3028" s="74"/>
      <c r="H3028" s="72"/>
      <c r="I3028" s="72"/>
    </row>
    <row r="3029" spans="1:9" x14ac:dyDescent="0.25">
      <c r="A3029" s="72"/>
      <c r="B3029" s="72"/>
      <c r="C3029" s="72"/>
      <c r="D3029" s="73"/>
      <c r="E3029" s="72"/>
      <c r="F3029" s="72"/>
      <c r="G3029" s="74"/>
      <c r="H3029" s="72"/>
      <c r="I3029" s="72"/>
    </row>
    <row r="3030" spans="1:9" x14ac:dyDescent="0.25">
      <c r="A3030" s="72"/>
      <c r="B3030" s="72"/>
      <c r="C3030" s="72"/>
      <c r="D3030" s="73"/>
      <c r="E3030" s="72"/>
      <c r="F3030" s="72"/>
      <c r="G3030" s="74"/>
      <c r="H3030" s="72"/>
      <c r="I3030" s="72"/>
    </row>
    <row r="3031" spans="1:9" x14ac:dyDescent="0.25">
      <c r="A3031" s="72"/>
      <c r="B3031" s="72"/>
      <c r="C3031" s="72"/>
      <c r="D3031" s="73"/>
      <c r="E3031" s="72"/>
      <c r="F3031" s="72"/>
      <c r="G3031" s="74"/>
      <c r="H3031" s="72"/>
      <c r="I3031" s="72"/>
    </row>
    <row r="3032" spans="1:9" x14ac:dyDescent="0.25">
      <c r="A3032" s="72"/>
      <c r="B3032" s="72"/>
      <c r="C3032" s="72"/>
      <c r="D3032" s="73"/>
      <c r="E3032" s="72"/>
      <c r="F3032" s="72"/>
      <c r="G3032" s="74"/>
      <c r="H3032" s="72"/>
      <c r="I3032" s="72"/>
    </row>
    <row r="3033" spans="1:9" x14ac:dyDescent="0.25">
      <c r="A3033" s="72"/>
      <c r="B3033" s="72"/>
      <c r="C3033" s="72"/>
      <c r="D3033" s="73"/>
      <c r="E3033" s="72"/>
      <c r="F3033" s="72"/>
      <c r="G3033" s="74"/>
      <c r="H3033" s="72"/>
      <c r="I3033" s="72"/>
    </row>
    <row r="3034" spans="1:9" x14ac:dyDescent="0.25">
      <c r="A3034" s="72"/>
      <c r="B3034" s="72"/>
      <c r="C3034" s="72"/>
      <c r="D3034" s="73"/>
      <c r="E3034" s="72"/>
      <c r="F3034" s="72"/>
      <c r="G3034" s="74"/>
      <c r="H3034" s="72"/>
      <c r="I3034" s="72"/>
    </row>
    <row r="3035" spans="1:9" x14ac:dyDescent="0.25">
      <c r="A3035" s="72"/>
      <c r="B3035" s="72"/>
      <c r="C3035" s="72"/>
      <c r="D3035" s="73"/>
      <c r="E3035" s="72"/>
      <c r="F3035" s="72"/>
      <c r="G3035" s="74"/>
      <c r="H3035" s="72"/>
      <c r="I3035" s="72"/>
    </row>
    <row r="3036" spans="1:9" x14ac:dyDescent="0.25">
      <c r="A3036" s="72"/>
      <c r="B3036" s="72"/>
      <c r="C3036" s="72"/>
      <c r="D3036" s="73"/>
      <c r="E3036" s="72"/>
      <c r="F3036" s="72"/>
      <c r="G3036" s="74"/>
      <c r="H3036" s="72"/>
      <c r="I3036" s="72"/>
    </row>
    <row r="3037" spans="1:9" x14ac:dyDescent="0.25">
      <c r="A3037" s="72"/>
      <c r="B3037" s="72"/>
      <c r="C3037" s="72"/>
      <c r="D3037" s="73"/>
      <c r="E3037" s="72"/>
      <c r="F3037" s="72"/>
      <c r="G3037" s="74"/>
      <c r="H3037" s="72"/>
      <c r="I3037" s="72"/>
    </row>
    <row r="3038" spans="1:9" x14ac:dyDescent="0.25">
      <c r="A3038" s="72"/>
      <c r="B3038" s="72"/>
      <c r="C3038" s="72"/>
      <c r="D3038" s="73"/>
      <c r="E3038" s="72"/>
      <c r="F3038" s="72"/>
      <c r="G3038" s="74"/>
      <c r="H3038" s="72"/>
      <c r="I3038" s="72"/>
    </row>
    <row r="3039" spans="1:9" x14ac:dyDescent="0.25">
      <c r="A3039" s="72"/>
      <c r="B3039" s="72"/>
      <c r="C3039" s="72"/>
      <c r="D3039" s="73"/>
      <c r="E3039" s="72"/>
      <c r="F3039" s="72"/>
      <c r="G3039" s="74"/>
      <c r="H3039" s="72"/>
      <c r="I3039" s="72"/>
    </row>
    <row r="3040" spans="1:9" x14ac:dyDescent="0.25">
      <c r="A3040" s="72"/>
      <c r="B3040" s="72"/>
      <c r="C3040" s="72"/>
      <c r="D3040" s="73"/>
      <c r="E3040" s="72"/>
      <c r="F3040" s="72"/>
      <c r="G3040" s="74"/>
      <c r="H3040" s="72"/>
      <c r="I3040" s="72"/>
    </row>
    <row r="3041" spans="1:9" x14ac:dyDescent="0.25">
      <c r="A3041" s="72"/>
      <c r="B3041" s="72"/>
      <c r="C3041" s="72"/>
      <c r="D3041" s="73"/>
      <c r="E3041" s="72"/>
      <c r="F3041" s="72"/>
      <c r="G3041" s="74"/>
      <c r="H3041" s="72"/>
      <c r="I3041" s="72"/>
    </row>
    <row r="3042" spans="1:9" x14ac:dyDescent="0.25">
      <c r="A3042" s="72"/>
      <c r="B3042" s="72"/>
      <c r="C3042" s="72"/>
      <c r="D3042" s="73"/>
      <c r="E3042" s="72"/>
      <c r="F3042" s="72"/>
      <c r="G3042" s="74"/>
      <c r="H3042" s="72"/>
      <c r="I3042" s="72"/>
    </row>
    <row r="3043" spans="1:9" x14ac:dyDescent="0.25">
      <c r="A3043" s="72"/>
      <c r="B3043" s="72"/>
      <c r="C3043" s="72"/>
      <c r="D3043" s="73"/>
      <c r="E3043" s="72"/>
      <c r="F3043" s="72"/>
      <c r="G3043" s="74"/>
      <c r="H3043" s="72"/>
      <c r="I3043" s="72"/>
    </row>
    <row r="3044" spans="1:9" x14ac:dyDescent="0.25">
      <c r="A3044" s="72"/>
      <c r="B3044" s="72"/>
      <c r="C3044" s="72"/>
      <c r="D3044" s="73"/>
      <c r="E3044" s="72"/>
      <c r="F3044" s="72"/>
      <c r="G3044" s="74"/>
      <c r="H3044" s="72"/>
      <c r="I3044" s="72"/>
    </row>
    <row r="3045" spans="1:9" x14ac:dyDescent="0.25">
      <c r="A3045" s="72"/>
      <c r="B3045" s="72"/>
      <c r="C3045" s="72"/>
      <c r="D3045" s="73"/>
      <c r="E3045" s="72"/>
      <c r="F3045" s="72"/>
      <c r="G3045" s="74"/>
      <c r="H3045" s="72"/>
      <c r="I3045" s="72"/>
    </row>
    <row r="3046" spans="1:9" x14ac:dyDescent="0.25">
      <c r="A3046" s="72"/>
      <c r="B3046" s="72"/>
      <c r="C3046" s="72"/>
      <c r="D3046" s="73"/>
      <c r="E3046" s="72"/>
      <c r="F3046" s="72"/>
      <c r="G3046" s="74"/>
      <c r="H3046" s="72"/>
      <c r="I3046" s="72"/>
    </row>
    <row r="3047" spans="1:9" x14ac:dyDescent="0.25">
      <c r="A3047" s="72"/>
      <c r="B3047" s="72"/>
      <c r="C3047" s="72"/>
      <c r="D3047" s="73"/>
      <c r="E3047" s="72"/>
      <c r="F3047" s="72"/>
      <c r="G3047" s="74"/>
      <c r="H3047" s="72"/>
      <c r="I3047" s="72"/>
    </row>
    <row r="3048" spans="1:9" x14ac:dyDescent="0.25">
      <c r="A3048" s="72"/>
      <c r="B3048" s="72"/>
      <c r="C3048" s="72"/>
      <c r="D3048" s="73"/>
      <c r="E3048" s="72"/>
      <c r="F3048" s="72"/>
      <c r="G3048" s="74"/>
      <c r="H3048" s="72"/>
      <c r="I3048" s="72"/>
    </row>
    <row r="3049" spans="1:9" x14ac:dyDescent="0.25">
      <c r="A3049" s="72"/>
      <c r="B3049" s="72"/>
      <c r="C3049" s="72"/>
      <c r="D3049" s="73"/>
      <c r="E3049" s="72"/>
      <c r="F3049" s="72"/>
      <c r="G3049" s="74"/>
      <c r="H3049" s="72"/>
      <c r="I3049" s="72"/>
    </row>
    <row r="3050" spans="1:9" x14ac:dyDescent="0.25">
      <c r="A3050" s="72"/>
      <c r="B3050" s="72"/>
      <c r="C3050" s="72"/>
      <c r="D3050" s="73"/>
      <c r="E3050" s="72"/>
      <c r="F3050" s="72"/>
      <c r="G3050" s="74"/>
      <c r="H3050" s="72"/>
      <c r="I3050" s="72"/>
    </row>
    <row r="3051" spans="1:9" x14ac:dyDescent="0.25">
      <c r="A3051" s="72"/>
      <c r="B3051" s="72"/>
      <c r="C3051" s="72"/>
      <c r="D3051" s="73"/>
      <c r="E3051" s="72"/>
      <c r="F3051" s="72"/>
      <c r="G3051" s="74"/>
      <c r="H3051" s="72"/>
      <c r="I3051" s="72"/>
    </row>
    <row r="3052" spans="1:9" x14ac:dyDescent="0.25">
      <c r="A3052" s="72"/>
      <c r="B3052" s="72"/>
      <c r="C3052" s="72"/>
      <c r="D3052" s="73"/>
      <c r="E3052" s="72"/>
      <c r="F3052" s="72"/>
      <c r="G3052" s="74"/>
      <c r="H3052" s="72"/>
      <c r="I3052" s="72"/>
    </row>
    <row r="3053" spans="1:9" x14ac:dyDescent="0.25">
      <c r="A3053" s="72"/>
      <c r="B3053" s="72"/>
      <c r="C3053" s="72"/>
      <c r="D3053" s="73"/>
      <c r="E3053" s="72"/>
      <c r="F3053" s="72"/>
      <c r="G3053" s="74"/>
      <c r="H3053" s="72"/>
      <c r="I3053" s="72"/>
    </row>
    <row r="3054" spans="1:9" x14ac:dyDescent="0.25">
      <c r="A3054" s="72"/>
      <c r="B3054" s="72"/>
      <c r="C3054" s="72"/>
      <c r="D3054" s="73"/>
      <c r="E3054" s="72"/>
      <c r="F3054" s="72"/>
      <c r="G3054" s="74"/>
      <c r="H3054" s="72"/>
      <c r="I3054" s="72"/>
    </row>
    <row r="3055" spans="1:9" x14ac:dyDescent="0.25">
      <c r="A3055" s="72"/>
      <c r="B3055" s="72"/>
      <c r="C3055" s="72"/>
      <c r="D3055" s="73"/>
      <c r="E3055" s="72"/>
      <c r="F3055" s="72"/>
      <c r="G3055" s="74"/>
      <c r="H3055" s="72"/>
      <c r="I3055" s="72"/>
    </row>
    <row r="3056" spans="1:9" x14ac:dyDescent="0.25">
      <c r="A3056" s="72"/>
      <c r="B3056" s="72"/>
      <c r="C3056" s="72"/>
      <c r="D3056" s="73"/>
      <c r="E3056" s="72"/>
      <c r="F3056" s="72"/>
      <c r="G3056" s="74"/>
      <c r="H3056" s="72"/>
      <c r="I3056" s="72"/>
    </row>
    <row r="3057" spans="1:9" x14ac:dyDescent="0.25">
      <c r="A3057" s="72"/>
      <c r="B3057" s="72"/>
      <c r="C3057" s="72"/>
      <c r="D3057" s="73"/>
      <c r="E3057" s="72"/>
      <c r="F3057" s="72"/>
      <c r="G3057" s="74"/>
      <c r="H3057" s="72"/>
      <c r="I3057" s="72"/>
    </row>
    <row r="3058" spans="1:9" x14ac:dyDescent="0.25">
      <c r="A3058" s="72"/>
      <c r="B3058" s="72"/>
      <c r="C3058" s="72"/>
      <c r="D3058" s="73"/>
      <c r="E3058" s="72"/>
      <c r="F3058" s="72"/>
      <c r="G3058" s="74"/>
      <c r="H3058" s="72"/>
      <c r="I3058" s="72"/>
    </row>
    <row r="3059" spans="1:9" x14ac:dyDescent="0.25">
      <c r="A3059" s="72"/>
      <c r="B3059" s="72"/>
      <c r="C3059" s="72"/>
      <c r="D3059" s="73"/>
      <c r="E3059" s="72"/>
      <c r="F3059" s="72"/>
      <c r="G3059" s="74"/>
      <c r="H3059" s="72"/>
      <c r="I3059" s="72"/>
    </row>
    <row r="3060" spans="1:9" x14ac:dyDescent="0.25">
      <c r="A3060" s="72"/>
      <c r="B3060" s="72"/>
      <c r="C3060" s="72"/>
      <c r="D3060" s="73"/>
      <c r="E3060" s="72"/>
      <c r="F3060" s="72"/>
      <c r="G3060" s="74"/>
      <c r="H3060" s="72"/>
      <c r="I3060" s="72"/>
    </row>
    <row r="3061" spans="1:9" x14ac:dyDescent="0.25">
      <c r="A3061" s="72"/>
      <c r="B3061" s="72"/>
      <c r="C3061" s="72"/>
      <c r="D3061" s="73"/>
      <c r="E3061" s="72"/>
      <c r="F3061" s="72"/>
      <c r="G3061" s="74"/>
      <c r="H3061" s="72"/>
      <c r="I3061" s="72"/>
    </row>
    <row r="3062" spans="1:9" x14ac:dyDescent="0.25">
      <c r="A3062" s="72"/>
      <c r="B3062" s="72"/>
      <c r="C3062" s="72"/>
      <c r="D3062" s="73"/>
      <c r="E3062" s="72"/>
      <c r="F3062" s="72"/>
      <c r="G3062" s="74"/>
      <c r="H3062" s="72"/>
      <c r="I3062" s="72"/>
    </row>
    <row r="3063" spans="1:9" x14ac:dyDescent="0.25">
      <c r="A3063" s="72"/>
      <c r="B3063" s="72"/>
      <c r="C3063" s="72"/>
      <c r="D3063" s="73"/>
      <c r="E3063" s="72"/>
      <c r="F3063" s="72"/>
      <c r="G3063" s="74"/>
      <c r="H3063" s="72"/>
      <c r="I3063" s="72"/>
    </row>
    <row r="3064" spans="1:9" x14ac:dyDescent="0.25">
      <c r="A3064" s="72"/>
      <c r="B3064" s="72"/>
      <c r="C3064" s="72"/>
      <c r="D3064" s="73"/>
      <c r="E3064" s="72"/>
      <c r="F3064" s="72"/>
      <c r="G3064" s="74"/>
      <c r="H3064" s="72"/>
      <c r="I3064" s="72"/>
    </row>
    <row r="3065" spans="1:9" x14ac:dyDescent="0.25">
      <c r="A3065" s="72"/>
      <c r="B3065" s="72"/>
      <c r="C3065" s="72"/>
      <c r="D3065" s="73"/>
      <c r="E3065" s="72"/>
      <c r="F3065" s="72"/>
      <c r="G3065" s="74"/>
      <c r="H3065" s="72"/>
      <c r="I3065" s="72"/>
    </row>
    <row r="3066" spans="1:9" x14ac:dyDescent="0.25">
      <c r="A3066" s="72"/>
      <c r="B3066" s="72"/>
      <c r="C3066" s="72"/>
      <c r="D3066" s="73"/>
      <c r="E3066" s="72"/>
      <c r="F3066" s="72"/>
      <c r="G3066" s="74"/>
      <c r="H3066" s="72"/>
      <c r="I3066" s="72"/>
    </row>
    <row r="3067" spans="1:9" x14ac:dyDescent="0.25">
      <c r="A3067" s="72"/>
      <c r="B3067" s="72"/>
      <c r="C3067" s="72"/>
      <c r="D3067" s="73"/>
      <c r="E3067" s="72"/>
      <c r="F3067" s="72"/>
      <c r="G3067" s="74"/>
      <c r="H3067" s="72"/>
      <c r="I3067" s="72"/>
    </row>
    <row r="3068" spans="1:9" x14ac:dyDescent="0.25">
      <c r="A3068" s="72"/>
      <c r="B3068" s="72"/>
      <c r="C3068" s="72"/>
      <c r="D3068" s="73"/>
      <c r="E3068" s="72"/>
      <c r="F3068" s="72"/>
      <c r="G3068" s="74"/>
      <c r="H3068" s="72"/>
      <c r="I3068" s="72"/>
    </row>
    <row r="3069" spans="1:9" x14ac:dyDescent="0.25">
      <c r="A3069" s="72"/>
      <c r="B3069" s="72"/>
      <c r="C3069" s="72"/>
      <c r="D3069" s="73"/>
      <c r="E3069" s="72"/>
      <c r="F3069" s="72"/>
      <c r="G3069" s="74"/>
      <c r="H3069" s="72"/>
      <c r="I3069" s="72"/>
    </row>
    <row r="3070" spans="1:9" x14ac:dyDescent="0.25">
      <c r="A3070" s="72"/>
      <c r="B3070" s="72"/>
      <c r="C3070" s="72"/>
      <c r="D3070" s="73"/>
      <c r="E3070" s="72"/>
      <c r="F3070" s="72"/>
      <c r="G3070" s="74"/>
      <c r="H3070" s="72"/>
      <c r="I3070" s="72"/>
    </row>
    <row r="3071" spans="1:9" x14ac:dyDescent="0.25">
      <c r="A3071" s="72"/>
      <c r="B3071" s="72"/>
      <c r="C3071" s="72"/>
      <c r="D3071" s="73"/>
      <c r="E3071" s="72"/>
      <c r="F3071" s="72"/>
      <c r="G3071" s="74"/>
      <c r="H3071" s="72"/>
      <c r="I3071" s="72"/>
    </row>
    <row r="3072" spans="1:9" x14ac:dyDescent="0.25">
      <c r="A3072" s="72"/>
      <c r="B3072" s="72"/>
      <c r="C3072" s="72"/>
      <c r="D3072" s="73"/>
      <c r="E3072" s="72"/>
      <c r="F3072" s="72"/>
      <c r="G3072" s="74"/>
      <c r="H3072" s="72"/>
      <c r="I3072" s="72"/>
    </row>
    <row r="3073" spans="1:9" x14ac:dyDescent="0.25">
      <c r="A3073" s="72"/>
      <c r="B3073" s="72"/>
      <c r="C3073" s="72"/>
      <c r="D3073" s="73"/>
      <c r="E3073" s="72"/>
      <c r="F3073" s="72"/>
      <c r="G3073" s="74"/>
      <c r="H3073" s="72"/>
      <c r="I3073" s="72"/>
    </row>
    <row r="3074" spans="1:9" x14ac:dyDescent="0.25">
      <c r="A3074" s="72"/>
      <c r="B3074" s="72"/>
      <c r="C3074" s="72"/>
      <c r="D3074" s="73"/>
      <c r="E3074" s="72"/>
      <c r="F3074" s="72"/>
      <c r="G3074" s="74"/>
      <c r="H3074" s="72"/>
      <c r="I3074" s="72"/>
    </row>
    <row r="3075" spans="1:9" x14ac:dyDescent="0.25">
      <c r="A3075" s="72"/>
      <c r="B3075" s="72"/>
      <c r="C3075" s="72"/>
      <c r="D3075" s="73"/>
      <c r="E3075" s="72"/>
      <c r="F3075" s="72"/>
      <c r="G3075" s="74"/>
      <c r="H3075" s="72"/>
      <c r="I3075" s="72"/>
    </row>
    <row r="3076" spans="1:9" x14ac:dyDescent="0.25">
      <c r="A3076" s="72"/>
      <c r="B3076" s="72"/>
      <c r="C3076" s="72"/>
      <c r="D3076" s="73"/>
      <c r="E3076" s="72"/>
      <c r="F3076" s="72"/>
      <c r="G3076" s="74"/>
      <c r="H3076" s="72"/>
      <c r="I3076" s="72"/>
    </row>
    <row r="3077" spans="1:9" x14ac:dyDescent="0.25">
      <c r="A3077" s="72"/>
      <c r="B3077" s="72"/>
      <c r="C3077" s="72"/>
      <c r="D3077" s="73"/>
      <c r="E3077" s="72"/>
      <c r="F3077" s="72"/>
      <c r="G3077" s="74"/>
      <c r="H3077" s="72"/>
      <c r="I3077" s="72"/>
    </row>
    <row r="3078" spans="1:9" x14ac:dyDescent="0.25">
      <c r="A3078" s="72"/>
      <c r="B3078" s="72"/>
      <c r="C3078" s="72"/>
      <c r="D3078" s="73"/>
      <c r="E3078" s="72"/>
      <c r="F3078" s="72"/>
      <c r="G3078" s="74"/>
      <c r="H3078" s="72"/>
      <c r="I3078" s="72"/>
    </row>
    <row r="3079" spans="1:9" x14ac:dyDescent="0.25">
      <c r="A3079" s="72"/>
      <c r="B3079" s="72"/>
      <c r="C3079" s="72"/>
      <c r="D3079" s="73"/>
      <c r="E3079" s="72"/>
      <c r="F3079" s="72"/>
      <c r="G3079" s="74"/>
      <c r="H3079" s="72"/>
      <c r="I3079" s="72"/>
    </row>
    <row r="3080" spans="1:9" x14ac:dyDescent="0.25">
      <c r="A3080" s="72"/>
      <c r="B3080" s="72"/>
      <c r="C3080" s="72"/>
      <c r="D3080" s="73"/>
      <c r="E3080" s="72"/>
      <c r="F3080" s="72"/>
      <c r="G3080" s="74"/>
      <c r="H3080" s="72"/>
      <c r="I3080" s="72"/>
    </row>
    <row r="3081" spans="1:9" x14ac:dyDescent="0.25">
      <c r="A3081" s="72"/>
      <c r="B3081" s="72"/>
      <c r="C3081" s="72"/>
      <c r="D3081" s="73"/>
      <c r="E3081" s="72"/>
      <c r="F3081" s="72"/>
      <c r="G3081" s="74"/>
      <c r="H3081" s="72"/>
      <c r="I3081" s="72"/>
    </row>
    <row r="3082" spans="1:9" x14ac:dyDescent="0.25">
      <c r="A3082" s="72"/>
      <c r="B3082" s="72"/>
      <c r="C3082" s="72"/>
      <c r="D3082" s="73"/>
      <c r="E3082" s="72"/>
      <c r="F3082" s="72"/>
      <c r="G3082" s="74"/>
      <c r="H3082" s="72"/>
      <c r="I3082" s="72"/>
    </row>
    <row r="3083" spans="1:9" x14ac:dyDescent="0.25">
      <c r="A3083" s="72"/>
      <c r="B3083" s="72"/>
      <c r="C3083" s="72"/>
      <c r="D3083" s="73"/>
      <c r="E3083" s="72"/>
      <c r="F3083" s="72"/>
      <c r="G3083" s="74"/>
      <c r="H3083" s="72"/>
      <c r="I3083" s="72"/>
    </row>
    <row r="3084" spans="1:9" x14ac:dyDescent="0.25">
      <c r="A3084" s="72"/>
      <c r="B3084" s="72"/>
      <c r="C3084" s="72"/>
      <c r="D3084" s="73"/>
      <c r="E3084" s="72"/>
      <c r="F3084" s="72"/>
      <c r="G3084" s="74"/>
      <c r="H3084" s="72"/>
      <c r="I3084" s="72"/>
    </row>
    <row r="3085" spans="1:9" x14ac:dyDescent="0.25">
      <c r="A3085" s="72"/>
      <c r="B3085" s="72"/>
      <c r="C3085" s="72"/>
      <c r="D3085" s="73"/>
      <c r="E3085" s="72"/>
      <c r="F3085" s="72"/>
      <c r="G3085" s="74"/>
      <c r="H3085" s="72"/>
      <c r="I3085" s="72"/>
    </row>
    <row r="3086" spans="1:9" x14ac:dyDescent="0.25">
      <c r="A3086" s="72"/>
      <c r="B3086" s="72"/>
      <c r="C3086" s="72"/>
      <c r="D3086" s="73"/>
      <c r="E3086" s="72"/>
      <c r="F3086" s="72"/>
      <c r="G3086" s="74"/>
      <c r="H3086" s="72"/>
      <c r="I3086" s="72"/>
    </row>
    <row r="3087" spans="1:9" x14ac:dyDescent="0.25">
      <c r="A3087" s="72"/>
      <c r="B3087" s="72"/>
      <c r="C3087" s="72"/>
      <c r="D3087" s="73"/>
      <c r="E3087" s="72"/>
      <c r="F3087" s="72"/>
      <c r="G3087" s="74"/>
      <c r="H3087" s="72"/>
      <c r="I3087" s="72"/>
    </row>
    <row r="3088" spans="1:9" x14ac:dyDescent="0.25">
      <c r="A3088" s="72"/>
      <c r="B3088" s="72"/>
      <c r="C3088" s="72"/>
      <c r="D3088" s="73"/>
      <c r="E3088" s="72"/>
      <c r="F3088" s="72"/>
      <c r="G3088" s="74"/>
      <c r="H3088" s="72"/>
      <c r="I3088" s="72"/>
    </row>
    <row r="3089" spans="1:9" x14ac:dyDescent="0.25">
      <c r="A3089" s="72"/>
      <c r="B3089" s="72"/>
      <c r="C3089" s="72"/>
      <c r="D3089" s="73"/>
      <c r="E3089" s="72"/>
      <c r="F3089" s="72"/>
      <c r="G3089" s="74"/>
      <c r="H3089" s="72"/>
      <c r="I3089" s="72"/>
    </row>
    <row r="3090" spans="1:9" x14ac:dyDescent="0.25">
      <c r="A3090" s="72"/>
      <c r="B3090" s="72"/>
      <c r="C3090" s="72"/>
      <c r="D3090" s="73"/>
      <c r="E3090" s="72"/>
      <c r="F3090" s="72"/>
      <c r="G3090" s="74"/>
      <c r="H3090" s="72"/>
      <c r="I3090" s="72"/>
    </row>
    <row r="3091" spans="1:9" x14ac:dyDescent="0.25">
      <c r="A3091" s="72"/>
      <c r="B3091" s="72"/>
      <c r="C3091" s="72"/>
      <c r="D3091" s="73"/>
      <c r="E3091" s="72"/>
      <c r="F3091" s="72"/>
      <c r="G3091" s="74"/>
      <c r="H3091" s="72"/>
      <c r="I3091" s="72"/>
    </row>
    <row r="3092" spans="1:9" x14ac:dyDescent="0.25">
      <c r="A3092" s="72"/>
      <c r="B3092" s="72"/>
      <c r="C3092" s="72"/>
      <c r="D3092" s="73"/>
      <c r="E3092" s="72"/>
      <c r="F3092" s="72"/>
      <c r="G3092" s="74"/>
      <c r="H3092" s="72"/>
      <c r="I3092" s="72"/>
    </row>
    <row r="3093" spans="1:9" x14ac:dyDescent="0.25">
      <c r="A3093" s="72"/>
      <c r="B3093" s="72"/>
      <c r="C3093" s="72"/>
      <c r="D3093" s="73"/>
      <c r="E3093" s="72"/>
      <c r="F3093" s="72"/>
      <c r="G3093" s="74"/>
      <c r="H3093" s="72"/>
      <c r="I3093" s="72"/>
    </row>
    <row r="3094" spans="1:9" x14ac:dyDescent="0.25">
      <c r="A3094" s="72"/>
      <c r="B3094" s="72"/>
      <c r="C3094" s="72"/>
      <c r="D3094" s="73"/>
      <c r="E3094" s="72"/>
      <c r="F3094" s="72"/>
      <c r="G3094" s="74"/>
      <c r="H3094" s="72"/>
      <c r="I3094" s="72"/>
    </row>
    <row r="3095" spans="1:9" x14ac:dyDescent="0.25">
      <c r="A3095" s="72"/>
      <c r="B3095" s="72"/>
      <c r="C3095" s="72"/>
      <c r="D3095" s="73"/>
      <c r="E3095" s="72"/>
      <c r="F3095" s="72"/>
      <c r="G3095" s="74"/>
      <c r="H3095" s="72"/>
      <c r="I3095" s="72"/>
    </row>
    <row r="3096" spans="1:9" x14ac:dyDescent="0.25">
      <c r="A3096" s="72"/>
      <c r="B3096" s="72"/>
      <c r="C3096" s="72"/>
      <c r="D3096" s="73"/>
      <c r="E3096" s="72"/>
      <c r="F3096" s="72"/>
      <c r="G3096" s="74"/>
      <c r="H3096" s="72"/>
      <c r="I3096" s="72"/>
    </row>
    <row r="3097" spans="1:9" x14ac:dyDescent="0.25">
      <c r="A3097" s="72"/>
      <c r="B3097" s="72"/>
      <c r="C3097" s="72"/>
      <c r="D3097" s="73"/>
      <c r="E3097" s="72"/>
      <c r="F3097" s="72"/>
      <c r="G3097" s="74"/>
      <c r="H3097" s="72"/>
      <c r="I3097" s="72"/>
    </row>
    <row r="3098" spans="1:9" x14ac:dyDescent="0.25">
      <c r="A3098" s="72"/>
      <c r="B3098" s="72"/>
      <c r="C3098" s="72"/>
      <c r="D3098" s="73"/>
      <c r="E3098" s="72"/>
      <c r="F3098" s="72"/>
      <c r="G3098" s="74"/>
      <c r="H3098" s="72"/>
      <c r="I3098" s="72"/>
    </row>
    <row r="3099" spans="1:9" x14ac:dyDescent="0.25">
      <c r="A3099" s="72"/>
      <c r="B3099" s="72"/>
      <c r="C3099" s="72"/>
      <c r="D3099" s="73"/>
      <c r="E3099" s="72"/>
      <c r="F3099" s="72"/>
      <c r="G3099" s="74"/>
      <c r="H3099" s="72"/>
      <c r="I3099" s="72"/>
    </row>
    <row r="3100" spans="1:9" x14ac:dyDescent="0.25">
      <c r="A3100" s="72"/>
      <c r="B3100" s="72"/>
      <c r="C3100" s="72"/>
      <c r="D3100" s="73"/>
      <c r="E3100" s="72"/>
      <c r="F3100" s="72"/>
      <c r="G3100" s="74"/>
      <c r="H3100" s="72"/>
      <c r="I3100" s="72"/>
    </row>
    <row r="3101" spans="1:9" x14ac:dyDescent="0.25">
      <c r="A3101" s="72"/>
      <c r="B3101" s="72"/>
      <c r="C3101" s="72"/>
      <c r="D3101" s="73"/>
      <c r="E3101" s="72"/>
      <c r="F3101" s="72"/>
      <c r="G3101" s="74"/>
      <c r="H3101" s="72"/>
      <c r="I3101" s="72"/>
    </row>
    <row r="3102" spans="1:9" x14ac:dyDescent="0.25">
      <c r="A3102" s="72"/>
      <c r="B3102" s="72"/>
      <c r="C3102" s="72"/>
      <c r="D3102" s="73"/>
      <c r="E3102" s="72"/>
      <c r="F3102" s="72"/>
      <c r="G3102" s="74"/>
      <c r="H3102" s="72"/>
      <c r="I3102" s="72"/>
    </row>
    <row r="3103" spans="1:9" x14ac:dyDescent="0.25">
      <c r="A3103" s="72"/>
      <c r="B3103" s="72"/>
      <c r="C3103" s="72"/>
      <c r="D3103" s="73"/>
      <c r="E3103" s="72"/>
      <c r="F3103" s="72"/>
      <c r="G3103" s="74"/>
      <c r="H3103" s="72"/>
      <c r="I3103" s="72"/>
    </row>
    <row r="3104" spans="1:9" x14ac:dyDescent="0.25">
      <c r="A3104" s="72"/>
      <c r="B3104" s="72"/>
      <c r="C3104" s="72"/>
      <c r="D3104" s="73"/>
      <c r="E3104" s="72"/>
      <c r="F3104" s="72"/>
      <c r="G3104" s="74"/>
      <c r="H3104" s="72"/>
      <c r="I3104" s="72"/>
    </row>
    <row r="3105" spans="1:9" x14ac:dyDescent="0.25">
      <c r="A3105" s="72"/>
      <c r="B3105" s="72"/>
      <c r="C3105" s="72"/>
      <c r="D3105" s="73"/>
      <c r="E3105" s="72"/>
      <c r="F3105" s="72"/>
      <c r="G3105" s="74"/>
      <c r="H3105" s="72"/>
      <c r="I3105" s="72"/>
    </row>
    <row r="3106" spans="1:9" x14ac:dyDescent="0.25">
      <c r="A3106" s="72"/>
      <c r="B3106" s="72"/>
      <c r="C3106" s="72"/>
      <c r="D3106" s="73"/>
      <c r="E3106" s="72"/>
      <c r="F3106" s="72"/>
      <c r="G3106" s="74"/>
      <c r="H3106" s="72"/>
      <c r="I3106" s="72"/>
    </row>
    <row r="3107" spans="1:9" x14ac:dyDescent="0.25">
      <c r="A3107" s="72"/>
      <c r="B3107" s="72"/>
      <c r="C3107" s="72"/>
      <c r="D3107" s="73"/>
      <c r="E3107" s="72"/>
      <c r="F3107" s="72"/>
      <c r="G3107" s="74"/>
      <c r="H3107" s="72"/>
      <c r="I3107" s="72"/>
    </row>
    <row r="3108" spans="1:9" x14ac:dyDescent="0.25">
      <c r="A3108" s="72"/>
      <c r="B3108" s="72"/>
      <c r="C3108" s="72"/>
      <c r="D3108" s="73"/>
      <c r="E3108" s="72"/>
      <c r="F3108" s="72"/>
      <c r="G3108" s="74"/>
      <c r="H3108" s="72"/>
      <c r="I3108" s="72"/>
    </row>
    <row r="3109" spans="1:9" x14ac:dyDescent="0.25">
      <c r="A3109" s="72"/>
      <c r="B3109" s="72"/>
      <c r="C3109" s="72"/>
      <c r="D3109" s="73"/>
      <c r="E3109" s="72"/>
      <c r="F3109" s="72"/>
      <c r="G3109" s="74"/>
      <c r="H3109" s="72"/>
      <c r="I3109" s="72"/>
    </row>
    <row r="3110" spans="1:9" x14ac:dyDescent="0.25">
      <c r="A3110" s="72"/>
      <c r="B3110" s="72"/>
      <c r="C3110" s="72"/>
      <c r="D3110" s="73"/>
      <c r="E3110" s="72"/>
      <c r="F3110" s="72"/>
      <c r="G3110" s="74"/>
      <c r="H3110" s="72"/>
      <c r="I3110" s="72"/>
    </row>
    <row r="3111" spans="1:9" x14ac:dyDescent="0.25">
      <c r="A3111" s="72"/>
      <c r="B3111" s="72"/>
      <c r="C3111" s="72"/>
      <c r="D3111" s="73"/>
      <c r="E3111" s="72"/>
      <c r="F3111" s="72"/>
      <c r="G3111" s="74"/>
      <c r="H3111" s="72"/>
      <c r="I3111" s="72"/>
    </row>
    <row r="3112" spans="1:9" x14ac:dyDescent="0.25">
      <c r="A3112" s="72"/>
      <c r="B3112" s="72"/>
      <c r="C3112" s="72"/>
      <c r="D3112" s="73"/>
      <c r="E3112" s="72"/>
      <c r="F3112" s="72"/>
      <c r="G3112" s="74"/>
      <c r="H3112" s="72"/>
      <c r="I3112" s="72"/>
    </row>
    <row r="3113" spans="1:9" x14ac:dyDescent="0.25">
      <c r="A3113" s="72"/>
      <c r="B3113" s="72"/>
      <c r="C3113" s="72"/>
      <c r="D3113" s="73"/>
      <c r="E3113" s="72"/>
      <c r="F3113" s="72"/>
      <c r="G3113" s="74"/>
      <c r="H3113" s="72"/>
      <c r="I3113" s="72"/>
    </row>
    <row r="3114" spans="1:9" x14ac:dyDescent="0.25">
      <c r="A3114" s="72"/>
      <c r="B3114" s="72"/>
      <c r="C3114" s="72"/>
      <c r="D3114" s="73"/>
      <c r="E3114" s="72"/>
      <c r="F3114" s="72"/>
      <c r="G3114" s="74"/>
      <c r="H3114" s="72"/>
      <c r="I3114" s="72"/>
    </row>
    <row r="3115" spans="1:9" x14ac:dyDescent="0.25">
      <c r="A3115" s="72"/>
      <c r="B3115" s="72"/>
      <c r="C3115" s="72"/>
      <c r="D3115" s="73"/>
      <c r="E3115" s="72"/>
      <c r="F3115" s="72"/>
      <c r="G3115" s="74"/>
      <c r="H3115" s="72"/>
      <c r="I3115" s="72"/>
    </row>
    <row r="3116" spans="1:9" x14ac:dyDescent="0.25">
      <c r="A3116" s="72"/>
      <c r="B3116" s="72"/>
      <c r="C3116" s="72"/>
      <c r="D3116" s="73"/>
      <c r="E3116" s="72"/>
      <c r="F3116" s="72"/>
      <c r="G3116" s="74"/>
      <c r="H3116" s="72"/>
      <c r="I3116" s="72"/>
    </row>
    <row r="3117" spans="1:9" x14ac:dyDescent="0.25">
      <c r="A3117" s="72"/>
      <c r="B3117" s="72"/>
      <c r="C3117" s="72"/>
      <c r="D3117" s="73"/>
      <c r="E3117" s="72"/>
      <c r="F3117" s="72"/>
      <c r="G3117" s="74"/>
      <c r="H3117" s="72"/>
      <c r="I3117" s="72"/>
    </row>
    <row r="3118" spans="1:9" x14ac:dyDescent="0.25">
      <c r="A3118" s="72"/>
      <c r="B3118" s="72"/>
      <c r="C3118" s="72"/>
      <c r="D3118" s="73"/>
      <c r="E3118" s="72"/>
      <c r="F3118" s="72"/>
      <c r="G3118" s="74"/>
      <c r="H3118" s="72"/>
      <c r="I3118" s="72"/>
    </row>
    <row r="3119" spans="1:9" x14ac:dyDescent="0.25">
      <c r="A3119" s="72"/>
      <c r="B3119" s="72"/>
      <c r="C3119" s="72"/>
      <c r="D3119" s="73"/>
      <c r="E3119" s="72"/>
      <c r="F3119" s="72"/>
      <c r="G3119" s="74"/>
      <c r="H3119" s="72"/>
      <c r="I3119" s="72"/>
    </row>
    <row r="3120" spans="1:9" x14ac:dyDescent="0.25">
      <c r="A3120" s="72"/>
      <c r="B3120" s="72"/>
      <c r="C3120" s="72"/>
      <c r="D3120" s="73"/>
      <c r="E3120" s="72"/>
      <c r="F3120" s="72"/>
      <c r="G3120" s="74"/>
      <c r="H3120" s="72"/>
      <c r="I3120" s="72"/>
    </row>
    <row r="3121" spans="1:9" x14ac:dyDescent="0.25">
      <c r="A3121" s="72"/>
      <c r="B3121" s="72"/>
      <c r="C3121" s="72"/>
      <c r="D3121" s="73"/>
      <c r="E3121" s="72"/>
      <c r="F3121" s="72"/>
      <c r="G3121" s="74"/>
      <c r="H3121" s="72"/>
      <c r="I3121" s="72"/>
    </row>
    <row r="3122" spans="1:9" x14ac:dyDescent="0.25">
      <c r="A3122" s="72"/>
      <c r="B3122" s="72"/>
      <c r="C3122" s="72"/>
      <c r="D3122" s="73"/>
      <c r="E3122" s="72"/>
      <c r="F3122" s="72"/>
      <c r="G3122" s="74"/>
      <c r="H3122" s="72"/>
      <c r="I3122" s="72"/>
    </row>
    <row r="3123" spans="1:9" x14ac:dyDescent="0.25">
      <c r="A3123" s="72"/>
      <c r="B3123" s="72"/>
      <c r="C3123" s="72"/>
      <c r="D3123" s="73"/>
      <c r="E3123" s="72"/>
      <c r="F3123" s="72"/>
      <c r="G3123" s="74"/>
      <c r="H3123" s="72"/>
      <c r="I3123" s="72"/>
    </row>
    <row r="3124" spans="1:9" x14ac:dyDescent="0.25">
      <c r="A3124" s="72"/>
      <c r="B3124" s="72"/>
      <c r="C3124" s="72"/>
      <c r="D3124" s="73"/>
      <c r="E3124" s="72"/>
      <c r="F3124" s="72"/>
      <c r="G3124" s="74"/>
      <c r="H3124" s="72"/>
      <c r="I3124" s="72"/>
    </row>
    <row r="3125" spans="1:9" x14ac:dyDescent="0.25">
      <c r="A3125" s="72"/>
      <c r="B3125" s="72"/>
      <c r="C3125" s="72"/>
      <c r="D3125" s="73"/>
      <c r="E3125" s="72"/>
      <c r="F3125" s="72"/>
      <c r="G3125" s="74"/>
      <c r="H3125" s="72"/>
      <c r="I3125" s="72"/>
    </row>
    <row r="3126" spans="1:9" x14ac:dyDescent="0.25">
      <c r="A3126" s="72"/>
      <c r="B3126" s="72"/>
      <c r="C3126" s="72"/>
      <c r="D3126" s="73"/>
      <c r="E3126" s="72"/>
      <c r="F3126" s="72"/>
      <c r="G3126" s="74"/>
      <c r="H3126" s="72"/>
      <c r="I3126" s="72"/>
    </row>
    <row r="3127" spans="1:9" x14ac:dyDescent="0.25">
      <c r="A3127" s="72"/>
      <c r="B3127" s="72"/>
      <c r="C3127" s="72"/>
      <c r="D3127" s="73"/>
      <c r="E3127" s="72"/>
      <c r="F3127" s="72"/>
      <c r="G3127" s="74"/>
      <c r="H3127" s="72"/>
      <c r="I3127" s="72"/>
    </row>
    <row r="3128" spans="1:9" x14ac:dyDescent="0.25">
      <c r="A3128" s="72"/>
      <c r="B3128" s="72"/>
      <c r="C3128" s="72"/>
      <c r="D3128" s="73"/>
      <c r="E3128" s="72"/>
      <c r="F3128" s="72"/>
      <c r="G3128" s="74"/>
      <c r="H3128" s="72"/>
      <c r="I3128" s="72"/>
    </row>
    <row r="3129" spans="1:9" x14ac:dyDescent="0.25">
      <c r="A3129" s="72"/>
      <c r="B3129" s="72"/>
      <c r="C3129" s="72"/>
      <c r="D3129" s="73"/>
      <c r="E3129" s="72"/>
      <c r="F3129" s="72"/>
      <c r="G3129" s="74"/>
      <c r="H3129" s="72"/>
      <c r="I3129" s="72"/>
    </row>
    <row r="3130" spans="1:9" x14ac:dyDescent="0.25">
      <c r="A3130" s="72"/>
      <c r="B3130" s="72"/>
      <c r="C3130" s="72"/>
      <c r="D3130" s="73"/>
      <c r="E3130" s="72"/>
      <c r="F3130" s="72"/>
      <c r="G3130" s="74"/>
      <c r="H3130" s="72"/>
      <c r="I3130" s="72"/>
    </row>
    <row r="3131" spans="1:9" x14ac:dyDescent="0.25">
      <c r="A3131" s="72"/>
      <c r="B3131" s="72"/>
      <c r="C3131" s="72"/>
      <c r="D3131" s="73"/>
      <c r="E3131" s="72"/>
      <c r="F3131" s="72"/>
      <c r="G3131" s="74"/>
      <c r="H3131" s="72"/>
      <c r="I3131" s="72"/>
    </row>
    <row r="3132" spans="1:9" x14ac:dyDescent="0.25">
      <c r="A3132" s="72"/>
      <c r="B3132" s="72"/>
      <c r="C3132" s="72"/>
      <c r="D3132" s="73"/>
      <c r="E3132" s="72"/>
      <c r="F3132" s="72"/>
      <c r="G3132" s="74"/>
      <c r="H3132" s="72"/>
      <c r="I3132" s="72"/>
    </row>
    <row r="3133" spans="1:9" x14ac:dyDescent="0.25">
      <c r="A3133" s="72"/>
      <c r="B3133" s="72"/>
      <c r="C3133" s="72"/>
      <c r="D3133" s="73"/>
      <c r="E3133" s="72"/>
      <c r="F3133" s="72"/>
      <c r="G3133" s="74"/>
      <c r="H3133" s="72"/>
      <c r="I3133" s="72"/>
    </row>
    <row r="3134" spans="1:9" x14ac:dyDescent="0.25">
      <c r="A3134" s="72"/>
      <c r="B3134" s="72"/>
      <c r="C3134" s="72"/>
      <c r="D3134" s="73"/>
      <c r="E3134" s="72"/>
      <c r="F3134" s="72"/>
      <c r="G3134" s="74"/>
      <c r="H3134" s="72"/>
      <c r="I3134" s="72"/>
    </row>
    <row r="3135" spans="1:9" x14ac:dyDescent="0.25">
      <c r="A3135" s="72"/>
      <c r="B3135" s="72"/>
      <c r="C3135" s="72"/>
      <c r="D3135" s="73"/>
      <c r="E3135" s="72"/>
      <c r="F3135" s="72"/>
      <c r="G3135" s="74"/>
      <c r="H3135" s="72"/>
      <c r="I3135" s="72"/>
    </row>
    <row r="3136" spans="1:9" x14ac:dyDescent="0.25">
      <c r="A3136" s="72"/>
      <c r="B3136" s="72"/>
      <c r="C3136" s="72"/>
      <c r="D3136" s="73"/>
      <c r="E3136" s="72"/>
      <c r="F3136" s="72"/>
      <c r="G3136" s="74"/>
      <c r="H3136" s="72"/>
      <c r="I3136" s="72"/>
    </row>
    <row r="3137" spans="1:9" x14ac:dyDescent="0.25">
      <c r="A3137" s="72"/>
      <c r="B3137" s="72"/>
      <c r="C3137" s="72"/>
      <c r="D3137" s="73"/>
      <c r="E3137" s="72"/>
      <c r="F3137" s="72"/>
      <c r="G3137" s="74"/>
      <c r="H3137" s="72"/>
      <c r="I3137" s="72"/>
    </row>
    <row r="3138" spans="1:9" x14ac:dyDescent="0.25">
      <c r="A3138" s="72"/>
      <c r="B3138" s="72"/>
      <c r="C3138" s="72"/>
      <c r="D3138" s="73"/>
      <c r="E3138" s="72"/>
      <c r="F3138" s="72"/>
      <c r="G3138" s="74"/>
      <c r="H3138" s="72"/>
      <c r="I3138" s="72"/>
    </row>
    <row r="3139" spans="1:9" x14ac:dyDescent="0.25">
      <c r="A3139" s="72"/>
      <c r="B3139" s="72"/>
      <c r="C3139" s="72"/>
      <c r="D3139" s="73"/>
      <c r="E3139" s="72"/>
      <c r="F3139" s="72"/>
      <c r="G3139" s="74"/>
      <c r="H3139" s="72"/>
      <c r="I3139" s="72"/>
    </row>
    <row r="3140" spans="1:9" x14ac:dyDescent="0.25">
      <c r="A3140" s="72"/>
      <c r="B3140" s="72"/>
      <c r="C3140" s="72"/>
      <c r="D3140" s="73"/>
      <c r="E3140" s="72"/>
      <c r="F3140" s="72"/>
      <c r="G3140" s="74"/>
      <c r="H3140" s="72"/>
      <c r="I3140" s="72"/>
    </row>
    <row r="3141" spans="1:9" x14ac:dyDescent="0.25">
      <c r="A3141" s="72"/>
      <c r="B3141" s="72"/>
      <c r="C3141" s="72"/>
      <c r="D3141" s="73"/>
      <c r="E3141" s="72"/>
      <c r="F3141" s="72"/>
      <c r="G3141" s="74"/>
      <c r="H3141" s="72"/>
      <c r="I3141" s="72"/>
    </row>
    <row r="3142" spans="1:9" x14ac:dyDescent="0.25">
      <c r="A3142" s="72"/>
      <c r="B3142" s="72"/>
      <c r="C3142" s="72"/>
      <c r="D3142" s="73"/>
      <c r="E3142" s="72"/>
      <c r="F3142" s="72"/>
      <c r="G3142" s="74"/>
      <c r="H3142" s="72"/>
      <c r="I3142" s="72"/>
    </row>
    <row r="3143" spans="1:9" x14ac:dyDescent="0.25">
      <c r="A3143" s="72"/>
      <c r="B3143" s="72"/>
      <c r="C3143" s="72"/>
      <c r="D3143" s="73"/>
      <c r="E3143" s="72"/>
      <c r="F3143" s="72"/>
      <c r="G3143" s="74"/>
      <c r="H3143" s="72"/>
      <c r="I3143" s="72"/>
    </row>
    <row r="3144" spans="1:9" x14ac:dyDescent="0.25">
      <c r="A3144" s="72"/>
      <c r="B3144" s="72"/>
      <c r="C3144" s="72"/>
      <c r="D3144" s="73"/>
      <c r="E3144" s="72"/>
      <c r="F3144" s="72"/>
      <c r="G3144" s="74"/>
      <c r="H3144" s="72"/>
      <c r="I3144" s="72"/>
    </row>
    <row r="3145" spans="1:9" x14ac:dyDescent="0.25">
      <c r="A3145" s="72"/>
      <c r="B3145" s="72"/>
      <c r="C3145" s="72"/>
      <c r="D3145" s="73"/>
      <c r="E3145" s="72"/>
      <c r="F3145" s="72"/>
      <c r="G3145" s="74"/>
      <c r="H3145" s="72"/>
      <c r="I3145" s="72"/>
    </row>
    <row r="3146" spans="1:9" x14ac:dyDescent="0.25">
      <c r="A3146" s="72"/>
      <c r="B3146" s="72"/>
      <c r="C3146" s="72"/>
      <c r="D3146" s="73"/>
      <c r="E3146" s="72"/>
      <c r="F3146" s="72"/>
      <c r="G3146" s="74"/>
      <c r="H3146" s="72"/>
      <c r="I3146" s="72"/>
    </row>
    <row r="3147" spans="1:9" x14ac:dyDescent="0.25">
      <c r="A3147" s="72"/>
      <c r="B3147" s="72"/>
      <c r="C3147" s="72"/>
      <c r="D3147" s="73"/>
      <c r="E3147" s="72"/>
      <c r="F3147" s="72"/>
      <c r="G3147" s="74"/>
      <c r="H3147" s="72"/>
      <c r="I3147" s="72"/>
    </row>
    <row r="3148" spans="1:9" x14ac:dyDescent="0.25">
      <c r="A3148" s="72"/>
      <c r="B3148" s="72"/>
      <c r="C3148" s="72"/>
      <c r="D3148" s="73"/>
      <c r="E3148" s="72"/>
      <c r="F3148" s="72"/>
      <c r="G3148" s="74"/>
      <c r="H3148" s="72"/>
      <c r="I3148" s="72"/>
    </row>
    <row r="3149" spans="1:9" x14ac:dyDescent="0.25">
      <c r="A3149" s="72"/>
      <c r="B3149" s="72"/>
      <c r="C3149" s="72"/>
      <c r="D3149" s="73"/>
      <c r="E3149" s="72"/>
      <c r="F3149" s="72"/>
      <c r="G3149" s="74"/>
      <c r="H3149" s="72"/>
      <c r="I3149" s="72"/>
    </row>
    <row r="3150" spans="1:9" x14ac:dyDescent="0.25">
      <c r="A3150" s="72"/>
      <c r="B3150" s="72"/>
      <c r="C3150" s="72"/>
      <c r="D3150" s="73"/>
      <c r="E3150" s="72"/>
      <c r="F3150" s="72"/>
      <c r="G3150" s="74"/>
      <c r="H3150" s="72"/>
      <c r="I3150" s="72"/>
    </row>
    <row r="3151" spans="1:9" x14ac:dyDescent="0.25">
      <c r="A3151" s="72"/>
      <c r="B3151" s="72"/>
      <c r="C3151" s="72"/>
      <c r="D3151" s="73"/>
      <c r="E3151" s="72"/>
      <c r="F3151" s="72"/>
      <c r="G3151" s="74"/>
      <c r="H3151" s="72"/>
      <c r="I3151" s="72"/>
    </row>
    <row r="3152" spans="1:9" x14ac:dyDescent="0.25">
      <c r="A3152" s="72"/>
      <c r="B3152" s="72"/>
      <c r="C3152" s="72"/>
      <c r="D3152" s="73"/>
      <c r="E3152" s="72"/>
      <c r="F3152" s="72"/>
      <c r="G3152" s="74"/>
      <c r="H3152" s="72"/>
      <c r="I3152" s="72"/>
    </row>
    <row r="3153" spans="1:9" x14ac:dyDescent="0.25">
      <c r="A3153" s="72"/>
      <c r="B3153" s="72"/>
      <c r="C3153" s="72"/>
      <c r="D3153" s="73"/>
      <c r="E3153" s="72"/>
      <c r="F3153" s="72"/>
      <c r="G3153" s="74"/>
      <c r="H3153" s="72"/>
      <c r="I3153" s="72"/>
    </row>
    <row r="3154" spans="1:9" x14ac:dyDescent="0.25">
      <c r="A3154" s="72"/>
      <c r="B3154" s="72"/>
      <c r="C3154" s="72"/>
      <c r="D3154" s="73"/>
      <c r="E3154" s="72"/>
      <c r="F3154" s="72"/>
      <c r="G3154" s="74"/>
      <c r="H3154" s="72"/>
      <c r="I3154" s="72"/>
    </row>
    <row r="3155" spans="1:9" x14ac:dyDescent="0.25">
      <c r="A3155" s="72"/>
      <c r="B3155" s="72"/>
      <c r="C3155" s="72"/>
      <c r="D3155" s="73"/>
      <c r="E3155" s="72"/>
      <c r="F3155" s="72"/>
      <c r="G3155" s="74"/>
      <c r="H3155" s="72"/>
      <c r="I3155" s="72"/>
    </row>
    <row r="3156" spans="1:9" x14ac:dyDescent="0.25">
      <c r="A3156" s="72"/>
      <c r="B3156" s="72"/>
      <c r="C3156" s="72"/>
      <c r="D3156" s="73"/>
      <c r="E3156" s="72"/>
      <c r="F3156" s="72"/>
      <c r="G3156" s="74"/>
      <c r="H3156" s="72"/>
      <c r="I3156" s="72"/>
    </row>
    <row r="3157" spans="1:9" x14ac:dyDescent="0.25">
      <c r="A3157" s="72"/>
      <c r="B3157" s="72"/>
      <c r="C3157" s="72"/>
      <c r="D3157" s="73"/>
      <c r="E3157" s="72"/>
      <c r="F3157" s="72"/>
      <c r="G3157" s="74"/>
      <c r="H3157" s="72"/>
      <c r="I3157" s="72"/>
    </row>
    <row r="3158" spans="1:9" x14ac:dyDescent="0.25">
      <c r="A3158" s="72"/>
      <c r="B3158" s="72"/>
      <c r="C3158" s="72"/>
      <c r="D3158" s="73"/>
      <c r="E3158" s="72"/>
      <c r="F3158" s="72"/>
      <c r="G3158" s="74"/>
      <c r="H3158" s="72"/>
      <c r="I3158" s="72"/>
    </row>
    <row r="3159" spans="1:9" x14ac:dyDescent="0.25">
      <c r="A3159" s="72"/>
      <c r="B3159" s="72"/>
      <c r="C3159" s="72"/>
      <c r="D3159" s="73"/>
      <c r="E3159" s="72"/>
      <c r="F3159" s="72"/>
      <c r="G3159" s="74"/>
      <c r="H3159" s="72"/>
      <c r="I3159" s="72"/>
    </row>
    <row r="3160" spans="1:9" x14ac:dyDescent="0.25">
      <c r="A3160" s="72"/>
      <c r="B3160" s="72"/>
      <c r="C3160" s="72"/>
      <c r="D3160" s="73"/>
      <c r="E3160" s="72"/>
      <c r="F3160" s="72"/>
      <c r="G3160" s="74"/>
      <c r="H3160" s="72"/>
      <c r="I3160" s="72"/>
    </row>
    <row r="3161" spans="1:9" x14ac:dyDescent="0.25">
      <c r="A3161" s="72"/>
      <c r="B3161" s="72"/>
      <c r="C3161" s="72"/>
      <c r="D3161" s="73"/>
      <c r="E3161" s="72"/>
      <c r="F3161" s="72"/>
      <c r="G3161" s="74"/>
      <c r="H3161" s="72"/>
      <c r="I3161" s="72"/>
    </row>
    <row r="3162" spans="1:9" x14ac:dyDescent="0.25">
      <c r="A3162" s="72"/>
      <c r="B3162" s="72"/>
      <c r="C3162" s="72"/>
      <c r="D3162" s="73"/>
      <c r="E3162" s="72"/>
      <c r="F3162" s="72"/>
      <c r="G3162" s="74"/>
      <c r="H3162" s="72"/>
      <c r="I3162" s="72"/>
    </row>
    <row r="3163" spans="1:9" x14ac:dyDescent="0.25">
      <c r="A3163" s="72"/>
      <c r="B3163" s="72"/>
      <c r="C3163" s="72"/>
      <c r="D3163" s="73"/>
      <c r="E3163" s="72"/>
      <c r="F3163" s="72"/>
      <c r="G3163" s="74"/>
      <c r="H3163" s="72"/>
      <c r="I3163" s="72"/>
    </row>
    <row r="3164" spans="1:9" x14ac:dyDescent="0.25">
      <c r="A3164" s="72"/>
      <c r="B3164" s="72"/>
      <c r="C3164" s="72"/>
      <c r="D3164" s="73"/>
      <c r="E3164" s="72"/>
      <c r="F3164" s="72"/>
      <c r="G3164" s="74"/>
      <c r="H3164" s="72"/>
      <c r="I3164" s="72"/>
    </row>
    <row r="3165" spans="1:9" x14ac:dyDescent="0.25">
      <c r="A3165" s="72"/>
      <c r="B3165" s="72"/>
      <c r="C3165" s="72"/>
      <c r="D3165" s="73"/>
      <c r="E3165" s="72"/>
      <c r="F3165" s="72"/>
      <c r="G3165" s="74"/>
      <c r="H3165" s="72"/>
      <c r="I3165" s="72"/>
    </row>
    <row r="3166" spans="1:9" x14ac:dyDescent="0.25">
      <c r="A3166" s="72"/>
      <c r="B3166" s="72"/>
      <c r="C3166" s="72"/>
      <c r="D3166" s="73"/>
      <c r="E3166" s="72"/>
      <c r="F3166" s="72"/>
      <c r="G3166" s="74"/>
      <c r="H3166" s="72"/>
      <c r="I3166" s="72"/>
    </row>
    <row r="3167" spans="1:9" x14ac:dyDescent="0.25">
      <c r="A3167" s="72"/>
      <c r="B3167" s="72"/>
      <c r="C3167" s="72"/>
      <c r="D3167" s="73"/>
      <c r="E3167" s="72"/>
      <c r="F3167" s="72"/>
      <c r="G3167" s="74"/>
      <c r="H3167" s="72"/>
      <c r="I3167" s="72"/>
    </row>
    <row r="3168" spans="1:9" x14ac:dyDescent="0.25">
      <c r="A3168" s="72"/>
      <c r="B3168" s="72"/>
      <c r="C3168" s="72"/>
      <c r="D3168" s="73"/>
      <c r="E3168" s="72"/>
      <c r="F3168" s="72"/>
      <c r="G3168" s="74"/>
      <c r="H3168" s="72"/>
      <c r="I3168" s="72"/>
    </row>
    <row r="3169" spans="1:9" x14ac:dyDescent="0.25">
      <c r="A3169" s="72"/>
      <c r="B3169" s="72"/>
      <c r="C3169" s="72"/>
      <c r="D3169" s="73"/>
      <c r="E3169" s="72"/>
      <c r="F3169" s="72"/>
      <c r="G3169" s="74"/>
      <c r="H3169" s="72"/>
      <c r="I3169" s="72"/>
    </row>
    <row r="3170" spans="1:9" x14ac:dyDescent="0.25">
      <c r="A3170" s="72"/>
      <c r="B3170" s="72"/>
      <c r="C3170" s="72"/>
      <c r="D3170" s="73"/>
      <c r="E3170" s="72"/>
      <c r="F3170" s="72"/>
      <c r="G3170" s="74"/>
      <c r="H3170" s="72"/>
      <c r="I3170" s="72"/>
    </row>
    <row r="3171" spans="1:9" x14ac:dyDescent="0.25">
      <c r="A3171" s="72"/>
      <c r="B3171" s="72"/>
      <c r="C3171" s="72"/>
      <c r="D3171" s="73"/>
      <c r="E3171" s="72"/>
      <c r="F3171" s="72"/>
      <c r="G3171" s="74"/>
      <c r="H3171" s="72"/>
      <c r="I3171" s="72"/>
    </row>
    <row r="3172" spans="1:9" x14ac:dyDescent="0.25">
      <c r="A3172" s="72"/>
      <c r="B3172" s="72"/>
      <c r="C3172" s="72"/>
      <c r="D3172" s="73"/>
      <c r="E3172" s="72"/>
      <c r="F3172" s="72"/>
      <c r="G3172" s="74"/>
      <c r="H3172" s="72"/>
      <c r="I3172" s="72"/>
    </row>
    <row r="3173" spans="1:9" x14ac:dyDescent="0.25">
      <c r="A3173" s="72"/>
      <c r="B3173" s="72"/>
      <c r="C3173" s="72"/>
      <c r="D3173" s="73"/>
      <c r="E3173" s="72"/>
      <c r="F3173" s="72"/>
      <c r="G3173" s="74"/>
      <c r="H3173" s="72"/>
      <c r="I3173" s="72"/>
    </row>
    <row r="3174" spans="1:9" x14ac:dyDescent="0.25">
      <c r="A3174" s="72"/>
      <c r="B3174" s="72"/>
      <c r="C3174" s="72"/>
      <c r="D3174" s="73"/>
      <c r="E3174" s="72"/>
      <c r="F3174" s="72"/>
      <c r="G3174" s="74"/>
      <c r="H3174" s="72"/>
      <c r="I3174" s="72"/>
    </row>
    <row r="3175" spans="1:9" x14ac:dyDescent="0.25">
      <c r="A3175" s="72"/>
      <c r="B3175" s="72"/>
      <c r="C3175" s="72"/>
      <c r="D3175" s="73"/>
      <c r="E3175" s="72"/>
      <c r="F3175" s="72"/>
      <c r="G3175" s="74"/>
      <c r="H3175" s="72"/>
      <c r="I3175" s="72"/>
    </row>
    <row r="3176" spans="1:9" x14ac:dyDescent="0.25">
      <c r="A3176" s="72"/>
      <c r="B3176" s="72"/>
      <c r="C3176" s="72"/>
      <c r="D3176" s="73"/>
      <c r="E3176" s="72"/>
      <c r="F3176" s="72"/>
      <c r="G3176" s="74"/>
      <c r="H3176" s="72"/>
      <c r="I3176" s="72"/>
    </row>
    <row r="3177" spans="1:9" x14ac:dyDescent="0.25">
      <c r="A3177" s="72"/>
      <c r="B3177" s="72"/>
      <c r="C3177" s="72"/>
      <c r="D3177" s="73"/>
      <c r="E3177" s="72"/>
      <c r="F3177" s="72"/>
      <c r="G3177" s="74"/>
      <c r="H3177" s="72"/>
      <c r="I3177" s="72"/>
    </row>
    <row r="3178" spans="1:9" x14ac:dyDescent="0.25">
      <c r="A3178" s="72"/>
      <c r="B3178" s="72"/>
      <c r="C3178" s="72"/>
      <c r="D3178" s="73"/>
      <c r="E3178" s="72"/>
      <c r="F3178" s="72"/>
      <c r="G3178" s="74"/>
      <c r="H3178" s="72"/>
      <c r="I3178" s="72"/>
    </row>
    <row r="3179" spans="1:9" x14ac:dyDescent="0.25">
      <c r="A3179" s="72"/>
      <c r="B3179" s="72"/>
      <c r="C3179" s="72"/>
      <c r="D3179" s="73"/>
      <c r="E3179" s="72"/>
      <c r="F3179" s="72"/>
      <c r="G3179" s="74"/>
      <c r="H3179" s="72"/>
      <c r="I3179" s="72"/>
    </row>
    <row r="3180" spans="1:9" x14ac:dyDescent="0.25">
      <c r="A3180" s="72"/>
      <c r="B3180" s="72"/>
      <c r="C3180" s="72"/>
      <c r="D3180" s="73"/>
      <c r="E3180" s="72"/>
      <c r="F3180" s="72"/>
      <c r="G3180" s="74"/>
      <c r="H3180" s="72"/>
      <c r="I3180" s="72"/>
    </row>
    <row r="3181" spans="1:9" x14ac:dyDescent="0.25">
      <c r="A3181" s="72"/>
      <c r="B3181" s="72"/>
      <c r="C3181" s="72"/>
      <c r="D3181" s="73"/>
      <c r="E3181" s="72"/>
      <c r="F3181" s="72"/>
      <c r="G3181" s="74"/>
      <c r="H3181" s="72"/>
      <c r="I3181" s="72"/>
    </row>
    <row r="3182" spans="1:9" x14ac:dyDescent="0.25">
      <c r="A3182" s="72"/>
      <c r="B3182" s="72"/>
      <c r="C3182" s="72"/>
      <c r="D3182" s="73"/>
      <c r="E3182" s="72"/>
      <c r="F3182" s="72"/>
      <c r="G3182" s="74"/>
      <c r="H3182" s="72"/>
      <c r="I3182" s="72"/>
    </row>
    <row r="3183" spans="1:9" x14ac:dyDescent="0.25">
      <c r="A3183" s="72"/>
      <c r="B3183" s="72"/>
      <c r="C3183" s="72"/>
      <c r="D3183" s="73"/>
      <c r="E3183" s="72"/>
      <c r="F3183" s="72"/>
      <c r="G3183" s="74"/>
      <c r="H3183" s="72"/>
      <c r="I3183" s="72"/>
    </row>
    <row r="3184" spans="1:9" x14ac:dyDescent="0.25">
      <c r="A3184" s="72"/>
      <c r="B3184" s="72"/>
      <c r="C3184" s="72"/>
      <c r="D3184" s="73"/>
      <c r="E3184" s="72"/>
      <c r="F3184" s="72"/>
      <c r="G3184" s="74"/>
      <c r="H3184" s="72"/>
      <c r="I3184" s="72"/>
    </row>
    <row r="3185" spans="1:9" x14ac:dyDescent="0.25">
      <c r="A3185" s="72"/>
      <c r="B3185" s="72"/>
      <c r="C3185" s="72"/>
      <c r="D3185" s="73"/>
      <c r="E3185" s="72"/>
      <c r="F3185" s="72"/>
      <c r="G3185" s="74"/>
      <c r="H3185" s="72"/>
      <c r="I3185" s="72"/>
    </row>
    <row r="3186" spans="1:9" x14ac:dyDescent="0.25">
      <c r="A3186" s="72"/>
      <c r="B3186" s="72"/>
      <c r="C3186" s="72"/>
      <c r="D3186" s="73"/>
      <c r="E3186" s="72"/>
      <c r="F3186" s="72"/>
      <c r="G3186" s="74"/>
      <c r="H3186" s="72"/>
      <c r="I3186" s="72"/>
    </row>
    <row r="3187" spans="1:9" x14ac:dyDescent="0.25">
      <c r="A3187" s="72"/>
      <c r="B3187" s="72"/>
      <c r="C3187" s="72"/>
      <c r="D3187" s="73"/>
      <c r="E3187" s="72"/>
      <c r="F3187" s="72"/>
      <c r="G3187" s="74"/>
      <c r="H3187" s="72"/>
      <c r="I3187" s="72"/>
    </row>
    <row r="3188" spans="1:9" x14ac:dyDescent="0.25">
      <c r="A3188" s="72"/>
      <c r="B3188" s="72"/>
      <c r="C3188" s="72"/>
      <c r="D3188" s="73"/>
      <c r="E3188" s="72"/>
      <c r="F3188" s="72"/>
      <c r="G3188" s="74"/>
      <c r="H3188" s="72"/>
      <c r="I3188" s="72"/>
    </row>
    <row r="3189" spans="1:9" x14ac:dyDescent="0.25">
      <c r="A3189" s="72"/>
      <c r="B3189" s="72"/>
      <c r="C3189" s="72"/>
      <c r="D3189" s="73"/>
      <c r="E3189" s="72"/>
      <c r="F3189" s="72"/>
      <c r="G3189" s="74"/>
      <c r="H3189" s="72"/>
      <c r="I3189" s="72"/>
    </row>
    <row r="3190" spans="1:9" x14ac:dyDescent="0.25">
      <c r="A3190" s="72"/>
      <c r="B3190" s="72"/>
      <c r="C3190" s="72"/>
      <c r="D3190" s="73"/>
      <c r="E3190" s="72"/>
      <c r="F3190" s="72"/>
      <c r="G3190" s="74"/>
      <c r="H3190" s="72"/>
      <c r="I3190" s="72"/>
    </row>
    <row r="3191" spans="1:9" x14ac:dyDescent="0.25">
      <c r="A3191" s="72"/>
      <c r="B3191" s="72"/>
      <c r="C3191" s="72"/>
      <c r="D3191" s="73"/>
      <c r="E3191" s="72"/>
      <c r="F3191" s="72"/>
      <c r="G3191" s="74"/>
      <c r="H3191" s="72"/>
      <c r="I3191" s="72"/>
    </row>
    <row r="3192" spans="1:9" x14ac:dyDescent="0.25">
      <c r="A3192" s="72"/>
      <c r="B3192" s="72"/>
      <c r="C3192" s="72"/>
      <c r="D3192" s="73"/>
      <c r="E3192" s="72"/>
      <c r="F3192" s="72"/>
      <c r="G3192" s="74"/>
      <c r="H3192" s="72"/>
      <c r="I3192" s="72"/>
    </row>
    <row r="3193" spans="1:9" x14ac:dyDescent="0.25">
      <c r="A3193" s="72"/>
      <c r="B3193" s="72"/>
      <c r="C3193" s="72"/>
      <c r="D3193" s="73"/>
      <c r="E3193" s="72"/>
      <c r="F3193" s="72"/>
      <c r="G3193" s="74"/>
      <c r="H3193" s="72"/>
      <c r="I3193" s="72"/>
    </row>
    <row r="3194" spans="1:9" x14ac:dyDescent="0.25">
      <c r="A3194" s="72"/>
      <c r="B3194" s="72"/>
      <c r="C3194" s="72"/>
      <c r="D3194" s="73"/>
      <c r="E3194" s="72"/>
      <c r="F3194" s="72"/>
      <c r="G3194" s="74"/>
      <c r="H3194" s="72"/>
      <c r="I3194" s="72"/>
    </row>
    <row r="3195" spans="1:9" x14ac:dyDescent="0.25">
      <c r="A3195" s="72"/>
      <c r="B3195" s="72"/>
      <c r="C3195" s="72"/>
      <c r="D3195" s="73"/>
      <c r="E3195" s="72"/>
      <c r="F3195" s="72"/>
      <c r="G3195" s="74"/>
      <c r="H3195" s="72"/>
      <c r="I3195" s="72"/>
    </row>
    <row r="3196" spans="1:9" x14ac:dyDescent="0.25">
      <c r="A3196" s="72"/>
      <c r="B3196" s="72"/>
      <c r="C3196" s="72"/>
      <c r="D3196" s="73"/>
      <c r="E3196" s="72"/>
      <c r="F3196" s="72"/>
      <c r="G3196" s="74"/>
      <c r="H3196" s="72"/>
      <c r="I3196" s="72"/>
    </row>
    <row r="3197" spans="1:9" x14ac:dyDescent="0.25">
      <c r="A3197" s="72"/>
      <c r="B3197" s="72"/>
      <c r="C3197" s="72"/>
      <c r="D3197" s="73"/>
      <c r="E3197" s="72"/>
      <c r="F3197" s="72"/>
      <c r="G3197" s="74"/>
      <c r="H3197" s="72"/>
      <c r="I3197" s="72"/>
    </row>
    <row r="3198" spans="1:9" x14ac:dyDescent="0.25">
      <c r="A3198" s="72"/>
      <c r="B3198" s="72"/>
      <c r="C3198" s="72"/>
      <c r="D3198" s="73"/>
      <c r="E3198" s="72"/>
      <c r="F3198" s="72"/>
      <c r="G3198" s="74"/>
      <c r="H3198" s="72"/>
      <c r="I3198" s="72"/>
    </row>
    <row r="3199" spans="1:9" x14ac:dyDescent="0.25">
      <c r="A3199" s="72"/>
      <c r="B3199" s="72"/>
      <c r="C3199" s="72"/>
      <c r="D3199" s="73"/>
      <c r="E3199" s="72"/>
      <c r="F3199" s="72"/>
      <c r="G3199" s="74"/>
      <c r="H3199" s="72"/>
      <c r="I3199" s="72"/>
    </row>
    <row r="3200" spans="1:9" x14ac:dyDescent="0.25">
      <c r="A3200" s="72"/>
      <c r="B3200" s="72"/>
      <c r="C3200" s="72"/>
      <c r="D3200" s="73"/>
      <c r="E3200" s="72"/>
      <c r="F3200" s="72"/>
      <c r="G3200" s="74"/>
      <c r="H3200" s="72"/>
      <c r="I3200" s="72"/>
    </row>
    <row r="3201" spans="1:9" x14ac:dyDescent="0.25">
      <c r="A3201" s="72"/>
      <c r="B3201" s="72"/>
      <c r="C3201" s="72"/>
      <c r="D3201" s="73"/>
      <c r="E3201" s="72"/>
      <c r="F3201" s="72"/>
      <c r="G3201" s="74"/>
      <c r="H3201" s="72"/>
      <c r="I3201" s="72"/>
    </row>
    <row r="3202" spans="1:9" x14ac:dyDescent="0.25">
      <c r="A3202" s="72"/>
      <c r="B3202" s="72"/>
      <c r="C3202" s="72"/>
      <c r="D3202" s="73"/>
      <c r="E3202" s="72"/>
      <c r="F3202" s="72"/>
      <c r="G3202" s="74"/>
      <c r="H3202" s="72"/>
      <c r="I3202" s="72"/>
    </row>
    <row r="3203" spans="1:9" x14ac:dyDescent="0.25">
      <c r="A3203" s="72"/>
      <c r="B3203" s="72"/>
      <c r="C3203" s="72"/>
      <c r="D3203" s="73"/>
      <c r="E3203" s="72"/>
      <c r="F3203" s="72"/>
      <c r="G3203" s="74"/>
      <c r="H3203" s="72"/>
      <c r="I3203" s="72"/>
    </row>
    <row r="3204" spans="1:9" x14ac:dyDescent="0.25">
      <c r="A3204" s="72"/>
      <c r="B3204" s="72"/>
      <c r="C3204" s="72"/>
      <c r="D3204" s="73"/>
      <c r="E3204" s="72"/>
      <c r="F3204" s="72"/>
      <c r="G3204" s="74"/>
      <c r="H3204" s="72"/>
      <c r="I3204" s="72"/>
    </row>
    <row r="3205" spans="1:9" x14ac:dyDescent="0.25">
      <c r="A3205" s="72"/>
      <c r="B3205" s="72"/>
      <c r="C3205" s="72"/>
      <c r="D3205" s="73"/>
      <c r="E3205" s="72"/>
      <c r="F3205" s="72"/>
      <c r="G3205" s="74"/>
      <c r="H3205" s="72"/>
      <c r="I3205" s="72"/>
    </row>
    <row r="3206" spans="1:9" x14ac:dyDescent="0.25">
      <c r="A3206" s="72"/>
      <c r="B3206" s="72"/>
      <c r="C3206" s="72"/>
      <c r="D3206" s="73"/>
      <c r="E3206" s="72"/>
      <c r="F3206" s="72"/>
      <c r="G3206" s="74"/>
      <c r="H3206" s="72"/>
      <c r="I3206" s="72"/>
    </row>
    <row r="3207" spans="1:9" x14ac:dyDescent="0.25">
      <c r="A3207" s="72"/>
      <c r="B3207" s="72"/>
      <c r="C3207" s="72"/>
      <c r="D3207" s="73"/>
      <c r="E3207" s="72"/>
      <c r="F3207" s="72"/>
      <c r="G3207" s="74"/>
      <c r="H3207" s="72"/>
      <c r="I3207" s="72"/>
    </row>
    <row r="3208" spans="1:9" x14ac:dyDescent="0.25">
      <c r="A3208" s="72"/>
      <c r="B3208" s="72"/>
      <c r="C3208" s="72"/>
      <c r="D3208" s="73"/>
      <c r="E3208" s="72"/>
      <c r="F3208" s="72"/>
      <c r="G3208" s="74"/>
      <c r="H3208" s="72"/>
      <c r="I3208" s="72"/>
    </row>
    <row r="3209" spans="1:9" x14ac:dyDescent="0.25">
      <c r="A3209" s="72"/>
      <c r="B3209" s="72"/>
      <c r="C3209" s="72"/>
      <c r="D3209" s="73"/>
      <c r="E3209" s="72"/>
      <c r="F3209" s="72"/>
      <c r="G3209" s="74"/>
      <c r="H3209" s="72"/>
      <c r="I3209" s="72"/>
    </row>
    <row r="3210" spans="1:9" x14ac:dyDescent="0.25">
      <c r="A3210" s="72"/>
      <c r="B3210" s="72"/>
      <c r="C3210" s="72"/>
      <c r="D3210" s="73"/>
      <c r="E3210" s="72"/>
      <c r="F3210" s="72"/>
      <c r="G3210" s="74"/>
      <c r="H3210" s="72"/>
      <c r="I3210" s="72"/>
    </row>
    <row r="3211" spans="1:9" x14ac:dyDescent="0.25">
      <c r="A3211" s="72"/>
      <c r="B3211" s="72"/>
      <c r="C3211" s="72"/>
      <c r="D3211" s="73"/>
      <c r="E3211" s="72"/>
      <c r="F3211" s="72"/>
      <c r="G3211" s="74"/>
      <c r="H3211" s="72"/>
      <c r="I3211" s="72"/>
    </row>
    <row r="3212" spans="1:9" x14ac:dyDescent="0.25">
      <c r="A3212" s="72"/>
      <c r="B3212" s="72"/>
      <c r="C3212" s="72"/>
      <c r="D3212" s="73"/>
      <c r="E3212" s="72"/>
      <c r="F3212" s="72"/>
      <c r="G3212" s="74"/>
      <c r="H3212" s="72"/>
      <c r="I3212" s="72"/>
    </row>
    <row r="3213" spans="1:9" x14ac:dyDescent="0.25">
      <c r="A3213" s="72"/>
      <c r="B3213" s="72"/>
      <c r="C3213" s="72"/>
      <c r="D3213" s="73"/>
      <c r="E3213" s="72"/>
      <c r="F3213" s="72"/>
      <c r="G3213" s="74"/>
      <c r="H3213" s="72"/>
      <c r="I3213" s="72"/>
    </row>
    <row r="3214" spans="1:9" x14ac:dyDescent="0.25">
      <c r="A3214" s="72"/>
      <c r="B3214" s="72"/>
      <c r="C3214" s="72"/>
      <c r="D3214" s="73"/>
      <c r="E3214" s="72"/>
      <c r="F3214" s="72"/>
      <c r="G3214" s="74"/>
      <c r="H3214" s="72"/>
      <c r="I3214" s="72"/>
    </row>
    <row r="3215" spans="1:9" x14ac:dyDescent="0.25">
      <c r="A3215" s="72"/>
      <c r="B3215" s="72"/>
      <c r="C3215" s="72"/>
      <c r="D3215" s="73"/>
      <c r="E3215" s="72"/>
      <c r="F3215" s="72"/>
      <c r="G3215" s="74"/>
      <c r="H3215" s="72"/>
      <c r="I3215" s="72"/>
    </row>
    <row r="3216" spans="1:9" x14ac:dyDescent="0.25">
      <c r="A3216" s="72"/>
      <c r="B3216" s="72"/>
      <c r="C3216" s="72"/>
      <c r="D3216" s="73"/>
      <c r="E3216" s="72"/>
      <c r="F3216" s="72"/>
      <c r="G3216" s="74"/>
      <c r="H3216" s="72"/>
      <c r="I3216" s="72"/>
    </row>
    <row r="3217" spans="1:9" x14ac:dyDescent="0.25">
      <c r="A3217" s="72"/>
      <c r="B3217" s="72"/>
      <c r="C3217" s="72"/>
      <c r="D3217" s="73"/>
      <c r="E3217" s="72"/>
      <c r="F3217" s="72"/>
      <c r="G3217" s="74"/>
      <c r="H3217" s="72"/>
      <c r="I3217" s="72"/>
    </row>
    <row r="3218" spans="1:9" x14ac:dyDescent="0.25">
      <c r="A3218" s="72"/>
      <c r="B3218" s="72"/>
      <c r="C3218" s="72"/>
      <c r="D3218" s="73"/>
      <c r="E3218" s="72"/>
      <c r="F3218" s="72"/>
      <c r="G3218" s="74"/>
      <c r="H3218" s="72"/>
      <c r="I3218" s="72"/>
    </row>
    <row r="3219" spans="1:9" x14ac:dyDescent="0.25">
      <c r="A3219" s="72"/>
      <c r="B3219" s="72"/>
      <c r="C3219" s="72"/>
      <c r="D3219" s="73"/>
      <c r="E3219" s="72"/>
      <c r="F3219" s="72"/>
      <c r="G3219" s="74"/>
      <c r="H3219" s="72"/>
      <c r="I3219" s="72"/>
    </row>
    <row r="3220" spans="1:9" x14ac:dyDescent="0.25">
      <c r="A3220" s="72"/>
      <c r="B3220" s="72"/>
      <c r="C3220" s="72"/>
      <c r="D3220" s="73"/>
      <c r="E3220" s="72"/>
      <c r="F3220" s="72"/>
      <c r="G3220" s="74"/>
      <c r="H3220" s="72"/>
      <c r="I3220" s="72"/>
    </row>
    <row r="3221" spans="1:9" x14ac:dyDescent="0.25">
      <c r="A3221" s="72"/>
      <c r="B3221" s="72"/>
      <c r="C3221" s="72"/>
      <c r="D3221" s="73"/>
      <c r="E3221" s="72"/>
      <c r="F3221" s="72"/>
      <c r="G3221" s="74"/>
      <c r="H3221" s="72"/>
      <c r="I3221" s="72"/>
    </row>
    <row r="3222" spans="1:9" x14ac:dyDescent="0.25">
      <c r="A3222" s="72"/>
      <c r="B3222" s="72"/>
      <c r="C3222" s="72"/>
      <c r="D3222" s="73"/>
      <c r="E3222" s="72"/>
      <c r="F3222" s="72"/>
      <c r="G3222" s="74"/>
      <c r="H3222" s="72"/>
      <c r="I3222" s="72"/>
    </row>
    <row r="3223" spans="1:9" x14ac:dyDescent="0.25">
      <c r="A3223" s="72"/>
      <c r="B3223" s="72"/>
      <c r="C3223" s="72"/>
      <c r="D3223" s="73"/>
      <c r="E3223" s="72"/>
      <c r="F3223" s="72"/>
      <c r="G3223" s="74"/>
      <c r="H3223" s="72"/>
      <c r="I3223" s="72"/>
    </row>
    <row r="3224" spans="1:9" x14ac:dyDescent="0.25">
      <c r="A3224" s="72"/>
      <c r="B3224" s="72"/>
      <c r="C3224" s="72"/>
      <c r="D3224" s="73"/>
      <c r="E3224" s="72"/>
      <c r="F3224" s="72"/>
      <c r="G3224" s="74"/>
      <c r="H3224" s="72"/>
      <c r="I3224" s="72"/>
    </row>
    <row r="3225" spans="1:9" x14ac:dyDescent="0.25">
      <c r="A3225" s="72"/>
      <c r="B3225" s="72"/>
      <c r="C3225" s="72"/>
      <c r="D3225" s="73"/>
      <c r="E3225" s="72"/>
      <c r="F3225" s="72"/>
      <c r="G3225" s="74"/>
      <c r="H3225" s="72"/>
      <c r="I3225" s="72"/>
    </row>
    <row r="3226" spans="1:9" x14ac:dyDescent="0.25">
      <c r="A3226" s="72"/>
      <c r="B3226" s="72"/>
      <c r="C3226" s="72"/>
      <c r="D3226" s="73"/>
      <c r="E3226" s="72"/>
      <c r="F3226" s="72"/>
      <c r="G3226" s="74"/>
      <c r="H3226" s="72"/>
      <c r="I3226" s="72"/>
    </row>
    <row r="3227" spans="1:9" x14ac:dyDescent="0.25">
      <c r="A3227" s="72"/>
      <c r="B3227" s="72"/>
      <c r="C3227" s="72"/>
      <c r="D3227" s="73"/>
      <c r="E3227" s="72"/>
      <c r="F3227" s="72"/>
      <c r="G3227" s="74"/>
      <c r="H3227" s="72"/>
      <c r="I3227" s="72"/>
    </row>
    <row r="3228" spans="1:9" x14ac:dyDescent="0.25">
      <c r="A3228" s="72"/>
      <c r="B3228" s="72"/>
      <c r="C3228" s="72"/>
      <c r="D3228" s="73"/>
      <c r="E3228" s="72"/>
      <c r="F3228" s="72"/>
      <c r="G3228" s="74"/>
      <c r="H3228" s="72"/>
      <c r="I3228" s="72"/>
    </row>
    <row r="3229" spans="1:9" x14ac:dyDescent="0.25">
      <c r="A3229" s="72"/>
      <c r="B3229" s="72"/>
      <c r="C3229" s="72"/>
      <c r="D3229" s="73"/>
      <c r="E3229" s="72"/>
      <c r="F3229" s="72"/>
      <c r="G3229" s="74"/>
      <c r="H3229" s="72"/>
      <c r="I3229" s="72"/>
    </row>
    <row r="3230" spans="1:9" x14ac:dyDescent="0.25">
      <c r="A3230" s="72"/>
      <c r="B3230" s="72"/>
      <c r="C3230" s="72"/>
      <c r="D3230" s="73"/>
      <c r="E3230" s="72"/>
      <c r="F3230" s="72"/>
      <c r="G3230" s="74"/>
      <c r="H3230" s="72"/>
      <c r="I3230" s="72"/>
    </row>
    <row r="3231" spans="1:9" x14ac:dyDescent="0.25">
      <c r="A3231" s="72"/>
      <c r="B3231" s="72"/>
      <c r="C3231" s="72"/>
      <c r="D3231" s="73"/>
      <c r="E3231" s="72"/>
      <c r="F3231" s="72"/>
      <c r="G3231" s="74"/>
      <c r="H3231" s="72"/>
      <c r="I3231" s="72"/>
    </row>
    <row r="3232" spans="1:9" x14ac:dyDescent="0.25">
      <c r="A3232" s="72"/>
      <c r="B3232" s="72"/>
      <c r="C3232" s="72"/>
      <c r="D3232" s="73"/>
      <c r="E3232" s="72"/>
      <c r="F3232" s="72"/>
      <c r="G3232" s="74"/>
      <c r="H3232" s="72"/>
      <c r="I3232" s="72"/>
    </row>
    <row r="3233" spans="1:9" x14ac:dyDescent="0.25">
      <c r="A3233" s="72"/>
      <c r="B3233" s="72"/>
      <c r="C3233" s="72"/>
      <c r="D3233" s="73"/>
      <c r="E3233" s="72"/>
      <c r="F3233" s="72"/>
      <c r="G3233" s="74"/>
      <c r="H3233" s="72"/>
      <c r="I3233" s="72"/>
    </row>
    <row r="3234" spans="1:9" x14ac:dyDescent="0.25">
      <c r="A3234" s="72"/>
      <c r="B3234" s="72"/>
      <c r="C3234" s="72"/>
      <c r="D3234" s="73"/>
      <c r="E3234" s="72"/>
      <c r="F3234" s="72"/>
      <c r="G3234" s="74"/>
      <c r="H3234" s="72"/>
      <c r="I3234" s="72"/>
    </row>
    <row r="3235" spans="1:9" x14ac:dyDescent="0.25">
      <c r="A3235" s="72"/>
      <c r="B3235" s="72"/>
      <c r="C3235" s="72"/>
      <c r="D3235" s="73"/>
      <c r="E3235" s="72"/>
      <c r="F3235" s="72"/>
      <c r="G3235" s="74"/>
      <c r="H3235" s="72"/>
      <c r="I3235" s="72"/>
    </row>
    <row r="3236" spans="1:9" x14ac:dyDescent="0.25">
      <c r="A3236" s="72"/>
      <c r="B3236" s="72"/>
      <c r="C3236" s="72"/>
      <c r="D3236" s="73"/>
      <c r="E3236" s="72"/>
      <c r="F3236" s="72"/>
      <c r="G3236" s="74"/>
      <c r="H3236" s="72"/>
      <c r="I3236" s="72"/>
    </row>
    <row r="3237" spans="1:9" x14ac:dyDescent="0.25">
      <c r="A3237" s="72"/>
      <c r="B3237" s="72"/>
      <c r="C3237" s="72"/>
      <c r="D3237" s="73"/>
      <c r="E3237" s="72"/>
      <c r="F3237" s="72"/>
      <c r="G3237" s="74"/>
      <c r="H3237" s="72"/>
      <c r="I3237" s="72"/>
    </row>
    <row r="3238" spans="1:9" x14ac:dyDescent="0.25">
      <c r="A3238" s="72"/>
      <c r="B3238" s="72"/>
      <c r="C3238" s="72"/>
      <c r="D3238" s="73"/>
      <c r="E3238" s="72"/>
      <c r="F3238" s="72"/>
      <c r="G3238" s="74"/>
      <c r="H3238" s="72"/>
      <c r="I3238" s="72"/>
    </row>
    <row r="3239" spans="1:9" x14ac:dyDescent="0.25">
      <c r="A3239" s="72"/>
      <c r="B3239" s="72"/>
      <c r="C3239" s="72"/>
      <c r="D3239" s="73"/>
      <c r="E3239" s="72"/>
      <c r="F3239" s="72"/>
      <c r="G3239" s="74"/>
      <c r="H3239" s="72"/>
      <c r="I3239" s="72"/>
    </row>
    <row r="3240" spans="1:9" x14ac:dyDescent="0.25">
      <c r="A3240" s="72"/>
      <c r="B3240" s="72"/>
      <c r="C3240" s="72"/>
      <c r="D3240" s="73"/>
      <c r="E3240" s="72"/>
      <c r="F3240" s="72"/>
      <c r="G3240" s="74"/>
      <c r="H3240" s="72"/>
      <c r="I3240" s="72"/>
    </row>
    <row r="3241" spans="1:9" x14ac:dyDescent="0.25">
      <c r="A3241" s="72"/>
      <c r="B3241" s="72"/>
      <c r="C3241" s="72"/>
      <c r="D3241" s="73"/>
      <c r="E3241" s="72"/>
      <c r="F3241" s="72"/>
      <c r="G3241" s="74"/>
      <c r="H3241" s="72"/>
      <c r="I3241" s="72"/>
    </row>
    <row r="3242" spans="1:9" x14ac:dyDescent="0.25">
      <c r="A3242" s="72"/>
      <c r="B3242" s="72"/>
      <c r="C3242" s="72"/>
      <c r="D3242" s="73"/>
      <c r="E3242" s="72"/>
      <c r="F3242" s="72"/>
      <c r="G3242" s="74"/>
      <c r="H3242" s="72"/>
      <c r="I3242" s="72"/>
    </row>
    <row r="3243" spans="1:9" x14ac:dyDescent="0.25">
      <c r="A3243" s="72"/>
      <c r="B3243" s="72"/>
      <c r="C3243" s="72"/>
      <c r="D3243" s="73"/>
      <c r="E3243" s="72"/>
      <c r="F3243" s="72"/>
      <c r="G3243" s="74"/>
      <c r="H3243" s="72"/>
      <c r="I3243" s="72"/>
    </row>
    <row r="3244" spans="1:9" x14ac:dyDescent="0.25">
      <c r="A3244" s="72"/>
      <c r="B3244" s="72"/>
      <c r="C3244" s="72"/>
      <c r="D3244" s="73"/>
      <c r="E3244" s="72"/>
      <c r="F3244" s="72"/>
      <c r="G3244" s="74"/>
      <c r="H3244" s="72"/>
      <c r="I3244" s="72"/>
    </row>
    <row r="3245" spans="1:9" x14ac:dyDescent="0.25">
      <c r="A3245" s="72"/>
      <c r="B3245" s="72"/>
      <c r="C3245" s="72"/>
      <c r="D3245" s="73"/>
      <c r="E3245" s="72"/>
      <c r="F3245" s="72"/>
      <c r="G3245" s="74"/>
      <c r="H3245" s="72"/>
      <c r="I3245" s="72"/>
    </row>
    <row r="3246" spans="1:9" x14ac:dyDescent="0.25">
      <c r="A3246" s="72"/>
      <c r="B3246" s="72"/>
      <c r="C3246" s="72"/>
      <c r="D3246" s="73"/>
      <c r="E3246" s="72"/>
      <c r="F3246" s="72"/>
      <c r="G3246" s="74"/>
      <c r="H3246" s="72"/>
      <c r="I3246" s="72"/>
    </row>
    <row r="3247" spans="1:9" x14ac:dyDescent="0.25">
      <c r="A3247" s="72"/>
      <c r="B3247" s="72"/>
      <c r="C3247" s="72"/>
      <c r="D3247" s="73"/>
      <c r="E3247" s="72"/>
      <c r="F3247" s="72"/>
      <c r="G3247" s="74"/>
      <c r="H3247" s="72"/>
      <c r="I3247" s="72"/>
    </row>
    <row r="3248" spans="1:9" x14ac:dyDescent="0.25">
      <c r="A3248" s="72"/>
      <c r="B3248" s="72"/>
      <c r="C3248" s="72"/>
      <c r="D3248" s="73"/>
      <c r="E3248" s="72"/>
      <c r="F3248" s="72"/>
      <c r="G3248" s="74"/>
      <c r="H3248" s="72"/>
      <c r="I3248" s="72"/>
    </row>
    <row r="3249" spans="1:9" x14ac:dyDescent="0.25">
      <c r="A3249" s="72"/>
      <c r="B3249" s="72"/>
      <c r="C3249" s="72"/>
      <c r="D3249" s="73"/>
      <c r="E3249" s="72"/>
      <c r="F3249" s="72"/>
      <c r="G3249" s="74"/>
      <c r="H3249" s="72"/>
      <c r="I3249" s="72"/>
    </row>
    <row r="3250" spans="1:9" x14ac:dyDescent="0.25">
      <c r="A3250" s="72"/>
      <c r="B3250" s="72"/>
      <c r="C3250" s="72"/>
      <c r="D3250" s="73"/>
      <c r="E3250" s="72"/>
      <c r="F3250" s="72"/>
      <c r="G3250" s="74"/>
      <c r="H3250" s="72"/>
      <c r="I3250" s="72"/>
    </row>
    <row r="3251" spans="1:9" x14ac:dyDescent="0.25">
      <c r="A3251" s="72"/>
      <c r="B3251" s="72"/>
      <c r="C3251" s="72"/>
      <c r="D3251" s="73"/>
      <c r="E3251" s="72"/>
      <c r="F3251" s="72"/>
      <c r="G3251" s="74"/>
      <c r="H3251" s="72"/>
      <c r="I3251" s="72"/>
    </row>
    <row r="3252" spans="1:9" x14ac:dyDescent="0.25">
      <c r="A3252" s="72"/>
      <c r="B3252" s="72"/>
      <c r="C3252" s="72"/>
      <c r="D3252" s="73"/>
      <c r="E3252" s="72"/>
      <c r="F3252" s="72"/>
      <c r="G3252" s="74"/>
      <c r="H3252" s="72"/>
      <c r="I3252" s="72"/>
    </row>
    <row r="3253" spans="1:9" x14ac:dyDescent="0.25">
      <c r="A3253" s="72"/>
      <c r="B3253" s="72"/>
      <c r="C3253" s="72"/>
      <c r="D3253" s="73"/>
      <c r="E3253" s="72"/>
      <c r="F3253" s="72"/>
      <c r="G3253" s="74"/>
      <c r="H3253" s="72"/>
      <c r="I3253" s="72"/>
    </row>
    <row r="3254" spans="1:9" x14ac:dyDescent="0.25">
      <c r="A3254" s="72"/>
      <c r="B3254" s="72"/>
      <c r="C3254" s="72"/>
      <c r="D3254" s="73"/>
      <c r="E3254" s="72"/>
      <c r="F3254" s="72"/>
      <c r="G3254" s="74"/>
      <c r="H3254" s="72"/>
      <c r="I3254" s="72"/>
    </row>
    <row r="3255" spans="1:9" x14ac:dyDescent="0.25">
      <c r="A3255" s="72"/>
      <c r="B3255" s="72"/>
      <c r="C3255" s="72"/>
      <c r="D3255" s="73"/>
      <c r="E3255" s="72"/>
      <c r="F3255" s="72"/>
      <c r="G3255" s="74"/>
      <c r="H3255" s="72"/>
      <c r="I3255" s="72"/>
    </row>
    <row r="3256" spans="1:9" x14ac:dyDescent="0.25">
      <c r="A3256" s="72"/>
      <c r="B3256" s="72"/>
      <c r="C3256" s="72"/>
      <c r="D3256" s="73"/>
      <c r="E3256" s="72"/>
      <c r="F3256" s="72"/>
      <c r="G3256" s="74"/>
      <c r="H3256" s="72"/>
      <c r="I3256" s="72"/>
    </row>
    <row r="3257" spans="1:9" x14ac:dyDescent="0.25">
      <c r="A3257" s="72"/>
      <c r="B3257" s="72"/>
      <c r="C3257" s="72"/>
      <c r="D3257" s="73"/>
      <c r="E3257" s="72"/>
      <c r="F3257" s="72"/>
      <c r="G3257" s="74"/>
      <c r="H3257" s="72"/>
      <c r="I3257" s="72"/>
    </row>
    <row r="3258" spans="1:9" x14ac:dyDescent="0.25">
      <c r="A3258" s="72"/>
      <c r="B3258" s="72"/>
      <c r="C3258" s="72"/>
      <c r="D3258" s="73"/>
      <c r="E3258" s="72"/>
      <c r="F3258" s="72"/>
      <c r="G3258" s="74"/>
      <c r="H3258" s="72"/>
      <c r="I3258" s="72"/>
    </row>
    <row r="3259" spans="1:9" x14ac:dyDescent="0.25">
      <c r="A3259" s="72"/>
      <c r="B3259" s="72"/>
      <c r="C3259" s="72"/>
      <c r="D3259" s="73"/>
      <c r="E3259" s="72"/>
      <c r="F3259" s="72"/>
      <c r="G3259" s="74"/>
      <c r="H3259" s="72"/>
      <c r="I3259" s="72"/>
    </row>
    <row r="3260" spans="1:9" x14ac:dyDescent="0.25">
      <c r="A3260" s="72"/>
      <c r="B3260" s="72"/>
      <c r="C3260" s="72"/>
      <c r="D3260" s="73"/>
      <c r="E3260" s="72"/>
      <c r="F3260" s="72"/>
      <c r="G3260" s="74"/>
      <c r="H3260" s="72"/>
      <c r="I3260" s="72"/>
    </row>
    <row r="3261" spans="1:9" x14ac:dyDescent="0.25">
      <c r="A3261" s="72"/>
      <c r="B3261" s="72"/>
      <c r="C3261" s="72"/>
      <c r="D3261" s="73"/>
      <c r="E3261" s="72"/>
      <c r="F3261" s="72"/>
      <c r="G3261" s="74"/>
      <c r="H3261" s="72"/>
      <c r="I3261" s="72"/>
    </row>
    <row r="3262" spans="1:9" x14ac:dyDescent="0.25">
      <c r="A3262" s="72"/>
      <c r="B3262" s="72"/>
      <c r="C3262" s="72"/>
      <c r="D3262" s="73"/>
      <c r="E3262" s="72"/>
      <c r="F3262" s="72"/>
      <c r="G3262" s="74"/>
      <c r="H3262" s="72"/>
      <c r="I3262" s="72"/>
    </row>
    <row r="3263" spans="1:9" x14ac:dyDescent="0.25">
      <c r="A3263" s="72"/>
      <c r="B3263" s="72"/>
      <c r="C3263" s="72"/>
      <c r="D3263" s="73"/>
      <c r="E3263" s="72"/>
      <c r="F3263" s="72"/>
      <c r="G3263" s="74"/>
      <c r="H3263" s="72"/>
      <c r="I3263" s="72"/>
    </row>
    <row r="3264" spans="1:9" x14ac:dyDescent="0.25">
      <c r="A3264" s="72"/>
      <c r="B3264" s="72"/>
      <c r="C3264" s="72"/>
      <c r="D3264" s="73"/>
      <c r="E3264" s="72"/>
      <c r="F3264" s="72"/>
      <c r="G3264" s="74"/>
      <c r="H3264" s="72"/>
      <c r="I3264" s="72"/>
    </row>
    <row r="3265" spans="1:9" x14ac:dyDescent="0.25">
      <c r="A3265" s="72"/>
      <c r="B3265" s="72"/>
      <c r="C3265" s="72"/>
      <c r="D3265" s="73"/>
      <c r="E3265" s="72"/>
      <c r="F3265" s="72"/>
      <c r="G3265" s="74"/>
      <c r="H3265" s="72"/>
      <c r="I3265" s="72"/>
    </row>
    <row r="3266" spans="1:9" x14ac:dyDescent="0.25">
      <c r="A3266" s="72"/>
      <c r="B3266" s="72"/>
      <c r="C3266" s="72"/>
      <c r="D3266" s="73"/>
      <c r="E3266" s="72"/>
      <c r="F3266" s="72"/>
      <c r="G3266" s="74"/>
      <c r="H3266" s="72"/>
      <c r="I3266" s="72"/>
    </row>
    <row r="3267" spans="1:9" x14ac:dyDescent="0.25">
      <c r="A3267" s="72"/>
      <c r="B3267" s="72"/>
      <c r="C3267" s="72"/>
      <c r="D3267" s="73"/>
      <c r="E3267" s="72"/>
      <c r="F3267" s="72"/>
      <c r="G3267" s="74"/>
      <c r="H3267" s="72"/>
      <c r="I3267" s="72"/>
    </row>
    <row r="3268" spans="1:9" x14ac:dyDescent="0.25">
      <c r="A3268" s="72"/>
      <c r="B3268" s="72"/>
      <c r="C3268" s="72"/>
      <c r="D3268" s="73"/>
      <c r="E3268" s="72"/>
      <c r="F3268" s="72"/>
      <c r="G3268" s="74"/>
      <c r="H3268" s="72"/>
      <c r="I3268" s="72"/>
    </row>
    <row r="3269" spans="1:9" x14ac:dyDescent="0.25">
      <c r="A3269" s="72"/>
      <c r="B3269" s="72"/>
      <c r="C3269" s="72"/>
      <c r="D3269" s="73"/>
      <c r="E3269" s="72"/>
      <c r="F3269" s="72"/>
      <c r="G3269" s="74"/>
      <c r="H3269" s="72"/>
      <c r="I3269" s="72"/>
    </row>
    <row r="3270" spans="1:9" x14ac:dyDescent="0.25">
      <c r="A3270" s="72"/>
      <c r="B3270" s="72"/>
      <c r="C3270" s="72"/>
      <c r="D3270" s="73"/>
      <c r="E3270" s="72"/>
      <c r="F3270" s="72"/>
      <c r="G3270" s="74"/>
      <c r="H3270" s="72"/>
      <c r="I3270" s="72"/>
    </row>
    <row r="3271" spans="1:9" x14ac:dyDescent="0.25">
      <c r="A3271" s="72"/>
      <c r="B3271" s="72"/>
      <c r="C3271" s="72"/>
      <c r="D3271" s="73"/>
      <c r="E3271" s="72"/>
      <c r="F3271" s="72"/>
      <c r="G3271" s="74"/>
      <c r="H3271" s="72"/>
      <c r="I3271" s="72"/>
    </row>
    <row r="3272" spans="1:9" x14ac:dyDescent="0.25">
      <c r="A3272" s="72"/>
      <c r="B3272" s="72"/>
      <c r="C3272" s="72"/>
      <c r="D3272" s="73"/>
      <c r="E3272" s="72"/>
      <c r="F3272" s="72"/>
      <c r="G3272" s="74"/>
      <c r="H3272" s="72"/>
      <c r="I3272" s="72"/>
    </row>
    <row r="3273" spans="1:9" x14ac:dyDescent="0.25">
      <c r="A3273" s="72"/>
      <c r="B3273" s="72"/>
      <c r="C3273" s="72"/>
      <c r="D3273" s="73"/>
      <c r="E3273" s="72"/>
      <c r="F3273" s="72"/>
      <c r="G3273" s="74"/>
      <c r="H3273" s="72"/>
      <c r="I3273" s="72"/>
    </row>
    <row r="3274" spans="1:9" x14ac:dyDescent="0.25">
      <c r="A3274" s="72"/>
      <c r="B3274" s="72"/>
      <c r="C3274" s="72"/>
      <c r="D3274" s="73"/>
      <c r="E3274" s="72"/>
      <c r="F3274" s="72"/>
      <c r="G3274" s="74"/>
      <c r="H3274" s="72"/>
      <c r="I3274" s="72"/>
    </row>
    <row r="3275" spans="1:9" x14ac:dyDescent="0.25">
      <c r="A3275" s="72"/>
      <c r="B3275" s="72"/>
      <c r="C3275" s="72"/>
      <c r="D3275" s="73"/>
      <c r="E3275" s="72"/>
      <c r="F3275" s="72"/>
      <c r="G3275" s="74"/>
      <c r="H3275" s="72"/>
      <c r="I3275" s="72"/>
    </row>
    <row r="3276" spans="1:9" x14ac:dyDescent="0.25">
      <c r="A3276" s="72"/>
      <c r="B3276" s="72"/>
      <c r="C3276" s="72"/>
      <c r="D3276" s="73"/>
      <c r="E3276" s="72"/>
      <c r="F3276" s="72"/>
      <c r="G3276" s="74"/>
      <c r="H3276" s="72"/>
      <c r="I3276" s="72"/>
    </row>
    <row r="3277" spans="1:9" x14ac:dyDescent="0.25">
      <c r="A3277" s="72"/>
      <c r="B3277" s="72"/>
      <c r="C3277" s="72"/>
      <c r="D3277" s="73"/>
      <c r="E3277" s="72"/>
      <c r="F3277" s="72"/>
      <c r="G3277" s="74"/>
      <c r="H3277" s="72"/>
      <c r="I3277" s="72"/>
    </row>
    <row r="3278" spans="1:9" x14ac:dyDescent="0.25">
      <c r="A3278" s="72"/>
      <c r="B3278" s="72"/>
      <c r="C3278" s="72"/>
      <c r="D3278" s="73"/>
      <c r="E3278" s="72"/>
      <c r="F3278" s="72"/>
      <c r="G3278" s="74"/>
      <c r="H3278" s="72"/>
      <c r="I3278" s="72"/>
    </row>
    <row r="3279" spans="1:9" x14ac:dyDescent="0.25">
      <c r="A3279" s="72"/>
      <c r="B3279" s="72"/>
      <c r="C3279" s="72"/>
      <c r="D3279" s="73"/>
      <c r="E3279" s="72"/>
      <c r="F3279" s="72"/>
      <c r="G3279" s="74"/>
      <c r="H3279" s="72"/>
      <c r="I3279" s="72"/>
    </row>
    <row r="3280" spans="1:9" x14ac:dyDescent="0.25">
      <c r="A3280" s="72"/>
      <c r="B3280" s="72"/>
      <c r="C3280" s="72"/>
      <c r="D3280" s="73"/>
      <c r="E3280" s="72"/>
      <c r="F3280" s="72"/>
      <c r="G3280" s="74"/>
      <c r="H3280" s="72"/>
      <c r="I3280" s="72"/>
    </row>
    <row r="3281" spans="1:9" x14ac:dyDescent="0.25">
      <c r="A3281" s="72"/>
      <c r="B3281" s="72"/>
      <c r="C3281" s="72"/>
      <c r="D3281" s="73"/>
      <c r="E3281" s="72"/>
      <c r="F3281" s="72"/>
      <c r="G3281" s="74"/>
      <c r="H3281" s="72"/>
      <c r="I3281" s="72"/>
    </row>
    <row r="3282" spans="1:9" x14ac:dyDescent="0.25">
      <c r="A3282" s="72"/>
      <c r="B3282" s="72"/>
      <c r="C3282" s="72"/>
      <c r="D3282" s="73"/>
      <c r="E3282" s="72"/>
      <c r="F3282" s="72"/>
      <c r="G3282" s="74"/>
      <c r="H3282" s="72"/>
      <c r="I3282" s="72"/>
    </row>
    <row r="3283" spans="1:9" x14ac:dyDescent="0.25">
      <c r="A3283" s="72"/>
      <c r="B3283" s="72"/>
      <c r="C3283" s="72"/>
      <c r="D3283" s="73"/>
      <c r="E3283" s="72"/>
      <c r="F3283" s="72"/>
      <c r="G3283" s="74"/>
      <c r="H3283" s="72"/>
      <c r="I3283" s="72"/>
    </row>
    <row r="3284" spans="1:9" x14ac:dyDescent="0.25">
      <c r="A3284" s="72"/>
      <c r="B3284" s="72"/>
      <c r="C3284" s="72"/>
      <c r="D3284" s="73"/>
      <c r="E3284" s="72"/>
      <c r="F3284" s="72"/>
      <c r="G3284" s="74"/>
      <c r="H3284" s="72"/>
      <c r="I3284" s="72"/>
    </row>
    <row r="3285" spans="1:9" x14ac:dyDescent="0.25">
      <c r="A3285" s="72"/>
      <c r="B3285" s="72"/>
      <c r="C3285" s="72"/>
      <c r="D3285" s="73"/>
      <c r="E3285" s="72"/>
      <c r="F3285" s="72"/>
      <c r="G3285" s="74"/>
      <c r="H3285" s="72"/>
      <c r="I3285" s="72"/>
    </row>
    <row r="3286" spans="1:9" x14ac:dyDescent="0.25">
      <c r="A3286" s="72"/>
      <c r="B3286" s="72"/>
      <c r="C3286" s="72"/>
      <c r="D3286" s="73"/>
      <c r="E3286" s="72"/>
      <c r="F3286" s="72"/>
      <c r="G3286" s="74"/>
      <c r="H3286" s="72"/>
      <c r="I3286" s="72"/>
    </row>
    <row r="3287" spans="1:9" x14ac:dyDescent="0.25">
      <c r="A3287" s="72"/>
      <c r="B3287" s="72"/>
      <c r="C3287" s="72"/>
      <c r="D3287" s="73"/>
      <c r="E3287" s="72"/>
      <c r="F3287" s="72"/>
      <c r="G3287" s="74"/>
      <c r="H3287" s="72"/>
      <c r="I3287" s="72"/>
    </row>
    <row r="3288" spans="1:9" x14ac:dyDescent="0.25">
      <c r="A3288" s="72"/>
      <c r="B3288" s="72"/>
      <c r="C3288" s="72"/>
      <c r="D3288" s="73"/>
      <c r="E3288" s="72"/>
      <c r="F3288" s="72"/>
      <c r="G3288" s="74"/>
      <c r="H3288" s="72"/>
      <c r="I3288" s="72"/>
    </row>
    <row r="3289" spans="1:9" x14ac:dyDescent="0.25">
      <c r="A3289" s="72"/>
      <c r="B3289" s="72"/>
      <c r="C3289" s="72"/>
      <c r="D3289" s="73"/>
      <c r="E3289" s="72"/>
      <c r="F3289" s="72"/>
      <c r="G3289" s="74"/>
      <c r="H3289" s="72"/>
      <c r="I3289" s="72"/>
    </row>
    <row r="3290" spans="1:9" x14ac:dyDescent="0.25">
      <c r="A3290" s="72"/>
      <c r="B3290" s="72"/>
      <c r="C3290" s="72"/>
      <c r="D3290" s="73"/>
      <c r="E3290" s="72"/>
      <c r="F3290" s="72"/>
      <c r="G3290" s="74"/>
      <c r="H3290" s="72"/>
      <c r="I3290" s="72"/>
    </row>
    <row r="3291" spans="1:9" x14ac:dyDescent="0.25">
      <c r="A3291" s="72"/>
      <c r="B3291" s="72"/>
      <c r="C3291" s="72"/>
      <c r="D3291" s="73"/>
      <c r="E3291" s="72"/>
      <c r="F3291" s="72"/>
      <c r="G3291" s="74"/>
      <c r="H3291" s="72"/>
      <c r="I3291" s="72"/>
    </row>
    <row r="3292" spans="1:9" x14ac:dyDescent="0.25">
      <c r="A3292" s="72"/>
      <c r="B3292" s="72"/>
      <c r="C3292" s="72"/>
      <c r="D3292" s="73"/>
      <c r="E3292" s="72"/>
      <c r="F3292" s="72"/>
      <c r="G3292" s="74"/>
      <c r="H3292" s="72"/>
      <c r="I3292" s="72"/>
    </row>
    <row r="3293" spans="1:9" x14ac:dyDescent="0.25">
      <c r="A3293" s="72"/>
      <c r="B3293" s="72"/>
      <c r="C3293" s="72"/>
      <c r="D3293" s="73"/>
      <c r="E3293" s="72"/>
      <c r="F3293" s="72"/>
      <c r="G3293" s="74"/>
      <c r="H3293" s="72"/>
      <c r="I3293" s="72"/>
    </row>
    <row r="3294" spans="1:9" x14ac:dyDescent="0.25">
      <c r="A3294" s="72"/>
      <c r="B3294" s="72"/>
      <c r="C3294" s="72"/>
      <c r="D3294" s="73"/>
      <c r="E3294" s="72"/>
      <c r="F3294" s="72"/>
      <c r="G3294" s="74"/>
      <c r="H3294" s="72"/>
      <c r="I3294" s="72"/>
    </row>
    <row r="3295" spans="1:9" x14ac:dyDescent="0.25">
      <c r="A3295" s="72"/>
      <c r="B3295" s="72"/>
      <c r="C3295" s="72"/>
      <c r="D3295" s="73"/>
      <c r="E3295" s="72"/>
      <c r="F3295" s="72"/>
      <c r="G3295" s="74"/>
      <c r="H3295" s="72"/>
      <c r="I3295" s="72"/>
    </row>
    <row r="3296" spans="1:9" x14ac:dyDescent="0.25">
      <c r="A3296" s="72"/>
      <c r="B3296" s="72"/>
      <c r="C3296" s="72"/>
      <c r="D3296" s="73"/>
      <c r="E3296" s="72"/>
      <c r="F3296" s="72"/>
      <c r="G3296" s="74"/>
      <c r="H3296" s="72"/>
      <c r="I3296" s="72"/>
    </row>
    <row r="3297" spans="1:9" x14ac:dyDescent="0.25">
      <c r="A3297" s="72"/>
      <c r="B3297" s="72"/>
      <c r="C3297" s="72"/>
      <c r="D3297" s="73"/>
      <c r="E3297" s="72"/>
      <c r="F3297" s="72"/>
      <c r="G3297" s="74"/>
      <c r="H3297" s="72"/>
      <c r="I3297" s="72"/>
    </row>
    <row r="3298" spans="1:9" x14ac:dyDescent="0.25">
      <c r="A3298" s="72"/>
      <c r="B3298" s="72"/>
      <c r="C3298" s="72"/>
      <c r="D3298" s="73"/>
      <c r="E3298" s="72"/>
      <c r="F3298" s="72"/>
      <c r="G3298" s="74"/>
      <c r="H3298" s="72"/>
      <c r="I3298" s="72"/>
    </row>
    <row r="3299" spans="1:9" x14ac:dyDescent="0.25">
      <c r="A3299" s="72"/>
      <c r="B3299" s="72"/>
      <c r="C3299" s="72"/>
      <c r="D3299" s="73"/>
      <c r="E3299" s="72"/>
      <c r="F3299" s="72"/>
      <c r="G3299" s="74"/>
      <c r="H3299" s="72"/>
      <c r="I3299" s="72"/>
    </row>
    <row r="3300" spans="1:9" x14ac:dyDescent="0.25">
      <c r="A3300" s="72"/>
      <c r="B3300" s="72"/>
      <c r="C3300" s="72"/>
      <c r="D3300" s="73"/>
      <c r="E3300" s="72"/>
      <c r="F3300" s="72"/>
      <c r="G3300" s="74"/>
      <c r="H3300" s="72"/>
      <c r="I3300" s="72"/>
    </row>
    <row r="3301" spans="1:9" x14ac:dyDescent="0.25">
      <c r="A3301" s="72"/>
      <c r="B3301" s="72"/>
      <c r="C3301" s="72"/>
      <c r="D3301" s="73"/>
      <c r="E3301" s="72"/>
      <c r="F3301" s="72"/>
      <c r="G3301" s="74"/>
      <c r="H3301" s="72"/>
      <c r="I3301" s="72"/>
    </row>
    <row r="3302" spans="1:9" x14ac:dyDescent="0.25">
      <c r="A3302" s="72"/>
      <c r="B3302" s="72"/>
      <c r="C3302" s="72"/>
      <c r="D3302" s="73"/>
      <c r="E3302" s="72"/>
      <c r="F3302" s="72"/>
      <c r="G3302" s="74"/>
      <c r="H3302" s="72"/>
      <c r="I3302" s="72"/>
    </row>
    <row r="3303" spans="1:9" x14ac:dyDescent="0.25">
      <c r="A3303" s="72"/>
      <c r="B3303" s="72"/>
      <c r="C3303" s="72"/>
      <c r="D3303" s="73"/>
      <c r="E3303" s="72"/>
      <c r="F3303" s="72"/>
      <c r="G3303" s="74"/>
      <c r="H3303" s="72"/>
      <c r="I3303" s="72"/>
    </row>
    <row r="3304" spans="1:9" x14ac:dyDescent="0.25">
      <c r="A3304" s="72"/>
      <c r="B3304" s="72"/>
      <c r="C3304" s="72"/>
      <c r="D3304" s="73"/>
      <c r="E3304" s="72"/>
      <c r="F3304" s="72"/>
      <c r="G3304" s="74"/>
      <c r="H3304" s="72"/>
      <c r="I3304" s="72"/>
    </row>
    <row r="3305" spans="1:9" x14ac:dyDescent="0.25">
      <c r="A3305" s="72"/>
      <c r="B3305" s="72"/>
      <c r="C3305" s="72"/>
      <c r="D3305" s="73"/>
      <c r="E3305" s="72"/>
      <c r="F3305" s="72"/>
      <c r="G3305" s="74"/>
      <c r="H3305" s="72"/>
      <c r="I3305" s="72"/>
    </row>
    <row r="3306" spans="1:9" x14ac:dyDescent="0.25">
      <c r="A3306" s="72"/>
      <c r="B3306" s="72"/>
      <c r="C3306" s="72"/>
      <c r="D3306" s="73"/>
      <c r="E3306" s="72"/>
      <c r="F3306" s="72"/>
      <c r="G3306" s="74"/>
      <c r="H3306" s="72"/>
      <c r="I3306" s="72"/>
    </row>
    <row r="3307" spans="1:9" x14ac:dyDescent="0.25">
      <c r="A3307" s="72"/>
      <c r="B3307" s="72"/>
      <c r="C3307" s="72"/>
      <c r="D3307" s="73"/>
      <c r="E3307" s="72"/>
      <c r="F3307" s="72"/>
      <c r="G3307" s="74"/>
      <c r="H3307" s="72"/>
      <c r="I3307" s="72"/>
    </row>
    <row r="3308" spans="1:9" x14ac:dyDescent="0.25">
      <c r="A3308" s="72"/>
      <c r="B3308" s="72"/>
      <c r="C3308" s="72"/>
      <c r="D3308" s="73"/>
      <c r="E3308" s="72"/>
      <c r="F3308" s="72"/>
      <c r="G3308" s="74"/>
      <c r="H3308" s="72"/>
      <c r="I3308" s="72"/>
    </row>
    <row r="3309" spans="1:9" x14ac:dyDescent="0.25">
      <c r="A3309" s="72"/>
      <c r="B3309" s="72"/>
      <c r="C3309" s="72"/>
      <c r="D3309" s="73"/>
      <c r="E3309" s="72"/>
      <c r="F3309" s="72"/>
      <c r="G3309" s="74"/>
      <c r="H3309" s="72"/>
      <c r="I3309" s="72"/>
    </row>
    <row r="3310" spans="1:9" x14ac:dyDescent="0.25">
      <c r="A3310" s="72"/>
      <c r="B3310" s="72"/>
      <c r="C3310" s="72"/>
      <c r="D3310" s="73"/>
      <c r="E3310" s="72"/>
      <c r="F3310" s="72"/>
      <c r="G3310" s="74"/>
      <c r="H3310" s="72"/>
      <c r="I3310" s="72"/>
    </row>
    <row r="3311" spans="1:9" x14ac:dyDescent="0.25">
      <c r="A3311" s="72"/>
      <c r="B3311" s="72"/>
      <c r="C3311" s="72"/>
      <c r="D3311" s="73"/>
      <c r="E3311" s="72"/>
      <c r="F3311" s="72"/>
      <c r="G3311" s="74"/>
      <c r="H3311" s="72"/>
      <c r="I3311" s="72"/>
    </row>
    <row r="3312" spans="1:9" x14ac:dyDescent="0.25">
      <c r="A3312" s="72"/>
      <c r="B3312" s="72"/>
      <c r="C3312" s="72"/>
      <c r="D3312" s="73"/>
      <c r="E3312" s="72"/>
      <c r="F3312" s="72"/>
      <c r="G3312" s="74"/>
      <c r="H3312" s="72"/>
      <c r="I3312" s="72"/>
    </row>
    <row r="3313" spans="1:9" x14ac:dyDescent="0.25">
      <c r="A3313" s="72"/>
      <c r="B3313" s="72"/>
      <c r="C3313" s="72"/>
      <c r="D3313" s="73"/>
      <c r="E3313" s="72"/>
      <c r="F3313" s="72"/>
      <c r="G3313" s="74"/>
      <c r="H3313" s="72"/>
      <c r="I3313" s="72"/>
    </row>
    <row r="3314" spans="1:9" x14ac:dyDescent="0.25">
      <c r="A3314" s="72"/>
      <c r="B3314" s="72"/>
      <c r="C3314" s="72"/>
      <c r="D3314" s="73"/>
      <c r="E3314" s="72"/>
      <c r="F3314" s="72"/>
      <c r="G3314" s="74"/>
      <c r="H3314" s="72"/>
      <c r="I3314" s="72"/>
    </row>
    <row r="3315" spans="1:9" x14ac:dyDescent="0.25">
      <c r="A3315" s="72"/>
      <c r="B3315" s="72"/>
      <c r="C3315" s="72"/>
      <c r="D3315" s="73"/>
      <c r="E3315" s="72"/>
      <c r="F3315" s="72"/>
      <c r="G3315" s="74"/>
      <c r="H3315" s="72"/>
      <c r="I3315" s="72"/>
    </row>
    <row r="3316" spans="1:9" x14ac:dyDescent="0.25">
      <c r="A3316" s="72"/>
      <c r="B3316" s="72"/>
      <c r="C3316" s="72"/>
      <c r="D3316" s="73"/>
      <c r="E3316" s="72"/>
      <c r="F3316" s="72"/>
      <c r="G3316" s="74"/>
      <c r="H3316" s="72"/>
      <c r="I3316" s="72"/>
    </row>
    <row r="3317" spans="1:9" x14ac:dyDescent="0.25">
      <c r="A3317" s="72"/>
      <c r="B3317" s="72"/>
      <c r="C3317" s="72"/>
      <c r="D3317" s="73"/>
      <c r="E3317" s="72"/>
      <c r="F3317" s="72"/>
      <c r="G3317" s="74"/>
      <c r="H3317" s="72"/>
      <c r="I3317" s="72"/>
    </row>
    <row r="3318" spans="1:9" x14ac:dyDescent="0.25">
      <c r="A3318" s="72"/>
      <c r="B3318" s="72"/>
      <c r="C3318" s="72"/>
      <c r="D3318" s="73"/>
      <c r="E3318" s="72"/>
      <c r="F3318" s="72"/>
      <c r="G3318" s="74"/>
      <c r="H3318" s="72"/>
      <c r="I3318" s="72"/>
    </row>
    <row r="3319" spans="1:9" x14ac:dyDescent="0.25">
      <c r="A3319" s="72"/>
      <c r="B3319" s="72"/>
      <c r="C3319" s="72"/>
      <c r="D3319" s="73"/>
      <c r="E3319" s="72"/>
      <c r="F3319" s="72"/>
      <c r="G3319" s="74"/>
      <c r="H3319" s="72"/>
      <c r="I3319" s="72"/>
    </row>
    <row r="3320" spans="1:9" x14ac:dyDescent="0.25">
      <c r="A3320" s="72"/>
      <c r="B3320" s="72"/>
      <c r="C3320" s="72"/>
      <c r="D3320" s="73"/>
      <c r="E3320" s="72"/>
      <c r="F3320" s="72"/>
      <c r="G3320" s="74"/>
      <c r="H3320" s="72"/>
      <c r="I3320" s="72"/>
    </row>
    <row r="3321" spans="1:9" x14ac:dyDescent="0.25">
      <c r="A3321" s="72"/>
      <c r="B3321" s="72"/>
      <c r="C3321" s="72"/>
      <c r="D3321" s="73"/>
      <c r="E3321" s="72"/>
      <c r="F3321" s="72"/>
      <c r="G3321" s="74"/>
      <c r="H3321" s="72"/>
      <c r="I3321" s="72"/>
    </row>
    <row r="3322" spans="1:9" x14ac:dyDescent="0.25">
      <c r="A3322" s="72"/>
      <c r="B3322" s="72"/>
      <c r="C3322" s="72"/>
      <c r="D3322" s="73"/>
      <c r="E3322" s="72"/>
      <c r="F3322" s="72"/>
      <c r="G3322" s="74"/>
      <c r="H3322" s="72"/>
      <c r="I3322" s="72"/>
    </row>
    <row r="3323" spans="1:9" x14ac:dyDescent="0.25">
      <c r="A3323" s="72"/>
      <c r="B3323" s="72"/>
      <c r="C3323" s="72"/>
      <c r="D3323" s="73"/>
      <c r="E3323" s="72"/>
      <c r="F3323" s="72"/>
      <c r="G3323" s="74"/>
      <c r="H3323" s="72"/>
      <c r="I3323" s="72"/>
    </row>
    <row r="3324" spans="1:9" x14ac:dyDescent="0.25">
      <c r="A3324" s="72"/>
      <c r="B3324" s="72"/>
      <c r="C3324" s="72"/>
      <c r="D3324" s="73"/>
      <c r="E3324" s="72"/>
      <c r="F3324" s="72"/>
      <c r="G3324" s="74"/>
      <c r="H3324" s="72"/>
      <c r="I3324" s="72"/>
    </row>
    <row r="3325" spans="1:9" x14ac:dyDescent="0.25">
      <c r="A3325" s="72"/>
      <c r="B3325" s="72"/>
      <c r="C3325" s="72"/>
      <c r="D3325" s="73"/>
      <c r="E3325" s="72"/>
      <c r="F3325" s="72"/>
      <c r="G3325" s="74"/>
      <c r="H3325" s="72"/>
      <c r="I3325" s="72"/>
    </row>
    <row r="3326" spans="1:9" x14ac:dyDescent="0.25">
      <c r="A3326" s="72"/>
      <c r="B3326" s="72"/>
      <c r="C3326" s="72"/>
      <c r="D3326" s="73"/>
      <c r="E3326" s="72"/>
      <c r="F3326" s="72"/>
      <c r="G3326" s="74"/>
      <c r="H3326" s="72"/>
      <c r="I3326" s="72"/>
    </row>
    <row r="3327" spans="1:9" x14ac:dyDescent="0.25">
      <c r="A3327" s="72"/>
      <c r="B3327" s="72"/>
      <c r="C3327" s="72"/>
      <c r="D3327" s="73"/>
      <c r="E3327" s="72"/>
      <c r="F3327" s="72"/>
      <c r="G3327" s="74"/>
      <c r="H3327" s="72"/>
      <c r="I3327" s="72"/>
    </row>
    <row r="3328" spans="1:9" x14ac:dyDescent="0.25">
      <c r="A3328" s="72"/>
      <c r="B3328" s="72"/>
      <c r="C3328" s="72"/>
      <c r="D3328" s="73"/>
      <c r="E3328" s="72"/>
      <c r="F3328" s="72"/>
      <c r="G3328" s="74"/>
      <c r="H3328" s="72"/>
      <c r="I3328" s="72"/>
    </row>
    <row r="3329" spans="1:9" x14ac:dyDescent="0.25">
      <c r="A3329" s="72"/>
      <c r="B3329" s="72"/>
      <c r="C3329" s="72"/>
      <c r="D3329" s="73"/>
      <c r="E3329" s="72"/>
      <c r="F3329" s="72"/>
      <c r="G3329" s="74"/>
      <c r="H3329" s="72"/>
      <c r="I3329" s="72"/>
    </row>
    <row r="3330" spans="1:9" x14ac:dyDescent="0.25">
      <c r="A3330" s="72"/>
      <c r="B3330" s="72"/>
      <c r="C3330" s="72"/>
      <c r="D3330" s="73"/>
      <c r="E3330" s="72"/>
      <c r="F3330" s="72"/>
      <c r="G3330" s="74"/>
      <c r="H3330" s="72"/>
      <c r="I3330" s="72"/>
    </row>
    <row r="3331" spans="1:9" x14ac:dyDescent="0.25">
      <c r="A3331" s="72"/>
      <c r="B3331" s="72"/>
      <c r="C3331" s="72"/>
      <c r="D3331" s="73"/>
      <c r="E3331" s="72"/>
      <c r="F3331" s="72"/>
      <c r="G3331" s="74"/>
      <c r="H3331" s="72"/>
      <c r="I3331" s="72"/>
    </row>
    <row r="3332" spans="1:9" x14ac:dyDescent="0.25">
      <c r="A3332" s="72"/>
      <c r="B3332" s="72"/>
      <c r="C3332" s="72"/>
      <c r="D3332" s="73"/>
      <c r="E3332" s="72"/>
      <c r="F3332" s="72"/>
      <c r="G3332" s="74"/>
      <c r="H3332" s="72"/>
      <c r="I3332" s="72"/>
    </row>
    <row r="3333" spans="1:9" x14ac:dyDescent="0.25">
      <c r="A3333" s="72"/>
      <c r="B3333" s="72"/>
      <c r="C3333" s="72"/>
      <c r="D3333" s="73"/>
      <c r="E3333" s="72"/>
      <c r="F3333" s="72"/>
      <c r="G3333" s="74"/>
      <c r="H3333" s="72"/>
      <c r="I3333" s="72"/>
    </row>
    <row r="3334" spans="1:9" x14ac:dyDescent="0.25">
      <c r="A3334" s="72"/>
      <c r="B3334" s="72"/>
      <c r="C3334" s="72"/>
      <c r="D3334" s="73"/>
      <c r="E3334" s="72"/>
      <c r="F3334" s="72"/>
      <c r="G3334" s="74"/>
      <c r="H3334" s="72"/>
      <c r="I3334" s="72"/>
    </row>
    <row r="3335" spans="1:9" x14ac:dyDescent="0.25">
      <c r="A3335" s="72"/>
      <c r="B3335" s="72"/>
      <c r="C3335" s="72"/>
      <c r="D3335" s="73"/>
      <c r="E3335" s="72"/>
      <c r="F3335" s="72"/>
      <c r="G3335" s="74"/>
      <c r="H3335" s="72"/>
      <c r="I3335" s="72"/>
    </row>
    <row r="3336" spans="1:9" x14ac:dyDescent="0.25">
      <c r="A3336" s="72"/>
      <c r="B3336" s="72"/>
      <c r="C3336" s="72"/>
      <c r="D3336" s="73"/>
      <c r="E3336" s="72"/>
      <c r="F3336" s="72"/>
      <c r="G3336" s="74"/>
      <c r="H3336" s="72"/>
      <c r="I3336" s="72"/>
    </row>
    <row r="3337" spans="1:9" x14ac:dyDescent="0.25">
      <c r="A3337" s="72"/>
      <c r="B3337" s="72"/>
      <c r="C3337" s="72"/>
      <c r="D3337" s="73"/>
      <c r="E3337" s="72"/>
      <c r="F3337" s="72"/>
      <c r="G3337" s="74"/>
      <c r="H3337" s="72"/>
      <c r="I3337" s="72"/>
    </row>
    <row r="3338" spans="1:9" x14ac:dyDescent="0.25">
      <c r="A3338" s="72"/>
      <c r="B3338" s="72"/>
      <c r="C3338" s="72"/>
      <c r="D3338" s="73"/>
      <c r="E3338" s="72"/>
      <c r="F3338" s="72"/>
      <c r="G3338" s="74"/>
      <c r="H3338" s="72"/>
      <c r="I3338" s="72"/>
    </row>
    <row r="3339" spans="1:9" x14ac:dyDescent="0.25">
      <c r="A3339" s="72"/>
      <c r="B3339" s="72"/>
      <c r="C3339" s="72"/>
      <c r="D3339" s="73"/>
      <c r="E3339" s="72"/>
      <c r="F3339" s="72"/>
      <c r="G3339" s="74"/>
      <c r="H3339" s="72"/>
      <c r="I3339" s="72"/>
    </row>
    <row r="3340" spans="1:9" x14ac:dyDescent="0.25">
      <c r="A3340" s="72"/>
      <c r="B3340" s="72"/>
      <c r="C3340" s="72"/>
      <c r="D3340" s="73"/>
      <c r="E3340" s="72"/>
      <c r="F3340" s="72"/>
      <c r="G3340" s="74"/>
      <c r="H3340" s="72"/>
      <c r="I3340" s="72"/>
    </row>
    <row r="3341" spans="1:9" x14ac:dyDescent="0.25">
      <c r="A3341" s="72"/>
      <c r="B3341" s="72"/>
      <c r="C3341" s="72"/>
      <c r="D3341" s="73"/>
      <c r="E3341" s="72"/>
      <c r="F3341" s="72"/>
      <c r="G3341" s="74"/>
      <c r="H3341" s="72"/>
      <c r="I3341" s="72"/>
    </row>
    <row r="3342" spans="1:9" x14ac:dyDescent="0.25">
      <c r="A3342" s="72"/>
      <c r="B3342" s="72"/>
      <c r="C3342" s="72"/>
      <c r="D3342" s="73"/>
      <c r="E3342" s="72"/>
      <c r="F3342" s="72"/>
      <c r="G3342" s="74"/>
      <c r="H3342" s="72"/>
      <c r="I3342" s="72"/>
    </row>
    <row r="3343" spans="1:9" x14ac:dyDescent="0.25">
      <c r="A3343" s="72"/>
      <c r="B3343" s="72"/>
      <c r="C3343" s="72"/>
      <c r="D3343" s="73"/>
      <c r="E3343" s="72"/>
      <c r="F3343" s="72"/>
      <c r="G3343" s="74"/>
      <c r="H3343" s="72"/>
      <c r="I3343" s="72"/>
    </row>
    <row r="3344" spans="1:9" x14ac:dyDescent="0.25">
      <c r="A3344" s="72"/>
      <c r="B3344" s="72"/>
      <c r="C3344" s="72"/>
      <c r="D3344" s="73"/>
      <c r="E3344" s="72"/>
      <c r="F3344" s="72"/>
      <c r="G3344" s="74"/>
      <c r="H3344" s="72"/>
      <c r="I3344" s="72"/>
    </row>
    <row r="3345" spans="1:9" x14ac:dyDescent="0.25">
      <c r="A3345" s="72"/>
      <c r="B3345" s="72"/>
      <c r="C3345" s="72"/>
      <c r="D3345" s="73"/>
      <c r="E3345" s="72"/>
      <c r="F3345" s="72"/>
      <c r="G3345" s="74"/>
      <c r="H3345" s="72"/>
      <c r="I3345" s="72"/>
    </row>
    <row r="3346" spans="1:9" x14ac:dyDescent="0.25">
      <c r="A3346" s="72"/>
      <c r="B3346" s="72"/>
      <c r="C3346" s="72"/>
      <c r="D3346" s="73"/>
      <c r="E3346" s="72"/>
      <c r="F3346" s="72"/>
      <c r="G3346" s="74"/>
      <c r="H3346" s="72"/>
      <c r="I3346" s="72"/>
    </row>
    <row r="3347" spans="1:9" x14ac:dyDescent="0.25">
      <c r="A3347" s="72"/>
      <c r="B3347" s="72"/>
      <c r="C3347" s="72"/>
      <c r="D3347" s="73"/>
      <c r="E3347" s="72"/>
      <c r="F3347" s="72"/>
      <c r="G3347" s="74"/>
      <c r="H3347" s="72"/>
      <c r="I3347" s="72"/>
    </row>
    <row r="3348" spans="1:9" x14ac:dyDescent="0.25">
      <c r="A3348" s="72"/>
      <c r="B3348" s="72"/>
      <c r="C3348" s="72"/>
      <c r="D3348" s="73"/>
      <c r="E3348" s="72"/>
      <c r="F3348" s="72"/>
      <c r="G3348" s="74"/>
      <c r="H3348" s="72"/>
      <c r="I3348" s="72"/>
    </row>
    <row r="3349" spans="1:9" x14ac:dyDescent="0.25">
      <c r="A3349" s="72"/>
      <c r="B3349" s="72"/>
      <c r="C3349" s="72"/>
      <c r="D3349" s="73"/>
      <c r="E3349" s="72"/>
      <c r="F3349" s="72"/>
      <c r="G3349" s="74"/>
      <c r="H3349" s="72"/>
      <c r="I3349" s="72"/>
    </row>
    <row r="3350" spans="1:9" x14ac:dyDescent="0.25">
      <c r="A3350" s="72"/>
      <c r="B3350" s="72"/>
      <c r="C3350" s="72"/>
      <c r="D3350" s="73"/>
      <c r="E3350" s="72"/>
      <c r="F3350" s="72"/>
      <c r="G3350" s="74"/>
      <c r="H3350" s="72"/>
      <c r="I3350" s="72"/>
    </row>
    <row r="3351" spans="1:9" x14ac:dyDescent="0.25">
      <c r="A3351" s="72"/>
      <c r="B3351" s="72"/>
      <c r="C3351" s="72"/>
      <c r="D3351" s="73"/>
      <c r="E3351" s="72"/>
      <c r="F3351" s="72"/>
      <c r="G3351" s="74"/>
      <c r="H3351" s="72"/>
      <c r="I3351" s="72"/>
    </row>
    <row r="3352" spans="1:9" x14ac:dyDescent="0.25">
      <c r="A3352" s="72"/>
      <c r="B3352" s="72"/>
      <c r="C3352" s="72"/>
      <c r="D3352" s="73"/>
      <c r="E3352" s="72"/>
      <c r="F3352" s="72"/>
      <c r="G3352" s="74"/>
      <c r="H3352" s="72"/>
      <c r="I3352" s="72"/>
    </row>
    <row r="3353" spans="1:9" x14ac:dyDescent="0.25">
      <c r="A3353" s="72"/>
      <c r="B3353" s="72"/>
      <c r="C3353" s="72"/>
      <c r="D3353" s="73"/>
      <c r="E3353" s="72"/>
      <c r="F3353" s="72"/>
      <c r="G3353" s="74"/>
      <c r="H3353" s="72"/>
      <c r="I3353" s="72"/>
    </row>
    <row r="3354" spans="1:9" x14ac:dyDescent="0.25">
      <c r="A3354" s="72"/>
      <c r="B3354" s="72"/>
      <c r="C3354" s="72"/>
      <c r="D3354" s="73"/>
      <c r="E3354" s="72"/>
      <c r="F3354" s="72"/>
      <c r="G3354" s="74"/>
      <c r="H3354" s="72"/>
      <c r="I3354" s="72"/>
    </row>
    <row r="3355" spans="1:9" x14ac:dyDescent="0.25">
      <c r="A3355" s="72"/>
      <c r="B3355" s="72"/>
      <c r="C3355" s="72"/>
      <c r="D3355" s="73"/>
      <c r="E3355" s="72"/>
      <c r="F3355" s="72"/>
      <c r="G3355" s="74"/>
      <c r="H3355" s="72"/>
      <c r="I3355" s="72"/>
    </row>
    <row r="3356" spans="1:9" x14ac:dyDescent="0.25">
      <c r="A3356" s="72"/>
      <c r="B3356" s="72"/>
      <c r="C3356" s="72"/>
      <c r="D3356" s="73"/>
      <c r="E3356" s="72"/>
      <c r="F3356" s="72"/>
      <c r="G3356" s="74"/>
      <c r="H3356" s="72"/>
      <c r="I3356" s="72"/>
    </row>
    <row r="3357" spans="1:9" x14ac:dyDescent="0.25">
      <c r="A3357" s="72"/>
      <c r="B3357" s="72"/>
      <c r="C3357" s="72"/>
      <c r="D3357" s="73"/>
      <c r="E3357" s="72"/>
      <c r="F3357" s="72"/>
      <c r="G3357" s="74"/>
      <c r="H3357" s="72"/>
      <c r="I3357" s="72"/>
    </row>
    <row r="3358" spans="1:9" x14ac:dyDescent="0.25">
      <c r="A3358" s="72"/>
      <c r="B3358" s="72"/>
      <c r="C3358" s="72"/>
      <c r="D3358" s="73"/>
      <c r="E3358" s="72"/>
      <c r="F3358" s="72"/>
      <c r="G3358" s="74"/>
      <c r="H3358" s="72"/>
      <c r="I3358" s="72"/>
    </row>
    <row r="3359" spans="1:9" x14ac:dyDescent="0.25">
      <c r="A3359" s="72"/>
      <c r="B3359" s="72"/>
      <c r="C3359" s="72"/>
      <c r="D3359" s="73"/>
      <c r="E3359" s="72"/>
      <c r="F3359" s="72"/>
      <c r="G3359" s="74"/>
      <c r="H3359" s="72"/>
      <c r="I3359" s="72"/>
    </row>
    <row r="3360" spans="1:9" x14ac:dyDescent="0.25">
      <c r="A3360" s="72"/>
      <c r="B3360" s="72"/>
      <c r="C3360" s="72"/>
      <c r="D3360" s="73"/>
      <c r="E3360" s="72"/>
      <c r="F3360" s="72"/>
      <c r="G3360" s="74"/>
      <c r="H3360" s="72"/>
      <c r="I3360" s="72"/>
    </row>
    <row r="3361" spans="1:9" x14ac:dyDescent="0.25">
      <c r="A3361" s="72"/>
      <c r="B3361" s="72"/>
      <c r="C3361" s="72"/>
      <c r="D3361" s="73"/>
      <c r="E3361" s="72"/>
      <c r="F3361" s="72"/>
      <c r="G3361" s="74"/>
      <c r="H3361" s="72"/>
      <c r="I3361" s="72"/>
    </row>
    <row r="3362" spans="1:9" x14ac:dyDescent="0.25">
      <c r="A3362" s="72"/>
      <c r="B3362" s="72"/>
      <c r="C3362" s="72"/>
      <c r="D3362" s="73"/>
      <c r="E3362" s="72"/>
      <c r="F3362" s="72"/>
      <c r="G3362" s="74"/>
      <c r="H3362" s="72"/>
      <c r="I3362" s="72"/>
    </row>
    <row r="3363" spans="1:9" x14ac:dyDescent="0.25">
      <c r="A3363" s="72"/>
      <c r="B3363" s="72"/>
      <c r="C3363" s="72"/>
      <c r="D3363" s="73"/>
      <c r="E3363" s="72"/>
      <c r="F3363" s="72"/>
      <c r="G3363" s="74"/>
      <c r="H3363" s="72"/>
      <c r="I3363" s="72"/>
    </row>
    <row r="3364" spans="1:9" x14ac:dyDescent="0.25">
      <c r="A3364" s="72"/>
      <c r="B3364" s="72"/>
      <c r="C3364" s="72"/>
      <c r="D3364" s="73"/>
      <c r="E3364" s="72"/>
      <c r="F3364" s="72"/>
      <c r="G3364" s="74"/>
      <c r="H3364" s="72"/>
      <c r="I3364" s="72"/>
    </row>
    <row r="3365" spans="1:9" x14ac:dyDescent="0.25">
      <c r="A3365" s="72"/>
      <c r="B3365" s="72"/>
      <c r="C3365" s="72"/>
      <c r="D3365" s="73"/>
      <c r="E3365" s="72"/>
      <c r="F3365" s="72"/>
      <c r="G3365" s="74"/>
      <c r="H3365" s="72"/>
      <c r="I3365" s="72"/>
    </row>
    <row r="3366" spans="1:9" x14ac:dyDescent="0.25">
      <c r="A3366" s="72"/>
      <c r="B3366" s="72"/>
      <c r="C3366" s="72"/>
      <c r="D3366" s="73"/>
      <c r="E3366" s="72"/>
      <c r="F3366" s="72"/>
      <c r="G3366" s="74"/>
      <c r="H3366" s="72"/>
      <c r="I3366" s="72"/>
    </row>
    <row r="3367" spans="1:9" x14ac:dyDescent="0.25">
      <c r="A3367" s="72"/>
      <c r="B3367" s="72"/>
      <c r="C3367" s="72"/>
      <c r="D3367" s="73"/>
      <c r="E3367" s="72"/>
      <c r="F3367" s="72"/>
      <c r="G3367" s="74"/>
      <c r="H3367" s="72"/>
      <c r="I3367" s="72"/>
    </row>
    <row r="3368" spans="1:9" x14ac:dyDescent="0.25">
      <c r="A3368" s="72"/>
      <c r="B3368" s="72"/>
      <c r="C3368" s="72"/>
      <c r="D3368" s="73"/>
      <c r="E3368" s="72"/>
      <c r="F3368" s="72"/>
      <c r="G3368" s="74"/>
      <c r="H3368" s="72"/>
      <c r="I3368" s="72"/>
    </row>
    <row r="3369" spans="1:9" x14ac:dyDescent="0.25">
      <c r="A3369" s="72"/>
      <c r="B3369" s="72"/>
      <c r="C3369" s="72"/>
      <c r="D3369" s="73"/>
      <c r="E3369" s="72"/>
      <c r="F3369" s="72"/>
      <c r="G3369" s="74"/>
      <c r="H3369" s="72"/>
      <c r="I3369" s="72"/>
    </row>
    <row r="3370" spans="1:9" x14ac:dyDescent="0.25">
      <c r="A3370" s="72"/>
      <c r="B3370" s="72"/>
      <c r="C3370" s="72"/>
      <c r="D3370" s="73"/>
      <c r="E3370" s="72"/>
      <c r="F3370" s="72"/>
      <c r="G3370" s="74"/>
      <c r="H3370" s="72"/>
      <c r="I3370" s="72"/>
    </row>
    <row r="3371" spans="1:9" x14ac:dyDescent="0.25">
      <c r="A3371" s="72"/>
      <c r="B3371" s="72"/>
      <c r="C3371" s="72"/>
      <c r="D3371" s="73"/>
      <c r="E3371" s="72"/>
      <c r="F3371" s="72"/>
      <c r="G3371" s="74"/>
      <c r="H3371" s="72"/>
      <c r="I3371" s="72"/>
    </row>
    <row r="3372" spans="1:9" x14ac:dyDescent="0.25">
      <c r="A3372" s="72"/>
      <c r="B3372" s="72"/>
      <c r="C3372" s="72"/>
      <c r="D3372" s="73"/>
      <c r="E3372" s="72"/>
      <c r="F3372" s="72"/>
      <c r="G3372" s="74"/>
      <c r="H3372" s="72"/>
      <c r="I3372" s="72"/>
    </row>
    <row r="3373" spans="1:9" x14ac:dyDescent="0.25">
      <c r="A3373" s="72"/>
      <c r="B3373" s="72"/>
      <c r="C3373" s="72"/>
      <c r="D3373" s="73"/>
      <c r="E3373" s="72"/>
      <c r="F3373" s="72"/>
      <c r="G3373" s="74"/>
      <c r="H3373" s="72"/>
      <c r="I3373" s="72"/>
    </row>
    <row r="3374" spans="1:9" x14ac:dyDescent="0.25">
      <c r="A3374" s="72"/>
      <c r="B3374" s="72"/>
      <c r="C3374" s="72"/>
      <c r="D3374" s="73"/>
      <c r="E3374" s="72"/>
      <c r="F3374" s="72"/>
      <c r="G3374" s="74"/>
      <c r="H3374" s="72"/>
      <c r="I3374" s="72"/>
    </row>
    <row r="3375" spans="1:9" x14ac:dyDescent="0.25">
      <c r="A3375" s="72"/>
      <c r="B3375" s="72"/>
      <c r="C3375" s="72"/>
      <c r="D3375" s="73"/>
      <c r="E3375" s="72"/>
      <c r="F3375" s="72"/>
      <c r="G3375" s="74"/>
      <c r="H3375" s="72"/>
      <c r="I3375" s="72"/>
    </row>
    <row r="3376" spans="1:9" x14ac:dyDescent="0.25">
      <c r="A3376" s="72"/>
      <c r="B3376" s="72"/>
      <c r="C3376" s="72"/>
      <c r="D3376" s="73"/>
      <c r="E3376" s="72"/>
      <c r="F3376" s="72"/>
      <c r="G3376" s="74"/>
      <c r="H3376" s="72"/>
      <c r="I3376" s="72"/>
    </row>
    <row r="3377" spans="1:9" x14ac:dyDescent="0.25">
      <c r="A3377" s="72"/>
      <c r="B3377" s="72"/>
      <c r="C3377" s="72"/>
      <c r="D3377" s="73"/>
      <c r="E3377" s="72"/>
      <c r="F3377" s="72"/>
      <c r="G3377" s="74"/>
      <c r="H3377" s="72"/>
      <c r="I3377" s="72"/>
    </row>
    <row r="3378" spans="1:9" x14ac:dyDescent="0.25">
      <c r="A3378" s="72"/>
      <c r="B3378" s="72"/>
      <c r="C3378" s="72"/>
      <c r="D3378" s="73"/>
      <c r="E3378" s="72"/>
      <c r="F3378" s="72"/>
      <c r="G3378" s="74"/>
      <c r="H3378" s="72"/>
      <c r="I3378" s="72"/>
    </row>
    <row r="3379" spans="1:9" x14ac:dyDescent="0.25">
      <c r="A3379" s="72"/>
      <c r="B3379" s="72"/>
      <c r="C3379" s="72"/>
      <c r="D3379" s="73"/>
      <c r="E3379" s="72"/>
      <c r="F3379" s="72"/>
      <c r="G3379" s="74"/>
      <c r="H3379" s="72"/>
      <c r="I3379" s="72"/>
    </row>
    <row r="3380" spans="1:9" x14ac:dyDescent="0.25">
      <c r="A3380" s="72"/>
      <c r="B3380" s="72"/>
      <c r="C3380" s="72"/>
      <c r="D3380" s="73"/>
      <c r="E3380" s="72"/>
      <c r="F3380" s="72"/>
      <c r="G3380" s="74"/>
      <c r="H3380" s="72"/>
      <c r="I3380" s="72"/>
    </row>
    <row r="3381" spans="1:9" x14ac:dyDescent="0.25">
      <c r="A3381" s="72"/>
      <c r="B3381" s="72"/>
      <c r="C3381" s="72"/>
      <c r="D3381" s="73"/>
      <c r="E3381" s="72"/>
      <c r="F3381" s="72"/>
      <c r="G3381" s="74"/>
      <c r="H3381" s="72"/>
      <c r="I3381" s="72"/>
    </row>
    <row r="3382" spans="1:9" x14ac:dyDescent="0.25">
      <c r="A3382" s="72"/>
      <c r="B3382" s="72"/>
      <c r="C3382" s="72"/>
      <c r="D3382" s="73"/>
      <c r="E3382" s="72"/>
      <c r="F3382" s="72"/>
      <c r="G3382" s="74"/>
      <c r="H3382" s="72"/>
      <c r="I3382" s="72"/>
    </row>
    <row r="3383" spans="1:9" x14ac:dyDescent="0.25">
      <c r="A3383" s="72"/>
      <c r="B3383" s="72"/>
      <c r="C3383" s="72"/>
      <c r="D3383" s="73"/>
      <c r="E3383" s="72"/>
      <c r="F3383" s="72"/>
      <c r="G3383" s="74"/>
      <c r="H3383" s="72"/>
      <c r="I3383" s="72"/>
    </row>
    <row r="3384" spans="1:9" x14ac:dyDescent="0.25">
      <c r="A3384" s="72"/>
      <c r="B3384" s="72"/>
      <c r="C3384" s="72"/>
      <c r="D3384" s="73"/>
      <c r="E3384" s="72"/>
      <c r="F3384" s="72"/>
      <c r="G3384" s="74"/>
      <c r="H3384" s="72"/>
      <c r="I3384" s="72"/>
    </row>
    <row r="3385" spans="1:9" x14ac:dyDescent="0.25">
      <c r="A3385" s="72"/>
      <c r="B3385" s="72"/>
      <c r="C3385" s="72"/>
      <c r="D3385" s="73"/>
      <c r="E3385" s="72"/>
      <c r="F3385" s="72"/>
      <c r="G3385" s="74"/>
      <c r="H3385" s="72"/>
      <c r="I3385" s="72"/>
    </row>
    <row r="3386" spans="1:9" x14ac:dyDescent="0.25">
      <c r="A3386" s="72"/>
      <c r="B3386" s="72"/>
      <c r="C3386" s="72"/>
      <c r="D3386" s="73"/>
      <c r="E3386" s="72"/>
      <c r="F3386" s="72"/>
      <c r="G3386" s="74"/>
      <c r="H3386" s="72"/>
      <c r="I3386" s="72"/>
    </row>
    <row r="3387" spans="1:9" x14ac:dyDescent="0.25">
      <c r="A3387" s="72"/>
      <c r="B3387" s="72"/>
      <c r="C3387" s="72"/>
      <c r="D3387" s="73"/>
      <c r="E3387" s="72"/>
      <c r="F3387" s="72"/>
      <c r="G3387" s="74"/>
      <c r="H3387" s="72"/>
      <c r="I3387" s="72"/>
    </row>
    <row r="3388" spans="1:9" x14ac:dyDescent="0.25">
      <c r="A3388" s="72"/>
      <c r="B3388" s="72"/>
      <c r="C3388" s="72"/>
      <c r="D3388" s="73"/>
      <c r="E3388" s="72"/>
      <c r="F3388" s="72"/>
      <c r="G3388" s="74"/>
      <c r="H3388" s="72"/>
      <c r="I3388" s="72"/>
    </row>
    <row r="3389" spans="1:9" x14ac:dyDescent="0.25">
      <c r="A3389" s="72"/>
      <c r="B3389" s="72"/>
      <c r="C3389" s="72"/>
      <c r="D3389" s="73"/>
      <c r="E3389" s="72"/>
      <c r="F3389" s="72"/>
      <c r="G3389" s="74"/>
      <c r="H3389" s="72"/>
      <c r="I3389" s="72"/>
    </row>
    <row r="3390" spans="1:9" x14ac:dyDescent="0.25">
      <c r="A3390" s="72"/>
      <c r="B3390" s="72"/>
      <c r="C3390" s="72"/>
      <c r="D3390" s="73"/>
      <c r="E3390" s="72"/>
      <c r="F3390" s="72"/>
      <c r="G3390" s="74"/>
      <c r="H3390" s="72"/>
      <c r="I3390" s="72"/>
    </row>
    <row r="3391" spans="1:9" x14ac:dyDescent="0.25">
      <c r="A3391" s="72"/>
      <c r="B3391" s="72"/>
      <c r="C3391" s="72"/>
      <c r="D3391" s="73"/>
      <c r="E3391" s="72"/>
      <c r="F3391" s="72"/>
      <c r="G3391" s="74"/>
      <c r="H3391" s="72"/>
      <c r="I3391" s="72"/>
    </row>
    <row r="3392" spans="1:9" x14ac:dyDescent="0.25">
      <c r="A3392" s="72"/>
      <c r="B3392" s="72"/>
      <c r="C3392" s="72"/>
      <c r="D3392" s="73"/>
      <c r="E3392" s="72"/>
      <c r="F3392" s="72"/>
      <c r="G3392" s="74"/>
      <c r="H3392" s="72"/>
      <c r="I3392" s="72"/>
    </row>
    <row r="3393" spans="1:9" x14ac:dyDescent="0.25">
      <c r="A3393" s="72"/>
      <c r="B3393" s="72"/>
      <c r="C3393" s="72"/>
      <c r="D3393" s="73"/>
      <c r="E3393" s="72"/>
      <c r="F3393" s="72"/>
      <c r="G3393" s="74"/>
      <c r="H3393" s="72"/>
      <c r="I3393" s="72"/>
    </row>
    <row r="3394" spans="1:9" x14ac:dyDescent="0.25">
      <c r="A3394" s="72"/>
      <c r="B3394" s="72"/>
      <c r="C3394" s="72"/>
      <c r="D3394" s="73"/>
      <c r="E3394" s="72"/>
      <c r="F3394" s="72"/>
      <c r="G3394" s="74"/>
      <c r="H3394" s="72"/>
      <c r="I3394" s="72"/>
    </row>
    <row r="3395" spans="1:9" x14ac:dyDescent="0.25">
      <c r="A3395" s="72"/>
      <c r="B3395" s="72"/>
      <c r="C3395" s="72"/>
      <c r="D3395" s="73"/>
      <c r="E3395" s="72"/>
      <c r="F3395" s="72"/>
      <c r="G3395" s="74"/>
      <c r="H3395" s="72"/>
      <c r="I3395" s="72"/>
    </row>
    <row r="3396" spans="1:9" x14ac:dyDescent="0.25">
      <c r="A3396" s="72"/>
      <c r="B3396" s="72"/>
      <c r="C3396" s="72"/>
      <c r="D3396" s="73"/>
      <c r="E3396" s="72"/>
      <c r="F3396" s="72"/>
      <c r="G3396" s="74"/>
      <c r="H3396" s="72"/>
      <c r="I3396" s="72"/>
    </row>
    <row r="3397" spans="1:9" x14ac:dyDescent="0.25">
      <c r="A3397" s="72"/>
      <c r="B3397" s="72"/>
      <c r="C3397" s="72"/>
      <c r="D3397" s="73"/>
      <c r="E3397" s="72"/>
      <c r="F3397" s="72"/>
      <c r="G3397" s="74"/>
      <c r="H3397" s="72"/>
      <c r="I3397" s="72"/>
    </row>
    <row r="3398" spans="1:9" x14ac:dyDescent="0.25">
      <c r="A3398" s="72"/>
      <c r="B3398" s="72"/>
      <c r="C3398" s="72"/>
      <c r="D3398" s="73"/>
      <c r="E3398" s="72"/>
      <c r="F3398" s="72"/>
      <c r="G3398" s="74"/>
      <c r="H3398" s="72"/>
      <c r="I3398" s="72"/>
    </row>
    <row r="3399" spans="1:9" x14ac:dyDescent="0.25">
      <c r="A3399" s="72"/>
      <c r="B3399" s="72"/>
      <c r="C3399" s="72"/>
      <c r="D3399" s="73"/>
      <c r="E3399" s="72"/>
      <c r="F3399" s="72"/>
      <c r="G3399" s="74"/>
      <c r="H3399" s="72"/>
      <c r="I3399" s="72"/>
    </row>
    <row r="3400" spans="1:9" x14ac:dyDescent="0.25">
      <c r="A3400" s="72"/>
      <c r="B3400" s="72"/>
      <c r="C3400" s="72"/>
      <c r="D3400" s="73"/>
      <c r="E3400" s="72"/>
      <c r="F3400" s="72"/>
      <c r="G3400" s="74"/>
      <c r="H3400" s="72"/>
      <c r="I3400" s="72"/>
    </row>
    <row r="3401" spans="1:9" x14ac:dyDescent="0.25">
      <c r="A3401" s="72"/>
      <c r="B3401" s="72"/>
      <c r="C3401" s="72"/>
      <c r="D3401" s="73"/>
      <c r="E3401" s="72"/>
      <c r="F3401" s="72"/>
      <c r="G3401" s="74"/>
      <c r="H3401" s="72"/>
      <c r="I3401" s="72"/>
    </row>
    <row r="3402" spans="1:9" x14ac:dyDescent="0.25">
      <c r="A3402" s="72"/>
      <c r="B3402" s="72"/>
      <c r="C3402" s="72"/>
      <c r="D3402" s="73"/>
      <c r="E3402" s="72"/>
      <c r="F3402" s="72"/>
      <c r="G3402" s="74"/>
      <c r="H3402" s="72"/>
      <c r="I3402" s="72"/>
    </row>
    <row r="3403" spans="1:9" x14ac:dyDescent="0.25">
      <c r="A3403" s="72"/>
      <c r="B3403" s="72"/>
      <c r="C3403" s="72"/>
      <c r="D3403" s="73"/>
      <c r="E3403" s="72"/>
      <c r="F3403" s="72"/>
      <c r="G3403" s="74"/>
      <c r="H3403" s="72"/>
      <c r="I3403" s="72"/>
    </row>
    <row r="3404" spans="1:9" x14ac:dyDescent="0.25">
      <c r="A3404" s="72"/>
      <c r="B3404" s="72"/>
      <c r="C3404" s="72"/>
      <c r="D3404" s="73"/>
      <c r="E3404" s="72"/>
      <c r="F3404" s="72"/>
      <c r="G3404" s="74"/>
      <c r="H3404" s="72"/>
      <c r="I3404" s="72"/>
    </row>
    <row r="3405" spans="1:9" x14ac:dyDescent="0.25">
      <c r="A3405" s="72"/>
      <c r="B3405" s="72"/>
      <c r="C3405" s="72"/>
      <c r="D3405" s="73"/>
      <c r="E3405" s="72"/>
      <c r="F3405" s="72"/>
      <c r="G3405" s="74"/>
      <c r="H3405" s="72"/>
      <c r="I3405" s="72"/>
    </row>
    <row r="3406" spans="1:9" x14ac:dyDescent="0.25">
      <c r="A3406" s="72"/>
      <c r="B3406" s="72"/>
      <c r="C3406" s="72"/>
      <c r="D3406" s="73"/>
      <c r="E3406" s="72"/>
      <c r="F3406" s="72"/>
      <c r="G3406" s="74"/>
      <c r="H3406" s="72"/>
      <c r="I3406" s="72"/>
    </row>
    <row r="3407" spans="1:9" x14ac:dyDescent="0.25">
      <c r="A3407" s="72"/>
      <c r="B3407" s="72"/>
      <c r="C3407" s="72"/>
      <c r="D3407" s="73"/>
      <c r="E3407" s="72"/>
      <c r="F3407" s="72"/>
      <c r="G3407" s="74"/>
      <c r="H3407" s="72"/>
      <c r="I3407" s="72"/>
    </row>
    <row r="3408" spans="1:9" x14ac:dyDescent="0.25">
      <c r="A3408" s="72"/>
      <c r="B3408" s="72"/>
      <c r="C3408" s="72"/>
      <c r="D3408" s="73"/>
      <c r="E3408" s="72"/>
      <c r="F3408" s="72"/>
      <c r="G3408" s="74"/>
      <c r="H3408" s="72"/>
      <c r="I3408" s="72"/>
    </row>
    <row r="3409" spans="1:9" x14ac:dyDescent="0.25">
      <c r="A3409" s="72"/>
      <c r="B3409" s="72"/>
      <c r="C3409" s="72"/>
      <c r="D3409" s="73"/>
      <c r="E3409" s="72"/>
      <c r="F3409" s="72"/>
      <c r="G3409" s="74"/>
      <c r="H3409" s="72"/>
      <c r="I3409" s="72"/>
    </row>
    <row r="3410" spans="1:9" x14ac:dyDescent="0.25">
      <c r="A3410" s="72"/>
      <c r="B3410" s="72"/>
      <c r="C3410" s="72"/>
      <c r="D3410" s="73"/>
      <c r="E3410" s="72"/>
      <c r="F3410" s="72"/>
      <c r="G3410" s="74"/>
      <c r="H3410" s="72"/>
      <c r="I3410" s="72"/>
    </row>
    <row r="3411" spans="1:9" x14ac:dyDescent="0.25">
      <c r="A3411" s="72"/>
      <c r="B3411" s="72"/>
      <c r="C3411" s="72"/>
      <c r="D3411" s="73"/>
      <c r="E3411" s="72"/>
      <c r="F3411" s="72"/>
      <c r="G3411" s="74"/>
      <c r="H3411" s="72"/>
      <c r="I3411" s="72"/>
    </row>
    <row r="3412" spans="1:9" x14ac:dyDescent="0.25">
      <c r="A3412" s="72"/>
      <c r="B3412" s="72"/>
      <c r="C3412" s="72"/>
      <c r="D3412" s="73"/>
      <c r="E3412" s="72"/>
      <c r="F3412" s="72"/>
      <c r="G3412" s="74"/>
      <c r="H3412" s="72"/>
      <c r="I3412" s="72"/>
    </row>
    <row r="3413" spans="1:9" x14ac:dyDescent="0.25">
      <c r="A3413" s="72"/>
      <c r="B3413" s="72"/>
      <c r="C3413" s="72"/>
      <c r="D3413" s="73"/>
      <c r="E3413" s="72"/>
      <c r="F3413" s="72"/>
      <c r="G3413" s="74"/>
      <c r="H3413" s="72"/>
      <c r="I3413" s="72"/>
    </row>
    <row r="3414" spans="1:9" x14ac:dyDescent="0.25">
      <c r="A3414" s="72"/>
      <c r="B3414" s="72"/>
      <c r="C3414" s="72"/>
      <c r="D3414" s="73"/>
      <c r="E3414" s="72"/>
      <c r="F3414" s="72"/>
      <c r="G3414" s="74"/>
      <c r="H3414" s="72"/>
      <c r="I3414" s="72"/>
    </row>
    <row r="3415" spans="1:9" x14ac:dyDescent="0.25">
      <c r="A3415" s="72"/>
      <c r="B3415" s="72"/>
      <c r="C3415" s="72"/>
      <c r="D3415" s="73"/>
      <c r="E3415" s="72"/>
      <c r="F3415" s="72"/>
      <c r="G3415" s="74"/>
      <c r="H3415" s="72"/>
      <c r="I3415" s="72"/>
    </row>
    <row r="3416" spans="1:9" x14ac:dyDescent="0.25">
      <c r="A3416" s="72"/>
      <c r="B3416" s="72"/>
      <c r="C3416" s="72"/>
      <c r="D3416" s="73"/>
      <c r="E3416" s="72"/>
      <c r="F3416" s="72"/>
      <c r="G3416" s="74"/>
      <c r="H3416" s="72"/>
      <c r="I3416" s="72"/>
    </row>
    <row r="3417" spans="1:9" x14ac:dyDescent="0.25">
      <c r="A3417" s="72"/>
      <c r="B3417" s="72"/>
      <c r="C3417" s="72"/>
      <c r="D3417" s="73"/>
      <c r="E3417" s="72"/>
      <c r="F3417" s="72"/>
      <c r="G3417" s="74"/>
      <c r="H3417" s="72"/>
      <c r="I3417" s="72"/>
    </row>
    <row r="3418" spans="1:9" x14ac:dyDescent="0.25">
      <c r="A3418" s="72"/>
      <c r="B3418" s="72"/>
      <c r="C3418" s="72"/>
      <c r="D3418" s="73"/>
      <c r="E3418" s="72"/>
      <c r="F3418" s="72"/>
      <c r="G3418" s="74"/>
      <c r="H3418" s="72"/>
      <c r="I3418" s="72"/>
    </row>
    <row r="3419" spans="1:9" x14ac:dyDescent="0.25">
      <c r="A3419" s="72"/>
      <c r="B3419" s="72"/>
      <c r="C3419" s="72"/>
      <c r="D3419" s="73"/>
      <c r="E3419" s="72"/>
      <c r="F3419" s="72"/>
      <c r="G3419" s="74"/>
      <c r="H3419" s="72"/>
      <c r="I3419" s="72"/>
    </row>
    <row r="3420" spans="1:9" x14ac:dyDescent="0.25">
      <c r="A3420" s="72"/>
      <c r="B3420" s="72"/>
      <c r="C3420" s="72"/>
      <c r="D3420" s="73"/>
      <c r="E3420" s="72"/>
      <c r="F3420" s="72"/>
      <c r="G3420" s="74"/>
      <c r="H3420" s="72"/>
      <c r="I3420" s="72"/>
    </row>
    <row r="3421" spans="1:9" x14ac:dyDescent="0.25">
      <c r="A3421" s="72"/>
      <c r="B3421" s="72"/>
      <c r="C3421" s="72"/>
      <c r="D3421" s="73"/>
      <c r="E3421" s="72"/>
      <c r="F3421" s="72"/>
      <c r="G3421" s="74"/>
      <c r="H3421" s="72"/>
      <c r="I3421" s="72"/>
    </row>
    <row r="3422" spans="1:9" x14ac:dyDescent="0.25">
      <c r="A3422" s="72"/>
      <c r="B3422" s="72"/>
      <c r="C3422" s="72"/>
      <c r="D3422" s="73"/>
      <c r="E3422" s="72"/>
      <c r="F3422" s="72"/>
      <c r="G3422" s="74"/>
      <c r="H3422" s="72"/>
      <c r="I3422" s="72"/>
    </row>
    <row r="3423" spans="1:9" x14ac:dyDescent="0.25">
      <c r="A3423" s="72"/>
      <c r="B3423" s="72"/>
      <c r="C3423" s="72"/>
      <c r="D3423" s="73"/>
      <c r="E3423" s="72"/>
      <c r="F3423" s="72"/>
      <c r="G3423" s="74"/>
      <c r="H3423" s="72"/>
      <c r="I3423" s="72"/>
    </row>
    <row r="3424" spans="1:9" x14ac:dyDescent="0.25">
      <c r="A3424" s="72"/>
      <c r="B3424" s="72"/>
      <c r="C3424" s="72"/>
      <c r="D3424" s="73"/>
      <c r="E3424" s="72"/>
      <c r="F3424" s="72"/>
      <c r="G3424" s="74"/>
      <c r="H3424" s="72"/>
      <c r="I3424" s="72"/>
    </row>
    <row r="3425" spans="1:9" x14ac:dyDescent="0.25">
      <c r="A3425" s="72"/>
      <c r="B3425" s="72"/>
      <c r="C3425" s="72"/>
      <c r="D3425" s="73"/>
      <c r="E3425" s="72"/>
      <c r="F3425" s="72"/>
      <c r="G3425" s="74"/>
      <c r="H3425" s="72"/>
      <c r="I3425" s="72"/>
    </row>
    <row r="3426" spans="1:9" x14ac:dyDescent="0.25">
      <c r="A3426" s="72"/>
      <c r="B3426" s="72"/>
      <c r="C3426" s="72"/>
      <c r="D3426" s="73"/>
      <c r="E3426" s="72"/>
      <c r="F3426" s="72"/>
      <c r="G3426" s="74"/>
      <c r="H3426" s="72"/>
      <c r="I3426" s="72"/>
    </row>
    <row r="3427" spans="1:9" x14ac:dyDescent="0.25">
      <c r="A3427" s="72"/>
      <c r="B3427" s="72"/>
      <c r="C3427" s="72"/>
      <c r="D3427" s="73"/>
      <c r="E3427" s="72"/>
      <c r="F3427" s="72"/>
      <c r="G3427" s="74"/>
      <c r="H3427" s="72"/>
      <c r="I3427" s="72"/>
    </row>
    <row r="3428" spans="1:9" x14ac:dyDescent="0.25">
      <c r="A3428" s="72"/>
      <c r="B3428" s="72"/>
      <c r="C3428" s="72"/>
      <c r="D3428" s="73"/>
      <c r="E3428" s="72"/>
      <c r="F3428" s="72"/>
      <c r="G3428" s="74"/>
      <c r="H3428" s="72"/>
      <c r="I3428" s="72"/>
    </row>
    <row r="3429" spans="1:9" x14ac:dyDescent="0.25">
      <c r="A3429" s="72"/>
      <c r="B3429" s="72"/>
      <c r="C3429" s="72"/>
      <c r="D3429" s="73"/>
      <c r="E3429" s="72"/>
      <c r="F3429" s="72"/>
      <c r="G3429" s="74"/>
      <c r="H3429" s="72"/>
      <c r="I3429" s="72"/>
    </row>
    <row r="3430" spans="1:9" x14ac:dyDescent="0.25">
      <c r="A3430" s="72"/>
      <c r="B3430" s="72"/>
      <c r="C3430" s="72"/>
      <c r="D3430" s="73"/>
      <c r="E3430" s="72"/>
      <c r="F3430" s="72"/>
      <c r="G3430" s="74"/>
      <c r="H3430" s="72"/>
      <c r="I3430" s="72"/>
    </row>
    <row r="3431" spans="1:9" x14ac:dyDescent="0.25">
      <c r="A3431" s="72"/>
      <c r="B3431" s="72"/>
      <c r="C3431" s="72"/>
      <c r="D3431" s="73"/>
      <c r="E3431" s="72"/>
      <c r="F3431" s="72"/>
      <c r="G3431" s="74"/>
      <c r="H3431" s="72"/>
      <c r="I3431" s="72"/>
    </row>
    <row r="3432" spans="1:9" x14ac:dyDescent="0.25">
      <c r="A3432" s="72"/>
      <c r="B3432" s="72"/>
      <c r="C3432" s="72"/>
      <c r="D3432" s="73"/>
      <c r="E3432" s="72"/>
      <c r="F3432" s="72"/>
      <c r="G3432" s="74"/>
      <c r="H3432" s="72"/>
      <c r="I3432" s="72"/>
    </row>
    <row r="3433" spans="1:9" x14ac:dyDescent="0.25">
      <c r="A3433" s="72"/>
      <c r="B3433" s="72"/>
      <c r="C3433" s="72"/>
      <c r="D3433" s="73"/>
      <c r="E3433" s="72"/>
      <c r="F3433" s="72"/>
      <c r="G3433" s="74"/>
      <c r="H3433" s="72"/>
      <c r="I3433" s="72"/>
    </row>
    <row r="3434" spans="1:9" x14ac:dyDescent="0.25">
      <c r="A3434" s="72"/>
      <c r="B3434" s="72"/>
      <c r="C3434" s="72"/>
      <c r="D3434" s="73"/>
      <c r="E3434" s="72"/>
      <c r="F3434" s="72"/>
      <c r="G3434" s="74"/>
      <c r="H3434" s="72"/>
      <c r="I3434" s="72"/>
    </row>
    <row r="3435" spans="1:9" x14ac:dyDescent="0.25">
      <c r="A3435" s="72"/>
      <c r="B3435" s="72"/>
      <c r="C3435" s="72"/>
      <c r="D3435" s="73"/>
      <c r="E3435" s="72"/>
      <c r="F3435" s="72"/>
      <c r="G3435" s="74"/>
      <c r="H3435" s="72"/>
      <c r="I3435" s="72"/>
    </row>
    <row r="3436" spans="1:9" x14ac:dyDescent="0.25">
      <c r="A3436" s="72"/>
      <c r="B3436" s="72"/>
      <c r="C3436" s="72"/>
      <c r="D3436" s="73"/>
      <c r="E3436" s="72"/>
      <c r="F3436" s="72"/>
      <c r="G3436" s="74"/>
      <c r="H3436" s="72"/>
      <c r="I3436" s="72"/>
    </row>
    <row r="3437" spans="1:9" x14ac:dyDescent="0.25">
      <c r="A3437" s="72"/>
      <c r="B3437" s="72"/>
      <c r="C3437" s="72"/>
      <c r="D3437" s="73"/>
      <c r="E3437" s="72"/>
      <c r="F3437" s="72"/>
      <c r="G3437" s="74"/>
      <c r="H3437" s="72"/>
      <c r="I3437" s="72"/>
    </row>
    <row r="3438" spans="1:9" x14ac:dyDescent="0.25">
      <c r="A3438" s="72"/>
      <c r="B3438" s="72"/>
      <c r="C3438" s="72"/>
      <c r="D3438" s="73"/>
      <c r="E3438" s="72"/>
      <c r="F3438" s="72"/>
      <c r="G3438" s="74"/>
      <c r="H3438" s="72"/>
      <c r="I3438" s="72"/>
    </row>
    <row r="3439" spans="1:9" x14ac:dyDescent="0.25">
      <c r="A3439" s="72"/>
      <c r="B3439" s="72"/>
      <c r="C3439" s="72"/>
      <c r="D3439" s="73"/>
      <c r="E3439" s="72"/>
      <c r="F3439" s="72"/>
      <c r="G3439" s="74"/>
      <c r="H3439" s="72"/>
      <c r="I3439" s="72"/>
    </row>
    <row r="3440" spans="1:9" x14ac:dyDescent="0.25">
      <c r="A3440" s="72"/>
      <c r="B3440" s="72"/>
      <c r="C3440" s="72"/>
      <c r="D3440" s="73"/>
      <c r="E3440" s="72"/>
      <c r="F3440" s="72"/>
      <c r="G3440" s="74"/>
      <c r="H3440" s="72"/>
      <c r="I3440" s="72"/>
    </row>
    <row r="3441" spans="1:9" x14ac:dyDescent="0.25">
      <c r="A3441" s="72"/>
      <c r="B3441" s="72"/>
      <c r="C3441" s="72"/>
      <c r="D3441" s="73"/>
      <c r="E3441" s="72"/>
      <c r="F3441" s="72"/>
      <c r="G3441" s="74"/>
      <c r="H3441" s="72"/>
      <c r="I3441" s="72"/>
    </row>
    <row r="3442" spans="1:9" x14ac:dyDescent="0.25">
      <c r="A3442" s="72"/>
      <c r="B3442" s="72"/>
      <c r="C3442" s="72"/>
      <c r="D3442" s="73"/>
      <c r="E3442" s="72"/>
      <c r="F3442" s="72"/>
      <c r="G3442" s="74"/>
      <c r="H3442" s="72"/>
      <c r="I3442" s="72"/>
    </row>
    <row r="3443" spans="1:9" x14ac:dyDescent="0.25">
      <c r="A3443" s="72"/>
      <c r="B3443" s="72"/>
      <c r="C3443" s="72"/>
      <c r="D3443" s="73"/>
      <c r="E3443" s="72"/>
      <c r="F3443" s="72"/>
      <c r="G3443" s="74"/>
      <c r="H3443" s="72"/>
      <c r="I3443" s="72"/>
    </row>
    <row r="3444" spans="1:9" x14ac:dyDescent="0.25">
      <c r="A3444" s="72"/>
      <c r="B3444" s="72"/>
      <c r="C3444" s="72"/>
      <c r="D3444" s="73"/>
      <c r="E3444" s="72"/>
      <c r="F3444" s="72"/>
      <c r="G3444" s="74"/>
      <c r="H3444" s="72"/>
      <c r="I3444" s="72"/>
    </row>
    <row r="3445" spans="1:9" x14ac:dyDescent="0.25">
      <c r="A3445" s="72"/>
      <c r="B3445" s="72"/>
      <c r="C3445" s="72"/>
      <c r="D3445" s="73"/>
      <c r="E3445" s="72"/>
      <c r="F3445" s="72"/>
      <c r="G3445" s="74"/>
      <c r="H3445" s="72"/>
      <c r="I3445" s="72"/>
    </row>
    <row r="3446" spans="1:9" x14ac:dyDescent="0.25">
      <c r="A3446" s="72"/>
      <c r="B3446" s="72"/>
      <c r="C3446" s="72"/>
      <c r="D3446" s="73"/>
      <c r="E3446" s="72"/>
      <c r="F3446" s="72"/>
      <c r="G3446" s="74"/>
      <c r="H3446" s="72"/>
      <c r="I3446" s="72"/>
    </row>
    <row r="3447" spans="1:9" x14ac:dyDescent="0.25">
      <c r="A3447" s="72"/>
      <c r="B3447" s="72"/>
      <c r="C3447" s="72"/>
      <c r="D3447" s="73"/>
      <c r="E3447" s="72"/>
      <c r="F3447" s="72"/>
      <c r="G3447" s="74"/>
      <c r="H3447" s="72"/>
      <c r="I3447" s="72"/>
    </row>
    <row r="3448" spans="1:9" x14ac:dyDescent="0.25">
      <c r="A3448" s="72"/>
      <c r="B3448" s="72"/>
      <c r="C3448" s="72"/>
      <c r="D3448" s="73"/>
      <c r="E3448" s="72"/>
      <c r="F3448" s="72"/>
      <c r="G3448" s="74"/>
      <c r="H3448" s="72"/>
      <c r="I3448" s="72"/>
    </row>
    <row r="3449" spans="1:9" x14ac:dyDescent="0.25">
      <c r="A3449" s="72"/>
      <c r="B3449" s="72"/>
      <c r="C3449" s="72"/>
      <c r="D3449" s="73"/>
      <c r="E3449" s="72"/>
      <c r="F3449" s="72"/>
      <c r="G3449" s="74"/>
      <c r="H3449" s="72"/>
      <c r="I3449" s="72"/>
    </row>
    <row r="3450" spans="1:9" x14ac:dyDescent="0.25">
      <c r="A3450" s="72"/>
      <c r="B3450" s="72"/>
      <c r="C3450" s="72"/>
      <c r="D3450" s="73"/>
      <c r="E3450" s="72"/>
      <c r="F3450" s="72"/>
      <c r="G3450" s="74"/>
      <c r="H3450" s="72"/>
      <c r="I3450" s="72"/>
    </row>
    <row r="3451" spans="1:9" x14ac:dyDescent="0.25">
      <c r="A3451" s="72"/>
      <c r="B3451" s="72"/>
      <c r="C3451" s="72"/>
      <c r="D3451" s="73"/>
      <c r="E3451" s="72"/>
      <c r="F3451" s="72"/>
      <c r="G3451" s="74"/>
      <c r="H3451" s="72"/>
      <c r="I3451" s="72"/>
    </row>
    <row r="3452" spans="1:9" x14ac:dyDescent="0.25">
      <c r="A3452" s="72"/>
      <c r="B3452" s="72"/>
      <c r="C3452" s="72"/>
      <c r="D3452" s="73"/>
      <c r="E3452" s="72"/>
      <c r="F3452" s="72"/>
      <c r="G3452" s="74"/>
      <c r="H3452" s="72"/>
      <c r="I3452" s="72"/>
    </row>
    <row r="3453" spans="1:9" x14ac:dyDescent="0.25">
      <c r="A3453" s="72"/>
      <c r="B3453" s="72"/>
      <c r="C3453" s="72"/>
      <c r="D3453" s="73"/>
      <c r="E3453" s="72"/>
      <c r="F3453" s="72"/>
      <c r="G3453" s="74"/>
      <c r="H3453" s="72"/>
      <c r="I3453" s="72"/>
    </row>
    <row r="3454" spans="1:9" x14ac:dyDescent="0.25">
      <c r="A3454" s="72"/>
      <c r="B3454" s="72"/>
      <c r="C3454" s="72"/>
      <c r="D3454" s="73"/>
      <c r="E3454" s="72"/>
      <c r="F3454" s="72"/>
      <c r="G3454" s="74"/>
      <c r="H3454" s="72"/>
      <c r="I3454" s="72"/>
    </row>
    <row r="3455" spans="1:9" x14ac:dyDescent="0.25">
      <c r="A3455" s="72"/>
      <c r="B3455" s="72"/>
      <c r="C3455" s="72"/>
      <c r="D3455" s="73"/>
      <c r="E3455" s="72"/>
      <c r="F3455" s="72"/>
      <c r="G3455" s="74"/>
      <c r="H3455" s="72"/>
      <c r="I3455" s="72"/>
    </row>
    <row r="3456" spans="1:9" x14ac:dyDescent="0.25">
      <c r="A3456" s="72"/>
      <c r="B3456" s="72"/>
      <c r="C3456" s="72"/>
      <c r="D3456" s="73"/>
      <c r="E3456" s="72"/>
      <c r="F3456" s="72"/>
      <c r="G3456" s="74"/>
      <c r="H3456" s="72"/>
      <c r="I3456" s="72"/>
    </row>
    <row r="3457" spans="1:9" x14ac:dyDescent="0.25">
      <c r="A3457" s="72"/>
      <c r="B3457" s="72"/>
      <c r="C3457" s="72"/>
      <c r="D3457" s="73"/>
      <c r="E3457" s="72"/>
      <c r="F3457" s="72"/>
      <c r="G3457" s="74"/>
      <c r="H3457" s="72"/>
      <c r="I3457" s="72"/>
    </row>
    <row r="3458" spans="1:9" x14ac:dyDescent="0.25">
      <c r="A3458" s="72"/>
      <c r="B3458" s="72"/>
      <c r="C3458" s="72"/>
      <c r="D3458" s="73"/>
      <c r="E3458" s="72"/>
      <c r="F3458" s="72"/>
      <c r="G3458" s="74"/>
      <c r="H3458" s="72"/>
      <c r="I3458" s="72"/>
    </row>
    <row r="3459" spans="1:9" x14ac:dyDescent="0.25">
      <c r="A3459" s="72"/>
      <c r="B3459" s="72"/>
      <c r="C3459" s="72"/>
      <c r="D3459" s="73"/>
      <c r="E3459" s="72"/>
      <c r="F3459" s="72"/>
      <c r="G3459" s="74"/>
      <c r="H3459" s="72"/>
      <c r="I3459" s="72"/>
    </row>
    <row r="3460" spans="1:9" x14ac:dyDescent="0.25">
      <c r="A3460" s="72"/>
      <c r="B3460" s="72"/>
      <c r="C3460" s="72"/>
      <c r="D3460" s="73"/>
      <c r="E3460" s="72"/>
      <c r="F3460" s="72"/>
      <c r="G3460" s="74"/>
      <c r="H3460" s="72"/>
      <c r="I3460" s="72"/>
    </row>
    <row r="3461" spans="1:9" x14ac:dyDescent="0.25">
      <c r="A3461" s="72"/>
      <c r="B3461" s="72"/>
      <c r="C3461" s="72"/>
      <c r="D3461" s="73"/>
      <c r="E3461" s="72"/>
      <c r="F3461" s="72"/>
      <c r="G3461" s="74"/>
      <c r="H3461" s="72"/>
      <c r="I3461" s="72"/>
    </row>
    <row r="3462" spans="1:9" x14ac:dyDescent="0.25">
      <c r="A3462" s="72"/>
      <c r="B3462" s="72"/>
      <c r="C3462" s="72"/>
      <c r="D3462" s="73"/>
      <c r="E3462" s="72"/>
      <c r="F3462" s="72"/>
      <c r="G3462" s="74"/>
      <c r="H3462" s="72"/>
      <c r="I3462" s="72"/>
    </row>
    <row r="3463" spans="1:9" x14ac:dyDescent="0.25">
      <c r="A3463" s="72"/>
      <c r="B3463" s="72"/>
      <c r="C3463" s="72"/>
      <c r="D3463" s="73"/>
      <c r="E3463" s="72"/>
      <c r="F3463" s="72"/>
      <c r="G3463" s="74"/>
      <c r="H3463" s="72"/>
      <c r="I3463" s="72"/>
    </row>
    <row r="3464" spans="1:9" x14ac:dyDescent="0.25">
      <c r="A3464" s="72"/>
      <c r="B3464" s="72"/>
      <c r="C3464" s="72"/>
      <c r="D3464" s="73"/>
      <c r="E3464" s="72"/>
      <c r="F3464" s="72"/>
      <c r="G3464" s="74"/>
      <c r="H3464" s="72"/>
      <c r="I3464" s="72"/>
    </row>
    <row r="3465" spans="1:9" x14ac:dyDescent="0.25">
      <c r="A3465" s="72"/>
      <c r="B3465" s="72"/>
      <c r="C3465" s="72"/>
      <c r="D3465" s="73"/>
      <c r="E3465" s="72"/>
      <c r="F3465" s="72"/>
      <c r="G3465" s="74"/>
      <c r="H3465" s="72"/>
      <c r="I3465" s="72"/>
    </row>
    <row r="3466" spans="1:9" x14ac:dyDescent="0.25">
      <c r="A3466" s="72"/>
      <c r="B3466" s="72"/>
      <c r="C3466" s="72"/>
      <c r="D3466" s="73"/>
      <c r="E3466" s="72"/>
      <c r="F3466" s="72"/>
      <c r="G3466" s="74"/>
      <c r="H3466" s="72"/>
      <c r="I3466" s="72"/>
    </row>
    <row r="3467" spans="1:9" x14ac:dyDescent="0.25">
      <c r="A3467" s="72"/>
      <c r="B3467" s="72"/>
      <c r="C3467" s="72"/>
      <c r="D3467" s="73"/>
      <c r="E3467" s="72"/>
      <c r="F3467" s="72"/>
      <c r="G3467" s="74"/>
      <c r="H3467" s="72"/>
      <c r="I3467" s="72"/>
    </row>
    <row r="3468" spans="1:9" x14ac:dyDescent="0.25">
      <c r="A3468" s="72"/>
      <c r="B3468" s="72"/>
      <c r="C3468" s="72"/>
      <c r="D3468" s="73"/>
      <c r="E3468" s="72"/>
      <c r="F3468" s="72"/>
      <c r="G3468" s="74"/>
      <c r="H3468" s="72"/>
      <c r="I3468" s="72"/>
    </row>
    <row r="3469" spans="1:9" x14ac:dyDescent="0.25">
      <c r="A3469" s="72"/>
      <c r="B3469" s="72"/>
      <c r="C3469" s="72"/>
      <c r="D3469" s="73"/>
      <c r="E3469" s="72"/>
      <c r="F3469" s="72"/>
      <c r="G3469" s="74"/>
      <c r="H3469" s="72"/>
      <c r="I3469" s="72"/>
    </row>
    <row r="3470" spans="1:9" x14ac:dyDescent="0.25">
      <c r="A3470" s="72"/>
      <c r="B3470" s="72"/>
      <c r="C3470" s="72"/>
      <c r="D3470" s="73"/>
      <c r="E3470" s="72"/>
      <c r="F3470" s="72"/>
      <c r="G3470" s="74"/>
      <c r="H3470" s="72"/>
      <c r="I3470" s="72"/>
    </row>
    <row r="3471" spans="1:9" x14ac:dyDescent="0.25">
      <c r="A3471" s="72"/>
      <c r="B3471" s="72"/>
      <c r="C3471" s="72"/>
      <c r="D3471" s="73"/>
      <c r="E3471" s="72"/>
      <c r="F3471" s="72"/>
      <c r="G3471" s="74"/>
      <c r="H3471" s="72"/>
      <c r="I3471" s="72"/>
    </row>
    <row r="3472" spans="1:9" x14ac:dyDescent="0.25">
      <c r="A3472" s="72"/>
      <c r="B3472" s="72"/>
      <c r="C3472" s="72"/>
      <c r="D3472" s="73"/>
      <c r="E3472" s="72"/>
      <c r="F3472" s="72"/>
      <c r="G3472" s="74"/>
      <c r="H3472" s="72"/>
      <c r="I3472" s="72"/>
    </row>
    <row r="3473" spans="1:9" x14ac:dyDescent="0.25">
      <c r="A3473" s="72"/>
      <c r="B3473" s="72"/>
      <c r="C3473" s="72"/>
      <c r="D3473" s="73"/>
      <c r="E3473" s="72"/>
      <c r="F3473" s="72"/>
      <c r="G3473" s="74"/>
      <c r="H3473" s="72"/>
      <c r="I3473" s="72"/>
    </row>
    <row r="3474" spans="1:9" x14ac:dyDescent="0.25">
      <c r="A3474" s="72"/>
      <c r="B3474" s="72"/>
      <c r="C3474" s="72"/>
      <c r="D3474" s="73"/>
      <c r="E3474" s="72"/>
      <c r="F3474" s="72"/>
      <c r="G3474" s="74"/>
      <c r="H3474" s="72"/>
      <c r="I3474" s="72"/>
    </row>
    <row r="3475" spans="1:9" x14ac:dyDescent="0.25">
      <c r="A3475" s="72"/>
      <c r="B3475" s="72"/>
      <c r="C3475" s="72"/>
      <c r="D3475" s="73"/>
      <c r="E3475" s="72"/>
      <c r="F3475" s="72"/>
      <c r="G3475" s="74"/>
      <c r="H3475" s="72"/>
      <c r="I3475" s="72"/>
    </row>
    <row r="3476" spans="1:9" x14ac:dyDescent="0.25">
      <c r="A3476" s="72"/>
      <c r="B3476" s="72"/>
      <c r="C3476" s="72"/>
      <c r="D3476" s="73"/>
      <c r="E3476" s="72"/>
      <c r="F3476" s="72"/>
      <c r="G3476" s="74"/>
      <c r="H3476" s="72"/>
      <c r="I3476" s="72"/>
    </row>
    <row r="3477" spans="1:9" x14ac:dyDescent="0.25">
      <c r="A3477" s="72"/>
      <c r="B3477" s="72"/>
      <c r="C3477" s="72"/>
      <c r="D3477" s="73"/>
      <c r="E3477" s="72"/>
      <c r="F3477" s="72"/>
      <c r="G3477" s="74"/>
      <c r="H3477" s="72"/>
      <c r="I3477" s="72"/>
    </row>
    <row r="3478" spans="1:9" x14ac:dyDescent="0.25">
      <c r="A3478" s="72"/>
      <c r="B3478" s="72"/>
      <c r="C3478" s="72"/>
      <c r="D3478" s="73"/>
      <c r="E3478" s="72"/>
      <c r="F3478" s="72"/>
      <c r="G3478" s="74"/>
      <c r="H3478" s="72"/>
      <c r="I3478" s="72"/>
    </row>
    <row r="3479" spans="1:9" x14ac:dyDescent="0.25">
      <c r="A3479" s="72"/>
      <c r="B3479" s="72"/>
      <c r="C3479" s="72"/>
      <c r="D3479" s="73"/>
      <c r="E3479" s="72"/>
      <c r="F3479" s="72"/>
      <c r="G3479" s="74"/>
      <c r="H3479" s="72"/>
      <c r="I3479" s="72"/>
    </row>
    <row r="3480" spans="1:9" x14ac:dyDescent="0.25">
      <c r="A3480" s="72"/>
      <c r="B3480" s="72"/>
      <c r="C3480" s="72"/>
      <c r="D3480" s="73"/>
      <c r="E3480" s="72"/>
      <c r="F3480" s="72"/>
      <c r="G3480" s="74"/>
      <c r="H3480" s="72"/>
      <c r="I3480" s="72"/>
    </row>
    <row r="3481" spans="1:9" x14ac:dyDescent="0.25">
      <c r="A3481" s="72"/>
      <c r="B3481" s="72"/>
      <c r="C3481" s="72"/>
      <c r="D3481" s="73"/>
      <c r="E3481" s="72"/>
      <c r="F3481" s="72"/>
      <c r="G3481" s="74"/>
      <c r="H3481" s="72"/>
      <c r="I3481" s="72"/>
    </row>
    <row r="3482" spans="1:9" x14ac:dyDescent="0.25">
      <c r="A3482" s="72"/>
      <c r="B3482" s="72"/>
      <c r="C3482" s="72"/>
      <c r="D3482" s="73"/>
      <c r="E3482" s="72"/>
      <c r="F3482" s="72"/>
      <c r="G3482" s="74"/>
      <c r="H3482" s="72"/>
      <c r="I3482" s="72"/>
    </row>
    <row r="3483" spans="1:9" x14ac:dyDescent="0.25">
      <c r="A3483" s="72"/>
      <c r="B3483" s="72"/>
      <c r="C3483" s="72"/>
      <c r="D3483" s="73"/>
      <c r="E3483" s="72"/>
      <c r="F3483" s="72"/>
      <c r="G3483" s="74"/>
      <c r="H3483" s="72"/>
      <c r="I3483" s="72"/>
    </row>
    <row r="3484" spans="1:9" x14ac:dyDescent="0.25">
      <c r="A3484" s="72"/>
      <c r="B3484" s="72"/>
      <c r="C3484" s="72"/>
      <c r="D3484" s="73"/>
      <c r="E3484" s="72"/>
      <c r="F3484" s="72"/>
      <c r="G3484" s="74"/>
      <c r="H3484" s="72"/>
      <c r="I3484" s="72"/>
    </row>
    <row r="3485" spans="1:9" x14ac:dyDescent="0.25">
      <c r="A3485" s="72"/>
      <c r="B3485" s="72"/>
      <c r="C3485" s="72"/>
      <c r="D3485" s="73"/>
      <c r="E3485" s="72"/>
      <c r="F3485" s="72"/>
      <c r="G3485" s="74"/>
      <c r="H3485" s="72"/>
      <c r="I3485" s="72"/>
    </row>
    <row r="3486" spans="1:9" x14ac:dyDescent="0.25">
      <c r="A3486" s="72"/>
      <c r="B3486" s="72"/>
      <c r="C3486" s="72"/>
      <c r="D3486" s="73"/>
      <c r="E3486" s="72"/>
      <c r="F3486" s="72"/>
      <c r="G3486" s="74"/>
      <c r="H3486" s="72"/>
      <c r="I3486" s="72"/>
    </row>
    <row r="3487" spans="1:9" x14ac:dyDescent="0.25">
      <c r="A3487" s="72"/>
      <c r="B3487" s="72"/>
      <c r="C3487" s="72"/>
      <c r="D3487" s="73"/>
      <c r="E3487" s="72"/>
      <c r="F3487" s="72"/>
      <c r="G3487" s="74"/>
      <c r="H3487" s="72"/>
      <c r="I3487" s="72"/>
    </row>
    <row r="3488" spans="1:9" x14ac:dyDescent="0.25">
      <c r="A3488" s="72"/>
      <c r="B3488" s="72"/>
      <c r="C3488" s="72"/>
      <c r="D3488" s="73"/>
      <c r="E3488" s="72"/>
      <c r="F3488" s="72"/>
      <c r="G3488" s="74"/>
      <c r="H3488" s="72"/>
      <c r="I3488" s="72"/>
    </row>
    <row r="3489" spans="1:9" x14ac:dyDescent="0.25">
      <c r="A3489" s="72"/>
      <c r="B3489" s="72"/>
      <c r="C3489" s="72"/>
      <c r="D3489" s="73"/>
      <c r="E3489" s="72"/>
      <c r="F3489" s="72"/>
      <c r="G3489" s="74"/>
      <c r="H3489" s="72"/>
      <c r="I3489" s="72"/>
    </row>
    <row r="3490" spans="1:9" x14ac:dyDescent="0.25">
      <c r="A3490" s="72"/>
      <c r="B3490" s="72"/>
      <c r="C3490" s="72"/>
      <c r="D3490" s="73"/>
      <c r="E3490" s="72"/>
      <c r="F3490" s="72"/>
      <c r="G3490" s="74"/>
      <c r="H3490" s="72"/>
      <c r="I3490" s="72"/>
    </row>
    <row r="3491" spans="1:9" x14ac:dyDescent="0.25">
      <c r="A3491" s="72"/>
      <c r="B3491" s="72"/>
      <c r="C3491" s="72"/>
      <c r="D3491" s="73"/>
      <c r="E3491" s="72"/>
      <c r="F3491" s="72"/>
      <c r="G3491" s="74"/>
      <c r="H3491" s="72"/>
      <c r="I3491" s="72"/>
    </row>
    <row r="3492" spans="1:9" x14ac:dyDescent="0.25">
      <c r="A3492" s="72"/>
      <c r="B3492" s="72"/>
      <c r="C3492" s="72"/>
      <c r="D3492" s="73"/>
      <c r="E3492" s="72"/>
      <c r="F3492" s="72"/>
      <c r="G3492" s="74"/>
      <c r="H3492" s="72"/>
      <c r="I3492" s="72"/>
    </row>
    <row r="3493" spans="1:9" x14ac:dyDescent="0.25">
      <c r="A3493" s="72"/>
      <c r="B3493" s="72"/>
      <c r="C3493" s="72"/>
      <c r="D3493" s="73"/>
      <c r="E3493" s="72"/>
      <c r="F3493" s="72"/>
      <c r="G3493" s="74"/>
      <c r="H3493" s="72"/>
      <c r="I3493" s="72"/>
    </row>
    <row r="3494" spans="1:9" x14ac:dyDescent="0.25">
      <c r="A3494" s="72"/>
      <c r="B3494" s="72"/>
      <c r="C3494" s="72"/>
      <c r="D3494" s="73"/>
      <c r="E3494" s="72"/>
      <c r="F3494" s="72"/>
      <c r="G3494" s="74"/>
      <c r="H3494" s="72"/>
      <c r="I3494" s="72"/>
    </row>
    <row r="3495" spans="1:9" x14ac:dyDescent="0.25">
      <c r="A3495" s="72"/>
      <c r="B3495" s="72"/>
      <c r="C3495" s="72"/>
      <c r="D3495" s="73"/>
      <c r="E3495" s="72"/>
      <c r="F3495" s="72"/>
      <c r="G3495" s="74"/>
      <c r="H3495" s="72"/>
      <c r="I3495" s="72"/>
    </row>
    <row r="3496" spans="1:9" x14ac:dyDescent="0.25">
      <c r="A3496" s="72"/>
      <c r="B3496" s="72"/>
      <c r="C3496" s="72"/>
      <c r="D3496" s="73"/>
      <c r="E3496" s="72"/>
      <c r="F3496" s="72"/>
      <c r="G3496" s="74"/>
      <c r="H3496" s="72"/>
      <c r="I3496" s="72"/>
    </row>
    <row r="3497" spans="1:9" x14ac:dyDescent="0.25">
      <c r="A3497" s="72"/>
      <c r="B3497" s="72"/>
      <c r="C3497" s="72"/>
      <c r="D3497" s="73"/>
      <c r="E3497" s="72"/>
      <c r="F3497" s="72"/>
      <c r="G3497" s="74"/>
      <c r="H3497" s="72"/>
      <c r="I3497" s="72"/>
    </row>
    <row r="3498" spans="1:9" x14ac:dyDescent="0.25">
      <c r="A3498" s="72"/>
      <c r="B3498" s="72"/>
      <c r="C3498" s="72"/>
      <c r="D3498" s="73"/>
      <c r="E3498" s="72"/>
      <c r="F3498" s="72"/>
      <c r="G3498" s="74"/>
      <c r="H3498" s="72"/>
      <c r="I3498" s="72"/>
    </row>
    <row r="3499" spans="1:9" x14ac:dyDescent="0.25">
      <c r="A3499" s="72"/>
      <c r="B3499" s="72"/>
      <c r="C3499" s="72"/>
      <c r="D3499" s="73"/>
      <c r="E3499" s="72"/>
      <c r="F3499" s="72"/>
      <c r="G3499" s="74"/>
      <c r="H3499" s="72"/>
      <c r="I3499" s="72"/>
    </row>
    <row r="3500" spans="1:9" x14ac:dyDescent="0.25">
      <c r="A3500" s="72"/>
      <c r="B3500" s="72"/>
      <c r="C3500" s="72"/>
      <c r="D3500" s="73"/>
      <c r="E3500" s="72"/>
      <c r="F3500" s="72"/>
      <c r="G3500" s="74"/>
      <c r="H3500" s="72"/>
      <c r="I3500" s="72"/>
    </row>
    <row r="3501" spans="1:9" x14ac:dyDescent="0.25">
      <c r="A3501" s="72"/>
      <c r="B3501" s="72"/>
      <c r="C3501" s="72"/>
      <c r="D3501" s="73"/>
      <c r="E3501" s="72"/>
      <c r="F3501" s="72"/>
      <c r="G3501" s="74"/>
      <c r="H3501" s="72"/>
      <c r="I3501" s="72"/>
    </row>
    <row r="3502" spans="1:9" x14ac:dyDescent="0.25">
      <c r="A3502" s="72"/>
      <c r="B3502" s="72"/>
      <c r="C3502" s="72"/>
      <c r="D3502" s="73"/>
      <c r="E3502" s="72"/>
      <c r="F3502" s="72"/>
      <c r="G3502" s="74"/>
      <c r="H3502" s="72"/>
      <c r="I3502" s="72"/>
    </row>
    <row r="3503" spans="1:9" x14ac:dyDescent="0.25">
      <c r="A3503" s="72"/>
      <c r="B3503" s="72"/>
      <c r="C3503" s="72"/>
      <c r="D3503" s="73"/>
      <c r="E3503" s="72"/>
      <c r="F3503" s="72"/>
      <c r="G3503" s="74"/>
      <c r="H3503" s="72"/>
      <c r="I3503" s="72"/>
    </row>
    <row r="3504" spans="1:9" x14ac:dyDescent="0.25">
      <c r="A3504" s="72"/>
      <c r="B3504" s="72"/>
      <c r="C3504" s="72"/>
      <c r="D3504" s="73"/>
      <c r="E3504" s="72"/>
      <c r="F3504" s="72"/>
      <c r="G3504" s="74"/>
      <c r="H3504" s="72"/>
      <c r="I3504" s="72"/>
    </row>
    <row r="3505" spans="1:9" x14ac:dyDescent="0.25">
      <c r="A3505" s="72"/>
      <c r="B3505" s="72"/>
      <c r="C3505" s="72"/>
      <c r="D3505" s="73"/>
      <c r="E3505" s="72"/>
      <c r="F3505" s="72"/>
      <c r="G3505" s="74"/>
      <c r="H3505" s="72"/>
      <c r="I3505" s="72"/>
    </row>
    <row r="3506" spans="1:9" x14ac:dyDescent="0.25">
      <c r="A3506" s="72"/>
      <c r="B3506" s="72"/>
      <c r="C3506" s="72"/>
      <c r="D3506" s="73"/>
      <c r="E3506" s="72"/>
      <c r="F3506" s="72"/>
      <c r="G3506" s="74"/>
      <c r="H3506" s="72"/>
      <c r="I3506" s="72"/>
    </row>
    <row r="3507" spans="1:9" x14ac:dyDescent="0.25">
      <c r="A3507" s="72"/>
      <c r="B3507" s="72"/>
      <c r="C3507" s="72"/>
      <c r="D3507" s="73"/>
      <c r="E3507" s="72"/>
      <c r="F3507" s="72"/>
      <c r="G3507" s="74"/>
      <c r="H3507" s="72"/>
      <c r="I3507" s="72"/>
    </row>
    <row r="3508" spans="1:9" x14ac:dyDescent="0.25">
      <c r="A3508" s="72"/>
      <c r="B3508" s="72"/>
      <c r="C3508" s="72"/>
      <c r="D3508" s="73"/>
      <c r="E3508" s="72"/>
      <c r="F3508" s="72"/>
      <c r="G3508" s="74"/>
      <c r="H3508" s="72"/>
      <c r="I3508" s="72"/>
    </row>
    <row r="3509" spans="1:9" x14ac:dyDescent="0.25">
      <c r="A3509" s="72"/>
      <c r="B3509" s="72"/>
      <c r="C3509" s="72"/>
      <c r="D3509" s="73"/>
      <c r="E3509" s="72"/>
      <c r="F3509" s="72"/>
      <c r="G3509" s="74"/>
      <c r="H3509" s="72"/>
      <c r="I3509" s="72"/>
    </row>
    <row r="3510" spans="1:9" x14ac:dyDescent="0.25">
      <c r="A3510" s="72"/>
      <c r="B3510" s="72"/>
      <c r="C3510" s="72"/>
      <c r="D3510" s="73"/>
      <c r="E3510" s="72"/>
      <c r="F3510" s="72"/>
      <c r="G3510" s="74"/>
      <c r="H3510" s="72"/>
      <c r="I3510" s="72"/>
    </row>
    <row r="3511" spans="1:9" x14ac:dyDescent="0.25">
      <c r="A3511" s="72"/>
      <c r="B3511" s="72"/>
      <c r="C3511" s="72"/>
      <c r="D3511" s="73"/>
      <c r="E3511" s="72"/>
      <c r="F3511" s="72"/>
      <c r="G3511" s="74"/>
      <c r="H3511" s="72"/>
      <c r="I3511" s="72"/>
    </row>
    <row r="3512" spans="1:9" x14ac:dyDescent="0.25">
      <c r="A3512" s="72"/>
      <c r="B3512" s="72"/>
      <c r="C3512" s="72"/>
      <c r="D3512" s="73"/>
      <c r="E3512" s="72"/>
      <c r="F3512" s="72"/>
      <c r="G3512" s="74"/>
      <c r="H3512" s="72"/>
      <c r="I3512" s="72"/>
    </row>
    <row r="3513" spans="1:9" x14ac:dyDescent="0.25">
      <c r="A3513" s="72"/>
      <c r="B3513" s="72"/>
      <c r="C3513" s="72"/>
      <c r="D3513" s="73"/>
      <c r="E3513" s="72"/>
      <c r="F3513" s="72"/>
      <c r="G3513" s="74"/>
      <c r="H3513" s="72"/>
      <c r="I3513" s="72"/>
    </row>
    <row r="3514" spans="1:9" x14ac:dyDescent="0.25">
      <c r="A3514" s="72"/>
      <c r="B3514" s="72"/>
      <c r="C3514" s="72"/>
      <c r="D3514" s="73"/>
      <c r="E3514" s="72"/>
      <c r="F3514" s="72"/>
      <c r="G3514" s="74"/>
      <c r="H3514" s="72"/>
      <c r="I3514" s="72"/>
    </row>
    <row r="3515" spans="1:9" x14ac:dyDescent="0.25">
      <c r="A3515" s="72"/>
      <c r="B3515" s="72"/>
      <c r="C3515" s="72"/>
      <c r="D3515" s="73"/>
      <c r="E3515" s="72"/>
      <c r="F3515" s="72"/>
      <c r="G3515" s="74"/>
      <c r="H3515" s="72"/>
      <c r="I3515" s="72"/>
    </row>
    <row r="3516" spans="1:9" x14ac:dyDescent="0.25">
      <c r="A3516" s="72"/>
      <c r="B3516" s="72"/>
      <c r="C3516" s="72"/>
      <c r="D3516" s="73"/>
      <c r="E3516" s="72"/>
      <c r="F3516" s="72"/>
      <c r="G3516" s="74"/>
      <c r="H3516" s="72"/>
      <c r="I3516" s="72"/>
    </row>
    <row r="3517" spans="1:9" x14ac:dyDescent="0.25">
      <c r="A3517" s="72"/>
      <c r="B3517" s="72"/>
      <c r="C3517" s="72"/>
      <c r="D3517" s="73"/>
      <c r="E3517" s="72"/>
      <c r="F3517" s="72"/>
      <c r="G3517" s="74"/>
      <c r="H3517" s="72"/>
      <c r="I3517" s="72"/>
    </row>
    <row r="3518" spans="1:9" x14ac:dyDescent="0.25">
      <c r="A3518" s="72"/>
      <c r="B3518" s="72"/>
      <c r="C3518" s="72"/>
      <c r="D3518" s="73"/>
      <c r="E3518" s="72"/>
      <c r="F3518" s="72"/>
      <c r="G3518" s="74"/>
      <c r="H3518" s="72"/>
      <c r="I3518" s="72"/>
    </row>
    <row r="3519" spans="1:9" x14ac:dyDescent="0.25">
      <c r="A3519" s="72"/>
      <c r="B3519" s="72"/>
      <c r="C3519" s="72"/>
      <c r="D3519" s="73"/>
      <c r="E3519" s="72"/>
      <c r="F3519" s="72"/>
      <c r="G3519" s="74"/>
      <c r="H3519" s="72"/>
      <c r="I3519" s="72"/>
    </row>
    <row r="3520" spans="1:9" x14ac:dyDescent="0.25">
      <c r="A3520" s="72"/>
      <c r="B3520" s="72"/>
      <c r="C3520" s="72"/>
      <c r="D3520" s="73"/>
      <c r="E3520" s="72"/>
      <c r="F3520" s="72"/>
      <c r="G3520" s="74"/>
      <c r="H3520" s="72"/>
      <c r="I3520" s="72"/>
    </row>
    <row r="3521" spans="1:9" x14ac:dyDescent="0.25">
      <c r="A3521" s="72"/>
      <c r="B3521" s="72"/>
      <c r="C3521" s="72"/>
      <c r="D3521" s="73"/>
      <c r="E3521" s="72"/>
      <c r="F3521" s="72"/>
      <c r="G3521" s="74"/>
      <c r="H3521" s="72"/>
      <c r="I3521" s="72"/>
    </row>
    <row r="3522" spans="1:9" x14ac:dyDescent="0.25">
      <c r="A3522" s="72"/>
      <c r="B3522" s="72"/>
      <c r="C3522" s="72"/>
      <c r="D3522" s="73"/>
      <c r="E3522" s="72"/>
      <c r="F3522" s="72"/>
      <c r="G3522" s="74"/>
      <c r="H3522" s="72"/>
      <c r="I3522" s="72"/>
    </row>
    <row r="3523" spans="1:9" x14ac:dyDescent="0.25">
      <c r="A3523" s="72"/>
      <c r="B3523" s="72"/>
      <c r="C3523" s="72"/>
      <c r="D3523" s="73"/>
      <c r="E3523" s="72"/>
      <c r="F3523" s="72"/>
      <c r="G3523" s="74"/>
      <c r="H3523" s="72"/>
      <c r="I3523" s="72"/>
    </row>
    <row r="3524" spans="1:9" x14ac:dyDescent="0.25">
      <c r="A3524" s="72"/>
      <c r="B3524" s="72"/>
      <c r="C3524" s="72"/>
      <c r="D3524" s="73"/>
      <c r="E3524" s="72"/>
      <c r="F3524" s="72"/>
      <c r="G3524" s="74"/>
      <c r="H3524" s="72"/>
      <c r="I3524" s="72"/>
    </row>
    <row r="3525" spans="1:9" x14ac:dyDescent="0.25">
      <c r="A3525" s="72"/>
      <c r="B3525" s="72"/>
      <c r="C3525" s="72"/>
      <c r="D3525" s="73"/>
      <c r="E3525" s="72"/>
      <c r="F3525" s="72"/>
      <c r="G3525" s="74"/>
      <c r="H3525" s="72"/>
      <c r="I3525" s="72"/>
    </row>
    <row r="3526" spans="1:9" x14ac:dyDescent="0.25">
      <c r="A3526" s="72"/>
      <c r="B3526" s="72"/>
      <c r="C3526" s="72"/>
      <c r="D3526" s="73"/>
      <c r="E3526" s="72"/>
      <c r="F3526" s="72"/>
      <c r="G3526" s="74"/>
      <c r="H3526" s="72"/>
      <c r="I3526" s="72"/>
    </row>
    <row r="3527" spans="1:9" x14ac:dyDescent="0.25">
      <c r="A3527" s="72"/>
      <c r="B3527" s="72"/>
      <c r="C3527" s="72"/>
      <c r="D3527" s="73"/>
      <c r="E3527" s="72"/>
      <c r="F3527" s="72"/>
      <c r="G3527" s="74"/>
      <c r="H3527" s="72"/>
      <c r="I3527" s="72"/>
    </row>
    <row r="3528" spans="1:9" x14ac:dyDescent="0.25">
      <c r="A3528" s="72"/>
      <c r="B3528" s="72"/>
      <c r="C3528" s="72"/>
      <c r="D3528" s="73"/>
      <c r="E3528" s="72"/>
      <c r="F3528" s="72"/>
      <c r="G3528" s="74"/>
      <c r="H3528" s="72"/>
      <c r="I3528" s="72"/>
    </row>
    <row r="3529" spans="1:9" x14ac:dyDescent="0.25">
      <c r="A3529" s="72"/>
      <c r="B3529" s="72"/>
      <c r="C3529" s="72"/>
      <c r="D3529" s="73"/>
      <c r="E3529" s="72"/>
      <c r="F3529" s="72"/>
      <c r="G3529" s="74"/>
      <c r="H3529" s="72"/>
      <c r="I3529" s="72"/>
    </row>
    <row r="3530" spans="1:9" x14ac:dyDescent="0.25">
      <c r="A3530" s="72"/>
      <c r="B3530" s="72"/>
      <c r="C3530" s="72"/>
      <c r="D3530" s="73"/>
      <c r="E3530" s="72"/>
      <c r="F3530" s="72"/>
      <c r="G3530" s="74"/>
      <c r="H3530" s="72"/>
      <c r="I3530" s="72"/>
    </row>
    <row r="3531" spans="1:9" x14ac:dyDescent="0.25">
      <c r="A3531" s="72"/>
      <c r="B3531" s="72"/>
      <c r="C3531" s="72"/>
      <c r="D3531" s="73"/>
      <c r="E3531" s="72"/>
      <c r="F3531" s="72"/>
      <c r="G3531" s="74"/>
      <c r="H3531" s="72"/>
      <c r="I3531" s="72"/>
    </row>
    <row r="3532" spans="1:9" x14ac:dyDescent="0.25">
      <c r="A3532" s="72"/>
      <c r="B3532" s="72"/>
      <c r="C3532" s="72"/>
      <c r="D3532" s="73"/>
      <c r="E3532" s="72"/>
      <c r="F3532" s="72"/>
      <c r="G3532" s="74"/>
      <c r="H3532" s="72"/>
      <c r="I3532" s="72"/>
    </row>
    <row r="3533" spans="1:9" x14ac:dyDescent="0.25">
      <c r="A3533" s="72"/>
      <c r="B3533" s="72"/>
      <c r="C3533" s="72"/>
      <c r="D3533" s="73"/>
      <c r="E3533" s="72"/>
      <c r="F3533" s="72"/>
      <c r="G3533" s="74"/>
      <c r="H3533" s="72"/>
      <c r="I3533" s="72"/>
    </row>
    <row r="3534" spans="1:9" x14ac:dyDescent="0.25">
      <c r="A3534" s="72"/>
      <c r="B3534" s="72"/>
      <c r="C3534" s="72"/>
      <c r="D3534" s="73"/>
      <c r="E3534" s="72"/>
      <c r="F3534" s="72"/>
      <c r="G3534" s="74"/>
      <c r="H3534" s="72"/>
      <c r="I3534" s="72"/>
    </row>
    <row r="3535" spans="1:9" x14ac:dyDescent="0.25">
      <c r="A3535" s="72"/>
      <c r="B3535" s="72"/>
      <c r="C3535" s="72"/>
      <c r="D3535" s="73"/>
      <c r="E3535" s="72"/>
      <c r="F3535" s="72"/>
      <c r="G3535" s="74"/>
      <c r="H3535" s="72"/>
      <c r="I3535" s="72"/>
    </row>
    <row r="3536" spans="1:9" x14ac:dyDescent="0.25">
      <c r="A3536" s="72"/>
      <c r="B3536" s="72"/>
      <c r="C3536" s="72"/>
      <c r="D3536" s="73"/>
      <c r="E3536" s="72"/>
      <c r="F3536" s="72"/>
      <c r="G3536" s="74"/>
      <c r="H3536" s="72"/>
      <c r="I3536" s="72"/>
    </row>
    <row r="3537" spans="1:9" x14ac:dyDescent="0.25">
      <c r="A3537" s="72"/>
      <c r="B3537" s="72"/>
      <c r="C3537" s="72"/>
      <c r="D3537" s="73"/>
      <c r="E3537" s="72"/>
      <c r="F3537" s="72"/>
      <c r="G3537" s="74"/>
      <c r="H3537" s="72"/>
      <c r="I3537" s="72"/>
    </row>
    <row r="3538" spans="1:9" x14ac:dyDescent="0.25">
      <c r="A3538" s="72"/>
      <c r="B3538" s="72"/>
      <c r="C3538" s="72"/>
      <c r="D3538" s="73"/>
      <c r="E3538" s="72"/>
      <c r="F3538" s="72"/>
      <c r="G3538" s="74"/>
      <c r="H3538" s="72"/>
      <c r="I3538" s="72"/>
    </row>
    <row r="3539" spans="1:9" x14ac:dyDescent="0.25">
      <c r="A3539" s="72"/>
      <c r="B3539" s="72"/>
      <c r="C3539" s="72"/>
      <c r="D3539" s="73"/>
      <c r="E3539" s="72"/>
      <c r="F3539" s="72"/>
      <c r="G3539" s="74"/>
      <c r="H3539" s="72"/>
      <c r="I3539" s="72"/>
    </row>
    <row r="3540" spans="1:9" x14ac:dyDescent="0.25">
      <c r="A3540" s="72"/>
      <c r="B3540" s="72"/>
      <c r="C3540" s="72"/>
      <c r="D3540" s="73"/>
      <c r="E3540" s="72"/>
      <c r="F3540" s="72"/>
      <c r="G3540" s="74"/>
      <c r="H3540" s="72"/>
      <c r="I3540" s="72"/>
    </row>
    <row r="3541" spans="1:9" x14ac:dyDescent="0.25">
      <c r="A3541" s="72"/>
      <c r="B3541" s="72"/>
      <c r="C3541" s="72"/>
      <c r="D3541" s="73"/>
      <c r="E3541" s="72"/>
      <c r="F3541" s="72"/>
      <c r="G3541" s="74"/>
      <c r="H3541" s="72"/>
      <c r="I3541" s="72"/>
    </row>
    <row r="3542" spans="1:9" x14ac:dyDescent="0.25">
      <c r="A3542" s="72"/>
      <c r="B3542" s="72"/>
      <c r="C3542" s="72"/>
      <c r="D3542" s="73"/>
      <c r="E3542" s="72"/>
      <c r="F3542" s="72"/>
      <c r="G3542" s="74"/>
      <c r="H3542" s="72"/>
      <c r="I3542" s="72"/>
    </row>
    <row r="3543" spans="1:9" x14ac:dyDescent="0.25">
      <c r="A3543" s="72"/>
      <c r="B3543" s="72"/>
      <c r="C3543" s="72"/>
      <c r="D3543" s="73"/>
      <c r="E3543" s="72"/>
      <c r="F3543" s="72"/>
      <c r="G3543" s="74"/>
      <c r="H3543" s="72"/>
      <c r="I3543" s="72"/>
    </row>
    <row r="3544" spans="1:9" x14ac:dyDescent="0.25">
      <c r="A3544" s="72"/>
      <c r="B3544" s="72"/>
      <c r="C3544" s="72"/>
      <c r="D3544" s="73"/>
      <c r="E3544" s="72"/>
      <c r="F3544" s="72"/>
      <c r="G3544" s="74"/>
      <c r="H3544" s="72"/>
      <c r="I3544" s="72"/>
    </row>
    <row r="3545" spans="1:9" x14ac:dyDescent="0.25">
      <c r="A3545" s="72"/>
      <c r="B3545" s="72"/>
      <c r="C3545" s="72"/>
      <c r="D3545" s="73"/>
      <c r="E3545" s="72"/>
      <c r="F3545" s="72"/>
      <c r="G3545" s="74"/>
      <c r="H3545" s="72"/>
      <c r="I3545" s="72"/>
    </row>
    <row r="3546" spans="1:9" x14ac:dyDescent="0.25">
      <c r="A3546" s="72"/>
      <c r="B3546" s="72"/>
      <c r="C3546" s="72"/>
      <c r="D3546" s="73"/>
      <c r="E3546" s="72"/>
      <c r="F3546" s="72"/>
      <c r="G3546" s="74"/>
      <c r="H3546" s="72"/>
      <c r="I3546" s="72"/>
    </row>
    <row r="3547" spans="1:9" x14ac:dyDescent="0.25">
      <c r="A3547" s="72"/>
      <c r="B3547" s="72"/>
      <c r="C3547" s="72"/>
      <c r="D3547" s="73"/>
      <c r="E3547" s="72"/>
      <c r="F3547" s="72"/>
      <c r="G3547" s="74"/>
      <c r="H3547" s="72"/>
      <c r="I3547" s="72"/>
    </row>
    <row r="3548" spans="1:9" x14ac:dyDescent="0.25">
      <c r="A3548" s="72"/>
      <c r="B3548" s="72"/>
      <c r="C3548" s="72"/>
      <c r="D3548" s="73"/>
      <c r="E3548" s="72"/>
      <c r="F3548" s="72"/>
      <c r="G3548" s="74"/>
      <c r="H3548" s="72"/>
      <c r="I3548" s="72"/>
    </row>
    <row r="3549" spans="1:9" x14ac:dyDescent="0.25">
      <c r="A3549" s="72"/>
      <c r="B3549" s="72"/>
      <c r="C3549" s="72"/>
      <c r="D3549" s="73"/>
      <c r="E3549" s="72"/>
      <c r="F3549" s="72"/>
      <c r="G3549" s="74"/>
      <c r="H3549" s="72"/>
      <c r="I3549" s="72"/>
    </row>
    <row r="3550" spans="1:9" x14ac:dyDescent="0.25">
      <c r="A3550" s="72"/>
      <c r="B3550" s="72"/>
      <c r="C3550" s="72"/>
      <c r="D3550" s="73"/>
      <c r="E3550" s="72"/>
      <c r="F3550" s="72"/>
      <c r="G3550" s="74"/>
      <c r="H3550" s="72"/>
      <c r="I3550" s="72"/>
    </row>
    <row r="3551" spans="1:9" x14ac:dyDescent="0.25">
      <c r="A3551" s="72"/>
      <c r="B3551" s="72"/>
      <c r="C3551" s="72"/>
      <c r="D3551" s="73"/>
      <c r="E3551" s="72"/>
      <c r="F3551" s="72"/>
      <c r="G3551" s="74"/>
      <c r="H3551" s="72"/>
      <c r="I3551" s="72"/>
    </row>
    <row r="3552" spans="1:9" x14ac:dyDescent="0.25">
      <c r="A3552" s="72"/>
      <c r="B3552" s="72"/>
      <c r="C3552" s="72"/>
      <c r="D3552" s="73"/>
      <c r="E3552" s="72"/>
      <c r="F3552" s="72"/>
      <c r="G3552" s="74"/>
      <c r="H3552" s="72"/>
      <c r="I3552" s="72"/>
    </row>
    <row r="3553" spans="1:9" x14ac:dyDescent="0.25">
      <c r="A3553" s="72"/>
      <c r="B3553" s="72"/>
      <c r="C3553" s="72"/>
      <c r="D3553" s="73"/>
      <c r="E3553" s="72"/>
      <c r="F3553" s="72"/>
      <c r="G3553" s="74"/>
      <c r="H3553" s="72"/>
      <c r="I3553" s="72"/>
    </row>
    <row r="3554" spans="1:9" x14ac:dyDescent="0.25">
      <c r="A3554" s="72"/>
      <c r="B3554" s="72"/>
      <c r="C3554" s="72"/>
      <c r="D3554" s="73"/>
      <c r="E3554" s="72"/>
      <c r="F3554" s="72"/>
      <c r="G3554" s="74"/>
      <c r="H3554" s="72"/>
      <c r="I3554" s="72"/>
    </row>
    <row r="3555" spans="1:9" x14ac:dyDescent="0.25">
      <c r="A3555" s="72"/>
      <c r="B3555" s="72"/>
      <c r="C3555" s="72"/>
      <c r="D3555" s="73"/>
      <c r="E3555" s="72"/>
      <c r="F3555" s="72"/>
      <c r="G3555" s="74"/>
      <c r="H3555" s="72"/>
      <c r="I3555" s="72"/>
    </row>
    <row r="3556" spans="1:9" x14ac:dyDescent="0.25">
      <c r="A3556" s="72"/>
      <c r="B3556" s="72"/>
      <c r="C3556" s="72"/>
      <c r="D3556" s="73"/>
      <c r="E3556" s="72"/>
      <c r="F3556" s="72"/>
      <c r="G3556" s="74"/>
      <c r="H3556" s="72"/>
      <c r="I3556" s="72"/>
    </row>
    <row r="3557" spans="1:9" x14ac:dyDescent="0.25">
      <c r="A3557" s="72"/>
      <c r="B3557" s="72"/>
      <c r="C3557" s="72"/>
      <c r="D3557" s="73"/>
      <c r="E3557" s="72"/>
      <c r="F3557" s="72"/>
      <c r="G3557" s="74"/>
      <c r="H3557" s="72"/>
      <c r="I3557" s="72"/>
    </row>
    <row r="3558" spans="1:9" x14ac:dyDescent="0.25">
      <c r="A3558" s="72"/>
      <c r="B3558" s="72"/>
      <c r="C3558" s="72"/>
      <c r="D3558" s="73"/>
      <c r="E3558" s="72"/>
      <c r="F3558" s="72"/>
      <c r="G3558" s="74"/>
      <c r="H3558" s="72"/>
      <c r="I3558" s="72"/>
    </row>
    <row r="3559" spans="1:9" x14ac:dyDescent="0.25">
      <c r="A3559" s="72"/>
      <c r="B3559" s="72"/>
      <c r="C3559" s="72"/>
      <c r="D3559" s="73"/>
      <c r="E3559" s="72"/>
      <c r="F3559" s="72"/>
      <c r="G3559" s="74"/>
      <c r="H3559" s="72"/>
      <c r="I3559" s="72"/>
    </row>
    <row r="3560" spans="1:9" x14ac:dyDescent="0.25">
      <c r="A3560" s="72"/>
      <c r="B3560" s="72"/>
      <c r="C3560" s="72"/>
      <c r="D3560" s="73"/>
      <c r="E3560" s="72"/>
      <c r="F3560" s="72"/>
      <c r="G3560" s="74"/>
      <c r="H3560" s="72"/>
      <c r="I3560" s="72"/>
    </row>
    <row r="3561" spans="1:9" x14ac:dyDescent="0.25">
      <c r="A3561" s="72"/>
      <c r="B3561" s="72"/>
      <c r="C3561" s="72"/>
      <c r="D3561" s="73"/>
      <c r="E3561" s="72"/>
      <c r="F3561" s="72"/>
      <c r="G3561" s="74"/>
      <c r="H3561" s="72"/>
      <c r="I3561" s="72"/>
    </row>
    <row r="3562" spans="1:9" x14ac:dyDescent="0.25">
      <c r="A3562" s="72"/>
      <c r="B3562" s="72"/>
      <c r="C3562" s="72"/>
      <c r="D3562" s="73"/>
      <c r="E3562" s="72"/>
      <c r="F3562" s="72"/>
      <c r="G3562" s="74"/>
      <c r="H3562" s="72"/>
      <c r="I3562" s="72"/>
    </row>
    <row r="3563" spans="1:9" x14ac:dyDescent="0.25">
      <c r="A3563" s="72"/>
      <c r="B3563" s="72"/>
      <c r="C3563" s="72"/>
      <c r="D3563" s="73"/>
      <c r="E3563" s="72"/>
      <c r="F3563" s="72"/>
      <c r="G3563" s="74"/>
      <c r="H3563" s="72"/>
      <c r="I3563" s="72"/>
    </row>
    <row r="3564" spans="1:9" x14ac:dyDescent="0.25">
      <c r="A3564" s="72"/>
      <c r="B3564" s="72"/>
      <c r="C3564" s="72"/>
      <c r="D3564" s="73"/>
      <c r="E3564" s="72"/>
      <c r="F3564" s="72"/>
      <c r="G3564" s="74"/>
      <c r="H3564" s="72"/>
      <c r="I3564" s="72"/>
    </row>
    <row r="3565" spans="1:9" x14ac:dyDescent="0.25">
      <c r="A3565" s="72"/>
      <c r="B3565" s="72"/>
      <c r="C3565" s="72"/>
      <c r="D3565" s="73"/>
      <c r="E3565" s="72"/>
      <c r="F3565" s="72"/>
      <c r="G3565" s="74"/>
      <c r="H3565" s="72"/>
      <c r="I3565" s="72"/>
    </row>
    <row r="3566" spans="1:9" x14ac:dyDescent="0.25">
      <c r="A3566" s="72"/>
      <c r="B3566" s="72"/>
      <c r="C3566" s="72"/>
      <c r="D3566" s="73"/>
      <c r="E3566" s="72"/>
      <c r="F3566" s="72"/>
      <c r="G3566" s="74"/>
      <c r="H3566" s="72"/>
      <c r="I3566" s="72"/>
    </row>
    <row r="3567" spans="1:9" x14ac:dyDescent="0.25">
      <c r="A3567" s="72"/>
      <c r="B3567" s="72"/>
      <c r="C3567" s="72"/>
      <c r="D3567" s="73"/>
      <c r="E3567" s="72"/>
      <c r="F3567" s="72"/>
      <c r="G3567" s="74"/>
      <c r="H3567" s="72"/>
      <c r="I3567" s="72"/>
    </row>
    <row r="3568" spans="1:9" x14ac:dyDescent="0.25">
      <c r="A3568" s="72"/>
      <c r="B3568" s="72"/>
      <c r="C3568" s="72"/>
      <c r="D3568" s="73"/>
      <c r="E3568" s="72"/>
      <c r="F3568" s="72"/>
      <c r="G3568" s="74"/>
      <c r="H3568" s="72"/>
      <c r="I3568" s="72"/>
    </row>
    <row r="3569" spans="1:9" x14ac:dyDescent="0.25">
      <c r="A3569" s="72"/>
      <c r="B3569" s="72"/>
      <c r="C3569" s="72"/>
      <c r="D3569" s="73"/>
      <c r="E3569" s="72"/>
      <c r="F3569" s="72"/>
      <c r="G3569" s="74"/>
      <c r="H3569" s="72"/>
      <c r="I3569" s="72"/>
    </row>
    <row r="3570" spans="1:9" x14ac:dyDescent="0.25">
      <c r="A3570" s="72"/>
      <c r="B3570" s="72"/>
      <c r="C3570" s="72"/>
      <c r="D3570" s="73"/>
      <c r="E3570" s="72"/>
      <c r="F3570" s="72"/>
      <c r="G3570" s="74"/>
      <c r="H3570" s="72"/>
      <c r="I3570" s="72"/>
    </row>
    <row r="3571" spans="1:9" x14ac:dyDescent="0.25">
      <c r="A3571" s="72"/>
      <c r="B3571" s="72"/>
      <c r="C3571" s="72"/>
      <c r="D3571" s="73"/>
      <c r="E3571" s="72"/>
      <c r="F3571" s="72"/>
      <c r="G3571" s="74"/>
      <c r="H3571" s="72"/>
      <c r="I3571" s="72"/>
    </row>
    <row r="3572" spans="1:9" x14ac:dyDescent="0.25">
      <c r="A3572" s="72"/>
      <c r="B3572" s="72"/>
      <c r="C3572" s="72"/>
      <c r="D3572" s="73"/>
      <c r="E3572" s="72"/>
      <c r="F3572" s="72"/>
      <c r="G3572" s="74"/>
      <c r="H3572" s="72"/>
      <c r="I3572" s="72"/>
    </row>
    <row r="3573" spans="1:9" x14ac:dyDescent="0.25">
      <c r="A3573" s="72"/>
      <c r="B3573" s="72"/>
      <c r="C3573" s="72"/>
      <c r="D3573" s="73"/>
      <c r="E3573" s="72"/>
      <c r="F3573" s="72"/>
      <c r="G3573" s="74"/>
      <c r="H3573" s="72"/>
      <c r="I3573" s="72"/>
    </row>
    <row r="3574" spans="1:9" x14ac:dyDescent="0.25">
      <c r="A3574" s="72"/>
      <c r="B3574" s="72"/>
      <c r="C3574" s="72"/>
      <c r="D3574" s="73"/>
      <c r="E3574" s="72"/>
      <c r="F3574" s="72"/>
      <c r="G3574" s="74"/>
      <c r="H3574" s="72"/>
      <c r="I3574" s="72"/>
    </row>
    <row r="3575" spans="1:9" x14ac:dyDescent="0.25">
      <c r="A3575" s="72"/>
      <c r="B3575" s="72"/>
      <c r="C3575" s="72"/>
      <c r="D3575" s="73"/>
      <c r="E3575" s="72"/>
      <c r="F3575" s="72"/>
      <c r="G3575" s="74"/>
      <c r="H3575" s="72"/>
      <c r="I3575" s="72"/>
    </row>
    <row r="3576" spans="1:9" x14ac:dyDescent="0.25">
      <c r="A3576" s="72"/>
      <c r="B3576" s="72"/>
      <c r="C3576" s="72"/>
      <c r="D3576" s="73"/>
      <c r="E3576" s="72"/>
      <c r="F3576" s="72"/>
      <c r="G3576" s="74"/>
      <c r="H3576" s="72"/>
      <c r="I3576" s="72"/>
    </row>
    <row r="3577" spans="1:9" x14ac:dyDescent="0.25">
      <c r="A3577" s="72"/>
      <c r="B3577" s="72"/>
      <c r="C3577" s="72"/>
      <c r="D3577" s="73"/>
      <c r="E3577" s="72"/>
      <c r="F3577" s="72"/>
      <c r="G3577" s="74"/>
      <c r="H3577" s="72"/>
      <c r="I3577" s="72"/>
    </row>
    <row r="3578" spans="1:9" x14ac:dyDescent="0.25">
      <c r="A3578" s="72"/>
      <c r="B3578" s="72"/>
      <c r="C3578" s="72"/>
      <c r="D3578" s="73"/>
      <c r="E3578" s="72"/>
      <c r="F3578" s="72"/>
      <c r="G3578" s="74"/>
      <c r="H3578" s="72"/>
      <c r="I3578" s="72"/>
    </row>
    <row r="3579" spans="1:9" x14ac:dyDescent="0.25">
      <c r="A3579" s="72"/>
      <c r="B3579" s="72"/>
      <c r="C3579" s="72"/>
      <c r="D3579" s="73"/>
      <c r="E3579" s="72"/>
      <c r="F3579" s="72"/>
      <c r="G3579" s="74"/>
      <c r="H3579" s="72"/>
      <c r="I3579" s="72"/>
    </row>
    <row r="3580" spans="1:9" x14ac:dyDescent="0.25">
      <c r="A3580" s="72"/>
      <c r="B3580" s="72"/>
      <c r="C3580" s="72"/>
      <c r="D3580" s="73"/>
      <c r="E3580" s="72"/>
      <c r="F3580" s="72"/>
      <c r="G3580" s="74"/>
      <c r="H3580" s="72"/>
      <c r="I3580" s="72"/>
    </row>
    <row r="3581" spans="1:9" x14ac:dyDescent="0.25">
      <c r="A3581" s="72"/>
      <c r="B3581" s="72"/>
      <c r="C3581" s="72"/>
      <c r="D3581" s="73"/>
      <c r="E3581" s="72"/>
      <c r="F3581" s="72"/>
      <c r="G3581" s="74"/>
      <c r="H3581" s="72"/>
      <c r="I3581" s="72"/>
    </row>
    <row r="3582" spans="1:9" x14ac:dyDescent="0.25">
      <c r="A3582" s="72"/>
      <c r="B3582" s="72"/>
      <c r="C3582" s="72"/>
      <c r="D3582" s="73"/>
      <c r="E3582" s="72"/>
      <c r="F3582" s="72"/>
      <c r="G3582" s="74"/>
      <c r="H3582" s="72"/>
      <c r="I3582" s="72"/>
    </row>
    <row r="3583" spans="1:9" x14ac:dyDescent="0.25">
      <c r="A3583" s="72"/>
      <c r="B3583" s="72"/>
      <c r="C3583" s="72"/>
      <c r="D3583" s="73"/>
      <c r="E3583" s="72"/>
      <c r="F3583" s="72"/>
      <c r="G3583" s="74"/>
      <c r="H3583" s="72"/>
      <c r="I3583" s="72"/>
    </row>
    <row r="3584" spans="1:9" x14ac:dyDescent="0.25">
      <c r="A3584" s="72"/>
      <c r="B3584" s="72"/>
      <c r="C3584" s="72"/>
      <c r="D3584" s="73"/>
      <c r="E3584" s="72"/>
      <c r="F3584" s="72"/>
      <c r="G3584" s="74"/>
      <c r="H3584" s="72"/>
      <c r="I3584" s="72"/>
    </row>
    <row r="3585" spans="1:9" x14ac:dyDescent="0.25">
      <c r="A3585" s="72"/>
      <c r="B3585" s="72"/>
      <c r="C3585" s="72"/>
      <c r="D3585" s="73"/>
      <c r="E3585" s="72"/>
      <c r="F3585" s="72"/>
      <c r="G3585" s="74"/>
      <c r="H3585" s="72"/>
      <c r="I3585" s="72"/>
    </row>
    <row r="3586" spans="1:9" x14ac:dyDescent="0.25">
      <c r="A3586" s="72"/>
      <c r="B3586" s="72"/>
      <c r="C3586" s="72"/>
      <c r="D3586" s="73"/>
      <c r="E3586" s="72"/>
      <c r="F3586" s="72"/>
      <c r="G3586" s="74"/>
      <c r="H3586" s="72"/>
      <c r="I3586" s="72"/>
    </row>
    <row r="3587" spans="1:9" x14ac:dyDescent="0.25">
      <c r="A3587" s="72"/>
      <c r="B3587" s="72"/>
      <c r="C3587" s="72"/>
      <c r="D3587" s="73"/>
      <c r="E3587" s="72"/>
      <c r="F3587" s="72"/>
      <c r="G3587" s="74"/>
      <c r="H3587" s="72"/>
      <c r="I3587" s="72"/>
    </row>
    <row r="3588" spans="1:9" x14ac:dyDescent="0.25">
      <c r="A3588" s="72"/>
      <c r="B3588" s="72"/>
      <c r="C3588" s="72"/>
      <c r="D3588" s="73"/>
      <c r="E3588" s="72"/>
      <c r="F3588" s="72"/>
      <c r="G3588" s="74"/>
      <c r="H3588" s="72"/>
      <c r="I3588" s="72"/>
    </row>
    <row r="3589" spans="1:9" x14ac:dyDescent="0.25">
      <c r="A3589" s="72"/>
      <c r="B3589" s="72"/>
      <c r="C3589" s="72"/>
      <c r="D3589" s="73"/>
      <c r="E3589" s="72"/>
      <c r="F3589" s="72"/>
      <c r="G3589" s="74"/>
      <c r="H3589" s="72"/>
      <c r="I3589" s="72"/>
    </row>
    <row r="3590" spans="1:9" x14ac:dyDescent="0.25">
      <c r="A3590" s="72"/>
      <c r="B3590" s="72"/>
      <c r="C3590" s="72"/>
      <c r="D3590" s="73"/>
      <c r="E3590" s="72"/>
      <c r="F3590" s="72"/>
      <c r="G3590" s="74"/>
      <c r="H3590" s="72"/>
      <c r="I3590" s="72"/>
    </row>
    <row r="3591" spans="1:9" x14ac:dyDescent="0.25">
      <c r="A3591" s="72"/>
      <c r="B3591" s="72"/>
      <c r="C3591" s="72"/>
      <c r="D3591" s="73"/>
      <c r="E3591" s="72"/>
      <c r="F3591" s="72"/>
      <c r="G3591" s="74"/>
      <c r="H3591" s="72"/>
      <c r="I3591" s="72"/>
    </row>
    <row r="3592" spans="1:9" x14ac:dyDescent="0.25">
      <c r="A3592" s="72"/>
      <c r="B3592" s="72"/>
      <c r="C3592" s="72"/>
      <c r="D3592" s="73"/>
      <c r="E3592" s="72"/>
      <c r="F3592" s="72"/>
      <c r="G3592" s="74"/>
      <c r="H3592" s="72"/>
      <c r="I3592" s="72"/>
    </row>
    <row r="3593" spans="1:9" x14ac:dyDescent="0.25">
      <c r="A3593" s="72"/>
      <c r="B3593" s="72"/>
      <c r="C3593" s="72"/>
      <c r="D3593" s="73"/>
      <c r="E3593" s="72"/>
      <c r="F3593" s="72"/>
      <c r="G3593" s="74"/>
      <c r="H3593" s="72"/>
      <c r="I3593" s="72"/>
    </row>
    <row r="3594" spans="1:9" x14ac:dyDescent="0.25">
      <c r="A3594" s="72"/>
      <c r="B3594" s="72"/>
      <c r="C3594" s="72"/>
      <c r="D3594" s="73"/>
      <c r="E3594" s="72"/>
      <c r="F3594" s="72"/>
      <c r="G3594" s="74"/>
      <c r="H3594" s="72"/>
      <c r="I3594" s="72"/>
    </row>
    <row r="3595" spans="1:9" x14ac:dyDescent="0.25">
      <c r="A3595" s="72"/>
      <c r="B3595" s="72"/>
      <c r="C3595" s="72"/>
      <c r="D3595" s="73"/>
      <c r="E3595" s="72"/>
      <c r="F3595" s="72"/>
      <c r="G3595" s="74"/>
      <c r="H3595" s="72"/>
      <c r="I3595" s="72"/>
    </row>
    <row r="3596" spans="1:9" x14ac:dyDescent="0.25">
      <c r="A3596" s="72"/>
      <c r="B3596" s="72"/>
      <c r="C3596" s="72"/>
      <c r="D3596" s="73"/>
      <c r="E3596" s="72"/>
      <c r="F3596" s="72"/>
      <c r="G3596" s="74"/>
      <c r="H3596" s="72"/>
      <c r="I3596" s="72"/>
    </row>
    <row r="3597" spans="1:9" x14ac:dyDescent="0.25">
      <c r="A3597" s="72"/>
      <c r="B3597" s="72"/>
      <c r="C3597" s="72"/>
      <c r="D3597" s="73"/>
      <c r="E3597" s="72"/>
      <c r="F3597" s="72"/>
      <c r="G3597" s="74"/>
      <c r="H3597" s="72"/>
      <c r="I3597" s="72"/>
    </row>
    <row r="3598" spans="1:9" x14ac:dyDescent="0.25">
      <c r="A3598" s="72"/>
      <c r="B3598" s="72"/>
      <c r="C3598" s="72"/>
      <c r="D3598" s="73"/>
      <c r="E3598" s="72"/>
      <c r="F3598" s="72"/>
      <c r="G3598" s="74"/>
      <c r="H3598" s="72"/>
      <c r="I3598" s="72"/>
    </row>
    <row r="3599" spans="1:9" x14ac:dyDescent="0.25">
      <c r="A3599" s="72"/>
      <c r="B3599" s="72"/>
      <c r="C3599" s="72"/>
      <c r="D3599" s="73"/>
      <c r="E3599" s="72"/>
      <c r="F3599" s="72"/>
      <c r="G3599" s="74"/>
      <c r="H3599" s="72"/>
      <c r="I3599" s="72"/>
    </row>
    <row r="3600" spans="1:9" x14ac:dyDescent="0.25">
      <c r="A3600" s="72"/>
      <c r="B3600" s="72"/>
      <c r="C3600" s="72"/>
      <c r="D3600" s="73"/>
      <c r="E3600" s="72"/>
      <c r="F3600" s="72"/>
      <c r="G3600" s="74"/>
      <c r="H3600" s="72"/>
      <c r="I3600" s="72"/>
    </row>
    <row r="3601" spans="1:9" x14ac:dyDescent="0.25">
      <c r="A3601" s="72"/>
      <c r="B3601" s="72"/>
      <c r="C3601" s="72"/>
      <c r="D3601" s="73"/>
      <c r="E3601" s="72"/>
      <c r="F3601" s="72"/>
      <c r="G3601" s="74"/>
      <c r="H3601" s="72"/>
      <c r="I3601" s="72"/>
    </row>
    <row r="3602" spans="1:9" x14ac:dyDescent="0.25">
      <c r="A3602" s="72"/>
      <c r="B3602" s="72"/>
      <c r="C3602" s="72"/>
      <c r="D3602" s="73"/>
      <c r="E3602" s="72"/>
      <c r="F3602" s="72"/>
      <c r="G3602" s="74"/>
      <c r="H3602" s="72"/>
      <c r="I3602" s="72"/>
    </row>
    <row r="3603" spans="1:9" x14ac:dyDescent="0.25">
      <c r="A3603" s="72"/>
      <c r="B3603" s="72"/>
      <c r="C3603" s="72"/>
      <c r="D3603" s="73"/>
      <c r="E3603" s="72"/>
      <c r="F3603" s="72"/>
      <c r="G3603" s="74"/>
      <c r="H3603" s="72"/>
      <c r="I3603" s="72"/>
    </row>
    <row r="3604" spans="1:9" x14ac:dyDescent="0.25">
      <c r="A3604" s="72"/>
      <c r="B3604" s="72"/>
      <c r="C3604" s="72"/>
      <c r="D3604" s="73"/>
      <c r="E3604" s="72"/>
      <c r="F3604" s="72"/>
      <c r="G3604" s="74"/>
      <c r="H3604" s="72"/>
      <c r="I3604" s="72"/>
    </row>
    <row r="3605" spans="1:9" x14ac:dyDescent="0.25">
      <c r="A3605" s="72"/>
      <c r="B3605" s="72"/>
      <c r="C3605" s="72"/>
      <c r="D3605" s="73"/>
      <c r="E3605" s="72"/>
      <c r="F3605" s="72"/>
      <c r="G3605" s="74"/>
      <c r="H3605" s="72"/>
      <c r="I3605" s="72"/>
    </row>
    <row r="3606" spans="1:9" x14ac:dyDescent="0.25">
      <c r="A3606" s="72"/>
      <c r="B3606" s="72"/>
      <c r="C3606" s="72"/>
      <c r="D3606" s="73"/>
      <c r="E3606" s="72"/>
      <c r="F3606" s="72"/>
      <c r="G3606" s="74"/>
      <c r="H3606" s="72"/>
      <c r="I3606" s="72"/>
    </row>
    <row r="3607" spans="1:9" x14ac:dyDescent="0.25">
      <c r="A3607" s="72"/>
      <c r="B3607" s="72"/>
      <c r="C3607" s="72"/>
      <c r="D3607" s="73"/>
      <c r="E3607" s="72"/>
      <c r="F3607" s="72"/>
      <c r="G3607" s="74"/>
      <c r="H3607" s="72"/>
      <c r="I3607" s="72"/>
    </row>
    <row r="3608" spans="1:9" x14ac:dyDescent="0.25">
      <c r="A3608" s="72"/>
      <c r="B3608" s="72"/>
      <c r="C3608" s="72"/>
      <c r="D3608" s="73"/>
      <c r="E3608" s="72"/>
      <c r="F3608" s="72"/>
      <c r="G3608" s="74"/>
      <c r="H3608" s="72"/>
      <c r="I3608" s="72"/>
    </row>
    <row r="3609" spans="1:9" x14ac:dyDescent="0.25">
      <c r="A3609" s="72"/>
      <c r="B3609" s="72"/>
      <c r="C3609" s="72"/>
      <c r="D3609" s="73"/>
      <c r="E3609" s="72"/>
      <c r="F3609" s="72"/>
      <c r="G3609" s="74"/>
      <c r="H3609" s="72"/>
      <c r="I3609" s="72"/>
    </row>
    <row r="3610" spans="1:9" x14ac:dyDescent="0.25">
      <c r="A3610" s="72"/>
      <c r="B3610" s="72"/>
      <c r="C3610" s="72"/>
      <c r="D3610" s="73"/>
      <c r="E3610" s="72"/>
      <c r="F3610" s="72"/>
      <c r="G3610" s="74"/>
      <c r="H3610" s="72"/>
      <c r="I3610" s="72"/>
    </row>
    <row r="3611" spans="1:9" x14ac:dyDescent="0.25">
      <c r="A3611" s="72"/>
      <c r="B3611" s="72"/>
      <c r="C3611" s="72"/>
      <c r="D3611" s="73"/>
      <c r="E3611" s="72"/>
      <c r="F3611" s="72"/>
      <c r="G3611" s="74"/>
      <c r="H3611" s="72"/>
      <c r="I3611" s="72"/>
    </row>
    <row r="3612" spans="1:9" x14ac:dyDescent="0.25">
      <c r="A3612" s="72"/>
      <c r="B3612" s="72"/>
      <c r="C3612" s="72"/>
      <c r="D3612" s="73"/>
      <c r="E3612" s="72"/>
      <c r="F3612" s="72"/>
      <c r="G3612" s="74"/>
      <c r="H3612" s="72"/>
      <c r="I3612" s="72"/>
    </row>
    <row r="3613" spans="1:9" x14ac:dyDescent="0.25">
      <c r="A3613" s="72"/>
      <c r="B3613" s="72"/>
      <c r="C3613" s="72"/>
      <c r="D3613" s="73"/>
      <c r="E3613" s="72"/>
      <c r="F3613" s="72"/>
      <c r="G3613" s="74"/>
      <c r="H3613" s="72"/>
      <c r="I3613" s="72"/>
    </row>
    <row r="3614" spans="1:9" x14ac:dyDescent="0.25">
      <c r="A3614" s="72"/>
      <c r="B3614" s="72"/>
      <c r="C3614" s="72"/>
      <c r="D3614" s="73"/>
      <c r="E3614" s="72"/>
      <c r="F3614" s="72"/>
      <c r="G3614" s="74"/>
      <c r="H3614" s="72"/>
      <c r="I3614" s="72"/>
    </row>
    <row r="3615" spans="1:9" x14ac:dyDescent="0.25">
      <c r="A3615" s="72"/>
      <c r="B3615" s="72"/>
      <c r="C3615" s="72"/>
      <c r="D3615" s="73"/>
      <c r="E3615" s="72"/>
      <c r="F3615" s="72"/>
      <c r="G3615" s="74"/>
      <c r="H3615" s="72"/>
      <c r="I3615" s="72"/>
    </row>
    <row r="3616" spans="1:9" x14ac:dyDescent="0.25">
      <c r="A3616" s="72"/>
      <c r="B3616" s="72"/>
      <c r="C3616" s="72"/>
      <c r="D3616" s="73"/>
      <c r="E3616" s="72"/>
      <c r="F3616" s="72"/>
      <c r="G3616" s="74"/>
      <c r="H3616" s="72"/>
      <c r="I3616" s="72"/>
    </row>
    <row r="3617" spans="1:9" x14ac:dyDescent="0.25">
      <c r="A3617" s="72"/>
      <c r="B3617" s="72"/>
      <c r="C3617" s="72"/>
      <c r="D3617" s="73"/>
      <c r="E3617" s="72"/>
      <c r="F3617" s="72"/>
      <c r="G3617" s="74"/>
      <c r="H3617" s="72"/>
      <c r="I3617" s="72"/>
    </row>
    <row r="3618" spans="1:9" x14ac:dyDescent="0.25">
      <c r="A3618" s="72"/>
      <c r="B3618" s="72"/>
      <c r="C3618" s="72"/>
      <c r="D3618" s="73"/>
      <c r="E3618" s="72"/>
      <c r="F3618" s="72"/>
      <c r="G3618" s="74"/>
      <c r="H3618" s="72"/>
      <c r="I3618" s="72"/>
    </row>
    <row r="3619" spans="1:9" x14ac:dyDescent="0.25">
      <c r="A3619" s="72"/>
      <c r="B3619" s="72"/>
      <c r="C3619" s="72"/>
      <c r="D3619" s="73"/>
      <c r="E3619" s="72"/>
      <c r="F3619" s="72"/>
      <c r="G3619" s="74"/>
      <c r="H3619" s="72"/>
      <c r="I3619" s="72"/>
    </row>
    <row r="3620" spans="1:9" x14ac:dyDescent="0.25">
      <c r="A3620" s="72"/>
      <c r="B3620" s="72"/>
      <c r="C3620" s="72"/>
      <c r="D3620" s="73"/>
      <c r="E3620" s="72"/>
      <c r="F3620" s="72"/>
      <c r="G3620" s="74"/>
      <c r="H3620" s="72"/>
      <c r="I3620" s="72"/>
    </row>
    <row r="3621" spans="1:9" x14ac:dyDescent="0.25">
      <c r="A3621" s="72"/>
      <c r="B3621" s="72"/>
      <c r="C3621" s="72"/>
      <c r="D3621" s="73"/>
      <c r="E3621" s="72"/>
      <c r="F3621" s="72"/>
      <c r="G3621" s="74"/>
      <c r="H3621" s="72"/>
      <c r="I3621" s="72"/>
    </row>
    <row r="3622" spans="1:9" x14ac:dyDescent="0.25">
      <c r="A3622" s="72"/>
      <c r="B3622" s="72"/>
      <c r="C3622" s="72"/>
      <c r="D3622" s="73"/>
      <c r="E3622" s="72"/>
      <c r="F3622" s="72"/>
      <c r="G3622" s="74"/>
      <c r="H3622" s="72"/>
      <c r="I3622" s="72"/>
    </row>
    <row r="3623" spans="1:9" x14ac:dyDescent="0.25">
      <c r="A3623" s="72"/>
      <c r="B3623" s="72"/>
      <c r="C3623" s="72"/>
      <c r="D3623" s="73"/>
      <c r="E3623" s="72"/>
      <c r="F3623" s="72"/>
      <c r="G3623" s="74"/>
      <c r="H3623" s="72"/>
      <c r="I3623" s="72"/>
    </row>
    <row r="3624" spans="1:9" x14ac:dyDescent="0.25">
      <c r="A3624" s="72"/>
      <c r="B3624" s="72"/>
      <c r="C3624" s="72"/>
      <c r="D3624" s="73"/>
      <c r="E3624" s="72"/>
      <c r="F3624" s="72"/>
      <c r="G3624" s="74"/>
      <c r="H3624" s="72"/>
      <c r="I3624" s="72"/>
    </row>
    <row r="3625" spans="1:9" x14ac:dyDescent="0.25">
      <c r="A3625" s="72"/>
      <c r="B3625" s="72"/>
      <c r="C3625" s="72"/>
      <c r="D3625" s="73"/>
      <c r="E3625" s="72"/>
      <c r="F3625" s="72"/>
      <c r="G3625" s="74"/>
      <c r="H3625" s="72"/>
      <c r="I3625" s="72"/>
    </row>
    <row r="3626" spans="1:9" x14ac:dyDescent="0.25">
      <c r="A3626" s="72"/>
      <c r="B3626" s="72"/>
      <c r="C3626" s="72"/>
      <c r="D3626" s="73"/>
      <c r="E3626" s="72"/>
      <c r="F3626" s="72"/>
      <c r="G3626" s="74"/>
      <c r="H3626" s="72"/>
      <c r="I3626" s="72"/>
    </row>
    <row r="3627" spans="1:9" x14ac:dyDescent="0.25">
      <c r="A3627" s="72"/>
      <c r="B3627" s="72"/>
      <c r="C3627" s="72"/>
      <c r="D3627" s="73"/>
      <c r="E3627" s="72"/>
      <c r="F3627" s="72"/>
      <c r="G3627" s="74"/>
      <c r="H3627" s="72"/>
      <c r="I3627" s="72"/>
    </row>
    <row r="3628" spans="1:9" x14ac:dyDescent="0.25">
      <c r="A3628" s="72"/>
      <c r="B3628" s="72"/>
      <c r="C3628" s="72"/>
      <c r="D3628" s="73"/>
      <c r="E3628" s="72"/>
      <c r="F3628" s="72"/>
      <c r="G3628" s="74"/>
      <c r="H3628" s="72"/>
      <c r="I3628" s="72"/>
    </row>
    <row r="3629" spans="1:9" x14ac:dyDescent="0.25">
      <c r="A3629" s="72"/>
      <c r="B3629" s="72"/>
      <c r="C3629" s="72"/>
      <c r="D3629" s="73"/>
      <c r="E3629" s="72"/>
      <c r="F3629" s="72"/>
      <c r="G3629" s="74"/>
      <c r="H3629" s="72"/>
      <c r="I3629" s="72"/>
    </row>
    <row r="3630" spans="1:9" x14ac:dyDescent="0.25">
      <c r="A3630" s="72"/>
      <c r="B3630" s="72"/>
      <c r="C3630" s="72"/>
      <c r="D3630" s="73"/>
      <c r="E3630" s="72"/>
      <c r="F3630" s="72"/>
      <c r="G3630" s="74"/>
      <c r="H3630" s="72"/>
      <c r="I3630" s="72"/>
    </row>
    <row r="3631" spans="1:9" x14ac:dyDescent="0.25">
      <c r="A3631" s="72"/>
      <c r="B3631" s="72"/>
      <c r="C3631" s="72"/>
      <c r="D3631" s="73"/>
      <c r="E3631" s="72"/>
      <c r="F3631" s="72"/>
      <c r="G3631" s="74"/>
      <c r="H3631" s="72"/>
      <c r="I3631" s="72"/>
    </row>
    <row r="3632" spans="1:9" x14ac:dyDescent="0.25">
      <c r="A3632" s="72"/>
      <c r="B3632" s="72"/>
      <c r="C3632" s="72"/>
      <c r="D3632" s="73"/>
      <c r="E3632" s="72"/>
      <c r="F3632" s="72"/>
      <c r="G3632" s="74"/>
      <c r="H3632" s="72"/>
      <c r="I3632" s="72"/>
    </row>
    <row r="3633" spans="1:9" x14ac:dyDescent="0.25">
      <c r="A3633" s="72"/>
      <c r="B3633" s="72"/>
      <c r="C3633" s="72"/>
      <c r="D3633" s="73"/>
      <c r="E3633" s="72"/>
      <c r="F3633" s="72"/>
      <c r="G3633" s="74"/>
      <c r="H3633" s="72"/>
      <c r="I3633" s="72"/>
    </row>
    <row r="3634" spans="1:9" x14ac:dyDescent="0.25">
      <c r="A3634" s="72"/>
      <c r="B3634" s="72"/>
      <c r="C3634" s="72"/>
      <c r="D3634" s="73"/>
      <c r="E3634" s="72"/>
      <c r="F3634" s="72"/>
      <c r="G3634" s="74"/>
      <c r="H3634" s="72"/>
      <c r="I3634" s="72"/>
    </row>
    <row r="3635" spans="1:9" x14ac:dyDescent="0.25">
      <c r="A3635" s="72"/>
      <c r="B3635" s="72"/>
      <c r="C3635" s="72"/>
      <c r="D3635" s="73"/>
      <c r="E3635" s="72"/>
      <c r="F3635" s="72"/>
      <c r="G3635" s="74"/>
      <c r="H3635" s="72"/>
      <c r="I3635" s="72"/>
    </row>
    <row r="3636" spans="1:9" x14ac:dyDescent="0.25">
      <c r="A3636" s="72"/>
      <c r="B3636" s="72"/>
      <c r="C3636" s="72"/>
      <c r="D3636" s="73"/>
      <c r="E3636" s="72"/>
      <c r="F3636" s="72"/>
      <c r="G3636" s="74"/>
      <c r="H3636" s="72"/>
      <c r="I3636" s="72"/>
    </row>
    <row r="3637" spans="1:9" x14ac:dyDescent="0.25">
      <c r="A3637" s="72"/>
      <c r="B3637" s="72"/>
      <c r="C3637" s="72"/>
      <c r="D3637" s="73"/>
      <c r="E3637" s="72"/>
      <c r="F3637" s="72"/>
      <c r="G3637" s="74"/>
      <c r="H3637" s="72"/>
      <c r="I3637" s="72"/>
    </row>
    <row r="3638" spans="1:9" x14ac:dyDescent="0.25">
      <c r="A3638" s="72"/>
      <c r="B3638" s="72"/>
      <c r="C3638" s="72"/>
      <c r="D3638" s="73"/>
      <c r="E3638" s="72"/>
      <c r="F3638" s="72"/>
      <c r="G3638" s="74"/>
      <c r="H3638" s="72"/>
      <c r="I3638" s="72"/>
    </row>
    <row r="3639" spans="1:9" x14ac:dyDescent="0.25">
      <c r="A3639" s="72"/>
      <c r="B3639" s="72"/>
      <c r="C3639" s="72"/>
      <c r="D3639" s="73"/>
      <c r="E3639" s="72"/>
      <c r="F3639" s="72"/>
      <c r="G3639" s="74"/>
      <c r="H3639" s="72"/>
      <c r="I3639" s="72"/>
    </row>
    <row r="3640" spans="1:9" x14ac:dyDescent="0.25">
      <c r="A3640" s="72"/>
      <c r="B3640" s="72"/>
      <c r="C3640" s="72"/>
      <c r="D3640" s="73"/>
      <c r="E3640" s="72"/>
      <c r="F3640" s="72"/>
      <c r="G3640" s="74"/>
      <c r="H3640" s="72"/>
      <c r="I3640" s="72"/>
    </row>
    <row r="3641" spans="1:9" x14ac:dyDescent="0.25">
      <c r="A3641" s="72"/>
      <c r="B3641" s="72"/>
      <c r="C3641" s="72"/>
      <c r="D3641" s="73"/>
      <c r="E3641" s="72"/>
      <c r="F3641" s="72"/>
      <c r="G3641" s="74"/>
      <c r="H3641" s="72"/>
      <c r="I3641" s="72"/>
    </row>
    <row r="3642" spans="1:9" x14ac:dyDescent="0.25">
      <c r="A3642" s="72"/>
      <c r="B3642" s="72"/>
      <c r="C3642" s="72"/>
      <c r="D3642" s="73"/>
      <c r="E3642" s="72"/>
      <c r="F3642" s="72"/>
      <c r="G3642" s="74"/>
      <c r="H3642" s="72"/>
      <c r="I3642" s="72"/>
    </row>
    <row r="3643" spans="1:9" x14ac:dyDescent="0.25">
      <c r="A3643" s="72"/>
      <c r="B3643" s="72"/>
      <c r="C3643" s="72"/>
      <c r="D3643" s="73"/>
      <c r="E3643" s="72"/>
      <c r="F3643" s="72"/>
      <c r="G3643" s="74"/>
      <c r="H3643" s="72"/>
      <c r="I3643" s="72"/>
    </row>
    <row r="3644" spans="1:9" x14ac:dyDescent="0.25">
      <c r="A3644" s="72"/>
      <c r="B3644" s="72"/>
      <c r="C3644" s="72"/>
      <c r="D3644" s="73"/>
      <c r="E3644" s="72"/>
      <c r="F3644" s="72"/>
      <c r="G3644" s="74"/>
      <c r="H3644" s="72"/>
      <c r="I3644" s="72"/>
    </row>
    <row r="3645" spans="1:9" x14ac:dyDescent="0.25">
      <c r="A3645" s="72"/>
      <c r="B3645" s="72"/>
      <c r="C3645" s="72"/>
      <c r="D3645" s="73"/>
      <c r="E3645" s="72"/>
      <c r="F3645" s="72"/>
      <c r="G3645" s="74"/>
      <c r="H3645" s="72"/>
      <c r="I3645" s="72"/>
    </row>
    <row r="3646" spans="1:9" x14ac:dyDescent="0.25">
      <c r="A3646" s="72"/>
      <c r="B3646" s="72"/>
      <c r="C3646" s="72"/>
      <c r="D3646" s="73"/>
      <c r="E3646" s="72"/>
      <c r="F3646" s="72"/>
      <c r="G3646" s="74"/>
      <c r="H3646" s="72"/>
      <c r="I3646" s="72"/>
    </row>
    <row r="3647" spans="1:9" x14ac:dyDescent="0.25">
      <c r="A3647" s="72"/>
      <c r="B3647" s="72"/>
      <c r="C3647" s="72"/>
      <c r="D3647" s="73"/>
      <c r="E3647" s="72"/>
      <c r="F3647" s="72"/>
      <c r="G3647" s="74"/>
      <c r="H3647" s="72"/>
      <c r="I3647" s="72"/>
    </row>
    <row r="3648" spans="1:9" x14ac:dyDescent="0.25">
      <c r="A3648" s="72"/>
      <c r="B3648" s="72"/>
      <c r="C3648" s="72"/>
      <c r="D3648" s="73"/>
      <c r="E3648" s="72"/>
      <c r="F3648" s="72"/>
      <c r="G3648" s="74"/>
      <c r="H3648" s="72"/>
      <c r="I3648" s="72"/>
    </row>
    <row r="3649" spans="1:9" x14ac:dyDescent="0.25">
      <c r="A3649" s="72"/>
      <c r="B3649" s="72"/>
      <c r="C3649" s="72"/>
      <c r="D3649" s="73"/>
      <c r="E3649" s="72"/>
      <c r="F3649" s="72"/>
      <c r="G3649" s="74"/>
      <c r="H3649" s="72"/>
      <c r="I3649" s="72"/>
    </row>
    <row r="3650" spans="1:9" x14ac:dyDescent="0.25">
      <c r="A3650" s="72"/>
      <c r="B3650" s="72"/>
      <c r="C3650" s="72"/>
      <c r="D3650" s="73"/>
      <c r="E3650" s="72"/>
      <c r="F3650" s="72"/>
      <c r="G3650" s="74"/>
      <c r="H3650" s="72"/>
      <c r="I3650" s="72"/>
    </row>
    <row r="3651" spans="1:9" x14ac:dyDescent="0.25">
      <c r="A3651" s="72"/>
      <c r="B3651" s="72"/>
      <c r="C3651" s="72"/>
      <c r="D3651" s="73"/>
      <c r="E3651" s="72"/>
      <c r="F3651" s="72"/>
      <c r="G3651" s="74"/>
      <c r="H3651" s="72"/>
      <c r="I3651" s="72"/>
    </row>
    <row r="3652" spans="1:9" x14ac:dyDescent="0.25">
      <c r="A3652" s="72"/>
      <c r="B3652" s="72"/>
      <c r="C3652" s="72"/>
      <c r="D3652" s="73"/>
      <c r="E3652" s="72"/>
      <c r="F3652" s="72"/>
      <c r="G3652" s="74"/>
      <c r="H3652" s="72"/>
      <c r="I3652" s="72"/>
    </row>
    <row r="3653" spans="1:9" x14ac:dyDescent="0.25">
      <c r="A3653" s="72"/>
      <c r="B3653" s="72"/>
      <c r="C3653" s="72"/>
      <c r="D3653" s="73"/>
      <c r="E3653" s="72"/>
      <c r="F3653" s="72"/>
      <c r="G3653" s="74"/>
      <c r="H3653" s="72"/>
      <c r="I3653" s="72"/>
    </row>
    <row r="3654" spans="1:9" x14ac:dyDescent="0.25">
      <c r="A3654" s="72"/>
      <c r="B3654" s="72"/>
      <c r="C3654" s="72"/>
      <c r="D3654" s="73"/>
      <c r="E3654" s="72"/>
      <c r="F3654" s="72"/>
      <c r="G3654" s="74"/>
      <c r="H3654" s="72"/>
      <c r="I3654" s="72"/>
    </row>
    <row r="3655" spans="1:9" x14ac:dyDescent="0.25">
      <c r="A3655" s="72"/>
      <c r="B3655" s="72"/>
      <c r="C3655" s="72"/>
      <c r="D3655" s="73"/>
      <c r="E3655" s="72"/>
      <c r="F3655" s="72"/>
      <c r="G3655" s="74"/>
      <c r="H3655" s="72"/>
      <c r="I3655" s="72"/>
    </row>
    <row r="3656" spans="1:9" x14ac:dyDescent="0.25">
      <c r="A3656" s="72"/>
      <c r="B3656" s="72"/>
      <c r="C3656" s="72"/>
      <c r="D3656" s="73"/>
      <c r="E3656" s="72"/>
      <c r="F3656" s="72"/>
      <c r="G3656" s="74"/>
      <c r="H3656" s="72"/>
      <c r="I3656" s="72"/>
    </row>
    <row r="3657" spans="1:9" x14ac:dyDescent="0.25">
      <c r="A3657" s="72"/>
      <c r="B3657" s="72"/>
      <c r="C3657" s="72"/>
      <c r="D3657" s="73"/>
      <c r="E3657" s="72"/>
      <c r="F3657" s="72"/>
      <c r="G3657" s="74"/>
      <c r="H3657" s="72"/>
      <c r="I3657" s="72"/>
    </row>
    <row r="3658" spans="1:9" x14ac:dyDescent="0.25">
      <c r="A3658" s="72"/>
      <c r="B3658" s="72"/>
      <c r="C3658" s="72"/>
      <c r="D3658" s="73"/>
      <c r="E3658" s="72"/>
      <c r="F3658" s="72"/>
      <c r="G3658" s="74"/>
      <c r="H3658" s="72"/>
      <c r="I3658" s="72"/>
    </row>
    <row r="3659" spans="1:9" x14ac:dyDescent="0.25">
      <c r="A3659" s="72"/>
      <c r="B3659" s="72"/>
      <c r="C3659" s="72"/>
      <c r="D3659" s="73"/>
      <c r="E3659" s="72"/>
      <c r="F3659" s="72"/>
      <c r="G3659" s="74"/>
      <c r="H3659" s="72"/>
      <c r="I3659" s="72"/>
    </row>
    <row r="3660" spans="1:9" x14ac:dyDescent="0.25">
      <c r="A3660" s="72"/>
      <c r="B3660" s="72"/>
      <c r="C3660" s="72"/>
      <c r="D3660" s="73"/>
      <c r="E3660" s="72"/>
      <c r="F3660" s="72"/>
      <c r="G3660" s="74"/>
      <c r="H3660" s="72"/>
      <c r="I3660" s="72"/>
    </row>
    <row r="3661" spans="1:9" x14ac:dyDescent="0.25">
      <c r="A3661" s="72"/>
      <c r="B3661" s="72"/>
      <c r="C3661" s="72"/>
      <c r="D3661" s="73"/>
      <c r="E3661" s="72"/>
      <c r="F3661" s="72"/>
      <c r="G3661" s="74"/>
      <c r="H3661" s="72"/>
      <c r="I3661" s="72"/>
    </row>
    <row r="3662" spans="1:9" x14ac:dyDescent="0.25">
      <c r="A3662" s="72"/>
      <c r="B3662" s="72"/>
      <c r="C3662" s="72"/>
      <c r="D3662" s="73"/>
      <c r="E3662" s="72"/>
      <c r="F3662" s="72"/>
      <c r="G3662" s="74"/>
      <c r="H3662" s="72"/>
      <c r="I3662" s="72"/>
    </row>
    <row r="3663" spans="1:9" x14ac:dyDescent="0.25">
      <c r="A3663" s="72"/>
      <c r="B3663" s="72"/>
      <c r="C3663" s="72"/>
      <c r="D3663" s="73"/>
      <c r="E3663" s="72"/>
      <c r="F3663" s="72"/>
      <c r="G3663" s="74"/>
      <c r="H3663" s="72"/>
      <c r="I3663" s="72"/>
    </row>
    <row r="3664" spans="1:9" x14ac:dyDescent="0.25">
      <c r="A3664" s="72"/>
      <c r="B3664" s="72"/>
      <c r="C3664" s="72"/>
      <c r="D3664" s="73"/>
      <c r="E3664" s="72"/>
      <c r="F3664" s="72"/>
      <c r="G3664" s="74"/>
      <c r="H3664" s="72"/>
      <c r="I3664" s="72"/>
    </row>
    <row r="3665" spans="1:9" x14ac:dyDescent="0.25">
      <c r="A3665" s="72"/>
      <c r="B3665" s="72"/>
      <c r="C3665" s="72"/>
      <c r="D3665" s="73"/>
      <c r="E3665" s="72"/>
      <c r="F3665" s="72"/>
      <c r="G3665" s="74"/>
      <c r="H3665" s="72"/>
      <c r="I3665" s="72"/>
    </row>
    <row r="3666" spans="1:9" x14ac:dyDescent="0.25">
      <c r="A3666" s="72"/>
      <c r="B3666" s="72"/>
      <c r="C3666" s="72"/>
      <c r="D3666" s="73"/>
      <c r="E3666" s="72"/>
      <c r="F3666" s="72"/>
      <c r="G3666" s="74"/>
      <c r="H3666" s="72"/>
      <c r="I3666" s="72"/>
    </row>
    <row r="3667" spans="1:9" x14ac:dyDescent="0.25">
      <c r="A3667" s="72"/>
      <c r="B3667" s="72"/>
      <c r="C3667" s="72"/>
      <c r="D3667" s="73"/>
      <c r="E3667" s="72"/>
      <c r="F3667" s="72"/>
      <c r="G3667" s="74"/>
      <c r="H3667" s="72"/>
      <c r="I3667" s="72"/>
    </row>
    <row r="3668" spans="1:9" x14ac:dyDescent="0.25">
      <c r="A3668" s="72"/>
      <c r="B3668" s="72"/>
      <c r="C3668" s="72"/>
      <c r="D3668" s="73"/>
      <c r="E3668" s="72"/>
      <c r="F3668" s="72"/>
      <c r="G3668" s="74"/>
      <c r="H3668" s="72"/>
      <c r="I3668" s="72"/>
    </row>
    <row r="3669" spans="1:9" x14ac:dyDescent="0.25">
      <c r="A3669" s="72"/>
      <c r="B3669" s="72"/>
      <c r="C3669" s="72"/>
      <c r="D3669" s="73"/>
      <c r="E3669" s="72"/>
      <c r="F3669" s="72"/>
      <c r="G3669" s="74"/>
      <c r="H3669" s="72"/>
      <c r="I3669" s="72"/>
    </row>
    <row r="3670" spans="1:9" x14ac:dyDescent="0.25">
      <c r="A3670" s="72"/>
      <c r="B3670" s="72"/>
      <c r="C3670" s="72"/>
      <c r="D3670" s="73"/>
      <c r="E3670" s="72"/>
      <c r="F3670" s="72"/>
      <c r="G3670" s="74"/>
      <c r="H3670" s="72"/>
      <c r="I3670" s="72"/>
    </row>
    <row r="3671" spans="1:9" x14ac:dyDescent="0.25">
      <c r="A3671" s="72"/>
      <c r="B3671" s="72"/>
      <c r="C3671" s="72"/>
      <c r="D3671" s="73"/>
      <c r="E3671" s="72"/>
      <c r="F3671" s="72"/>
      <c r="G3671" s="74"/>
      <c r="H3671" s="72"/>
      <c r="I3671" s="72"/>
    </row>
    <row r="3672" spans="1:9" x14ac:dyDescent="0.25">
      <c r="A3672" s="72"/>
      <c r="B3672" s="72"/>
      <c r="C3672" s="72"/>
      <c r="D3672" s="73"/>
      <c r="E3672" s="72"/>
      <c r="F3672" s="72"/>
      <c r="G3672" s="74"/>
      <c r="H3672" s="72"/>
      <c r="I3672" s="72"/>
    </row>
    <row r="3673" spans="1:9" x14ac:dyDescent="0.25">
      <c r="A3673" s="72"/>
      <c r="B3673" s="72"/>
      <c r="C3673" s="72"/>
      <c r="D3673" s="73"/>
      <c r="E3673" s="72"/>
      <c r="F3673" s="72"/>
      <c r="G3673" s="74"/>
      <c r="H3673" s="72"/>
      <c r="I3673" s="72"/>
    </row>
    <row r="3674" spans="1:9" x14ac:dyDescent="0.25">
      <c r="A3674" s="72"/>
      <c r="B3674" s="72"/>
      <c r="C3674" s="72"/>
      <c r="D3674" s="73"/>
      <c r="E3674" s="72"/>
      <c r="F3674" s="72"/>
      <c r="G3674" s="74"/>
      <c r="H3674" s="72"/>
      <c r="I3674" s="72"/>
    </row>
    <row r="3675" spans="1:9" x14ac:dyDescent="0.25">
      <c r="A3675" s="72"/>
      <c r="B3675" s="72"/>
      <c r="C3675" s="72"/>
      <c r="D3675" s="73"/>
      <c r="E3675" s="72"/>
      <c r="F3675" s="72"/>
      <c r="G3675" s="74"/>
      <c r="H3675" s="72"/>
      <c r="I3675" s="72"/>
    </row>
    <row r="3676" spans="1:9" x14ac:dyDescent="0.25">
      <c r="A3676" s="72"/>
      <c r="B3676" s="72"/>
      <c r="C3676" s="72"/>
      <c r="D3676" s="73"/>
      <c r="E3676" s="72"/>
      <c r="F3676" s="72"/>
      <c r="G3676" s="74"/>
      <c r="H3676" s="72"/>
      <c r="I3676" s="72"/>
    </row>
    <row r="3677" spans="1:9" x14ac:dyDescent="0.25">
      <c r="A3677" s="72"/>
      <c r="B3677" s="72"/>
      <c r="C3677" s="72"/>
      <c r="D3677" s="73"/>
      <c r="E3677" s="72"/>
      <c r="F3677" s="72"/>
      <c r="G3677" s="74"/>
      <c r="H3677" s="72"/>
      <c r="I3677" s="72"/>
    </row>
    <row r="3678" spans="1:9" x14ac:dyDescent="0.25">
      <c r="A3678" s="72"/>
      <c r="B3678" s="72"/>
      <c r="C3678" s="72"/>
      <c r="D3678" s="73"/>
      <c r="E3678" s="72"/>
      <c r="F3678" s="72"/>
      <c r="G3678" s="74"/>
      <c r="H3678" s="72"/>
      <c r="I3678" s="72"/>
    </row>
    <row r="3679" spans="1:9" x14ac:dyDescent="0.25">
      <c r="A3679" s="72"/>
      <c r="B3679" s="72"/>
      <c r="C3679" s="72"/>
      <c r="D3679" s="73"/>
      <c r="E3679" s="72"/>
      <c r="F3679" s="72"/>
      <c r="G3679" s="74"/>
      <c r="H3679" s="72"/>
      <c r="I3679" s="72"/>
    </row>
    <row r="3680" spans="1:9" x14ac:dyDescent="0.25">
      <c r="A3680" s="72"/>
      <c r="B3680" s="72"/>
      <c r="C3680" s="72"/>
      <c r="D3680" s="73"/>
      <c r="E3680" s="72"/>
      <c r="F3680" s="72"/>
      <c r="G3680" s="74"/>
      <c r="H3680" s="72"/>
      <c r="I3680" s="72"/>
    </row>
    <row r="3681" spans="1:9" x14ac:dyDescent="0.25">
      <c r="A3681" s="72"/>
      <c r="B3681" s="72"/>
      <c r="C3681" s="72"/>
      <c r="D3681" s="73"/>
      <c r="E3681" s="72"/>
      <c r="F3681" s="72"/>
      <c r="G3681" s="74"/>
      <c r="H3681" s="72"/>
      <c r="I3681" s="72"/>
    </row>
    <row r="3682" spans="1:9" x14ac:dyDescent="0.25">
      <c r="A3682" s="72"/>
      <c r="B3682" s="72"/>
      <c r="C3682" s="72"/>
      <c r="D3682" s="73"/>
      <c r="E3682" s="72"/>
      <c r="F3682" s="72"/>
      <c r="G3682" s="74"/>
      <c r="H3682" s="72"/>
      <c r="I3682" s="72"/>
    </row>
    <row r="3683" spans="1:9" x14ac:dyDescent="0.25">
      <c r="A3683" s="72"/>
      <c r="B3683" s="72"/>
      <c r="C3683" s="72"/>
      <c r="D3683" s="73"/>
      <c r="E3683" s="72"/>
      <c r="F3683" s="72"/>
      <c r="G3683" s="74"/>
      <c r="H3683" s="72"/>
      <c r="I3683" s="72"/>
    </row>
    <row r="3684" spans="1:9" x14ac:dyDescent="0.25">
      <c r="A3684" s="72"/>
      <c r="B3684" s="72"/>
      <c r="C3684" s="72"/>
      <c r="D3684" s="73"/>
      <c r="E3684" s="72"/>
      <c r="F3684" s="72"/>
      <c r="G3684" s="74"/>
      <c r="H3684" s="72"/>
      <c r="I3684" s="72"/>
    </row>
    <row r="3685" spans="1:9" x14ac:dyDescent="0.25">
      <c r="A3685" s="72"/>
      <c r="B3685" s="72"/>
      <c r="C3685" s="72"/>
      <c r="D3685" s="73"/>
      <c r="E3685" s="72"/>
      <c r="F3685" s="72"/>
      <c r="G3685" s="74"/>
      <c r="H3685" s="72"/>
      <c r="I3685" s="72"/>
    </row>
    <row r="3686" spans="1:9" x14ac:dyDescent="0.25">
      <c r="A3686" s="72"/>
      <c r="B3686" s="72"/>
      <c r="C3686" s="72"/>
      <c r="D3686" s="73"/>
      <c r="E3686" s="72"/>
      <c r="F3686" s="72"/>
      <c r="G3686" s="74"/>
      <c r="H3686" s="72"/>
      <c r="I3686" s="72"/>
    </row>
    <row r="3687" spans="1:9" x14ac:dyDescent="0.25">
      <c r="A3687" s="72"/>
      <c r="B3687" s="72"/>
      <c r="C3687" s="72"/>
      <c r="D3687" s="73"/>
      <c r="E3687" s="72"/>
      <c r="F3687" s="72"/>
      <c r="G3687" s="74"/>
      <c r="H3687" s="72"/>
      <c r="I3687" s="72"/>
    </row>
    <row r="3688" spans="1:9" x14ac:dyDescent="0.25">
      <c r="A3688" s="72"/>
      <c r="B3688" s="72"/>
      <c r="C3688" s="72"/>
      <c r="D3688" s="73"/>
      <c r="E3688" s="72"/>
      <c r="F3688" s="72"/>
      <c r="G3688" s="74"/>
      <c r="H3688" s="72"/>
      <c r="I3688" s="72"/>
    </row>
    <row r="3689" spans="1:9" x14ac:dyDescent="0.25">
      <c r="A3689" s="72"/>
      <c r="B3689" s="72"/>
      <c r="C3689" s="72"/>
      <c r="D3689" s="73"/>
      <c r="E3689" s="72"/>
      <c r="F3689" s="72"/>
      <c r="G3689" s="74"/>
      <c r="H3689" s="72"/>
      <c r="I3689" s="72"/>
    </row>
    <row r="3690" spans="1:9" x14ac:dyDescent="0.25">
      <c r="A3690" s="72"/>
      <c r="B3690" s="72"/>
      <c r="C3690" s="72"/>
      <c r="D3690" s="73"/>
      <c r="E3690" s="72"/>
      <c r="F3690" s="72"/>
      <c r="G3690" s="74"/>
      <c r="H3690" s="72"/>
      <c r="I3690" s="72"/>
    </row>
    <row r="3691" spans="1:9" x14ac:dyDescent="0.25">
      <c r="A3691" s="72"/>
      <c r="B3691" s="72"/>
      <c r="C3691" s="72"/>
      <c r="D3691" s="73"/>
      <c r="E3691" s="72"/>
      <c r="F3691" s="72"/>
      <c r="G3691" s="74"/>
      <c r="H3691" s="72"/>
      <c r="I3691" s="72"/>
    </row>
    <row r="3692" spans="1:9" x14ac:dyDescent="0.25">
      <c r="A3692" s="72"/>
      <c r="B3692" s="72"/>
      <c r="C3692" s="72"/>
      <c r="D3692" s="73"/>
      <c r="E3692" s="72"/>
      <c r="F3692" s="72"/>
      <c r="G3692" s="74"/>
      <c r="H3692" s="72"/>
      <c r="I3692" s="72"/>
    </row>
    <row r="3693" spans="1:9" x14ac:dyDescent="0.25">
      <c r="A3693" s="72"/>
      <c r="B3693" s="72"/>
      <c r="C3693" s="72"/>
      <c r="D3693" s="73"/>
      <c r="E3693" s="72"/>
      <c r="F3693" s="72"/>
      <c r="G3693" s="74"/>
      <c r="H3693" s="72"/>
      <c r="I3693" s="72"/>
    </row>
    <row r="3694" spans="1:9" x14ac:dyDescent="0.25">
      <c r="A3694" s="72"/>
      <c r="B3694" s="72"/>
      <c r="C3694" s="72"/>
      <c r="D3694" s="73"/>
      <c r="E3694" s="72"/>
      <c r="F3694" s="72"/>
      <c r="G3694" s="74"/>
      <c r="H3694" s="72"/>
      <c r="I3694" s="72"/>
    </row>
    <row r="3695" spans="1:9" x14ac:dyDescent="0.25">
      <c r="A3695" s="72"/>
      <c r="B3695" s="72"/>
      <c r="C3695" s="72"/>
      <c r="D3695" s="73"/>
      <c r="E3695" s="72"/>
      <c r="F3695" s="72"/>
      <c r="G3695" s="74"/>
      <c r="H3695" s="72"/>
      <c r="I3695" s="72"/>
    </row>
    <row r="3696" spans="1:9" x14ac:dyDescent="0.25">
      <c r="A3696" s="72"/>
      <c r="B3696" s="72"/>
      <c r="C3696" s="72"/>
      <c r="D3696" s="73"/>
      <c r="E3696" s="72"/>
      <c r="F3696" s="72"/>
      <c r="G3696" s="74"/>
      <c r="H3696" s="72"/>
      <c r="I3696" s="72"/>
    </row>
    <row r="3697" spans="1:9" x14ac:dyDescent="0.25">
      <c r="A3697" s="72"/>
      <c r="B3697" s="72"/>
      <c r="C3697" s="72"/>
      <c r="D3697" s="73"/>
      <c r="E3697" s="72"/>
      <c r="F3697" s="72"/>
      <c r="G3697" s="74"/>
      <c r="H3697" s="72"/>
      <c r="I3697" s="72"/>
    </row>
    <row r="3698" spans="1:9" x14ac:dyDescent="0.25">
      <c r="A3698" s="72"/>
      <c r="B3698" s="72"/>
      <c r="C3698" s="72"/>
      <c r="D3698" s="73"/>
      <c r="E3698" s="72"/>
      <c r="F3698" s="72"/>
      <c r="G3698" s="74"/>
      <c r="H3698" s="72"/>
      <c r="I3698" s="72"/>
    </row>
    <row r="3699" spans="1:9" x14ac:dyDescent="0.25">
      <c r="A3699" s="72"/>
      <c r="B3699" s="72"/>
      <c r="C3699" s="72"/>
      <c r="D3699" s="73"/>
      <c r="E3699" s="72"/>
      <c r="F3699" s="72"/>
      <c r="G3699" s="74"/>
      <c r="H3699" s="72"/>
      <c r="I3699" s="72"/>
    </row>
    <row r="3700" spans="1:9" x14ac:dyDescent="0.25">
      <c r="A3700" s="72"/>
      <c r="B3700" s="72"/>
      <c r="C3700" s="72"/>
      <c r="D3700" s="73"/>
      <c r="E3700" s="72"/>
      <c r="F3700" s="72"/>
      <c r="G3700" s="74"/>
      <c r="H3700" s="72"/>
      <c r="I3700" s="72"/>
    </row>
    <row r="3701" spans="1:9" x14ac:dyDescent="0.25">
      <c r="A3701" s="72"/>
      <c r="B3701" s="72"/>
      <c r="C3701" s="72"/>
      <c r="D3701" s="73"/>
      <c r="E3701" s="72"/>
      <c r="F3701" s="72"/>
      <c r="G3701" s="74"/>
      <c r="H3701" s="72"/>
      <c r="I3701" s="72"/>
    </row>
    <row r="3702" spans="1:9" x14ac:dyDescent="0.25">
      <c r="A3702" s="72"/>
      <c r="B3702" s="72"/>
      <c r="C3702" s="72"/>
      <c r="D3702" s="73"/>
      <c r="E3702" s="72"/>
      <c r="F3702" s="72"/>
      <c r="G3702" s="74"/>
      <c r="H3702" s="72"/>
      <c r="I3702" s="72"/>
    </row>
    <row r="3703" spans="1:9" x14ac:dyDescent="0.25">
      <c r="A3703" s="72"/>
      <c r="B3703" s="72"/>
      <c r="C3703" s="72"/>
      <c r="D3703" s="73"/>
      <c r="E3703" s="72"/>
      <c r="F3703" s="72"/>
      <c r="G3703" s="74"/>
      <c r="H3703" s="72"/>
      <c r="I3703" s="72"/>
    </row>
    <row r="3704" spans="1:9" x14ac:dyDescent="0.25">
      <c r="A3704" s="72"/>
      <c r="B3704" s="72"/>
      <c r="C3704" s="72"/>
      <c r="D3704" s="73"/>
      <c r="E3704" s="72"/>
      <c r="F3704" s="72"/>
      <c r="G3704" s="74"/>
      <c r="H3704" s="72"/>
      <c r="I3704" s="72"/>
    </row>
    <row r="3705" spans="1:9" x14ac:dyDescent="0.25">
      <c r="A3705" s="72"/>
      <c r="B3705" s="72"/>
      <c r="C3705" s="72"/>
      <c r="D3705" s="73"/>
      <c r="E3705" s="72"/>
      <c r="F3705" s="72"/>
      <c r="G3705" s="74"/>
      <c r="H3705" s="72"/>
      <c r="I3705" s="72"/>
    </row>
    <row r="3706" spans="1:9" x14ac:dyDescent="0.25">
      <c r="A3706" s="72"/>
      <c r="B3706" s="72"/>
      <c r="C3706" s="72"/>
      <c r="D3706" s="73"/>
      <c r="E3706" s="72"/>
      <c r="F3706" s="72"/>
      <c r="G3706" s="74"/>
      <c r="H3706" s="72"/>
      <c r="I3706" s="72"/>
    </row>
    <row r="3707" spans="1:9" x14ac:dyDescent="0.25">
      <c r="A3707" s="72"/>
      <c r="B3707" s="72"/>
      <c r="C3707" s="72"/>
      <c r="D3707" s="73"/>
      <c r="E3707" s="72"/>
      <c r="F3707" s="72"/>
      <c r="G3707" s="74"/>
      <c r="H3707" s="72"/>
      <c r="I3707" s="72"/>
    </row>
    <row r="3708" spans="1:9" x14ac:dyDescent="0.25">
      <c r="A3708" s="72"/>
      <c r="B3708" s="72"/>
      <c r="C3708" s="72"/>
      <c r="D3708" s="73"/>
      <c r="E3708" s="72"/>
      <c r="F3708" s="72"/>
      <c r="G3708" s="74"/>
      <c r="H3708" s="72"/>
      <c r="I3708" s="72"/>
    </row>
    <row r="3709" spans="1:9" x14ac:dyDescent="0.25">
      <c r="A3709" s="72"/>
      <c r="B3709" s="72"/>
      <c r="C3709" s="72"/>
      <c r="D3709" s="73"/>
      <c r="E3709" s="72"/>
      <c r="F3709" s="72"/>
      <c r="G3709" s="74"/>
      <c r="H3709" s="72"/>
      <c r="I3709" s="72"/>
    </row>
    <row r="3710" spans="1:9" x14ac:dyDescent="0.25">
      <c r="A3710" s="72"/>
      <c r="B3710" s="72"/>
      <c r="C3710" s="72"/>
      <c r="D3710" s="73"/>
      <c r="E3710" s="72"/>
      <c r="F3710" s="72"/>
      <c r="G3710" s="74"/>
      <c r="H3710" s="72"/>
      <c r="I3710" s="72"/>
    </row>
    <row r="3711" spans="1:9" x14ac:dyDescent="0.25">
      <c r="A3711" s="72"/>
      <c r="B3711" s="72"/>
      <c r="C3711" s="72"/>
      <c r="D3711" s="73"/>
      <c r="E3711" s="72"/>
      <c r="F3711" s="72"/>
      <c r="G3711" s="74"/>
      <c r="H3711" s="72"/>
      <c r="I3711" s="72"/>
    </row>
    <row r="3712" spans="1:9" x14ac:dyDescent="0.25">
      <c r="A3712" s="72"/>
      <c r="B3712" s="72"/>
      <c r="C3712" s="72"/>
      <c r="D3712" s="73"/>
      <c r="E3712" s="72"/>
      <c r="F3712" s="72"/>
      <c r="G3712" s="74"/>
      <c r="H3712" s="72"/>
      <c r="I3712" s="72"/>
    </row>
    <row r="3713" spans="1:9" x14ac:dyDescent="0.25">
      <c r="A3713" s="72"/>
      <c r="B3713" s="72"/>
      <c r="C3713" s="72"/>
      <c r="D3713" s="73"/>
      <c r="E3713" s="72"/>
      <c r="F3713" s="72"/>
      <c r="G3713" s="74"/>
      <c r="H3713" s="72"/>
      <c r="I3713" s="72"/>
    </row>
    <row r="3714" spans="1:9" x14ac:dyDescent="0.25">
      <c r="A3714" s="72"/>
      <c r="B3714" s="72"/>
      <c r="C3714" s="72"/>
      <c r="D3714" s="73"/>
      <c r="E3714" s="72"/>
      <c r="F3714" s="72"/>
      <c r="G3714" s="74"/>
      <c r="H3714" s="72"/>
      <c r="I3714" s="72"/>
    </row>
    <row r="3715" spans="1:9" x14ac:dyDescent="0.25">
      <c r="A3715" s="72"/>
      <c r="B3715" s="72"/>
      <c r="C3715" s="72"/>
      <c r="D3715" s="73"/>
      <c r="E3715" s="72"/>
      <c r="F3715" s="72"/>
      <c r="G3715" s="74"/>
      <c r="H3715" s="72"/>
      <c r="I3715" s="72"/>
    </row>
    <row r="3716" spans="1:9" x14ac:dyDescent="0.25">
      <c r="A3716" s="72"/>
      <c r="B3716" s="72"/>
      <c r="C3716" s="72"/>
      <c r="D3716" s="73"/>
      <c r="E3716" s="72"/>
      <c r="F3716" s="72"/>
      <c r="G3716" s="74"/>
      <c r="H3716" s="72"/>
      <c r="I3716" s="72"/>
    </row>
    <row r="3717" spans="1:9" x14ac:dyDescent="0.25">
      <c r="A3717" s="72"/>
      <c r="B3717" s="72"/>
      <c r="C3717" s="72"/>
      <c r="D3717" s="73"/>
      <c r="E3717" s="72"/>
      <c r="F3717" s="72"/>
      <c r="G3717" s="74"/>
      <c r="H3717" s="72"/>
      <c r="I3717" s="72"/>
    </row>
    <row r="3718" spans="1:9" x14ac:dyDescent="0.25">
      <c r="A3718" s="72"/>
      <c r="B3718" s="72"/>
      <c r="C3718" s="72"/>
      <c r="D3718" s="73"/>
      <c r="E3718" s="72"/>
      <c r="F3718" s="72"/>
      <c r="G3718" s="74"/>
      <c r="H3718" s="72"/>
      <c r="I3718" s="72"/>
    </row>
    <row r="3719" spans="1:9" x14ac:dyDescent="0.25">
      <c r="A3719" s="72"/>
      <c r="B3719" s="72"/>
      <c r="C3719" s="72"/>
      <c r="D3719" s="73"/>
      <c r="E3719" s="72"/>
      <c r="F3719" s="72"/>
      <c r="G3719" s="74"/>
      <c r="H3719" s="72"/>
      <c r="I3719" s="72"/>
    </row>
    <row r="3720" spans="1:9" x14ac:dyDescent="0.25">
      <c r="A3720" s="72"/>
      <c r="B3720" s="72"/>
      <c r="C3720" s="72"/>
      <c r="D3720" s="73"/>
      <c r="E3720" s="72"/>
      <c r="F3720" s="72"/>
      <c r="G3720" s="74"/>
      <c r="H3720" s="72"/>
      <c r="I3720" s="72"/>
    </row>
    <row r="3721" spans="1:9" x14ac:dyDescent="0.25">
      <c r="A3721" s="72"/>
      <c r="B3721" s="72"/>
      <c r="C3721" s="72"/>
      <c r="D3721" s="73"/>
      <c r="E3721" s="72"/>
      <c r="F3721" s="72"/>
      <c r="G3721" s="74"/>
      <c r="H3721" s="72"/>
      <c r="I3721" s="72"/>
    </row>
    <row r="3722" spans="1:9" x14ac:dyDescent="0.25">
      <c r="A3722" s="72"/>
      <c r="B3722" s="72"/>
      <c r="C3722" s="72"/>
      <c r="D3722" s="73"/>
      <c r="E3722" s="72"/>
      <c r="F3722" s="72"/>
      <c r="G3722" s="74"/>
      <c r="H3722" s="72"/>
      <c r="I3722" s="72"/>
    </row>
    <row r="3723" spans="1:9" x14ac:dyDescent="0.25">
      <c r="A3723" s="72"/>
      <c r="B3723" s="72"/>
      <c r="C3723" s="72"/>
      <c r="D3723" s="73"/>
      <c r="E3723" s="72"/>
      <c r="F3723" s="72"/>
      <c r="G3723" s="74"/>
      <c r="H3723" s="72"/>
      <c r="I3723" s="72"/>
    </row>
    <row r="3724" spans="1:9" x14ac:dyDescent="0.25">
      <c r="A3724" s="72"/>
      <c r="B3724" s="72"/>
      <c r="C3724" s="72"/>
      <c r="D3724" s="73"/>
      <c r="E3724" s="72"/>
      <c r="F3724" s="72"/>
      <c r="G3724" s="74"/>
      <c r="H3724" s="72"/>
      <c r="I3724" s="72"/>
    </row>
    <row r="3725" spans="1:9" x14ac:dyDescent="0.25">
      <c r="A3725" s="72"/>
      <c r="B3725" s="72"/>
      <c r="C3725" s="72"/>
      <c r="D3725" s="73"/>
      <c r="E3725" s="72"/>
      <c r="F3725" s="72"/>
      <c r="G3725" s="74"/>
      <c r="H3725" s="72"/>
      <c r="I3725" s="72"/>
    </row>
    <row r="3726" spans="1:9" x14ac:dyDescent="0.25">
      <c r="A3726" s="72"/>
      <c r="B3726" s="72"/>
      <c r="C3726" s="72"/>
      <c r="D3726" s="73"/>
      <c r="E3726" s="72"/>
      <c r="F3726" s="72"/>
      <c r="G3726" s="74"/>
      <c r="H3726" s="72"/>
      <c r="I3726" s="72"/>
    </row>
    <row r="3727" spans="1:9" x14ac:dyDescent="0.25">
      <c r="A3727" s="72"/>
      <c r="B3727" s="72"/>
      <c r="C3727" s="72"/>
      <c r="D3727" s="73"/>
      <c r="E3727" s="72"/>
      <c r="F3727" s="72"/>
      <c r="G3727" s="74"/>
      <c r="H3727" s="72"/>
      <c r="I3727" s="72"/>
    </row>
    <row r="3728" spans="1:9" x14ac:dyDescent="0.25">
      <c r="A3728" s="72"/>
      <c r="B3728" s="72"/>
      <c r="C3728" s="72"/>
      <c r="D3728" s="73"/>
      <c r="E3728" s="72"/>
      <c r="F3728" s="72"/>
      <c r="G3728" s="74"/>
      <c r="H3728" s="72"/>
      <c r="I3728" s="72"/>
    </row>
    <row r="3729" spans="1:9" x14ac:dyDescent="0.25">
      <c r="A3729" s="72"/>
      <c r="B3729" s="72"/>
      <c r="C3729" s="72"/>
      <c r="D3729" s="73"/>
      <c r="E3729" s="72"/>
      <c r="F3729" s="72"/>
      <c r="G3729" s="74"/>
      <c r="H3729" s="72"/>
      <c r="I3729" s="72"/>
    </row>
    <row r="3730" spans="1:9" x14ac:dyDescent="0.25">
      <c r="A3730" s="72"/>
      <c r="B3730" s="72"/>
      <c r="C3730" s="72"/>
      <c r="D3730" s="73"/>
      <c r="E3730" s="72"/>
      <c r="F3730" s="72"/>
      <c r="G3730" s="74"/>
      <c r="H3730" s="72"/>
      <c r="I3730" s="72"/>
    </row>
    <row r="3731" spans="1:9" x14ac:dyDescent="0.25">
      <c r="A3731" s="72"/>
      <c r="B3731" s="72"/>
      <c r="C3731" s="72"/>
      <c r="D3731" s="73"/>
      <c r="E3731" s="72"/>
      <c r="F3731" s="72"/>
      <c r="G3731" s="74"/>
      <c r="H3731" s="72"/>
      <c r="I3731" s="72"/>
    </row>
    <row r="3732" spans="1:9" x14ac:dyDescent="0.25">
      <c r="A3732" s="72"/>
      <c r="B3732" s="72"/>
      <c r="C3732" s="72"/>
      <c r="D3732" s="73"/>
      <c r="E3732" s="72"/>
      <c r="F3732" s="72"/>
      <c r="G3732" s="74"/>
      <c r="H3732" s="72"/>
      <c r="I3732" s="72"/>
    </row>
    <row r="3733" spans="1:9" x14ac:dyDescent="0.25">
      <c r="A3733" s="72"/>
      <c r="B3733" s="72"/>
      <c r="C3733" s="72"/>
      <c r="D3733" s="73"/>
      <c r="E3733" s="72"/>
      <c r="F3733" s="72"/>
      <c r="G3733" s="74"/>
      <c r="H3733" s="72"/>
      <c r="I3733" s="72"/>
    </row>
    <row r="3734" spans="1:9" x14ac:dyDescent="0.25">
      <c r="A3734" s="72"/>
      <c r="B3734" s="72"/>
      <c r="C3734" s="72"/>
      <c r="D3734" s="73"/>
      <c r="E3734" s="72"/>
      <c r="F3734" s="72"/>
      <c r="G3734" s="74"/>
      <c r="H3734" s="72"/>
      <c r="I3734" s="72"/>
    </row>
    <row r="3735" spans="1:9" x14ac:dyDescent="0.25">
      <c r="A3735" s="72"/>
      <c r="B3735" s="72"/>
      <c r="C3735" s="72"/>
      <c r="D3735" s="73"/>
      <c r="E3735" s="72"/>
      <c r="F3735" s="72"/>
      <c r="G3735" s="74"/>
      <c r="H3735" s="72"/>
      <c r="I3735" s="72"/>
    </row>
    <row r="3736" spans="1:9" x14ac:dyDescent="0.25">
      <c r="A3736" s="72"/>
      <c r="B3736" s="72"/>
      <c r="C3736" s="72"/>
      <c r="D3736" s="73"/>
      <c r="E3736" s="72"/>
      <c r="F3736" s="72"/>
      <c r="G3736" s="74"/>
      <c r="H3736" s="72"/>
      <c r="I3736" s="72"/>
    </row>
    <row r="3737" spans="1:9" x14ac:dyDescent="0.25">
      <c r="A3737" s="72"/>
      <c r="B3737" s="72"/>
      <c r="C3737" s="72"/>
      <c r="D3737" s="73"/>
      <c r="E3737" s="72"/>
      <c r="F3737" s="72"/>
      <c r="G3737" s="74"/>
      <c r="H3737" s="72"/>
      <c r="I3737" s="72"/>
    </row>
    <row r="3738" spans="1:9" x14ac:dyDescent="0.25">
      <c r="A3738" s="72"/>
      <c r="B3738" s="72"/>
      <c r="C3738" s="72"/>
      <c r="D3738" s="73"/>
      <c r="E3738" s="72"/>
      <c r="F3738" s="72"/>
      <c r="G3738" s="74"/>
      <c r="H3738" s="72"/>
      <c r="I3738" s="72"/>
    </row>
    <row r="3739" spans="1:9" x14ac:dyDescent="0.25">
      <c r="A3739" s="72"/>
      <c r="B3739" s="72"/>
      <c r="C3739" s="72"/>
      <c r="D3739" s="73"/>
      <c r="E3739" s="72"/>
      <c r="F3739" s="72"/>
      <c r="G3739" s="74"/>
      <c r="H3739" s="72"/>
      <c r="I3739" s="72"/>
    </row>
    <row r="3740" spans="1:9" x14ac:dyDescent="0.25">
      <c r="A3740" s="72"/>
      <c r="B3740" s="72"/>
      <c r="C3740" s="72"/>
      <c r="D3740" s="73"/>
      <c r="E3740" s="72"/>
      <c r="F3740" s="72"/>
      <c r="G3740" s="74"/>
      <c r="H3740" s="72"/>
      <c r="I3740" s="72"/>
    </row>
    <row r="3741" spans="1:9" x14ac:dyDescent="0.25">
      <c r="A3741" s="72"/>
      <c r="B3741" s="72"/>
      <c r="C3741" s="72"/>
      <c r="D3741" s="73"/>
      <c r="E3741" s="72"/>
      <c r="F3741" s="72"/>
      <c r="G3741" s="74"/>
      <c r="H3741" s="72"/>
      <c r="I3741" s="72"/>
    </row>
    <row r="3742" spans="1:9" x14ac:dyDescent="0.25">
      <c r="A3742" s="72"/>
      <c r="B3742" s="72"/>
      <c r="C3742" s="72"/>
      <c r="D3742" s="73"/>
      <c r="E3742" s="72"/>
      <c r="F3742" s="72"/>
      <c r="G3742" s="74"/>
      <c r="H3742" s="72"/>
      <c r="I3742" s="72"/>
    </row>
    <row r="3743" spans="1:9" x14ac:dyDescent="0.25">
      <c r="A3743" s="72"/>
      <c r="B3743" s="72"/>
      <c r="C3743" s="72"/>
      <c r="D3743" s="73"/>
      <c r="E3743" s="72"/>
      <c r="F3743" s="72"/>
      <c r="G3743" s="74"/>
      <c r="H3743" s="72"/>
      <c r="I3743" s="72"/>
    </row>
    <row r="3744" spans="1:9" x14ac:dyDescent="0.25">
      <c r="A3744" s="72"/>
      <c r="B3744" s="72"/>
      <c r="C3744" s="72"/>
      <c r="D3744" s="73"/>
      <c r="E3744" s="72"/>
      <c r="F3744" s="72"/>
      <c r="G3744" s="74"/>
      <c r="H3744" s="72"/>
      <c r="I3744" s="72"/>
    </row>
    <row r="3745" spans="1:9" x14ac:dyDescent="0.25">
      <c r="A3745" s="72"/>
      <c r="B3745" s="72"/>
      <c r="C3745" s="72"/>
      <c r="D3745" s="73"/>
      <c r="E3745" s="72"/>
      <c r="F3745" s="72"/>
      <c r="G3745" s="74"/>
      <c r="H3745" s="72"/>
      <c r="I3745" s="72"/>
    </row>
    <row r="3746" spans="1:9" x14ac:dyDescent="0.25">
      <c r="A3746" s="72"/>
      <c r="B3746" s="72"/>
      <c r="C3746" s="72"/>
      <c r="D3746" s="73"/>
      <c r="E3746" s="72"/>
      <c r="F3746" s="72"/>
      <c r="G3746" s="74"/>
      <c r="H3746" s="72"/>
      <c r="I3746" s="72"/>
    </row>
    <row r="3747" spans="1:9" x14ac:dyDescent="0.25">
      <c r="A3747" s="72"/>
      <c r="B3747" s="72"/>
      <c r="C3747" s="72"/>
      <c r="D3747" s="73"/>
      <c r="E3747" s="72"/>
      <c r="F3747" s="72"/>
      <c r="G3747" s="74"/>
      <c r="H3747" s="72"/>
      <c r="I3747" s="72"/>
    </row>
    <row r="3748" spans="1:9" x14ac:dyDescent="0.25">
      <c r="A3748" s="72"/>
      <c r="B3748" s="72"/>
      <c r="C3748" s="72"/>
      <c r="D3748" s="73"/>
      <c r="E3748" s="72"/>
      <c r="F3748" s="72"/>
      <c r="G3748" s="74"/>
      <c r="H3748" s="72"/>
      <c r="I3748" s="72"/>
    </row>
    <row r="3749" spans="1:9" x14ac:dyDescent="0.25">
      <c r="A3749" s="72"/>
      <c r="B3749" s="72"/>
      <c r="C3749" s="72"/>
      <c r="D3749" s="73"/>
      <c r="E3749" s="72"/>
      <c r="F3749" s="72"/>
      <c r="G3749" s="74"/>
      <c r="H3749" s="72"/>
      <c r="I3749" s="72"/>
    </row>
    <row r="3750" spans="1:9" x14ac:dyDescent="0.25">
      <c r="A3750" s="72"/>
      <c r="B3750" s="72"/>
      <c r="C3750" s="72"/>
      <c r="D3750" s="73"/>
      <c r="E3750" s="72"/>
      <c r="F3750" s="72"/>
      <c r="G3750" s="74"/>
      <c r="H3750" s="72"/>
      <c r="I3750" s="72"/>
    </row>
    <row r="3751" spans="1:9" x14ac:dyDescent="0.25">
      <c r="A3751" s="72"/>
      <c r="B3751" s="72"/>
      <c r="C3751" s="72"/>
      <c r="D3751" s="73"/>
      <c r="E3751" s="72"/>
      <c r="F3751" s="72"/>
      <c r="G3751" s="74"/>
      <c r="H3751" s="72"/>
      <c r="I3751" s="72"/>
    </row>
    <row r="3752" spans="1:9" x14ac:dyDescent="0.25">
      <c r="A3752" s="72"/>
      <c r="B3752" s="72"/>
      <c r="C3752" s="72"/>
      <c r="D3752" s="73"/>
      <c r="E3752" s="72"/>
      <c r="F3752" s="72"/>
      <c r="G3752" s="74"/>
      <c r="H3752" s="72"/>
      <c r="I3752" s="72"/>
    </row>
    <row r="3753" spans="1:9" x14ac:dyDescent="0.25">
      <c r="A3753" s="72"/>
      <c r="B3753" s="72"/>
      <c r="C3753" s="72"/>
      <c r="D3753" s="73"/>
      <c r="E3753" s="72"/>
      <c r="F3753" s="72"/>
      <c r="G3753" s="74"/>
      <c r="H3753" s="72"/>
      <c r="I3753" s="72"/>
    </row>
    <row r="3754" spans="1:9" x14ac:dyDescent="0.25">
      <c r="A3754" s="72"/>
      <c r="B3754" s="72"/>
      <c r="C3754" s="72"/>
      <c r="D3754" s="73"/>
      <c r="E3754" s="72"/>
      <c r="F3754" s="72"/>
      <c r="G3754" s="74"/>
      <c r="H3754" s="72"/>
      <c r="I3754" s="72"/>
    </row>
    <row r="3755" spans="1:9" x14ac:dyDescent="0.25">
      <c r="A3755" s="72"/>
      <c r="B3755" s="72"/>
      <c r="C3755" s="72"/>
      <c r="D3755" s="73"/>
      <c r="E3755" s="72"/>
      <c r="F3755" s="72"/>
      <c r="G3755" s="74"/>
      <c r="H3755" s="72"/>
      <c r="I3755" s="72"/>
    </row>
    <row r="3756" spans="1:9" x14ac:dyDescent="0.25">
      <c r="A3756" s="72"/>
      <c r="B3756" s="72"/>
      <c r="C3756" s="72"/>
      <c r="D3756" s="73"/>
      <c r="E3756" s="72"/>
      <c r="F3756" s="72"/>
      <c r="G3756" s="74"/>
      <c r="H3756" s="72"/>
      <c r="I3756" s="72"/>
    </row>
    <row r="3757" spans="1:9" x14ac:dyDescent="0.25">
      <c r="A3757" s="72"/>
      <c r="B3757" s="72"/>
      <c r="C3757" s="72"/>
      <c r="D3757" s="73"/>
      <c r="E3757" s="72"/>
      <c r="F3757" s="72"/>
      <c r="G3757" s="74"/>
      <c r="H3757" s="72"/>
      <c r="I3757" s="72"/>
    </row>
    <row r="3758" spans="1:9" x14ac:dyDescent="0.25">
      <c r="A3758" s="72"/>
      <c r="B3758" s="72"/>
      <c r="C3758" s="72"/>
      <c r="D3758" s="73"/>
      <c r="E3758" s="72"/>
      <c r="F3758" s="72"/>
      <c r="G3758" s="74"/>
      <c r="H3758" s="72"/>
      <c r="I3758" s="72"/>
    </row>
    <row r="3759" spans="1:9" x14ac:dyDescent="0.25">
      <c r="A3759" s="72"/>
      <c r="B3759" s="72"/>
      <c r="C3759" s="72"/>
      <c r="D3759" s="73"/>
      <c r="E3759" s="72"/>
      <c r="F3759" s="72"/>
      <c r="G3759" s="74"/>
      <c r="H3759" s="72"/>
      <c r="I3759" s="72"/>
    </row>
    <row r="3760" spans="1:9" x14ac:dyDescent="0.25">
      <c r="A3760" s="72"/>
      <c r="B3760" s="72"/>
      <c r="C3760" s="72"/>
      <c r="D3760" s="73"/>
      <c r="E3760" s="72"/>
      <c r="F3760" s="72"/>
      <c r="G3760" s="74"/>
      <c r="H3760" s="72"/>
      <c r="I3760" s="72"/>
    </row>
    <row r="3761" spans="1:9" x14ac:dyDescent="0.25">
      <c r="A3761" s="72"/>
      <c r="B3761" s="72"/>
      <c r="C3761" s="72"/>
      <c r="D3761" s="73"/>
      <c r="E3761" s="72"/>
      <c r="F3761" s="72"/>
      <c r="G3761" s="74"/>
      <c r="H3761" s="72"/>
      <c r="I3761" s="72"/>
    </row>
    <row r="3762" spans="1:9" x14ac:dyDescent="0.25">
      <c r="A3762" s="72"/>
      <c r="B3762" s="72"/>
      <c r="C3762" s="72"/>
      <c r="D3762" s="73"/>
      <c r="E3762" s="72"/>
      <c r="F3762" s="72"/>
      <c r="G3762" s="74"/>
      <c r="H3762" s="72"/>
      <c r="I3762" s="72"/>
    </row>
    <row r="3763" spans="1:9" x14ac:dyDescent="0.25">
      <c r="A3763" s="72"/>
      <c r="B3763" s="72"/>
      <c r="C3763" s="72"/>
      <c r="D3763" s="73"/>
      <c r="E3763" s="72"/>
      <c r="F3763" s="72"/>
      <c r="G3763" s="74"/>
      <c r="H3763" s="72"/>
      <c r="I3763" s="72"/>
    </row>
    <row r="3764" spans="1:9" x14ac:dyDescent="0.25">
      <c r="A3764" s="72"/>
      <c r="B3764" s="72"/>
      <c r="C3764" s="72"/>
      <c r="D3764" s="73"/>
      <c r="E3764" s="72"/>
      <c r="F3764" s="72"/>
      <c r="G3764" s="74"/>
      <c r="H3764" s="72"/>
      <c r="I3764" s="72"/>
    </row>
    <row r="3765" spans="1:9" x14ac:dyDescent="0.25">
      <c r="A3765" s="72"/>
      <c r="B3765" s="72"/>
      <c r="C3765" s="72"/>
      <c r="D3765" s="73"/>
      <c r="E3765" s="72"/>
      <c r="F3765" s="72"/>
      <c r="G3765" s="74"/>
      <c r="H3765" s="72"/>
      <c r="I3765" s="72"/>
    </row>
    <row r="3766" spans="1:9" x14ac:dyDescent="0.25">
      <c r="A3766" s="72"/>
      <c r="B3766" s="72"/>
      <c r="C3766" s="72"/>
      <c r="D3766" s="73"/>
      <c r="E3766" s="72"/>
      <c r="F3766" s="72"/>
      <c r="G3766" s="74"/>
      <c r="H3766" s="72"/>
      <c r="I3766" s="72"/>
    </row>
    <row r="3767" spans="1:9" x14ac:dyDescent="0.25">
      <c r="A3767" s="72"/>
      <c r="B3767" s="72"/>
      <c r="C3767" s="72"/>
      <c r="D3767" s="73"/>
      <c r="E3767" s="72"/>
      <c r="F3767" s="72"/>
      <c r="G3767" s="74"/>
      <c r="H3767" s="72"/>
      <c r="I3767" s="72"/>
    </row>
    <row r="3768" spans="1:9" x14ac:dyDescent="0.25">
      <c r="A3768" s="72"/>
      <c r="B3768" s="72"/>
      <c r="C3768" s="72"/>
      <c r="D3768" s="73"/>
      <c r="E3768" s="72"/>
      <c r="F3768" s="72"/>
      <c r="G3768" s="74"/>
      <c r="H3768" s="72"/>
      <c r="I3768" s="72"/>
    </row>
    <row r="3769" spans="1:9" x14ac:dyDescent="0.25">
      <c r="A3769" s="72"/>
      <c r="B3769" s="72"/>
      <c r="C3769" s="72"/>
      <c r="D3769" s="73"/>
      <c r="E3769" s="72"/>
      <c r="F3769" s="72"/>
      <c r="G3769" s="74"/>
      <c r="H3769" s="72"/>
      <c r="I3769" s="72"/>
    </row>
    <row r="3770" spans="1:9" x14ac:dyDescent="0.25">
      <c r="A3770" s="72"/>
      <c r="B3770" s="72"/>
      <c r="C3770" s="72"/>
      <c r="D3770" s="73"/>
      <c r="E3770" s="72"/>
      <c r="F3770" s="72"/>
      <c r="G3770" s="74"/>
      <c r="H3770" s="72"/>
      <c r="I3770" s="72"/>
    </row>
    <row r="3771" spans="1:9" x14ac:dyDescent="0.25">
      <c r="A3771" s="72"/>
      <c r="B3771" s="72"/>
      <c r="C3771" s="72"/>
      <c r="D3771" s="73"/>
      <c r="E3771" s="72"/>
      <c r="F3771" s="72"/>
      <c r="G3771" s="74"/>
      <c r="H3771" s="72"/>
      <c r="I3771" s="72"/>
    </row>
    <row r="3772" spans="1:9" x14ac:dyDescent="0.25">
      <c r="A3772" s="72"/>
      <c r="B3772" s="72"/>
      <c r="C3772" s="72"/>
      <c r="D3772" s="73"/>
      <c r="E3772" s="72"/>
      <c r="F3772" s="72"/>
      <c r="G3772" s="74"/>
      <c r="H3772" s="72"/>
      <c r="I3772" s="72"/>
    </row>
    <row r="3773" spans="1:9" x14ac:dyDescent="0.25">
      <c r="A3773" s="72"/>
      <c r="B3773" s="72"/>
      <c r="C3773" s="72"/>
      <c r="D3773" s="73"/>
      <c r="E3773" s="72"/>
      <c r="F3773" s="72"/>
      <c r="G3773" s="74"/>
      <c r="H3773" s="72"/>
      <c r="I3773" s="72"/>
    </row>
    <row r="3774" spans="1:9" x14ac:dyDescent="0.25">
      <c r="A3774" s="72"/>
      <c r="B3774" s="72"/>
      <c r="C3774" s="72"/>
      <c r="D3774" s="73"/>
      <c r="E3774" s="72"/>
      <c r="F3774" s="72"/>
      <c r="G3774" s="74"/>
      <c r="H3774" s="72"/>
      <c r="I3774" s="72"/>
    </row>
    <row r="3775" spans="1:9" x14ac:dyDescent="0.25">
      <c r="A3775" s="72"/>
      <c r="B3775" s="72"/>
      <c r="C3775" s="72"/>
      <c r="D3775" s="73"/>
      <c r="E3775" s="72"/>
      <c r="F3775" s="72"/>
      <c r="G3775" s="74"/>
      <c r="H3775" s="72"/>
      <c r="I3775" s="72"/>
    </row>
    <row r="3776" spans="1:9" x14ac:dyDescent="0.25">
      <c r="A3776" s="72"/>
      <c r="B3776" s="72"/>
      <c r="C3776" s="72"/>
      <c r="D3776" s="73"/>
      <c r="E3776" s="72"/>
      <c r="F3776" s="72"/>
      <c r="G3776" s="74"/>
      <c r="H3776" s="72"/>
      <c r="I3776" s="72"/>
    </row>
    <row r="3777" spans="1:9" x14ac:dyDescent="0.25">
      <c r="A3777" s="72"/>
      <c r="B3777" s="72"/>
      <c r="C3777" s="72"/>
      <c r="D3777" s="73"/>
      <c r="E3777" s="72"/>
      <c r="F3777" s="72"/>
      <c r="G3777" s="74"/>
      <c r="H3777" s="72"/>
      <c r="I3777" s="72"/>
    </row>
    <row r="3778" spans="1:9" x14ac:dyDescent="0.25">
      <c r="A3778" s="72"/>
      <c r="B3778" s="72"/>
      <c r="C3778" s="72"/>
      <c r="D3778" s="73"/>
      <c r="E3778" s="72"/>
      <c r="F3778" s="72"/>
      <c r="G3778" s="74"/>
      <c r="H3778" s="72"/>
      <c r="I3778" s="72"/>
    </row>
    <row r="3779" spans="1:9" x14ac:dyDescent="0.25">
      <c r="A3779" s="72"/>
      <c r="B3779" s="72"/>
      <c r="C3779" s="72"/>
      <c r="D3779" s="73"/>
      <c r="E3779" s="72"/>
      <c r="F3779" s="72"/>
      <c r="G3779" s="74"/>
      <c r="H3779" s="72"/>
      <c r="I3779" s="72"/>
    </row>
    <row r="3780" spans="1:9" x14ac:dyDescent="0.25">
      <c r="A3780" s="72"/>
      <c r="B3780" s="72"/>
      <c r="C3780" s="72"/>
      <c r="D3780" s="73"/>
      <c r="E3780" s="72"/>
      <c r="F3780" s="72"/>
      <c r="G3780" s="74"/>
      <c r="H3780" s="72"/>
      <c r="I3780" s="72"/>
    </row>
    <row r="3781" spans="1:9" x14ac:dyDescent="0.25">
      <c r="A3781" s="72"/>
      <c r="B3781" s="72"/>
      <c r="C3781" s="72"/>
      <c r="D3781" s="73"/>
      <c r="E3781" s="72"/>
      <c r="F3781" s="72"/>
      <c r="G3781" s="74"/>
      <c r="H3781" s="72"/>
      <c r="I3781" s="72"/>
    </row>
    <row r="3782" spans="1:9" x14ac:dyDescent="0.25">
      <c r="A3782" s="72"/>
      <c r="B3782" s="72"/>
      <c r="C3782" s="72"/>
      <c r="D3782" s="73"/>
      <c r="E3782" s="72"/>
      <c r="F3782" s="72"/>
      <c r="G3782" s="74"/>
      <c r="H3782" s="72"/>
      <c r="I3782" s="72"/>
    </row>
    <row r="3783" spans="1:9" x14ac:dyDescent="0.25">
      <c r="A3783" s="72"/>
      <c r="B3783" s="72"/>
      <c r="C3783" s="72"/>
      <c r="D3783" s="73"/>
      <c r="E3783" s="72"/>
      <c r="F3783" s="72"/>
      <c r="G3783" s="74"/>
      <c r="H3783" s="72"/>
      <c r="I3783" s="72"/>
    </row>
    <row r="3784" spans="1:9" x14ac:dyDescent="0.25">
      <c r="A3784" s="72"/>
      <c r="B3784" s="72"/>
      <c r="C3784" s="72"/>
      <c r="D3784" s="73"/>
      <c r="E3784" s="72"/>
      <c r="F3784" s="72"/>
      <c r="G3784" s="74"/>
      <c r="H3784" s="72"/>
      <c r="I3784" s="72"/>
    </row>
    <row r="3785" spans="1:9" x14ac:dyDescent="0.25">
      <c r="A3785" s="72"/>
      <c r="B3785" s="72"/>
      <c r="C3785" s="72"/>
      <c r="D3785" s="73"/>
      <c r="E3785" s="72"/>
      <c r="F3785" s="72"/>
      <c r="G3785" s="74"/>
      <c r="H3785" s="72"/>
      <c r="I3785" s="72"/>
    </row>
    <row r="3786" spans="1:9" x14ac:dyDescent="0.25">
      <c r="A3786" s="72"/>
      <c r="B3786" s="72"/>
      <c r="C3786" s="72"/>
      <c r="D3786" s="73"/>
      <c r="E3786" s="72"/>
      <c r="F3786" s="72"/>
      <c r="G3786" s="74"/>
      <c r="H3786" s="72"/>
      <c r="I3786" s="72"/>
    </row>
    <row r="3787" spans="1:9" x14ac:dyDescent="0.25">
      <c r="A3787" s="72"/>
      <c r="B3787" s="72"/>
      <c r="C3787" s="72"/>
      <c r="D3787" s="73"/>
      <c r="E3787" s="72"/>
      <c r="F3787" s="72"/>
      <c r="G3787" s="74"/>
      <c r="H3787" s="72"/>
      <c r="I3787" s="72"/>
    </row>
    <row r="3788" spans="1:9" x14ac:dyDescent="0.25">
      <c r="A3788" s="72"/>
      <c r="B3788" s="72"/>
      <c r="C3788" s="72"/>
      <c r="D3788" s="73"/>
      <c r="E3788" s="72"/>
      <c r="F3788" s="72"/>
      <c r="G3788" s="74"/>
      <c r="H3788" s="72"/>
      <c r="I3788" s="72"/>
    </row>
    <row r="3789" spans="1:9" x14ac:dyDescent="0.25">
      <c r="A3789" s="72"/>
      <c r="B3789" s="72"/>
      <c r="C3789" s="72"/>
      <c r="D3789" s="73"/>
      <c r="E3789" s="72"/>
      <c r="F3789" s="72"/>
      <c r="G3789" s="74"/>
      <c r="H3789" s="72"/>
      <c r="I3789" s="72"/>
    </row>
    <row r="3790" spans="1:9" x14ac:dyDescent="0.25">
      <c r="A3790" s="72"/>
      <c r="B3790" s="72"/>
      <c r="C3790" s="72"/>
      <c r="D3790" s="73"/>
      <c r="E3790" s="72"/>
      <c r="F3790" s="72"/>
      <c r="G3790" s="74"/>
      <c r="H3790" s="72"/>
      <c r="I3790" s="72"/>
    </row>
    <row r="3791" spans="1:9" x14ac:dyDescent="0.25">
      <c r="A3791" s="72"/>
      <c r="B3791" s="72"/>
      <c r="C3791" s="72"/>
      <c r="D3791" s="73"/>
      <c r="E3791" s="72"/>
      <c r="F3791" s="72"/>
      <c r="G3791" s="74"/>
      <c r="H3791" s="72"/>
      <c r="I3791" s="72"/>
    </row>
    <row r="3792" spans="1:9" x14ac:dyDescent="0.25">
      <c r="A3792" s="72"/>
      <c r="B3792" s="72"/>
      <c r="C3792" s="72"/>
      <c r="D3792" s="73"/>
      <c r="E3792" s="72"/>
      <c r="F3792" s="72"/>
      <c r="G3792" s="74"/>
      <c r="H3792" s="72"/>
      <c r="I3792" s="72"/>
    </row>
    <row r="3793" spans="1:9" x14ac:dyDescent="0.25">
      <c r="A3793" s="72"/>
      <c r="B3793" s="72"/>
      <c r="C3793" s="72"/>
      <c r="D3793" s="73"/>
      <c r="E3793" s="72"/>
      <c r="F3793" s="72"/>
      <c r="G3793" s="74"/>
      <c r="H3793" s="72"/>
      <c r="I3793" s="72"/>
    </row>
    <row r="3794" spans="1:9" x14ac:dyDescent="0.25">
      <c r="A3794" s="72"/>
      <c r="B3794" s="72"/>
      <c r="C3794" s="72"/>
      <c r="D3794" s="73"/>
      <c r="E3794" s="72"/>
      <c r="F3794" s="72"/>
      <c r="G3794" s="74"/>
      <c r="H3794" s="72"/>
      <c r="I3794" s="72"/>
    </row>
    <row r="3795" spans="1:9" x14ac:dyDescent="0.25">
      <c r="A3795" s="72"/>
      <c r="B3795" s="72"/>
      <c r="C3795" s="72"/>
      <c r="D3795" s="73"/>
      <c r="E3795" s="72"/>
      <c r="F3795" s="72"/>
      <c r="G3795" s="74"/>
      <c r="H3795" s="72"/>
      <c r="I3795" s="72"/>
    </row>
    <row r="3796" spans="1:9" x14ac:dyDescent="0.25">
      <c r="A3796" s="72"/>
      <c r="B3796" s="72"/>
      <c r="C3796" s="72"/>
      <c r="D3796" s="73"/>
      <c r="E3796" s="72"/>
      <c r="F3796" s="72"/>
      <c r="G3796" s="74"/>
      <c r="H3796" s="72"/>
      <c r="I3796" s="72"/>
    </row>
    <row r="3797" spans="1:9" x14ac:dyDescent="0.25">
      <c r="A3797" s="72"/>
      <c r="B3797" s="72"/>
      <c r="C3797" s="72"/>
      <c r="D3797" s="73"/>
      <c r="E3797" s="72"/>
      <c r="F3797" s="72"/>
      <c r="G3797" s="74"/>
      <c r="H3797" s="72"/>
      <c r="I3797" s="72"/>
    </row>
    <row r="3798" spans="1:9" x14ac:dyDescent="0.25">
      <c r="A3798" s="72"/>
      <c r="B3798" s="72"/>
      <c r="C3798" s="72"/>
      <c r="D3798" s="73"/>
      <c r="E3798" s="72"/>
      <c r="F3798" s="72"/>
      <c r="G3798" s="74"/>
      <c r="H3798" s="72"/>
      <c r="I3798" s="72"/>
    </row>
    <row r="3799" spans="1:9" x14ac:dyDescent="0.25">
      <c r="A3799" s="72"/>
      <c r="B3799" s="72"/>
      <c r="C3799" s="72"/>
      <c r="D3799" s="73"/>
      <c r="E3799" s="72"/>
      <c r="F3799" s="72"/>
      <c r="G3799" s="74"/>
      <c r="H3799" s="72"/>
      <c r="I3799" s="72"/>
    </row>
    <row r="3800" spans="1:9" x14ac:dyDescent="0.25">
      <c r="A3800" s="72"/>
      <c r="B3800" s="72"/>
      <c r="C3800" s="72"/>
      <c r="D3800" s="73"/>
      <c r="E3800" s="72"/>
      <c r="F3800" s="72"/>
      <c r="G3800" s="74"/>
      <c r="H3800" s="72"/>
      <c r="I3800" s="72"/>
    </row>
    <row r="3801" spans="1:9" x14ac:dyDescent="0.25">
      <c r="A3801" s="72"/>
      <c r="B3801" s="72"/>
      <c r="C3801" s="72"/>
      <c r="D3801" s="73"/>
      <c r="E3801" s="72"/>
      <c r="F3801" s="72"/>
      <c r="G3801" s="74"/>
      <c r="H3801" s="72"/>
      <c r="I3801" s="72"/>
    </row>
    <row r="3802" spans="1:9" x14ac:dyDescent="0.25">
      <c r="A3802" s="72"/>
      <c r="B3802" s="72"/>
      <c r="C3802" s="72"/>
      <c r="D3802" s="73"/>
      <c r="E3802" s="72"/>
      <c r="F3802" s="72"/>
      <c r="G3802" s="74"/>
      <c r="H3802" s="72"/>
      <c r="I3802" s="72"/>
    </row>
    <row r="3803" spans="1:9" x14ac:dyDescent="0.25">
      <c r="A3803" s="72"/>
      <c r="B3803" s="72"/>
      <c r="C3803" s="72"/>
      <c r="D3803" s="73"/>
      <c r="E3803" s="72"/>
      <c r="F3803" s="72"/>
      <c r="G3803" s="74"/>
      <c r="H3803" s="72"/>
      <c r="I3803" s="72"/>
    </row>
    <row r="3804" spans="1:9" x14ac:dyDescent="0.25">
      <c r="A3804" s="72"/>
      <c r="B3804" s="72"/>
      <c r="C3804" s="72"/>
      <c r="D3804" s="73"/>
      <c r="E3804" s="72"/>
      <c r="F3804" s="72"/>
      <c r="G3804" s="74"/>
      <c r="H3804" s="72"/>
      <c r="I3804" s="72"/>
    </row>
    <row r="3805" spans="1:9" x14ac:dyDescent="0.25">
      <c r="A3805" s="72"/>
      <c r="B3805" s="72"/>
      <c r="C3805" s="72"/>
      <c r="D3805" s="73"/>
      <c r="E3805" s="72"/>
      <c r="F3805" s="72"/>
      <c r="G3805" s="74"/>
      <c r="H3805" s="72"/>
      <c r="I3805" s="72"/>
    </row>
    <row r="3806" spans="1:9" x14ac:dyDescent="0.25">
      <c r="A3806" s="72"/>
      <c r="B3806" s="72"/>
      <c r="C3806" s="72"/>
      <c r="D3806" s="73"/>
      <c r="E3806" s="72"/>
      <c r="F3806" s="72"/>
      <c r="G3806" s="74"/>
      <c r="H3806" s="72"/>
      <c r="I3806" s="72"/>
    </row>
    <row r="3807" spans="1:9" x14ac:dyDescent="0.25">
      <c r="A3807" s="72"/>
      <c r="B3807" s="72"/>
      <c r="C3807" s="72"/>
      <c r="D3807" s="73"/>
      <c r="E3807" s="72"/>
      <c r="F3807" s="72"/>
      <c r="G3807" s="74"/>
      <c r="H3807" s="72"/>
      <c r="I3807" s="72"/>
    </row>
    <row r="3808" spans="1:9" x14ac:dyDescent="0.25">
      <c r="A3808" s="72"/>
      <c r="B3808" s="72"/>
      <c r="C3808" s="72"/>
      <c r="D3808" s="73"/>
      <c r="E3808" s="72"/>
      <c r="F3808" s="72"/>
      <c r="G3808" s="74"/>
      <c r="H3808" s="72"/>
      <c r="I3808" s="72"/>
    </row>
    <row r="3809" spans="1:9" x14ac:dyDescent="0.25">
      <c r="A3809" s="72"/>
      <c r="B3809" s="72"/>
      <c r="C3809" s="72"/>
      <c r="D3809" s="73"/>
      <c r="E3809" s="72"/>
      <c r="F3809" s="72"/>
      <c r="G3809" s="74"/>
      <c r="H3809" s="72"/>
      <c r="I3809" s="72"/>
    </row>
    <row r="3810" spans="1:9" x14ac:dyDescent="0.25">
      <c r="A3810" s="72"/>
      <c r="B3810" s="72"/>
      <c r="C3810" s="72"/>
      <c r="D3810" s="73"/>
      <c r="E3810" s="72"/>
      <c r="F3810" s="72"/>
      <c r="G3810" s="74"/>
      <c r="H3810" s="72"/>
      <c r="I3810" s="72"/>
    </row>
    <row r="3811" spans="1:9" x14ac:dyDescent="0.25">
      <c r="A3811" s="72"/>
      <c r="B3811" s="72"/>
      <c r="C3811" s="72"/>
      <c r="D3811" s="73"/>
      <c r="E3811" s="72"/>
      <c r="F3811" s="72"/>
      <c r="G3811" s="74"/>
      <c r="H3811" s="72"/>
      <c r="I3811" s="72"/>
    </row>
    <row r="3812" spans="1:9" x14ac:dyDescent="0.25">
      <c r="A3812" s="72"/>
      <c r="B3812" s="72"/>
      <c r="C3812" s="72"/>
      <c r="D3812" s="73"/>
      <c r="E3812" s="72"/>
      <c r="F3812" s="72"/>
      <c r="G3812" s="74"/>
      <c r="H3812" s="72"/>
      <c r="I3812" s="72"/>
    </row>
    <row r="3813" spans="1:9" x14ac:dyDescent="0.25">
      <c r="A3813" s="72"/>
      <c r="B3813" s="72"/>
      <c r="C3813" s="72"/>
      <c r="D3813" s="73"/>
      <c r="E3813" s="72"/>
      <c r="F3813" s="72"/>
      <c r="G3813" s="74"/>
      <c r="H3813" s="72"/>
      <c r="I3813" s="72"/>
    </row>
    <row r="3814" spans="1:9" x14ac:dyDescent="0.25">
      <c r="A3814" s="72"/>
      <c r="B3814" s="72"/>
      <c r="C3814" s="72"/>
      <c r="D3814" s="73"/>
      <c r="E3814" s="72"/>
      <c r="F3814" s="72"/>
      <c r="G3814" s="74"/>
      <c r="H3814" s="72"/>
      <c r="I3814" s="72"/>
    </row>
    <row r="3815" spans="1:9" x14ac:dyDescent="0.25">
      <c r="A3815" s="72"/>
      <c r="B3815" s="72"/>
      <c r="C3815" s="72"/>
      <c r="D3815" s="73"/>
      <c r="E3815" s="72"/>
      <c r="F3815" s="72"/>
      <c r="G3815" s="74"/>
      <c r="H3815" s="72"/>
      <c r="I3815" s="72"/>
    </row>
    <row r="3816" spans="1:9" x14ac:dyDescent="0.25">
      <c r="A3816" s="72"/>
      <c r="B3816" s="72"/>
      <c r="C3816" s="72"/>
      <c r="D3816" s="73"/>
      <c r="E3816" s="72"/>
      <c r="F3816" s="72"/>
      <c r="G3816" s="74"/>
      <c r="H3816" s="72"/>
      <c r="I3816" s="72"/>
    </row>
    <row r="3817" spans="1:9" x14ac:dyDescent="0.25">
      <c r="A3817" s="72"/>
      <c r="B3817" s="72"/>
      <c r="C3817" s="72"/>
      <c r="D3817" s="73"/>
      <c r="E3817" s="72"/>
      <c r="F3817" s="72"/>
      <c r="G3817" s="74"/>
      <c r="H3817" s="72"/>
      <c r="I3817" s="72"/>
    </row>
    <row r="3818" spans="1:9" x14ac:dyDescent="0.25">
      <c r="A3818" s="72"/>
      <c r="B3818" s="72"/>
      <c r="C3818" s="72"/>
      <c r="D3818" s="73"/>
      <c r="E3818" s="72"/>
      <c r="F3818" s="72"/>
      <c r="G3818" s="74"/>
      <c r="H3818" s="72"/>
      <c r="I3818" s="72"/>
    </row>
    <row r="3819" spans="1:9" x14ac:dyDescent="0.25">
      <c r="A3819" s="72"/>
      <c r="B3819" s="72"/>
      <c r="C3819" s="72"/>
      <c r="D3819" s="73"/>
      <c r="E3819" s="72"/>
      <c r="F3819" s="72"/>
      <c r="G3819" s="74"/>
      <c r="H3819" s="72"/>
      <c r="I3819" s="72"/>
    </row>
    <row r="3820" spans="1:9" x14ac:dyDescent="0.25">
      <c r="A3820" s="72"/>
      <c r="B3820" s="72"/>
      <c r="C3820" s="72"/>
      <c r="D3820" s="73"/>
      <c r="E3820" s="72"/>
      <c r="F3820" s="72"/>
      <c r="G3820" s="74"/>
      <c r="H3820" s="72"/>
      <c r="I3820" s="72"/>
    </row>
    <row r="3821" spans="1:9" x14ac:dyDescent="0.25">
      <c r="A3821" s="72"/>
      <c r="B3821" s="72"/>
      <c r="C3821" s="72"/>
      <c r="D3821" s="73"/>
      <c r="E3821" s="72"/>
      <c r="F3821" s="72"/>
      <c r="G3821" s="74"/>
      <c r="H3821" s="72"/>
      <c r="I3821" s="72"/>
    </row>
    <row r="3822" spans="1:9" x14ac:dyDescent="0.25">
      <c r="A3822" s="72"/>
      <c r="B3822" s="72"/>
      <c r="C3822" s="72"/>
      <c r="D3822" s="73"/>
      <c r="E3822" s="72"/>
      <c r="F3822" s="72"/>
      <c r="G3822" s="74"/>
      <c r="H3822" s="72"/>
      <c r="I3822" s="72"/>
    </row>
    <row r="3823" spans="1:9" x14ac:dyDescent="0.25">
      <c r="A3823" s="72"/>
      <c r="B3823" s="72"/>
      <c r="C3823" s="72"/>
      <c r="D3823" s="73"/>
      <c r="E3823" s="72"/>
      <c r="F3823" s="72"/>
      <c r="G3823" s="74"/>
      <c r="H3823" s="72"/>
      <c r="I3823" s="72"/>
    </row>
    <row r="3824" spans="1:9" x14ac:dyDescent="0.25">
      <c r="A3824" s="72"/>
      <c r="B3824" s="72"/>
      <c r="C3824" s="72"/>
      <c r="D3824" s="73"/>
      <c r="E3824" s="72"/>
      <c r="F3824" s="72"/>
      <c r="G3824" s="74"/>
      <c r="H3824" s="72"/>
      <c r="I3824" s="72"/>
    </row>
    <row r="3825" spans="1:9" x14ac:dyDescent="0.25">
      <c r="A3825" s="72"/>
      <c r="B3825" s="72"/>
      <c r="C3825" s="72"/>
      <c r="D3825" s="73"/>
      <c r="E3825" s="72"/>
      <c r="F3825" s="72"/>
      <c r="G3825" s="74"/>
      <c r="H3825" s="72"/>
      <c r="I3825" s="72"/>
    </row>
    <row r="3826" spans="1:9" x14ac:dyDescent="0.25">
      <c r="A3826" s="72"/>
      <c r="B3826" s="72"/>
      <c r="C3826" s="72"/>
      <c r="D3826" s="73"/>
      <c r="E3826" s="72"/>
      <c r="F3826" s="72"/>
      <c r="G3826" s="74"/>
      <c r="H3826" s="72"/>
      <c r="I3826" s="72"/>
    </row>
    <row r="3827" spans="1:9" x14ac:dyDescent="0.25">
      <c r="A3827" s="72"/>
      <c r="B3827" s="72"/>
      <c r="C3827" s="72"/>
      <c r="D3827" s="73"/>
      <c r="E3827" s="72"/>
      <c r="F3827" s="72"/>
      <c r="G3827" s="74"/>
      <c r="H3827" s="72"/>
      <c r="I3827" s="72"/>
    </row>
    <row r="3828" spans="1:9" x14ac:dyDescent="0.25">
      <c r="A3828" s="72"/>
      <c r="B3828" s="72"/>
      <c r="C3828" s="72"/>
      <c r="D3828" s="73"/>
      <c r="E3828" s="72"/>
      <c r="F3828" s="72"/>
      <c r="G3828" s="74"/>
      <c r="H3828" s="72"/>
      <c r="I3828" s="72"/>
    </row>
    <row r="3829" spans="1:9" x14ac:dyDescent="0.25">
      <c r="A3829" s="72"/>
      <c r="B3829" s="72"/>
      <c r="C3829" s="72"/>
      <c r="D3829" s="73"/>
      <c r="E3829" s="72"/>
      <c r="F3829" s="72"/>
      <c r="G3829" s="74"/>
      <c r="H3829" s="72"/>
      <c r="I3829" s="72"/>
    </row>
    <row r="3830" spans="1:9" x14ac:dyDescent="0.25">
      <c r="A3830" s="72"/>
      <c r="B3830" s="72"/>
      <c r="C3830" s="72"/>
      <c r="D3830" s="73"/>
      <c r="E3830" s="72"/>
      <c r="F3830" s="72"/>
      <c r="G3830" s="74"/>
      <c r="H3830" s="72"/>
      <c r="I3830" s="72"/>
    </row>
    <row r="3831" spans="1:9" x14ac:dyDescent="0.25">
      <c r="A3831" s="72"/>
      <c r="B3831" s="72"/>
      <c r="C3831" s="72"/>
      <c r="D3831" s="73"/>
      <c r="E3831" s="72"/>
      <c r="F3831" s="72"/>
      <c r="G3831" s="74"/>
      <c r="H3831" s="72"/>
      <c r="I3831" s="72"/>
    </row>
    <row r="3832" spans="1:9" x14ac:dyDescent="0.25">
      <c r="A3832" s="72"/>
      <c r="B3832" s="72"/>
      <c r="C3832" s="72"/>
      <c r="D3832" s="73"/>
      <c r="E3832" s="72"/>
      <c r="F3832" s="72"/>
      <c r="G3832" s="74"/>
      <c r="H3832" s="72"/>
      <c r="I3832" s="72"/>
    </row>
    <row r="3833" spans="1:9" x14ac:dyDescent="0.25">
      <c r="A3833" s="72"/>
      <c r="B3833" s="72"/>
      <c r="C3833" s="72"/>
      <c r="D3833" s="73"/>
      <c r="E3833" s="72"/>
      <c r="F3833" s="72"/>
      <c r="G3833" s="74"/>
      <c r="H3833" s="72"/>
      <c r="I3833" s="72"/>
    </row>
    <row r="3834" spans="1:9" x14ac:dyDescent="0.25">
      <c r="A3834" s="72"/>
      <c r="B3834" s="72"/>
      <c r="C3834" s="72"/>
      <c r="D3834" s="73"/>
      <c r="E3834" s="72"/>
      <c r="F3834" s="72"/>
      <c r="G3834" s="74"/>
      <c r="H3834" s="72"/>
      <c r="I3834" s="72"/>
    </row>
    <row r="3835" spans="1:9" x14ac:dyDescent="0.25">
      <c r="A3835" s="72"/>
      <c r="B3835" s="72"/>
      <c r="C3835" s="72"/>
      <c r="D3835" s="73"/>
      <c r="E3835" s="72"/>
      <c r="F3835" s="72"/>
      <c r="G3835" s="74"/>
      <c r="H3835" s="72"/>
      <c r="I3835" s="72"/>
    </row>
    <row r="3836" spans="1:9" x14ac:dyDescent="0.25">
      <c r="A3836" s="72"/>
      <c r="B3836" s="72"/>
      <c r="C3836" s="72"/>
      <c r="D3836" s="73"/>
      <c r="E3836" s="72"/>
      <c r="F3836" s="72"/>
      <c r="G3836" s="74"/>
      <c r="H3836" s="72"/>
      <c r="I3836" s="72"/>
    </row>
    <row r="3837" spans="1:9" x14ac:dyDescent="0.25">
      <c r="A3837" s="72"/>
      <c r="B3837" s="72"/>
      <c r="C3837" s="72"/>
      <c r="D3837" s="73"/>
      <c r="E3837" s="72"/>
      <c r="F3837" s="72"/>
      <c r="G3837" s="74"/>
      <c r="H3837" s="72"/>
      <c r="I3837" s="72"/>
    </row>
    <row r="3838" spans="1:9" x14ac:dyDescent="0.25">
      <c r="A3838" s="72"/>
      <c r="B3838" s="72"/>
      <c r="C3838" s="72"/>
      <c r="D3838" s="73"/>
      <c r="E3838" s="72"/>
      <c r="F3838" s="72"/>
      <c r="G3838" s="74"/>
      <c r="H3838" s="72"/>
      <c r="I3838" s="72"/>
    </row>
    <row r="3839" spans="1:9" x14ac:dyDescent="0.25">
      <c r="A3839" s="72"/>
      <c r="B3839" s="72"/>
      <c r="C3839" s="72"/>
      <c r="D3839" s="73"/>
      <c r="E3839" s="72"/>
      <c r="F3839" s="72"/>
      <c r="G3839" s="74"/>
      <c r="H3839" s="72"/>
      <c r="I3839" s="72"/>
    </row>
    <row r="3840" spans="1:9" x14ac:dyDescent="0.25">
      <c r="A3840" s="72"/>
      <c r="B3840" s="72"/>
      <c r="C3840" s="72"/>
      <c r="D3840" s="73"/>
      <c r="E3840" s="72"/>
      <c r="F3840" s="72"/>
      <c r="G3840" s="74"/>
      <c r="H3840" s="72"/>
      <c r="I3840" s="72"/>
    </row>
    <row r="3841" spans="1:9" x14ac:dyDescent="0.25">
      <c r="A3841" s="72"/>
      <c r="B3841" s="72"/>
      <c r="C3841" s="72"/>
      <c r="D3841" s="73"/>
      <c r="E3841" s="72"/>
      <c r="F3841" s="72"/>
      <c r="G3841" s="74"/>
      <c r="H3841" s="72"/>
      <c r="I3841" s="72"/>
    </row>
    <row r="3842" spans="1:9" x14ac:dyDescent="0.25">
      <c r="A3842" s="72"/>
      <c r="B3842" s="72"/>
      <c r="C3842" s="72"/>
      <c r="D3842" s="73"/>
      <c r="E3842" s="72"/>
      <c r="F3842" s="72"/>
      <c r="G3842" s="74"/>
      <c r="H3842" s="72"/>
      <c r="I3842" s="72"/>
    </row>
    <row r="3843" spans="1:9" x14ac:dyDescent="0.25">
      <c r="A3843" s="72"/>
      <c r="B3843" s="72"/>
      <c r="C3843" s="72"/>
      <c r="D3843" s="73"/>
      <c r="E3843" s="72"/>
      <c r="F3843" s="72"/>
      <c r="G3843" s="74"/>
      <c r="H3843" s="72"/>
      <c r="I3843" s="72"/>
    </row>
    <row r="3844" spans="1:9" x14ac:dyDescent="0.25">
      <c r="A3844" s="72"/>
      <c r="B3844" s="72"/>
      <c r="C3844" s="72"/>
      <c r="D3844" s="73"/>
      <c r="E3844" s="72"/>
      <c r="F3844" s="72"/>
      <c r="G3844" s="74"/>
      <c r="H3844" s="72"/>
      <c r="I3844" s="72"/>
    </row>
    <row r="3845" spans="1:9" x14ac:dyDescent="0.25">
      <c r="A3845" s="72"/>
      <c r="B3845" s="72"/>
      <c r="C3845" s="72"/>
      <c r="D3845" s="73"/>
      <c r="E3845" s="72"/>
      <c r="F3845" s="72"/>
      <c r="G3845" s="74"/>
      <c r="H3845" s="72"/>
      <c r="I3845" s="72"/>
    </row>
    <row r="3846" spans="1:9" x14ac:dyDescent="0.25">
      <c r="A3846" s="72"/>
      <c r="B3846" s="72"/>
      <c r="C3846" s="72"/>
      <c r="D3846" s="73"/>
      <c r="E3846" s="72"/>
      <c r="F3846" s="72"/>
      <c r="G3846" s="74"/>
      <c r="H3846" s="72"/>
      <c r="I3846" s="72"/>
    </row>
    <row r="3847" spans="1:9" x14ac:dyDescent="0.25">
      <c r="A3847" s="72"/>
      <c r="B3847" s="72"/>
      <c r="C3847" s="72"/>
      <c r="D3847" s="73"/>
      <c r="E3847" s="72"/>
      <c r="F3847" s="72"/>
      <c r="G3847" s="74"/>
      <c r="H3847" s="72"/>
      <c r="I3847" s="72"/>
    </row>
    <row r="3848" spans="1:9" x14ac:dyDescent="0.25">
      <c r="A3848" s="72"/>
      <c r="B3848" s="72"/>
      <c r="C3848" s="72"/>
      <c r="D3848" s="73"/>
      <c r="E3848" s="72"/>
      <c r="F3848" s="72"/>
      <c r="G3848" s="74"/>
      <c r="H3848" s="72"/>
      <c r="I3848" s="72"/>
    </row>
    <row r="3849" spans="1:9" x14ac:dyDescent="0.25">
      <c r="A3849" s="72"/>
      <c r="B3849" s="72"/>
      <c r="C3849" s="72"/>
      <c r="D3849" s="73"/>
      <c r="E3849" s="72"/>
      <c r="F3849" s="72"/>
      <c r="G3849" s="74"/>
      <c r="H3849" s="72"/>
      <c r="I3849" s="72"/>
    </row>
    <row r="3850" spans="1:9" x14ac:dyDescent="0.25">
      <c r="A3850" s="72"/>
      <c r="B3850" s="72"/>
      <c r="C3850" s="72"/>
      <c r="D3850" s="73"/>
      <c r="E3850" s="72"/>
      <c r="F3850" s="72"/>
      <c r="G3850" s="74"/>
      <c r="H3850" s="72"/>
      <c r="I3850" s="72"/>
    </row>
    <row r="3851" spans="1:9" x14ac:dyDescent="0.25">
      <c r="A3851" s="72"/>
      <c r="B3851" s="72"/>
      <c r="C3851" s="72"/>
      <c r="D3851" s="73"/>
      <c r="E3851" s="72"/>
      <c r="F3851" s="72"/>
      <c r="G3851" s="74"/>
      <c r="H3851" s="72"/>
      <c r="I3851" s="72"/>
    </row>
    <row r="3852" spans="1:9" x14ac:dyDescent="0.25">
      <c r="A3852" s="72"/>
      <c r="B3852" s="72"/>
      <c r="C3852" s="72"/>
      <c r="D3852" s="73"/>
      <c r="E3852" s="72"/>
      <c r="F3852" s="72"/>
      <c r="G3852" s="74"/>
      <c r="H3852" s="72"/>
      <c r="I3852" s="72"/>
    </row>
    <row r="3853" spans="1:9" x14ac:dyDescent="0.25">
      <c r="A3853" s="72"/>
      <c r="B3853" s="72"/>
      <c r="C3853" s="72"/>
      <c r="D3853" s="73"/>
      <c r="E3853" s="72"/>
      <c r="F3853" s="72"/>
      <c r="G3853" s="74"/>
      <c r="H3853" s="72"/>
      <c r="I3853" s="72"/>
    </row>
    <row r="3854" spans="1:9" x14ac:dyDescent="0.25">
      <c r="A3854" s="72"/>
      <c r="B3854" s="72"/>
      <c r="C3854" s="72"/>
      <c r="D3854" s="73"/>
      <c r="E3854" s="72"/>
      <c r="F3854" s="72"/>
      <c r="G3854" s="74"/>
      <c r="H3854" s="72"/>
      <c r="I3854" s="72"/>
    </row>
    <row r="3855" spans="1:9" x14ac:dyDescent="0.25">
      <c r="A3855" s="72"/>
      <c r="B3855" s="72"/>
      <c r="C3855" s="72"/>
      <c r="D3855" s="73"/>
      <c r="E3855" s="72"/>
      <c r="F3855" s="72"/>
      <c r="G3855" s="74"/>
      <c r="H3855" s="72"/>
      <c r="I3855" s="72"/>
    </row>
    <row r="3856" spans="1:9" x14ac:dyDescent="0.25">
      <c r="A3856" s="72"/>
      <c r="B3856" s="72"/>
      <c r="C3856" s="72"/>
      <c r="D3856" s="73"/>
      <c r="E3856" s="72"/>
      <c r="F3856" s="72"/>
      <c r="G3856" s="74"/>
      <c r="H3856" s="72"/>
      <c r="I3856" s="72"/>
    </row>
    <row r="3857" spans="1:9" x14ac:dyDescent="0.25">
      <c r="A3857" s="72"/>
      <c r="B3857" s="72"/>
      <c r="C3857" s="72"/>
      <c r="D3857" s="73"/>
      <c r="E3857" s="72"/>
      <c r="F3857" s="72"/>
      <c r="G3857" s="74"/>
      <c r="H3857" s="72"/>
      <c r="I3857" s="72"/>
    </row>
    <row r="3858" spans="1:9" x14ac:dyDescent="0.25">
      <c r="A3858" s="72"/>
      <c r="B3858" s="72"/>
      <c r="C3858" s="72"/>
      <c r="D3858" s="73"/>
      <c r="E3858" s="72"/>
      <c r="F3858" s="72"/>
      <c r="G3858" s="74"/>
      <c r="H3858" s="72"/>
      <c r="I3858" s="72"/>
    </row>
    <row r="3859" spans="1:9" x14ac:dyDescent="0.25">
      <c r="A3859" s="72"/>
      <c r="B3859" s="72"/>
      <c r="C3859" s="72"/>
      <c r="D3859" s="73"/>
      <c r="E3859" s="72"/>
      <c r="F3859" s="72"/>
      <c r="G3859" s="74"/>
      <c r="H3859" s="72"/>
      <c r="I3859" s="72"/>
    </row>
    <row r="3860" spans="1:9" x14ac:dyDescent="0.25">
      <c r="A3860" s="72"/>
      <c r="B3860" s="72"/>
      <c r="C3860" s="72"/>
      <c r="D3860" s="73"/>
      <c r="E3860" s="72"/>
      <c r="F3860" s="72"/>
      <c r="G3860" s="74"/>
      <c r="H3860" s="72"/>
      <c r="I3860" s="72"/>
    </row>
    <row r="3861" spans="1:9" x14ac:dyDescent="0.25">
      <c r="A3861" s="72"/>
      <c r="B3861" s="72"/>
      <c r="C3861" s="72"/>
      <c r="D3861" s="73"/>
      <c r="E3861" s="72"/>
      <c r="F3861" s="72"/>
      <c r="G3861" s="74"/>
      <c r="H3861" s="72"/>
      <c r="I3861" s="72"/>
    </row>
    <row r="3862" spans="1:9" x14ac:dyDescent="0.25">
      <c r="A3862" s="72"/>
      <c r="B3862" s="72"/>
      <c r="C3862" s="72"/>
      <c r="D3862" s="73"/>
      <c r="E3862" s="72"/>
      <c r="F3862" s="72"/>
      <c r="G3862" s="74"/>
      <c r="H3862" s="72"/>
      <c r="I3862" s="72"/>
    </row>
    <row r="3863" spans="1:9" x14ac:dyDescent="0.25">
      <c r="A3863" s="72"/>
      <c r="B3863" s="72"/>
      <c r="C3863" s="72"/>
      <c r="D3863" s="73"/>
      <c r="E3863" s="72"/>
      <c r="F3863" s="72"/>
      <c r="G3863" s="74"/>
      <c r="H3863" s="72"/>
      <c r="I3863" s="72"/>
    </row>
    <row r="3864" spans="1:9" x14ac:dyDescent="0.25">
      <c r="A3864" s="72"/>
      <c r="B3864" s="72"/>
      <c r="C3864" s="72"/>
      <c r="D3864" s="73"/>
      <c r="E3864" s="72"/>
      <c r="F3864" s="72"/>
      <c r="G3864" s="74"/>
      <c r="H3864" s="72"/>
      <c r="I3864" s="72"/>
    </row>
    <row r="3865" spans="1:9" x14ac:dyDescent="0.25">
      <c r="A3865" s="72"/>
      <c r="B3865" s="72"/>
      <c r="C3865" s="72"/>
      <c r="D3865" s="73"/>
      <c r="E3865" s="72"/>
      <c r="F3865" s="72"/>
      <c r="G3865" s="74"/>
      <c r="H3865" s="72"/>
      <c r="I3865" s="72"/>
    </row>
    <row r="3866" spans="1:9" x14ac:dyDescent="0.25">
      <c r="A3866" s="72"/>
      <c r="B3866" s="72"/>
      <c r="C3866" s="72"/>
      <c r="D3866" s="73"/>
      <c r="E3866" s="72"/>
      <c r="F3866" s="72"/>
      <c r="G3866" s="74"/>
      <c r="H3866" s="72"/>
      <c r="I3866" s="72"/>
    </row>
    <row r="3867" spans="1:9" x14ac:dyDescent="0.25">
      <c r="A3867" s="72"/>
      <c r="B3867" s="72"/>
      <c r="C3867" s="72"/>
      <c r="D3867" s="73"/>
      <c r="E3867" s="72"/>
      <c r="F3867" s="72"/>
      <c r="G3867" s="74"/>
      <c r="H3867" s="72"/>
      <c r="I3867" s="72"/>
    </row>
    <row r="3868" spans="1:9" x14ac:dyDescent="0.25">
      <c r="A3868" s="72"/>
      <c r="B3868" s="72"/>
      <c r="C3868" s="72"/>
      <c r="D3868" s="73"/>
      <c r="E3868" s="72"/>
      <c r="F3868" s="72"/>
      <c r="G3868" s="74"/>
      <c r="H3868" s="72"/>
      <c r="I3868" s="72"/>
    </row>
    <row r="3869" spans="1:9" x14ac:dyDescent="0.25">
      <c r="A3869" s="72"/>
      <c r="B3869" s="72"/>
      <c r="C3869" s="72"/>
      <c r="D3869" s="73"/>
      <c r="E3869" s="72"/>
      <c r="F3869" s="72"/>
      <c r="G3869" s="74"/>
      <c r="H3869" s="72"/>
      <c r="I3869" s="72"/>
    </row>
    <row r="3870" spans="1:9" x14ac:dyDescent="0.25">
      <c r="A3870" s="72"/>
      <c r="B3870" s="72"/>
      <c r="C3870" s="72"/>
      <c r="D3870" s="73"/>
      <c r="E3870" s="72"/>
      <c r="F3870" s="72"/>
      <c r="G3870" s="74"/>
      <c r="H3870" s="72"/>
      <c r="I3870" s="72"/>
    </row>
    <row r="3871" spans="1:9" x14ac:dyDescent="0.25">
      <c r="A3871" s="72"/>
      <c r="B3871" s="72"/>
      <c r="C3871" s="72"/>
      <c r="D3871" s="73"/>
      <c r="E3871" s="72"/>
      <c r="F3871" s="72"/>
      <c r="G3871" s="74"/>
      <c r="H3871" s="72"/>
      <c r="I3871" s="72"/>
    </row>
    <row r="3872" spans="1:9" x14ac:dyDescent="0.25">
      <c r="A3872" s="72"/>
      <c r="B3872" s="72"/>
      <c r="C3872" s="72"/>
      <c r="D3872" s="73"/>
      <c r="E3872" s="72"/>
      <c r="F3872" s="72"/>
      <c r="G3872" s="74"/>
      <c r="H3872" s="72"/>
      <c r="I3872" s="72"/>
    </row>
    <row r="3873" spans="1:9" x14ac:dyDescent="0.25">
      <c r="A3873" s="72"/>
      <c r="B3873" s="72"/>
      <c r="C3873" s="72"/>
      <c r="D3873" s="73"/>
      <c r="E3873" s="72"/>
      <c r="F3873" s="72"/>
      <c r="G3873" s="74"/>
      <c r="H3873" s="72"/>
      <c r="I3873" s="72"/>
    </row>
    <row r="3874" spans="1:9" x14ac:dyDescent="0.25">
      <c r="A3874" s="72"/>
      <c r="B3874" s="72"/>
      <c r="C3874" s="72"/>
      <c r="D3874" s="73"/>
      <c r="E3874" s="72"/>
      <c r="F3874" s="72"/>
      <c r="G3874" s="74"/>
      <c r="H3874" s="72"/>
      <c r="I3874" s="72"/>
    </row>
    <row r="3875" spans="1:9" x14ac:dyDescent="0.25">
      <c r="A3875" s="72"/>
      <c r="B3875" s="72"/>
      <c r="C3875" s="72"/>
      <c r="D3875" s="73"/>
      <c r="E3875" s="72"/>
      <c r="F3875" s="72"/>
      <c r="G3875" s="74"/>
      <c r="H3875" s="72"/>
      <c r="I3875" s="72"/>
    </row>
    <row r="3876" spans="1:9" x14ac:dyDescent="0.25">
      <c r="A3876" s="72"/>
      <c r="B3876" s="72"/>
      <c r="C3876" s="72"/>
      <c r="D3876" s="73"/>
      <c r="E3876" s="72"/>
      <c r="F3876" s="72"/>
      <c r="G3876" s="74"/>
      <c r="H3876" s="72"/>
      <c r="I3876" s="72"/>
    </row>
    <row r="3877" spans="1:9" x14ac:dyDescent="0.25">
      <c r="A3877" s="72"/>
      <c r="B3877" s="72"/>
      <c r="C3877" s="72"/>
      <c r="D3877" s="73"/>
      <c r="E3877" s="72"/>
      <c r="F3877" s="72"/>
      <c r="G3877" s="74"/>
      <c r="H3877" s="72"/>
      <c r="I3877" s="72"/>
    </row>
    <row r="3878" spans="1:9" x14ac:dyDescent="0.25">
      <c r="A3878" s="72"/>
      <c r="B3878" s="72"/>
      <c r="C3878" s="72"/>
      <c r="D3878" s="73"/>
      <c r="E3878" s="72"/>
      <c r="F3878" s="72"/>
      <c r="G3878" s="74"/>
      <c r="H3878" s="72"/>
      <c r="I3878" s="72"/>
    </row>
    <row r="3879" spans="1:9" x14ac:dyDescent="0.25">
      <c r="A3879" s="72"/>
      <c r="B3879" s="72"/>
      <c r="C3879" s="72"/>
      <c r="D3879" s="73"/>
      <c r="E3879" s="72"/>
      <c r="F3879" s="72"/>
      <c r="G3879" s="74"/>
      <c r="H3879" s="72"/>
      <c r="I3879" s="72"/>
    </row>
    <row r="3880" spans="1:9" x14ac:dyDescent="0.25">
      <c r="A3880" s="72"/>
      <c r="B3880" s="72"/>
      <c r="C3880" s="72"/>
      <c r="D3880" s="73"/>
      <c r="E3880" s="72"/>
      <c r="F3880" s="72"/>
      <c r="G3880" s="74"/>
      <c r="H3880" s="72"/>
      <c r="I3880" s="72"/>
    </row>
    <row r="3881" spans="1:9" x14ac:dyDescent="0.25">
      <c r="A3881" s="72"/>
      <c r="B3881" s="72"/>
      <c r="C3881" s="72"/>
      <c r="D3881" s="73"/>
      <c r="E3881" s="72"/>
      <c r="F3881" s="72"/>
      <c r="G3881" s="74"/>
      <c r="H3881" s="72"/>
      <c r="I3881" s="72"/>
    </row>
    <row r="3882" spans="1:9" x14ac:dyDescent="0.25">
      <c r="A3882" s="72"/>
      <c r="B3882" s="72"/>
      <c r="C3882" s="72"/>
      <c r="D3882" s="73"/>
      <c r="E3882" s="72"/>
      <c r="F3882" s="72"/>
      <c r="G3882" s="74"/>
      <c r="H3882" s="72"/>
      <c r="I3882" s="72"/>
    </row>
    <row r="3883" spans="1:9" x14ac:dyDescent="0.25">
      <c r="A3883" s="72"/>
      <c r="B3883" s="72"/>
      <c r="C3883" s="72"/>
      <c r="D3883" s="73"/>
      <c r="E3883" s="72"/>
      <c r="F3883" s="72"/>
      <c r="G3883" s="74"/>
      <c r="H3883" s="72"/>
      <c r="I3883" s="72"/>
    </row>
    <row r="3884" spans="1:9" x14ac:dyDescent="0.25">
      <c r="A3884" s="72"/>
      <c r="B3884" s="72"/>
      <c r="C3884" s="72"/>
      <c r="D3884" s="73"/>
      <c r="E3884" s="72"/>
      <c r="F3884" s="72"/>
      <c r="G3884" s="74"/>
      <c r="H3884" s="72"/>
      <c r="I3884" s="72"/>
    </row>
    <row r="3885" spans="1:9" x14ac:dyDescent="0.25">
      <c r="A3885" s="72"/>
      <c r="B3885" s="72"/>
      <c r="C3885" s="72"/>
      <c r="D3885" s="73"/>
      <c r="E3885" s="72"/>
      <c r="F3885" s="72"/>
      <c r="G3885" s="74"/>
      <c r="H3885" s="72"/>
      <c r="I3885" s="72"/>
    </row>
    <row r="3886" spans="1:9" x14ac:dyDescent="0.25">
      <c r="A3886" s="72"/>
      <c r="B3886" s="72"/>
      <c r="C3886" s="72"/>
      <c r="D3886" s="73"/>
      <c r="E3886" s="72"/>
      <c r="F3886" s="72"/>
      <c r="G3886" s="74"/>
      <c r="H3886" s="72"/>
      <c r="I3886" s="72"/>
    </row>
    <row r="3887" spans="1:9" x14ac:dyDescent="0.25">
      <c r="A3887" s="72"/>
      <c r="B3887" s="72"/>
      <c r="C3887" s="72"/>
      <c r="D3887" s="73"/>
      <c r="E3887" s="72"/>
      <c r="F3887" s="72"/>
      <c r="G3887" s="74"/>
      <c r="H3887" s="72"/>
      <c r="I3887" s="72"/>
    </row>
    <row r="3888" spans="1:9" x14ac:dyDescent="0.25">
      <c r="A3888" s="72"/>
      <c r="B3888" s="72"/>
      <c r="C3888" s="72"/>
      <c r="D3888" s="73"/>
      <c r="E3888" s="72"/>
      <c r="F3888" s="72"/>
      <c r="G3888" s="74"/>
      <c r="H3888" s="72"/>
      <c r="I3888" s="72"/>
    </row>
    <row r="3889" spans="1:9" x14ac:dyDescent="0.25">
      <c r="A3889" s="72"/>
      <c r="B3889" s="72"/>
      <c r="C3889" s="72"/>
      <c r="D3889" s="73"/>
      <c r="E3889" s="72"/>
      <c r="F3889" s="72"/>
      <c r="G3889" s="74"/>
      <c r="H3889" s="72"/>
      <c r="I3889" s="72"/>
    </row>
    <row r="3890" spans="1:9" x14ac:dyDescent="0.25">
      <c r="A3890" s="72"/>
      <c r="B3890" s="72"/>
      <c r="C3890" s="72"/>
      <c r="D3890" s="73"/>
      <c r="E3890" s="72"/>
      <c r="F3890" s="72"/>
      <c r="G3890" s="74"/>
      <c r="H3890" s="72"/>
      <c r="I3890" s="72"/>
    </row>
    <row r="3891" spans="1:9" x14ac:dyDescent="0.25">
      <c r="A3891" s="72"/>
      <c r="B3891" s="72"/>
      <c r="C3891" s="72"/>
      <c r="D3891" s="73"/>
      <c r="E3891" s="72"/>
      <c r="F3891" s="72"/>
      <c r="G3891" s="74"/>
      <c r="H3891" s="72"/>
      <c r="I3891" s="72"/>
    </row>
    <row r="3892" spans="1:9" x14ac:dyDescent="0.25">
      <c r="A3892" s="72"/>
      <c r="B3892" s="72"/>
      <c r="C3892" s="72"/>
      <c r="D3892" s="73"/>
      <c r="E3892" s="72"/>
      <c r="F3892" s="72"/>
      <c r="G3892" s="74"/>
      <c r="H3892" s="72"/>
      <c r="I3892" s="72"/>
    </row>
    <row r="3893" spans="1:9" x14ac:dyDescent="0.25">
      <c r="A3893" s="72"/>
      <c r="B3893" s="72"/>
      <c r="C3893" s="72"/>
      <c r="D3893" s="73"/>
      <c r="E3893" s="72"/>
      <c r="F3893" s="72"/>
      <c r="G3893" s="74"/>
      <c r="H3893" s="72"/>
      <c r="I3893" s="72"/>
    </row>
    <row r="3894" spans="1:9" x14ac:dyDescent="0.25">
      <c r="A3894" s="72"/>
      <c r="B3894" s="72"/>
      <c r="C3894" s="72"/>
      <c r="D3894" s="73"/>
      <c r="E3894" s="72"/>
      <c r="F3894" s="72"/>
      <c r="G3894" s="74"/>
      <c r="H3894" s="72"/>
      <c r="I3894" s="72"/>
    </row>
    <row r="3895" spans="1:9" x14ac:dyDescent="0.25">
      <c r="A3895" s="72"/>
      <c r="B3895" s="72"/>
      <c r="C3895" s="72"/>
      <c r="D3895" s="73"/>
      <c r="E3895" s="72"/>
      <c r="F3895" s="72"/>
      <c r="G3895" s="74"/>
      <c r="H3895" s="72"/>
      <c r="I3895" s="72"/>
    </row>
    <row r="3896" spans="1:9" x14ac:dyDescent="0.25">
      <c r="A3896" s="72"/>
      <c r="B3896" s="72"/>
      <c r="C3896" s="72"/>
      <c r="D3896" s="73"/>
      <c r="E3896" s="72"/>
      <c r="F3896" s="72"/>
      <c r="G3896" s="74"/>
      <c r="H3896" s="72"/>
      <c r="I3896" s="72"/>
    </row>
    <row r="3897" spans="1:9" x14ac:dyDescent="0.25">
      <c r="A3897" s="72"/>
      <c r="B3897" s="72"/>
      <c r="C3897" s="72"/>
      <c r="D3897" s="73"/>
      <c r="E3897" s="72"/>
      <c r="F3897" s="72"/>
      <c r="G3897" s="74"/>
      <c r="H3897" s="72"/>
      <c r="I3897" s="72"/>
    </row>
    <row r="3898" spans="1:9" x14ac:dyDescent="0.25">
      <c r="A3898" s="72"/>
      <c r="B3898" s="72"/>
      <c r="C3898" s="72"/>
      <c r="D3898" s="73"/>
      <c r="E3898" s="72"/>
      <c r="F3898" s="72"/>
      <c r="G3898" s="74"/>
      <c r="H3898" s="72"/>
      <c r="I3898" s="72"/>
    </row>
    <row r="3899" spans="1:9" x14ac:dyDescent="0.25">
      <c r="A3899" s="72"/>
      <c r="B3899" s="72"/>
      <c r="C3899" s="72"/>
      <c r="D3899" s="73"/>
      <c r="E3899" s="72"/>
      <c r="F3899" s="72"/>
      <c r="G3899" s="74"/>
      <c r="H3899" s="72"/>
      <c r="I3899" s="72"/>
    </row>
    <row r="3900" spans="1:9" x14ac:dyDescent="0.25">
      <c r="A3900" s="72"/>
      <c r="B3900" s="72"/>
      <c r="C3900" s="72"/>
      <c r="D3900" s="73"/>
      <c r="E3900" s="72"/>
      <c r="F3900" s="72"/>
      <c r="G3900" s="74"/>
      <c r="H3900" s="72"/>
      <c r="I3900" s="72"/>
    </row>
    <row r="3901" spans="1:9" x14ac:dyDescent="0.25">
      <c r="A3901" s="72"/>
      <c r="B3901" s="72"/>
      <c r="C3901" s="72"/>
      <c r="D3901" s="73"/>
      <c r="E3901" s="72"/>
      <c r="F3901" s="72"/>
      <c r="G3901" s="74"/>
      <c r="H3901" s="72"/>
      <c r="I3901" s="72"/>
    </row>
    <row r="3902" spans="1:9" x14ac:dyDescent="0.25">
      <c r="A3902" s="72"/>
      <c r="B3902" s="72"/>
      <c r="C3902" s="72"/>
      <c r="D3902" s="73"/>
      <c r="E3902" s="72"/>
      <c r="F3902" s="72"/>
      <c r="G3902" s="74"/>
      <c r="H3902" s="72"/>
      <c r="I3902" s="72"/>
    </row>
    <row r="3903" spans="1:9" x14ac:dyDescent="0.25">
      <c r="A3903" s="72"/>
      <c r="B3903" s="72"/>
      <c r="C3903" s="72"/>
      <c r="D3903" s="73"/>
      <c r="E3903" s="72"/>
      <c r="F3903" s="72"/>
      <c r="G3903" s="74"/>
      <c r="H3903" s="72"/>
      <c r="I3903" s="72"/>
    </row>
    <row r="3904" spans="1:9" x14ac:dyDescent="0.25">
      <c r="A3904" s="72"/>
      <c r="B3904" s="72"/>
      <c r="C3904" s="72"/>
      <c r="D3904" s="73"/>
      <c r="E3904" s="72"/>
      <c r="F3904" s="72"/>
      <c r="G3904" s="74"/>
      <c r="H3904" s="72"/>
      <c r="I3904" s="72"/>
    </row>
    <row r="3905" spans="1:9" x14ac:dyDescent="0.25">
      <c r="A3905" s="72"/>
      <c r="B3905" s="72"/>
      <c r="C3905" s="72"/>
      <c r="D3905" s="73"/>
      <c r="E3905" s="72"/>
      <c r="F3905" s="72"/>
      <c r="G3905" s="74"/>
      <c r="H3905" s="72"/>
      <c r="I3905" s="72"/>
    </row>
    <row r="3906" spans="1:9" x14ac:dyDescent="0.25">
      <c r="A3906" s="72"/>
      <c r="B3906" s="72"/>
      <c r="C3906" s="72"/>
      <c r="D3906" s="73"/>
      <c r="E3906" s="72"/>
      <c r="F3906" s="72"/>
      <c r="G3906" s="74"/>
      <c r="H3906" s="72"/>
      <c r="I3906" s="72"/>
    </row>
    <row r="3907" spans="1:9" x14ac:dyDescent="0.25">
      <c r="A3907" s="72"/>
      <c r="B3907" s="72"/>
      <c r="C3907" s="72"/>
      <c r="D3907" s="73"/>
      <c r="E3907" s="72"/>
      <c r="F3907" s="72"/>
      <c r="G3907" s="74"/>
      <c r="H3907" s="72"/>
      <c r="I3907" s="72"/>
    </row>
    <row r="3908" spans="1:9" x14ac:dyDescent="0.25">
      <c r="A3908" s="72"/>
      <c r="B3908" s="72"/>
      <c r="C3908" s="72"/>
      <c r="D3908" s="73"/>
      <c r="E3908" s="72"/>
      <c r="F3908" s="72"/>
      <c r="G3908" s="74"/>
      <c r="H3908" s="72"/>
      <c r="I3908" s="72"/>
    </row>
    <row r="3909" spans="1:9" x14ac:dyDescent="0.25">
      <c r="A3909" s="72"/>
      <c r="B3909" s="72"/>
      <c r="C3909" s="72"/>
      <c r="D3909" s="73"/>
      <c r="E3909" s="72"/>
      <c r="F3909" s="72"/>
      <c r="G3909" s="74"/>
      <c r="H3909" s="72"/>
      <c r="I3909" s="72"/>
    </row>
    <row r="3910" spans="1:9" x14ac:dyDescent="0.25">
      <c r="A3910" s="72"/>
      <c r="B3910" s="72"/>
      <c r="C3910" s="72"/>
      <c r="D3910" s="73"/>
      <c r="E3910" s="72"/>
      <c r="F3910" s="72"/>
      <c r="G3910" s="74"/>
      <c r="H3910" s="72"/>
      <c r="I3910" s="72"/>
    </row>
    <row r="3911" spans="1:9" x14ac:dyDescent="0.25">
      <c r="A3911" s="72"/>
      <c r="B3911" s="72"/>
      <c r="C3911" s="72"/>
      <c r="D3911" s="73"/>
      <c r="E3911" s="72"/>
      <c r="F3911" s="72"/>
      <c r="G3911" s="74"/>
      <c r="H3911" s="72"/>
      <c r="I3911" s="72"/>
    </row>
    <row r="3912" spans="1:9" x14ac:dyDescent="0.25">
      <c r="A3912" s="72"/>
      <c r="B3912" s="72"/>
      <c r="C3912" s="72"/>
      <c r="D3912" s="73"/>
      <c r="E3912" s="72"/>
      <c r="F3912" s="72"/>
      <c r="G3912" s="74"/>
      <c r="H3912" s="72"/>
      <c r="I3912" s="72"/>
    </row>
    <row r="3913" spans="1:9" x14ac:dyDescent="0.25">
      <c r="A3913" s="72"/>
      <c r="B3913" s="72"/>
      <c r="C3913" s="72"/>
      <c r="D3913" s="73"/>
      <c r="E3913" s="72"/>
      <c r="F3913" s="72"/>
      <c r="G3913" s="74"/>
      <c r="H3913" s="72"/>
      <c r="I3913" s="72"/>
    </row>
    <row r="3914" spans="1:9" x14ac:dyDescent="0.25">
      <c r="A3914" s="72"/>
      <c r="B3914" s="72"/>
      <c r="C3914" s="72"/>
      <c r="D3914" s="73"/>
      <c r="E3914" s="72"/>
      <c r="F3914" s="72"/>
      <c r="G3914" s="74"/>
      <c r="H3914" s="72"/>
      <c r="I3914" s="72"/>
    </row>
    <row r="3915" spans="1:9" x14ac:dyDescent="0.25">
      <c r="A3915" s="72"/>
      <c r="B3915" s="72"/>
      <c r="C3915" s="72"/>
      <c r="D3915" s="73"/>
      <c r="E3915" s="72"/>
      <c r="F3915" s="72"/>
      <c r="G3915" s="74"/>
      <c r="H3915" s="72"/>
      <c r="I3915" s="72"/>
    </row>
    <row r="3916" spans="1:9" x14ac:dyDescent="0.25">
      <c r="A3916" s="72"/>
      <c r="B3916" s="72"/>
      <c r="C3916" s="72"/>
      <c r="D3916" s="73"/>
      <c r="E3916" s="72"/>
      <c r="F3916" s="72"/>
      <c r="G3916" s="74"/>
      <c r="H3916" s="72"/>
      <c r="I3916" s="72"/>
    </row>
    <row r="3917" spans="1:9" x14ac:dyDescent="0.25">
      <c r="A3917" s="72"/>
      <c r="B3917" s="72"/>
      <c r="C3917" s="72"/>
      <c r="D3917" s="73"/>
      <c r="E3917" s="72"/>
      <c r="F3917" s="72"/>
      <c r="G3917" s="74"/>
      <c r="H3917" s="72"/>
      <c r="I3917" s="72"/>
    </row>
    <row r="3918" spans="1:9" x14ac:dyDescent="0.25">
      <c r="A3918" s="72"/>
      <c r="B3918" s="72"/>
      <c r="C3918" s="72"/>
      <c r="D3918" s="73"/>
      <c r="E3918" s="72"/>
      <c r="F3918" s="72"/>
      <c r="G3918" s="74"/>
      <c r="H3918" s="72"/>
      <c r="I3918" s="72"/>
    </row>
    <row r="3919" spans="1:9" x14ac:dyDescent="0.25">
      <c r="A3919" s="72"/>
      <c r="B3919" s="72"/>
      <c r="C3919" s="72"/>
      <c r="D3919" s="73"/>
      <c r="E3919" s="72"/>
      <c r="F3919" s="72"/>
      <c r="G3919" s="74"/>
      <c r="H3919" s="72"/>
      <c r="I3919" s="72"/>
    </row>
    <row r="3920" spans="1:9" x14ac:dyDescent="0.25">
      <c r="A3920" s="72"/>
      <c r="B3920" s="72"/>
      <c r="C3920" s="72"/>
      <c r="D3920" s="73"/>
      <c r="E3920" s="72"/>
      <c r="F3920" s="72"/>
      <c r="G3920" s="74"/>
      <c r="H3920" s="72"/>
      <c r="I3920" s="72"/>
    </row>
    <row r="3921" spans="1:9" x14ac:dyDescent="0.25">
      <c r="A3921" s="72"/>
      <c r="B3921" s="72"/>
      <c r="C3921" s="72"/>
      <c r="D3921" s="73"/>
      <c r="E3921" s="72"/>
      <c r="F3921" s="72"/>
      <c r="G3921" s="74"/>
      <c r="H3921" s="72"/>
      <c r="I3921" s="72"/>
    </row>
    <row r="3922" spans="1:9" x14ac:dyDescent="0.25">
      <c r="A3922" s="72"/>
      <c r="B3922" s="72"/>
      <c r="C3922" s="72"/>
      <c r="D3922" s="73"/>
      <c r="E3922" s="72"/>
      <c r="F3922" s="72"/>
      <c r="G3922" s="74"/>
      <c r="H3922" s="72"/>
      <c r="I3922" s="72"/>
    </row>
    <row r="3923" spans="1:9" x14ac:dyDescent="0.25">
      <c r="A3923" s="72"/>
      <c r="B3923" s="72"/>
      <c r="C3923" s="72"/>
      <c r="D3923" s="73"/>
      <c r="E3923" s="72"/>
      <c r="F3923" s="72"/>
      <c r="G3923" s="74"/>
      <c r="H3923" s="72"/>
      <c r="I3923" s="72"/>
    </row>
    <row r="3924" spans="1:9" x14ac:dyDescent="0.25">
      <c r="A3924" s="72"/>
      <c r="B3924" s="72"/>
      <c r="C3924" s="72"/>
      <c r="D3924" s="73"/>
      <c r="E3924" s="72"/>
      <c r="F3924" s="72"/>
      <c r="G3924" s="74"/>
      <c r="H3924" s="72"/>
      <c r="I3924" s="72"/>
    </row>
    <row r="3925" spans="1:9" x14ac:dyDescent="0.25">
      <c r="A3925" s="72"/>
      <c r="B3925" s="72"/>
      <c r="C3925" s="72"/>
      <c r="D3925" s="73"/>
      <c r="E3925" s="72"/>
      <c r="F3925" s="72"/>
      <c r="G3925" s="74"/>
      <c r="H3925" s="72"/>
      <c r="I3925" s="72"/>
    </row>
    <row r="3926" spans="1:9" x14ac:dyDescent="0.25">
      <c r="A3926" s="72"/>
      <c r="B3926" s="72"/>
      <c r="C3926" s="72"/>
      <c r="D3926" s="73"/>
      <c r="E3926" s="72"/>
      <c r="F3926" s="72"/>
      <c r="G3926" s="74"/>
      <c r="H3926" s="72"/>
      <c r="I3926" s="72"/>
    </row>
    <row r="3927" spans="1:9" x14ac:dyDescent="0.25">
      <c r="A3927" s="72"/>
      <c r="B3927" s="72"/>
      <c r="C3927" s="72"/>
      <c r="D3927" s="73"/>
      <c r="E3927" s="72"/>
      <c r="F3927" s="72"/>
      <c r="G3927" s="74"/>
      <c r="H3927" s="72"/>
      <c r="I3927" s="72"/>
    </row>
    <row r="3928" spans="1:9" x14ac:dyDescent="0.25">
      <c r="A3928" s="72"/>
      <c r="B3928" s="72"/>
      <c r="C3928" s="72"/>
      <c r="D3928" s="73"/>
      <c r="E3928" s="72"/>
      <c r="F3928" s="72"/>
      <c r="G3928" s="74"/>
      <c r="H3928" s="72"/>
      <c r="I3928" s="72"/>
    </row>
    <row r="3929" spans="1:9" x14ac:dyDescent="0.25">
      <c r="A3929" s="72"/>
      <c r="B3929" s="72"/>
      <c r="C3929" s="72"/>
      <c r="D3929" s="73"/>
      <c r="E3929" s="72"/>
      <c r="F3929" s="72"/>
      <c r="G3929" s="74"/>
      <c r="H3929" s="72"/>
      <c r="I3929" s="72"/>
    </row>
    <row r="3930" spans="1:9" x14ac:dyDescent="0.25">
      <c r="A3930" s="72"/>
      <c r="B3930" s="72"/>
      <c r="C3930" s="72"/>
      <c r="D3930" s="73"/>
      <c r="E3930" s="72"/>
      <c r="F3930" s="72"/>
      <c r="G3930" s="74"/>
      <c r="H3930" s="72"/>
      <c r="I3930" s="72"/>
    </row>
    <row r="3931" spans="1:9" x14ac:dyDescent="0.25">
      <c r="A3931" s="72"/>
      <c r="B3931" s="72"/>
      <c r="C3931" s="72"/>
      <c r="D3931" s="73"/>
      <c r="E3931" s="72"/>
      <c r="F3931" s="72"/>
      <c r="G3931" s="74"/>
      <c r="H3931" s="72"/>
      <c r="I3931" s="72"/>
    </row>
    <row r="3932" spans="1:9" x14ac:dyDescent="0.25">
      <c r="A3932" s="72"/>
      <c r="B3932" s="72"/>
      <c r="C3932" s="72"/>
      <c r="D3932" s="73"/>
      <c r="E3932" s="72"/>
      <c r="F3932" s="72"/>
      <c r="G3932" s="74"/>
      <c r="H3932" s="72"/>
      <c r="I3932" s="72"/>
    </row>
    <row r="3933" spans="1:9" x14ac:dyDescent="0.25">
      <c r="A3933" s="72"/>
      <c r="B3933" s="72"/>
      <c r="C3933" s="72"/>
      <c r="D3933" s="73"/>
      <c r="E3933" s="72"/>
      <c r="F3933" s="72"/>
      <c r="G3933" s="74"/>
      <c r="H3933" s="72"/>
      <c r="I3933" s="72"/>
    </row>
    <row r="3934" spans="1:9" x14ac:dyDescent="0.25">
      <c r="A3934" s="72"/>
      <c r="B3934" s="72"/>
      <c r="C3934" s="72"/>
      <c r="D3934" s="73"/>
      <c r="E3934" s="72"/>
      <c r="F3934" s="72"/>
      <c r="G3934" s="74"/>
      <c r="H3934" s="72"/>
      <c r="I3934" s="72"/>
    </row>
    <row r="3935" spans="1:9" x14ac:dyDescent="0.25">
      <c r="A3935" s="72"/>
      <c r="B3935" s="72"/>
      <c r="C3935" s="72"/>
      <c r="D3935" s="73"/>
      <c r="E3935" s="72"/>
      <c r="F3935" s="72"/>
      <c r="G3935" s="74"/>
      <c r="H3935" s="72"/>
      <c r="I3935" s="72"/>
    </row>
    <row r="3936" spans="1:9" x14ac:dyDescent="0.25">
      <c r="A3936" s="72"/>
      <c r="B3936" s="72"/>
      <c r="C3936" s="72"/>
      <c r="D3936" s="73"/>
      <c r="E3936" s="72"/>
      <c r="F3936" s="72"/>
      <c r="G3936" s="74"/>
      <c r="H3936" s="72"/>
      <c r="I3936" s="72"/>
    </row>
    <row r="3937" spans="1:9" x14ac:dyDescent="0.25">
      <c r="A3937" s="72"/>
      <c r="B3937" s="72"/>
      <c r="C3937" s="72"/>
      <c r="D3937" s="73"/>
      <c r="E3937" s="72"/>
      <c r="F3937" s="72"/>
      <c r="G3937" s="74"/>
      <c r="H3937" s="72"/>
      <c r="I3937" s="72"/>
    </row>
    <row r="3938" spans="1:9" x14ac:dyDescent="0.25">
      <c r="A3938" s="72"/>
      <c r="B3938" s="72"/>
      <c r="C3938" s="72"/>
      <c r="D3938" s="73"/>
      <c r="E3938" s="72"/>
      <c r="F3938" s="72"/>
      <c r="G3938" s="74"/>
      <c r="H3938" s="72"/>
      <c r="I3938" s="72"/>
    </row>
    <row r="3939" spans="1:9" x14ac:dyDescent="0.25">
      <c r="A3939" s="72"/>
      <c r="B3939" s="72"/>
      <c r="C3939" s="72"/>
      <c r="D3939" s="73"/>
      <c r="E3939" s="72"/>
      <c r="F3939" s="72"/>
      <c r="G3939" s="74"/>
      <c r="H3939" s="72"/>
      <c r="I3939" s="72"/>
    </row>
    <row r="3940" spans="1:9" x14ac:dyDescent="0.25">
      <c r="A3940" s="72"/>
      <c r="B3940" s="72"/>
      <c r="C3940" s="72"/>
      <c r="D3940" s="73"/>
      <c r="E3940" s="72"/>
      <c r="F3940" s="72"/>
      <c r="G3940" s="74"/>
      <c r="H3940" s="72"/>
      <c r="I3940" s="72"/>
    </row>
    <row r="3941" spans="1:9" x14ac:dyDescent="0.25">
      <c r="A3941" s="72"/>
      <c r="B3941" s="72"/>
      <c r="C3941" s="72"/>
      <c r="D3941" s="73"/>
      <c r="E3941" s="72"/>
      <c r="F3941" s="72"/>
      <c r="G3941" s="74"/>
      <c r="H3941" s="72"/>
      <c r="I3941" s="72"/>
    </row>
    <row r="3942" spans="1:9" x14ac:dyDescent="0.25">
      <c r="A3942" s="72"/>
      <c r="B3942" s="72"/>
      <c r="C3942" s="72"/>
      <c r="D3942" s="73"/>
      <c r="E3942" s="72"/>
      <c r="F3942" s="72"/>
      <c r="G3942" s="74"/>
      <c r="H3942" s="72"/>
      <c r="I3942" s="72"/>
    </row>
    <row r="3943" spans="1:9" x14ac:dyDescent="0.25">
      <c r="A3943" s="72"/>
      <c r="B3943" s="72"/>
      <c r="C3943" s="72"/>
      <c r="D3943" s="73"/>
      <c r="E3943" s="72"/>
      <c r="F3943" s="72"/>
      <c r="G3943" s="74"/>
      <c r="H3943" s="72"/>
      <c r="I3943" s="72"/>
    </row>
    <row r="3944" spans="1:9" x14ac:dyDescent="0.25">
      <c r="A3944" s="72"/>
      <c r="B3944" s="72"/>
      <c r="C3944" s="72"/>
      <c r="D3944" s="73"/>
      <c r="E3944" s="72"/>
      <c r="F3944" s="72"/>
      <c r="G3944" s="74"/>
      <c r="H3944" s="72"/>
      <c r="I3944" s="72"/>
    </row>
    <row r="3945" spans="1:9" x14ac:dyDescent="0.25">
      <c r="A3945" s="72"/>
      <c r="B3945" s="72"/>
      <c r="C3945" s="72"/>
      <c r="D3945" s="73"/>
      <c r="E3945" s="72"/>
      <c r="F3945" s="72"/>
      <c r="G3945" s="74"/>
      <c r="H3945" s="72"/>
      <c r="I3945" s="72"/>
    </row>
    <row r="3946" spans="1:9" x14ac:dyDescent="0.25">
      <c r="A3946" s="72"/>
      <c r="B3946" s="72"/>
      <c r="C3946" s="72"/>
      <c r="D3946" s="73"/>
      <c r="E3946" s="72"/>
      <c r="F3946" s="72"/>
      <c r="G3946" s="74"/>
      <c r="H3946" s="72"/>
      <c r="I3946" s="72"/>
    </row>
    <row r="3947" spans="1:9" x14ac:dyDescent="0.25">
      <c r="A3947" s="72"/>
      <c r="B3947" s="72"/>
      <c r="C3947" s="72"/>
      <c r="D3947" s="73"/>
      <c r="E3947" s="72"/>
      <c r="F3947" s="72"/>
      <c r="G3947" s="74"/>
      <c r="H3947" s="72"/>
      <c r="I3947" s="72"/>
    </row>
    <row r="3948" spans="1:9" x14ac:dyDescent="0.25">
      <c r="A3948" s="72"/>
      <c r="B3948" s="72"/>
      <c r="C3948" s="72"/>
      <c r="D3948" s="73"/>
      <c r="E3948" s="72"/>
      <c r="F3948" s="72"/>
      <c r="G3948" s="74"/>
      <c r="H3948" s="72"/>
      <c r="I3948" s="72"/>
    </row>
    <row r="3949" spans="1:9" x14ac:dyDescent="0.25">
      <c r="A3949" s="72"/>
      <c r="B3949" s="72"/>
      <c r="C3949" s="72"/>
      <c r="D3949" s="73"/>
      <c r="E3949" s="72"/>
      <c r="F3949" s="72"/>
      <c r="G3949" s="74"/>
      <c r="H3949" s="72"/>
      <c r="I3949" s="72"/>
    </row>
    <row r="3950" spans="1:9" x14ac:dyDescent="0.25">
      <c r="A3950" s="72"/>
      <c r="B3950" s="72"/>
      <c r="C3950" s="72"/>
      <c r="D3950" s="73"/>
      <c r="E3950" s="72"/>
      <c r="F3950" s="72"/>
      <c r="G3950" s="74"/>
      <c r="H3950" s="72"/>
      <c r="I3950" s="72"/>
    </row>
    <row r="3951" spans="1:9" x14ac:dyDescent="0.25">
      <c r="A3951" s="72"/>
      <c r="B3951" s="72"/>
      <c r="C3951" s="72"/>
      <c r="D3951" s="73"/>
      <c r="E3951" s="72"/>
      <c r="F3951" s="72"/>
      <c r="G3951" s="74"/>
      <c r="H3951" s="72"/>
      <c r="I3951" s="72"/>
    </row>
    <row r="3952" spans="1:9" x14ac:dyDescent="0.25">
      <c r="A3952" s="72"/>
      <c r="B3952" s="72"/>
      <c r="C3952" s="72"/>
      <c r="D3952" s="73"/>
      <c r="E3952" s="72"/>
      <c r="F3952" s="72"/>
      <c r="G3952" s="74"/>
      <c r="H3952" s="72"/>
      <c r="I3952" s="72"/>
    </row>
    <row r="3953" spans="1:9" x14ac:dyDescent="0.25">
      <c r="A3953" s="72"/>
      <c r="B3953" s="72"/>
      <c r="C3953" s="72"/>
      <c r="D3953" s="73"/>
      <c r="E3953" s="72"/>
      <c r="F3953" s="72"/>
      <c r="G3953" s="74"/>
      <c r="H3953" s="72"/>
      <c r="I3953" s="72"/>
    </row>
    <row r="3954" spans="1:9" x14ac:dyDescent="0.25">
      <c r="A3954" s="72"/>
      <c r="B3954" s="72"/>
      <c r="C3954" s="72"/>
      <c r="D3954" s="73"/>
      <c r="E3954" s="72"/>
      <c r="F3954" s="72"/>
      <c r="G3954" s="74"/>
      <c r="H3954" s="72"/>
      <c r="I3954" s="72"/>
    </row>
    <row r="3955" spans="1:9" x14ac:dyDescent="0.25">
      <c r="A3955" s="72"/>
      <c r="B3955" s="72"/>
      <c r="C3955" s="72"/>
      <c r="D3955" s="73"/>
      <c r="E3955" s="72"/>
      <c r="F3955" s="72"/>
      <c r="G3955" s="74"/>
      <c r="H3955" s="72"/>
      <c r="I3955" s="72"/>
    </row>
    <row r="3956" spans="1:9" x14ac:dyDescent="0.25">
      <c r="A3956" s="72"/>
      <c r="B3956" s="72"/>
      <c r="C3956" s="72"/>
      <c r="D3956" s="73"/>
      <c r="E3956" s="72"/>
      <c r="F3956" s="72"/>
      <c r="G3956" s="74"/>
      <c r="H3956" s="72"/>
      <c r="I3956" s="72"/>
    </row>
    <row r="3957" spans="1:9" x14ac:dyDescent="0.25">
      <c r="A3957" s="72"/>
      <c r="B3957" s="72"/>
      <c r="C3957" s="72"/>
      <c r="D3957" s="73"/>
      <c r="E3957" s="72"/>
      <c r="F3957" s="72"/>
      <c r="G3957" s="74"/>
      <c r="H3957" s="72"/>
      <c r="I3957" s="72"/>
    </row>
    <row r="3958" spans="1:9" x14ac:dyDescent="0.25">
      <c r="A3958" s="72"/>
      <c r="B3958" s="72"/>
      <c r="C3958" s="72"/>
      <c r="D3958" s="73"/>
      <c r="E3958" s="72"/>
      <c r="F3958" s="72"/>
      <c r="G3958" s="74"/>
      <c r="H3958" s="72"/>
      <c r="I3958" s="72"/>
    </row>
    <row r="3959" spans="1:9" x14ac:dyDescent="0.25">
      <c r="A3959" s="72"/>
      <c r="B3959" s="72"/>
      <c r="C3959" s="72"/>
      <c r="D3959" s="73"/>
      <c r="E3959" s="72"/>
      <c r="F3959" s="72"/>
      <c r="G3959" s="74"/>
      <c r="H3959" s="72"/>
      <c r="I3959" s="72"/>
    </row>
    <row r="3960" spans="1:9" x14ac:dyDescent="0.25">
      <c r="A3960" s="72"/>
      <c r="B3960" s="72"/>
      <c r="C3960" s="72"/>
      <c r="D3960" s="73"/>
      <c r="E3960" s="72"/>
      <c r="F3960" s="72"/>
      <c r="G3960" s="74"/>
      <c r="H3960" s="72"/>
      <c r="I3960" s="72"/>
    </row>
    <row r="3961" spans="1:9" x14ac:dyDescent="0.25">
      <c r="A3961" s="72"/>
      <c r="B3961" s="72"/>
      <c r="C3961" s="72"/>
      <c r="D3961" s="73"/>
      <c r="E3961" s="72"/>
      <c r="F3961" s="72"/>
      <c r="G3961" s="74"/>
      <c r="H3961" s="72"/>
      <c r="I3961" s="72"/>
    </row>
    <row r="3962" spans="1:9" x14ac:dyDescent="0.25">
      <c r="A3962" s="72"/>
      <c r="B3962" s="72"/>
      <c r="C3962" s="72"/>
      <c r="D3962" s="73"/>
      <c r="E3962" s="72"/>
      <c r="F3962" s="72"/>
      <c r="G3962" s="74"/>
      <c r="H3962" s="72"/>
      <c r="I3962" s="72"/>
    </row>
    <row r="3963" spans="1:9" x14ac:dyDescent="0.25">
      <c r="A3963" s="72"/>
      <c r="B3963" s="72"/>
      <c r="C3963" s="72"/>
      <c r="D3963" s="73"/>
      <c r="E3963" s="72"/>
      <c r="F3963" s="72"/>
      <c r="G3963" s="74"/>
      <c r="H3963" s="72"/>
      <c r="I3963" s="72"/>
    </row>
    <row r="3964" spans="1:9" x14ac:dyDescent="0.25">
      <c r="A3964" s="72"/>
      <c r="B3964" s="72"/>
      <c r="C3964" s="72"/>
      <c r="D3964" s="73"/>
      <c r="E3964" s="72"/>
      <c r="F3964" s="72"/>
      <c r="G3964" s="74"/>
      <c r="H3964" s="72"/>
      <c r="I3964" s="72"/>
    </row>
    <row r="3965" spans="1:9" x14ac:dyDescent="0.25">
      <c r="A3965" s="72"/>
      <c r="B3965" s="72"/>
      <c r="C3965" s="72"/>
      <c r="D3965" s="73"/>
      <c r="E3965" s="72"/>
      <c r="F3965" s="72"/>
      <c r="G3965" s="74"/>
      <c r="H3965" s="72"/>
      <c r="I3965" s="72"/>
    </row>
    <row r="3966" spans="1:9" x14ac:dyDescent="0.25">
      <c r="A3966" s="72"/>
      <c r="B3966" s="72"/>
      <c r="C3966" s="72"/>
      <c r="D3966" s="73"/>
      <c r="E3966" s="72"/>
      <c r="F3966" s="72"/>
      <c r="G3966" s="74"/>
      <c r="H3966" s="72"/>
      <c r="I3966" s="72"/>
    </row>
    <row r="3967" spans="1:9" x14ac:dyDescent="0.25">
      <c r="A3967" s="72"/>
      <c r="B3967" s="72"/>
      <c r="C3967" s="72"/>
      <c r="D3967" s="73"/>
      <c r="E3967" s="72"/>
      <c r="F3967" s="72"/>
      <c r="G3967" s="74"/>
      <c r="H3967" s="72"/>
      <c r="I3967" s="72"/>
    </row>
    <row r="3968" spans="1:9" x14ac:dyDescent="0.25">
      <c r="A3968" s="72"/>
      <c r="B3968" s="72"/>
      <c r="C3968" s="72"/>
      <c r="D3968" s="73"/>
      <c r="E3968" s="72"/>
      <c r="F3968" s="72"/>
      <c r="G3968" s="74"/>
      <c r="H3968" s="72"/>
      <c r="I3968" s="72"/>
    </row>
    <row r="3969" spans="1:9" x14ac:dyDescent="0.25">
      <c r="A3969" s="72"/>
      <c r="B3969" s="72"/>
      <c r="C3969" s="72"/>
      <c r="D3969" s="73"/>
      <c r="E3969" s="72"/>
      <c r="F3969" s="72"/>
      <c r="G3969" s="74"/>
      <c r="H3969" s="72"/>
      <c r="I3969" s="72"/>
    </row>
    <row r="3970" spans="1:9" x14ac:dyDescent="0.25">
      <c r="A3970" s="72"/>
      <c r="B3970" s="72"/>
      <c r="C3970" s="72"/>
      <c r="D3970" s="73"/>
      <c r="E3970" s="72"/>
      <c r="F3970" s="72"/>
      <c r="G3970" s="74"/>
      <c r="H3970" s="72"/>
      <c r="I3970" s="72"/>
    </row>
    <row r="3971" spans="1:9" x14ac:dyDescent="0.25">
      <c r="A3971" s="72"/>
      <c r="B3971" s="72"/>
      <c r="C3971" s="72"/>
      <c r="D3971" s="73"/>
      <c r="E3971" s="72"/>
      <c r="F3971" s="72"/>
      <c r="G3971" s="74"/>
      <c r="H3971" s="72"/>
      <c r="I3971" s="72"/>
    </row>
    <row r="3972" spans="1:9" x14ac:dyDescent="0.25">
      <c r="A3972" s="72"/>
      <c r="B3972" s="72"/>
      <c r="C3972" s="72"/>
      <c r="D3972" s="73"/>
      <c r="E3972" s="72"/>
      <c r="F3972" s="72"/>
      <c r="G3972" s="74"/>
      <c r="H3972" s="72"/>
      <c r="I3972" s="72"/>
    </row>
    <row r="3973" spans="1:9" x14ac:dyDescent="0.25">
      <c r="A3973" s="72"/>
      <c r="B3973" s="72"/>
      <c r="C3973" s="72"/>
      <c r="D3973" s="73"/>
      <c r="E3973" s="72"/>
      <c r="F3973" s="72"/>
      <c r="G3973" s="74"/>
      <c r="H3973" s="72"/>
      <c r="I3973" s="72"/>
    </row>
    <row r="3974" spans="1:9" x14ac:dyDescent="0.25">
      <c r="A3974" s="72"/>
      <c r="B3974" s="72"/>
      <c r="C3974" s="72"/>
      <c r="D3974" s="73"/>
      <c r="E3974" s="72"/>
      <c r="F3974" s="72"/>
      <c r="G3974" s="74"/>
      <c r="H3974" s="72"/>
      <c r="I3974" s="72"/>
    </row>
    <row r="3975" spans="1:9" x14ac:dyDescent="0.25">
      <c r="A3975" s="72"/>
      <c r="B3975" s="72"/>
      <c r="C3975" s="72"/>
      <c r="D3975" s="73"/>
      <c r="E3975" s="72"/>
      <c r="F3975" s="72"/>
      <c r="G3975" s="74"/>
      <c r="H3975" s="72"/>
      <c r="I3975" s="72"/>
    </row>
    <row r="3976" spans="1:9" x14ac:dyDescent="0.25">
      <c r="A3976" s="72"/>
      <c r="B3976" s="72"/>
      <c r="C3976" s="72"/>
      <c r="D3976" s="73"/>
      <c r="E3976" s="72"/>
      <c r="F3976" s="72"/>
      <c r="G3976" s="74"/>
      <c r="H3976" s="72"/>
      <c r="I3976" s="72"/>
    </row>
    <row r="3977" spans="1:9" x14ac:dyDescent="0.25">
      <c r="A3977" s="72"/>
      <c r="B3977" s="72"/>
      <c r="C3977" s="72"/>
      <c r="D3977" s="73"/>
      <c r="E3977" s="72"/>
      <c r="F3977" s="72"/>
      <c r="G3977" s="74"/>
      <c r="H3977" s="72"/>
      <c r="I3977" s="72"/>
    </row>
    <row r="3978" spans="1:9" x14ac:dyDescent="0.25">
      <c r="A3978" s="72"/>
      <c r="B3978" s="72"/>
      <c r="C3978" s="72"/>
      <c r="D3978" s="73"/>
      <c r="E3978" s="72"/>
      <c r="F3978" s="72"/>
      <c r="G3978" s="74"/>
      <c r="H3978" s="72"/>
      <c r="I3978" s="72"/>
    </row>
    <row r="3979" spans="1:9" x14ac:dyDescent="0.25">
      <c r="A3979" s="72"/>
      <c r="B3979" s="72"/>
      <c r="C3979" s="72"/>
      <c r="D3979" s="73"/>
      <c r="E3979" s="72"/>
      <c r="F3979" s="72"/>
      <c r="G3979" s="74"/>
      <c r="H3979" s="72"/>
      <c r="I3979" s="72"/>
    </row>
    <row r="3980" spans="1:9" x14ac:dyDescent="0.25">
      <c r="A3980" s="72"/>
      <c r="B3980" s="72"/>
      <c r="C3980" s="72"/>
      <c r="D3980" s="73"/>
      <c r="E3980" s="72"/>
      <c r="F3980" s="72"/>
      <c r="G3980" s="74"/>
      <c r="H3980" s="72"/>
      <c r="I3980" s="72"/>
    </row>
    <row r="3981" spans="1:9" x14ac:dyDescent="0.25">
      <c r="A3981" s="72"/>
      <c r="B3981" s="72"/>
      <c r="C3981" s="72"/>
      <c r="D3981" s="73"/>
      <c r="E3981" s="72"/>
      <c r="F3981" s="72"/>
      <c r="G3981" s="74"/>
      <c r="H3981" s="72"/>
      <c r="I3981" s="72"/>
    </row>
    <row r="3982" spans="1:9" x14ac:dyDescent="0.25">
      <c r="A3982" s="72"/>
      <c r="B3982" s="72"/>
      <c r="C3982" s="72"/>
      <c r="D3982" s="73"/>
      <c r="E3982" s="72"/>
      <c r="F3982" s="72"/>
      <c r="G3982" s="74"/>
      <c r="H3982" s="72"/>
      <c r="I3982" s="72"/>
    </row>
    <row r="3983" spans="1:9" x14ac:dyDescent="0.25">
      <c r="A3983" s="72"/>
      <c r="B3983" s="72"/>
      <c r="C3983" s="72"/>
      <c r="D3983" s="73"/>
      <c r="E3983" s="72"/>
      <c r="F3983" s="72"/>
      <c r="G3983" s="74"/>
      <c r="H3983" s="72"/>
      <c r="I3983" s="72"/>
    </row>
    <row r="3984" spans="1:9" x14ac:dyDescent="0.25">
      <c r="A3984" s="72"/>
      <c r="B3984" s="72"/>
      <c r="C3984" s="72"/>
      <c r="D3984" s="73"/>
      <c r="E3984" s="72"/>
      <c r="F3984" s="72"/>
      <c r="G3984" s="74"/>
      <c r="H3984" s="72"/>
      <c r="I3984" s="72"/>
    </row>
    <row r="3985" spans="1:9" x14ac:dyDescent="0.25">
      <c r="A3985" s="72"/>
      <c r="B3985" s="72"/>
      <c r="C3985" s="72"/>
      <c r="D3985" s="73"/>
      <c r="E3985" s="72"/>
      <c r="F3985" s="72"/>
      <c r="G3985" s="74"/>
      <c r="H3985" s="72"/>
      <c r="I3985" s="72"/>
    </row>
    <row r="3986" spans="1:9" x14ac:dyDescent="0.25">
      <c r="A3986" s="72"/>
      <c r="B3986" s="72"/>
      <c r="C3986" s="72"/>
      <c r="D3986" s="73"/>
      <c r="E3986" s="72"/>
      <c r="F3986" s="72"/>
      <c r="G3986" s="74"/>
      <c r="H3986" s="72"/>
      <c r="I3986" s="72"/>
    </row>
    <row r="3987" spans="1:9" x14ac:dyDescent="0.25">
      <c r="A3987" s="72"/>
      <c r="B3987" s="72"/>
      <c r="C3987" s="72"/>
      <c r="D3987" s="73"/>
      <c r="E3987" s="72"/>
      <c r="F3987" s="72"/>
      <c r="G3987" s="74"/>
      <c r="H3987" s="72"/>
      <c r="I3987" s="72"/>
    </row>
    <row r="3988" spans="1:9" x14ac:dyDescent="0.25">
      <c r="A3988" s="72"/>
      <c r="B3988" s="72"/>
      <c r="C3988" s="72"/>
      <c r="D3988" s="73"/>
      <c r="E3988" s="72"/>
      <c r="F3988" s="72"/>
      <c r="G3988" s="74"/>
      <c r="H3988" s="72"/>
      <c r="I3988" s="72"/>
    </row>
    <row r="3989" spans="1:9" x14ac:dyDescent="0.25">
      <c r="A3989" s="72"/>
      <c r="B3989" s="72"/>
      <c r="C3989" s="72"/>
      <c r="D3989" s="73"/>
      <c r="E3989" s="72"/>
      <c r="F3989" s="72"/>
      <c r="G3989" s="74"/>
      <c r="H3989" s="72"/>
      <c r="I3989" s="72"/>
    </row>
    <row r="3990" spans="1:9" x14ac:dyDescent="0.25">
      <c r="A3990" s="72"/>
      <c r="B3990" s="72"/>
      <c r="C3990" s="72"/>
      <c r="D3990" s="73"/>
      <c r="E3990" s="72"/>
      <c r="F3990" s="72"/>
      <c r="G3990" s="74"/>
      <c r="H3990" s="72"/>
      <c r="I3990" s="72"/>
    </row>
    <row r="3991" spans="1:9" x14ac:dyDescent="0.25">
      <c r="A3991" s="72"/>
      <c r="B3991" s="72"/>
      <c r="C3991" s="72"/>
      <c r="D3991" s="73"/>
      <c r="E3991" s="72"/>
      <c r="F3991" s="72"/>
      <c r="G3991" s="74"/>
      <c r="H3991" s="72"/>
      <c r="I3991" s="72"/>
    </row>
    <row r="3992" spans="1:9" x14ac:dyDescent="0.25">
      <c r="A3992" s="72"/>
      <c r="B3992" s="72"/>
      <c r="C3992" s="72"/>
      <c r="D3992" s="73"/>
      <c r="E3992" s="72"/>
      <c r="F3992" s="72"/>
      <c r="G3992" s="74"/>
      <c r="H3992" s="72"/>
      <c r="I3992" s="72"/>
    </row>
    <row r="3993" spans="1:9" x14ac:dyDescent="0.25">
      <c r="A3993" s="72"/>
      <c r="B3993" s="72"/>
      <c r="C3993" s="72"/>
      <c r="D3993" s="73"/>
      <c r="E3993" s="72"/>
      <c r="F3993" s="72"/>
      <c r="G3993" s="74"/>
      <c r="H3993" s="72"/>
      <c r="I3993" s="72"/>
    </row>
    <row r="3994" spans="1:9" x14ac:dyDescent="0.25">
      <c r="A3994" s="72"/>
      <c r="B3994" s="72"/>
      <c r="C3994" s="72"/>
      <c r="D3994" s="73"/>
      <c r="E3994" s="72"/>
      <c r="F3994" s="72"/>
      <c r="G3994" s="74"/>
      <c r="H3994" s="72"/>
      <c r="I3994" s="72"/>
    </row>
    <row r="3995" spans="1:9" x14ac:dyDescent="0.25">
      <c r="A3995" s="72"/>
      <c r="B3995" s="72"/>
      <c r="C3995" s="72"/>
      <c r="D3995" s="73"/>
      <c r="E3995" s="72"/>
      <c r="F3995" s="72"/>
      <c r="G3995" s="74"/>
      <c r="H3995" s="72"/>
      <c r="I3995" s="72"/>
    </row>
    <row r="3996" spans="1:9" x14ac:dyDescent="0.25">
      <c r="A3996" s="72"/>
      <c r="B3996" s="72"/>
      <c r="C3996" s="72"/>
      <c r="D3996" s="73"/>
      <c r="E3996" s="72"/>
      <c r="F3996" s="72"/>
      <c r="G3996" s="74"/>
      <c r="H3996" s="72"/>
      <c r="I3996" s="72"/>
    </row>
    <row r="3997" spans="1:9" x14ac:dyDescent="0.25">
      <c r="A3997" s="72"/>
      <c r="B3997" s="72"/>
      <c r="C3997" s="72"/>
      <c r="D3997" s="73"/>
      <c r="E3997" s="72"/>
      <c r="F3997" s="72"/>
      <c r="G3997" s="74"/>
      <c r="H3997" s="72"/>
      <c r="I3997" s="72"/>
    </row>
    <row r="3998" spans="1:9" x14ac:dyDescent="0.25">
      <c r="A3998" s="72"/>
      <c r="B3998" s="72"/>
      <c r="C3998" s="72"/>
      <c r="D3998" s="73"/>
      <c r="E3998" s="72"/>
      <c r="F3998" s="72"/>
      <c r="G3998" s="74"/>
      <c r="H3998" s="72"/>
      <c r="I3998" s="72"/>
    </row>
    <row r="3999" spans="1:9" x14ac:dyDescent="0.25">
      <c r="A3999" s="72"/>
      <c r="B3999" s="72"/>
      <c r="C3999" s="72"/>
      <c r="D3999" s="73"/>
      <c r="E3999" s="72"/>
      <c r="F3999" s="72"/>
      <c r="G3999" s="74"/>
      <c r="H3999" s="72"/>
      <c r="I3999" s="72"/>
    </row>
    <row r="4000" spans="1:9" x14ac:dyDescent="0.25">
      <c r="A4000" s="72"/>
      <c r="B4000" s="72"/>
      <c r="C4000" s="72"/>
      <c r="D4000" s="73"/>
      <c r="E4000" s="72"/>
      <c r="F4000" s="72"/>
      <c r="G4000" s="74"/>
      <c r="H4000" s="72"/>
      <c r="I4000" s="72"/>
    </row>
    <row r="4001" spans="1:9" x14ac:dyDescent="0.25">
      <c r="A4001" s="72"/>
      <c r="B4001" s="72"/>
      <c r="C4001" s="72"/>
      <c r="D4001" s="73"/>
      <c r="E4001" s="72"/>
      <c r="F4001" s="72"/>
      <c r="G4001" s="74"/>
      <c r="H4001" s="72"/>
      <c r="I4001" s="72"/>
    </row>
    <row r="4002" spans="1:9" x14ac:dyDescent="0.25">
      <c r="A4002" s="72"/>
      <c r="B4002" s="72"/>
      <c r="C4002" s="72"/>
      <c r="D4002" s="73"/>
      <c r="E4002" s="72"/>
      <c r="F4002" s="72"/>
      <c r="G4002" s="74"/>
      <c r="H4002" s="72"/>
      <c r="I4002" s="72"/>
    </row>
    <row r="4003" spans="1:9" x14ac:dyDescent="0.25">
      <c r="A4003" s="72"/>
      <c r="B4003" s="72"/>
      <c r="C4003" s="72"/>
      <c r="D4003" s="73"/>
      <c r="E4003" s="72"/>
      <c r="F4003" s="72"/>
      <c r="G4003" s="74"/>
      <c r="H4003" s="72"/>
      <c r="I4003" s="72"/>
    </row>
    <row r="4004" spans="1:9" x14ac:dyDescent="0.25">
      <c r="A4004" s="72"/>
      <c r="B4004" s="72"/>
      <c r="C4004" s="72"/>
      <c r="D4004" s="73"/>
      <c r="E4004" s="72"/>
      <c r="F4004" s="72"/>
      <c r="G4004" s="74"/>
      <c r="H4004" s="72"/>
      <c r="I4004" s="72"/>
    </row>
    <row r="4005" spans="1:9" x14ac:dyDescent="0.25">
      <c r="A4005" s="72"/>
      <c r="B4005" s="72"/>
      <c r="C4005" s="72"/>
      <c r="D4005" s="73"/>
      <c r="E4005" s="72"/>
      <c r="F4005" s="72"/>
      <c r="G4005" s="74"/>
      <c r="H4005" s="72"/>
      <c r="I4005" s="72"/>
    </row>
    <row r="4006" spans="1:9" x14ac:dyDescent="0.25">
      <c r="A4006" s="72"/>
      <c r="B4006" s="72"/>
      <c r="C4006" s="72"/>
      <c r="D4006" s="73"/>
      <c r="E4006" s="72"/>
      <c r="F4006" s="72"/>
      <c r="G4006" s="74"/>
      <c r="H4006" s="72"/>
      <c r="I4006" s="72"/>
    </row>
    <row r="4007" spans="1:9" x14ac:dyDescent="0.25">
      <c r="A4007" s="72"/>
      <c r="B4007" s="72"/>
      <c r="C4007" s="72"/>
      <c r="D4007" s="73"/>
      <c r="E4007" s="72"/>
      <c r="F4007" s="72"/>
      <c r="G4007" s="74"/>
      <c r="H4007" s="72"/>
      <c r="I4007" s="72"/>
    </row>
    <row r="4008" spans="1:9" x14ac:dyDescent="0.25">
      <c r="A4008" s="72"/>
      <c r="B4008" s="72"/>
      <c r="C4008" s="72"/>
      <c r="D4008" s="73"/>
      <c r="E4008" s="72"/>
      <c r="F4008" s="72"/>
      <c r="G4008" s="74"/>
      <c r="H4008" s="72"/>
      <c r="I4008" s="72"/>
    </row>
    <row r="4009" spans="1:9" x14ac:dyDescent="0.25">
      <c r="A4009" s="72"/>
      <c r="B4009" s="72"/>
      <c r="C4009" s="72"/>
      <c r="D4009" s="73"/>
      <c r="E4009" s="72"/>
      <c r="F4009" s="72"/>
      <c r="G4009" s="74"/>
      <c r="H4009" s="72"/>
      <c r="I4009" s="72"/>
    </row>
    <row r="4010" spans="1:9" x14ac:dyDescent="0.25">
      <c r="A4010" s="72"/>
      <c r="B4010" s="72"/>
      <c r="C4010" s="72"/>
      <c r="D4010" s="73"/>
      <c r="E4010" s="72"/>
      <c r="F4010" s="72"/>
      <c r="G4010" s="74"/>
      <c r="H4010" s="72"/>
      <c r="I4010" s="72"/>
    </row>
    <row r="4011" spans="1:9" x14ac:dyDescent="0.25">
      <c r="A4011" s="72"/>
      <c r="B4011" s="72"/>
      <c r="C4011" s="72"/>
      <c r="D4011" s="73"/>
      <c r="E4011" s="72"/>
      <c r="F4011" s="72"/>
      <c r="G4011" s="74"/>
      <c r="H4011" s="72"/>
      <c r="I4011" s="72"/>
    </row>
    <row r="4012" spans="1:9" x14ac:dyDescent="0.25">
      <c r="A4012" s="72"/>
      <c r="B4012" s="72"/>
      <c r="C4012" s="72"/>
      <c r="D4012" s="73"/>
      <c r="E4012" s="72"/>
      <c r="F4012" s="72"/>
      <c r="G4012" s="74"/>
      <c r="H4012" s="72"/>
      <c r="I4012" s="72"/>
    </row>
    <row r="4013" spans="1:9" x14ac:dyDescent="0.25">
      <c r="A4013" s="72"/>
      <c r="B4013" s="72"/>
      <c r="C4013" s="72"/>
      <c r="D4013" s="73"/>
      <c r="E4013" s="72"/>
      <c r="F4013" s="72"/>
      <c r="G4013" s="74"/>
      <c r="H4013" s="72"/>
      <c r="I4013" s="72"/>
    </row>
    <row r="4014" spans="1:9" x14ac:dyDescent="0.25">
      <c r="A4014" s="72"/>
      <c r="B4014" s="72"/>
      <c r="C4014" s="72"/>
      <c r="D4014" s="73"/>
      <c r="E4014" s="72"/>
      <c r="F4014" s="72"/>
      <c r="G4014" s="74"/>
      <c r="H4014" s="72"/>
      <c r="I4014" s="72"/>
    </row>
    <row r="4015" spans="1:9" x14ac:dyDescent="0.25">
      <c r="A4015" s="72"/>
      <c r="B4015" s="72"/>
      <c r="C4015" s="72"/>
      <c r="D4015" s="73"/>
      <c r="E4015" s="72"/>
      <c r="F4015" s="72"/>
      <c r="G4015" s="74"/>
      <c r="H4015" s="72"/>
      <c r="I4015" s="72"/>
    </row>
    <row r="4016" spans="1:9" x14ac:dyDescent="0.25">
      <c r="A4016" s="72"/>
      <c r="B4016" s="72"/>
      <c r="C4016" s="72"/>
      <c r="D4016" s="73"/>
      <c r="E4016" s="72"/>
      <c r="F4016" s="72"/>
      <c r="G4016" s="74"/>
      <c r="H4016" s="72"/>
      <c r="I4016" s="72"/>
    </row>
    <row r="4017" spans="1:9" x14ac:dyDescent="0.25">
      <c r="A4017" s="72"/>
      <c r="B4017" s="72"/>
      <c r="C4017" s="72"/>
      <c r="D4017" s="73"/>
      <c r="E4017" s="72"/>
      <c r="F4017" s="72"/>
      <c r="G4017" s="74"/>
      <c r="H4017" s="72"/>
      <c r="I4017" s="72"/>
    </row>
    <row r="4018" spans="1:9" x14ac:dyDescent="0.25">
      <c r="A4018" s="72"/>
      <c r="B4018" s="72"/>
      <c r="C4018" s="72"/>
      <c r="D4018" s="73"/>
      <c r="E4018" s="72"/>
      <c r="F4018" s="72"/>
      <c r="G4018" s="74"/>
      <c r="H4018" s="72"/>
      <c r="I4018" s="72"/>
    </row>
    <row r="4019" spans="1:9" x14ac:dyDescent="0.25">
      <c r="A4019" s="72"/>
      <c r="B4019" s="72"/>
      <c r="C4019" s="72"/>
      <c r="D4019" s="73"/>
      <c r="E4019" s="72"/>
      <c r="F4019" s="72"/>
      <c r="G4019" s="74"/>
      <c r="H4019" s="72"/>
      <c r="I4019" s="72"/>
    </row>
    <row r="4020" spans="1:9" x14ac:dyDescent="0.25">
      <c r="A4020" s="72"/>
      <c r="B4020" s="72"/>
      <c r="C4020" s="72"/>
      <c r="D4020" s="73"/>
      <c r="E4020" s="72"/>
      <c r="F4020" s="72"/>
      <c r="G4020" s="74"/>
      <c r="H4020" s="72"/>
      <c r="I4020" s="72"/>
    </row>
    <row r="4021" spans="1:9" x14ac:dyDescent="0.25">
      <c r="A4021" s="72"/>
      <c r="B4021" s="72"/>
      <c r="C4021" s="72"/>
      <c r="D4021" s="73"/>
      <c r="E4021" s="72"/>
      <c r="F4021" s="72"/>
      <c r="G4021" s="74"/>
      <c r="H4021" s="72"/>
      <c r="I4021" s="72"/>
    </row>
    <row r="4022" spans="1:9" x14ac:dyDescent="0.25">
      <c r="A4022" s="72"/>
      <c r="B4022" s="72"/>
      <c r="C4022" s="72"/>
      <c r="D4022" s="73"/>
      <c r="E4022" s="72"/>
      <c r="F4022" s="72"/>
      <c r="G4022" s="74"/>
      <c r="H4022" s="72"/>
      <c r="I4022" s="72"/>
    </row>
    <row r="4023" spans="1:9" x14ac:dyDescent="0.25">
      <c r="A4023" s="72"/>
      <c r="B4023" s="72"/>
      <c r="C4023" s="72"/>
      <c r="D4023" s="73"/>
      <c r="E4023" s="72"/>
      <c r="F4023" s="72"/>
      <c r="G4023" s="74"/>
      <c r="H4023" s="72"/>
      <c r="I4023" s="72"/>
    </row>
    <row r="4024" spans="1:9" x14ac:dyDescent="0.25">
      <c r="A4024" s="72"/>
      <c r="B4024" s="72"/>
      <c r="C4024" s="72"/>
      <c r="D4024" s="73"/>
      <c r="E4024" s="72"/>
      <c r="F4024" s="72"/>
      <c r="G4024" s="74"/>
      <c r="H4024" s="72"/>
      <c r="I4024" s="72"/>
    </row>
    <row r="4025" spans="1:9" x14ac:dyDescent="0.25">
      <c r="A4025" s="72"/>
      <c r="B4025" s="72"/>
      <c r="C4025" s="72"/>
      <c r="D4025" s="73"/>
      <c r="E4025" s="72"/>
      <c r="F4025" s="72"/>
      <c r="G4025" s="74"/>
      <c r="H4025" s="72"/>
      <c r="I4025" s="72"/>
    </row>
    <row r="4026" spans="1:9" x14ac:dyDescent="0.25">
      <c r="A4026" s="72"/>
      <c r="B4026" s="72"/>
      <c r="C4026" s="72"/>
      <c r="D4026" s="73"/>
      <c r="E4026" s="72"/>
      <c r="F4026" s="72"/>
      <c r="G4026" s="74"/>
      <c r="H4026" s="72"/>
      <c r="I4026" s="72"/>
    </row>
    <row r="4027" spans="1:9" x14ac:dyDescent="0.25">
      <c r="A4027" s="72"/>
      <c r="B4027" s="72"/>
      <c r="C4027" s="72"/>
      <c r="D4027" s="73"/>
      <c r="E4027" s="72"/>
      <c r="F4027" s="72"/>
      <c r="G4027" s="74"/>
      <c r="H4027" s="72"/>
      <c r="I4027" s="72"/>
    </row>
    <row r="4028" spans="1:9" x14ac:dyDescent="0.25">
      <c r="A4028" s="72"/>
      <c r="B4028" s="72"/>
      <c r="C4028" s="72"/>
      <c r="D4028" s="73"/>
      <c r="E4028" s="72"/>
      <c r="F4028" s="72"/>
      <c r="G4028" s="74"/>
      <c r="H4028" s="72"/>
      <c r="I4028" s="72"/>
    </row>
    <row r="4029" spans="1:9" x14ac:dyDescent="0.25">
      <c r="A4029" s="72"/>
      <c r="B4029" s="72"/>
      <c r="C4029" s="72"/>
      <c r="D4029" s="73"/>
      <c r="E4029" s="72"/>
      <c r="F4029" s="72"/>
      <c r="G4029" s="74"/>
      <c r="H4029" s="72"/>
      <c r="I4029" s="72"/>
    </row>
    <row r="4030" spans="1:9" x14ac:dyDescent="0.25">
      <c r="A4030" s="72"/>
      <c r="B4030" s="72"/>
      <c r="C4030" s="72"/>
      <c r="D4030" s="73"/>
      <c r="E4030" s="72"/>
      <c r="F4030" s="72"/>
      <c r="G4030" s="74"/>
      <c r="H4030" s="72"/>
      <c r="I4030" s="72"/>
    </row>
    <row r="4031" spans="1:9" x14ac:dyDescent="0.25">
      <c r="A4031" s="72"/>
      <c r="B4031" s="72"/>
      <c r="C4031" s="72"/>
      <c r="D4031" s="73"/>
      <c r="E4031" s="72"/>
      <c r="F4031" s="72"/>
      <c r="G4031" s="74"/>
      <c r="H4031" s="72"/>
      <c r="I4031" s="72"/>
    </row>
    <row r="4032" spans="1:9" x14ac:dyDescent="0.25">
      <c r="A4032" s="72"/>
      <c r="B4032" s="72"/>
      <c r="C4032" s="72"/>
      <c r="D4032" s="73"/>
      <c r="E4032" s="72"/>
      <c r="F4032" s="72"/>
      <c r="G4032" s="74"/>
      <c r="H4032" s="72"/>
      <c r="I4032" s="72"/>
    </row>
    <row r="4033" spans="1:9" x14ac:dyDescent="0.25">
      <c r="A4033" s="72"/>
      <c r="B4033" s="72"/>
      <c r="C4033" s="72"/>
      <c r="D4033" s="73"/>
      <c r="E4033" s="72"/>
      <c r="F4033" s="72"/>
      <c r="G4033" s="74"/>
      <c r="H4033" s="72"/>
      <c r="I4033" s="72"/>
    </row>
    <row r="4034" spans="1:9" x14ac:dyDescent="0.25">
      <c r="A4034" s="72"/>
      <c r="B4034" s="72"/>
      <c r="C4034" s="72"/>
      <c r="D4034" s="73"/>
      <c r="E4034" s="72"/>
      <c r="F4034" s="72"/>
      <c r="G4034" s="74"/>
      <c r="H4034" s="72"/>
      <c r="I4034" s="72"/>
    </row>
    <row r="4035" spans="1:9" x14ac:dyDescent="0.25">
      <c r="A4035" s="72"/>
      <c r="B4035" s="72"/>
      <c r="C4035" s="72"/>
      <c r="D4035" s="73"/>
      <c r="E4035" s="72"/>
      <c r="F4035" s="72"/>
      <c r="G4035" s="74"/>
      <c r="H4035" s="72"/>
      <c r="I4035" s="72"/>
    </row>
    <row r="4036" spans="1:9" x14ac:dyDescent="0.25">
      <c r="A4036" s="72"/>
      <c r="B4036" s="72"/>
      <c r="C4036" s="72"/>
      <c r="D4036" s="73"/>
      <c r="E4036" s="72"/>
      <c r="F4036" s="72"/>
      <c r="G4036" s="74"/>
      <c r="H4036" s="72"/>
      <c r="I4036" s="72"/>
    </row>
    <row r="4037" spans="1:9" x14ac:dyDescent="0.25">
      <c r="A4037" s="72"/>
      <c r="B4037" s="72"/>
      <c r="C4037" s="72"/>
      <c r="D4037" s="73"/>
      <c r="E4037" s="72"/>
      <c r="F4037" s="72"/>
      <c r="G4037" s="74"/>
      <c r="H4037" s="72"/>
      <c r="I4037" s="72"/>
    </row>
    <row r="4038" spans="1:9" x14ac:dyDescent="0.25">
      <c r="A4038" s="72"/>
      <c r="B4038" s="72"/>
      <c r="C4038" s="72"/>
      <c r="D4038" s="73"/>
      <c r="E4038" s="72"/>
      <c r="F4038" s="72"/>
      <c r="G4038" s="74"/>
      <c r="H4038" s="72"/>
      <c r="I4038" s="72"/>
    </row>
    <row r="4039" spans="1:9" x14ac:dyDescent="0.25">
      <c r="A4039" s="72"/>
      <c r="B4039" s="72"/>
      <c r="C4039" s="72"/>
      <c r="D4039" s="73"/>
      <c r="E4039" s="72"/>
      <c r="F4039" s="72"/>
      <c r="G4039" s="74"/>
      <c r="H4039" s="72"/>
      <c r="I4039" s="72"/>
    </row>
    <row r="4040" spans="1:9" x14ac:dyDescent="0.25">
      <c r="A4040" s="72"/>
      <c r="B4040" s="72"/>
      <c r="C4040" s="72"/>
      <c r="D4040" s="73"/>
      <c r="E4040" s="72"/>
      <c r="F4040" s="72"/>
      <c r="G4040" s="74"/>
      <c r="H4040" s="72"/>
      <c r="I4040" s="72"/>
    </row>
    <row r="4041" spans="1:9" x14ac:dyDescent="0.25">
      <c r="A4041" s="72"/>
      <c r="B4041" s="72"/>
      <c r="C4041" s="72"/>
      <c r="D4041" s="73"/>
      <c r="E4041" s="72"/>
      <c r="F4041" s="72"/>
      <c r="G4041" s="74"/>
      <c r="H4041" s="72"/>
      <c r="I4041" s="72"/>
    </row>
    <row r="4042" spans="1:9" x14ac:dyDescent="0.25">
      <c r="A4042" s="72"/>
      <c r="B4042" s="72"/>
      <c r="C4042" s="72"/>
      <c r="D4042" s="73"/>
      <c r="E4042" s="72"/>
      <c r="F4042" s="72"/>
      <c r="G4042" s="74"/>
      <c r="H4042" s="72"/>
      <c r="I4042" s="72"/>
    </row>
    <row r="4043" spans="1:9" x14ac:dyDescent="0.25">
      <c r="A4043" s="72"/>
      <c r="B4043" s="72"/>
      <c r="C4043" s="72"/>
      <c r="D4043" s="73"/>
      <c r="E4043" s="72"/>
      <c r="F4043" s="72"/>
      <c r="G4043" s="74"/>
      <c r="H4043" s="72"/>
      <c r="I4043" s="72"/>
    </row>
    <row r="4044" spans="1:9" x14ac:dyDescent="0.25">
      <c r="A4044" s="72"/>
      <c r="B4044" s="72"/>
      <c r="C4044" s="72"/>
      <c r="D4044" s="73"/>
      <c r="E4044" s="72"/>
      <c r="F4044" s="72"/>
      <c r="G4044" s="74"/>
      <c r="H4044" s="72"/>
      <c r="I4044" s="72"/>
    </row>
    <row r="4045" spans="1:9" x14ac:dyDescent="0.25">
      <c r="A4045" s="72"/>
      <c r="B4045" s="72"/>
      <c r="C4045" s="72"/>
      <c r="D4045" s="73"/>
      <c r="E4045" s="72"/>
      <c r="F4045" s="72"/>
      <c r="G4045" s="74"/>
      <c r="H4045" s="72"/>
      <c r="I4045" s="72"/>
    </row>
    <row r="4046" spans="1:9" x14ac:dyDescent="0.25">
      <c r="A4046" s="72"/>
      <c r="B4046" s="72"/>
      <c r="C4046" s="72"/>
      <c r="D4046" s="73"/>
      <c r="E4046" s="72"/>
      <c r="F4046" s="72"/>
      <c r="G4046" s="74"/>
      <c r="H4046" s="72"/>
      <c r="I4046" s="72"/>
    </row>
    <row r="4047" spans="1:9" x14ac:dyDescent="0.25">
      <c r="A4047" s="72"/>
      <c r="B4047" s="72"/>
      <c r="C4047" s="72"/>
      <c r="D4047" s="73"/>
      <c r="E4047" s="72"/>
      <c r="F4047" s="72"/>
      <c r="G4047" s="74"/>
      <c r="H4047" s="72"/>
      <c r="I4047" s="72"/>
    </row>
    <row r="4048" spans="1:9" x14ac:dyDescent="0.25">
      <c r="A4048" s="72"/>
      <c r="B4048" s="72"/>
      <c r="C4048" s="72"/>
      <c r="D4048" s="73"/>
      <c r="E4048" s="72"/>
      <c r="F4048" s="72"/>
      <c r="G4048" s="74"/>
      <c r="H4048" s="72"/>
      <c r="I4048" s="72"/>
    </row>
    <row r="4049" spans="1:9" x14ac:dyDescent="0.25">
      <c r="A4049" s="72"/>
      <c r="B4049" s="72"/>
      <c r="C4049" s="72"/>
      <c r="D4049" s="73"/>
      <c r="E4049" s="72"/>
      <c r="F4049" s="72"/>
      <c r="G4049" s="74"/>
      <c r="H4049" s="72"/>
      <c r="I4049" s="72"/>
    </row>
    <row r="4050" spans="1:9" x14ac:dyDescent="0.25">
      <c r="A4050" s="72"/>
      <c r="B4050" s="72"/>
      <c r="C4050" s="72"/>
      <c r="D4050" s="73"/>
      <c r="E4050" s="72"/>
      <c r="F4050" s="72"/>
      <c r="G4050" s="74"/>
      <c r="H4050" s="72"/>
      <c r="I4050" s="72"/>
    </row>
    <row r="4051" spans="1:9" x14ac:dyDescent="0.25">
      <c r="A4051" s="72"/>
      <c r="B4051" s="72"/>
      <c r="C4051" s="72"/>
      <c r="D4051" s="73"/>
      <c r="E4051" s="72"/>
      <c r="F4051" s="72"/>
      <c r="G4051" s="74"/>
      <c r="H4051" s="72"/>
      <c r="I4051" s="72"/>
    </row>
    <row r="4052" spans="1:9" x14ac:dyDescent="0.25">
      <c r="A4052" s="72"/>
      <c r="B4052" s="72"/>
      <c r="C4052" s="72"/>
      <c r="D4052" s="73"/>
      <c r="E4052" s="72"/>
      <c r="F4052" s="72"/>
      <c r="G4052" s="74"/>
      <c r="H4052" s="72"/>
      <c r="I4052" s="72"/>
    </row>
    <row r="4053" spans="1:9" x14ac:dyDescent="0.25">
      <c r="A4053" s="72"/>
      <c r="B4053" s="72"/>
      <c r="C4053" s="72"/>
      <c r="D4053" s="73"/>
      <c r="E4053" s="72"/>
      <c r="F4053" s="72"/>
      <c r="G4053" s="74"/>
      <c r="H4053" s="72"/>
      <c r="I4053" s="72"/>
    </row>
    <row r="4054" spans="1:9" x14ac:dyDescent="0.25">
      <c r="A4054" s="72"/>
      <c r="B4054" s="72"/>
      <c r="C4054" s="72"/>
      <c r="D4054" s="73"/>
      <c r="E4054" s="72"/>
      <c r="F4054" s="72"/>
      <c r="G4054" s="74"/>
      <c r="H4054" s="72"/>
      <c r="I4054" s="72"/>
    </row>
    <row r="4055" spans="1:9" x14ac:dyDescent="0.25">
      <c r="A4055" s="72"/>
      <c r="B4055" s="72"/>
      <c r="C4055" s="72"/>
      <c r="D4055" s="73"/>
      <c r="E4055" s="72"/>
      <c r="F4055" s="72"/>
      <c r="G4055" s="74"/>
      <c r="H4055" s="72"/>
      <c r="I4055" s="72"/>
    </row>
    <row r="4056" spans="1:9" x14ac:dyDescent="0.25">
      <c r="A4056" s="72"/>
      <c r="B4056" s="72"/>
      <c r="C4056" s="72"/>
      <c r="D4056" s="73"/>
      <c r="E4056" s="72"/>
      <c r="F4056" s="72"/>
      <c r="G4056" s="74"/>
      <c r="H4056" s="72"/>
      <c r="I4056" s="72"/>
    </row>
    <row r="4057" spans="1:9" x14ac:dyDescent="0.25">
      <c r="A4057" s="72"/>
      <c r="B4057" s="72"/>
      <c r="C4057" s="72"/>
      <c r="D4057" s="73"/>
      <c r="E4057" s="72"/>
      <c r="F4057" s="72"/>
      <c r="G4057" s="74"/>
      <c r="H4057" s="72"/>
      <c r="I4057" s="72"/>
    </row>
    <row r="4058" spans="1:9" x14ac:dyDescent="0.25">
      <c r="A4058" s="72"/>
      <c r="B4058" s="72"/>
      <c r="C4058" s="72"/>
      <c r="D4058" s="73"/>
      <c r="E4058" s="72"/>
      <c r="F4058" s="72"/>
      <c r="G4058" s="74"/>
      <c r="H4058" s="72"/>
      <c r="I4058" s="72"/>
    </row>
    <row r="4059" spans="1:9" x14ac:dyDescent="0.25">
      <c r="A4059" s="72"/>
      <c r="B4059" s="72"/>
      <c r="C4059" s="72"/>
      <c r="D4059" s="73"/>
      <c r="E4059" s="72"/>
      <c r="F4059" s="72"/>
      <c r="G4059" s="74"/>
      <c r="H4059" s="72"/>
      <c r="I4059" s="72"/>
    </row>
    <row r="4060" spans="1:9" x14ac:dyDescent="0.25">
      <c r="A4060" s="72"/>
      <c r="B4060" s="72"/>
      <c r="C4060" s="72"/>
      <c r="D4060" s="73"/>
      <c r="E4060" s="72"/>
      <c r="F4060" s="72"/>
      <c r="G4060" s="74"/>
      <c r="H4060" s="72"/>
      <c r="I4060" s="72"/>
    </row>
    <row r="4061" spans="1:9" x14ac:dyDescent="0.25">
      <c r="A4061" s="72"/>
      <c r="B4061" s="72"/>
      <c r="C4061" s="72"/>
      <c r="D4061" s="73"/>
      <c r="E4061" s="72"/>
      <c r="F4061" s="72"/>
      <c r="G4061" s="74"/>
      <c r="H4061" s="72"/>
      <c r="I4061" s="72"/>
    </row>
    <row r="4062" spans="1:9" x14ac:dyDescent="0.25">
      <c r="A4062" s="72"/>
      <c r="B4062" s="72"/>
      <c r="C4062" s="72"/>
      <c r="D4062" s="73"/>
      <c r="E4062" s="72"/>
      <c r="F4062" s="72"/>
      <c r="G4062" s="74"/>
      <c r="H4062" s="72"/>
      <c r="I4062" s="72"/>
    </row>
    <row r="4063" spans="1:9" x14ac:dyDescent="0.25">
      <c r="A4063" s="72"/>
      <c r="B4063" s="72"/>
      <c r="C4063" s="72"/>
      <c r="D4063" s="73"/>
      <c r="E4063" s="72"/>
      <c r="F4063" s="72"/>
      <c r="G4063" s="74"/>
      <c r="H4063" s="72"/>
      <c r="I4063" s="72"/>
    </row>
    <row r="4064" spans="1:9" x14ac:dyDescent="0.25">
      <c r="A4064" s="72"/>
      <c r="B4064" s="72"/>
      <c r="C4064" s="72"/>
      <c r="D4064" s="73"/>
      <c r="E4064" s="72"/>
      <c r="F4064" s="72"/>
      <c r="G4064" s="74"/>
      <c r="H4064" s="72"/>
      <c r="I4064" s="72"/>
    </row>
    <row r="4065" spans="1:9" x14ac:dyDescent="0.25">
      <c r="A4065" s="72"/>
      <c r="B4065" s="72"/>
      <c r="C4065" s="72"/>
      <c r="D4065" s="73"/>
      <c r="E4065" s="72"/>
      <c r="F4065" s="72"/>
      <c r="G4065" s="74"/>
      <c r="H4065" s="72"/>
      <c r="I4065" s="72"/>
    </row>
    <row r="4066" spans="1:9" x14ac:dyDescent="0.25">
      <c r="A4066" s="72"/>
      <c r="B4066" s="72"/>
      <c r="C4066" s="72"/>
      <c r="D4066" s="73"/>
      <c r="E4066" s="72"/>
      <c r="F4066" s="72"/>
      <c r="G4066" s="74"/>
      <c r="H4066" s="72"/>
      <c r="I4066" s="72"/>
    </row>
    <row r="4067" spans="1:9" x14ac:dyDescent="0.25">
      <c r="A4067" s="72"/>
      <c r="B4067" s="72"/>
      <c r="C4067" s="72"/>
      <c r="D4067" s="73"/>
      <c r="E4067" s="72"/>
      <c r="F4067" s="72"/>
      <c r="G4067" s="74"/>
      <c r="H4067" s="72"/>
      <c r="I4067" s="72"/>
    </row>
    <row r="4068" spans="1:9" x14ac:dyDescent="0.25">
      <c r="A4068" s="72"/>
      <c r="B4068" s="72"/>
      <c r="C4068" s="72"/>
      <c r="D4068" s="73"/>
      <c r="E4068" s="72"/>
      <c r="F4068" s="72"/>
      <c r="G4068" s="74"/>
      <c r="H4068" s="72"/>
      <c r="I4068" s="72"/>
    </row>
    <row r="4069" spans="1:9" x14ac:dyDescent="0.25">
      <c r="A4069" s="72"/>
      <c r="B4069" s="72"/>
      <c r="C4069" s="72"/>
      <c r="D4069" s="73"/>
      <c r="E4069" s="72"/>
      <c r="F4069" s="72"/>
      <c r="G4069" s="74"/>
      <c r="H4069" s="72"/>
      <c r="I4069" s="72"/>
    </row>
    <row r="4070" spans="1:9" x14ac:dyDescent="0.25">
      <c r="A4070" s="72"/>
      <c r="B4070" s="72"/>
      <c r="C4070" s="72"/>
      <c r="D4070" s="73"/>
      <c r="E4070" s="72"/>
      <c r="F4070" s="72"/>
      <c r="G4070" s="74"/>
      <c r="H4070" s="72"/>
      <c r="I4070" s="72"/>
    </row>
    <row r="4071" spans="1:9" x14ac:dyDescent="0.25">
      <c r="A4071" s="72"/>
      <c r="B4071" s="72"/>
      <c r="C4071" s="72"/>
      <c r="D4071" s="73"/>
      <c r="E4071" s="72"/>
      <c r="F4071" s="72"/>
      <c r="G4071" s="74"/>
      <c r="H4071" s="72"/>
      <c r="I4071" s="72"/>
    </row>
    <row r="4072" spans="1:9" x14ac:dyDescent="0.25">
      <c r="A4072" s="72"/>
      <c r="B4072" s="72"/>
      <c r="C4072" s="72"/>
      <c r="D4072" s="73"/>
      <c r="E4072" s="72"/>
      <c r="F4072" s="72"/>
      <c r="G4072" s="74"/>
      <c r="H4072" s="72"/>
      <c r="I4072" s="72"/>
    </row>
    <row r="4073" spans="1:9" x14ac:dyDescent="0.25">
      <c r="A4073" s="72"/>
      <c r="B4073" s="72"/>
      <c r="C4073" s="72"/>
      <c r="D4073" s="73"/>
      <c r="E4073" s="72"/>
      <c r="F4073" s="72"/>
      <c r="G4073" s="74"/>
      <c r="H4073" s="72"/>
      <c r="I4073" s="72"/>
    </row>
    <row r="4074" spans="1:9" x14ac:dyDescent="0.25">
      <c r="A4074" s="72"/>
      <c r="B4074" s="72"/>
      <c r="C4074" s="72"/>
      <c r="D4074" s="73"/>
      <c r="E4074" s="72"/>
      <c r="F4074" s="72"/>
      <c r="G4074" s="74"/>
      <c r="H4074" s="72"/>
      <c r="I4074" s="72"/>
    </row>
    <row r="4075" spans="1:9" x14ac:dyDescent="0.25">
      <c r="A4075" s="72"/>
      <c r="B4075" s="72"/>
      <c r="C4075" s="72"/>
      <c r="D4075" s="73"/>
      <c r="E4075" s="72"/>
      <c r="F4075" s="72"/>
      <c r="G4075" s="74"/>
      <c r="H4075" s="72"/>
      <c r="I4075" s="72"/>
    </row>
    <row r="4076" spans="1:9" x14ac:dyDescent="0.25">
      <c r="A4076" s="72"/>
      <c r="B4076" s="72"/>
      <c r="C4076" s="72"/>
      <c r="D4076" s="73"/>
      <c r="E4076" s="72"/>
      <c r="F4076" s="72"/>
      <c r="G4076" s="74"/>
      <c r="H4076" s="72"/>
      <c r="I4076" s="72"/>
    </row>
    <row r="4077" spans="1:9" x14ac:dyDescent="0.25">
      <c r="A4077" s="72"/>
      <c r="B4077" s="72"/>
      <c r="C4077" s="72"/>
      <c r="D4077" s="73"/>
      <c r="E4077" s="72"/>
      <c r="F4077" s="72"/>
      <c r="G4077" s="74"/>
      <c r="H4077" s="72"/>
      <c r="I4077" s="72"/>
    </row>
    <row r="4078" spans="1:9" x14ac:dyDescent="0.25">
      <c r="A4078" s="72"/>
      <c r="B4078" s="72"/>
      <c r="C4078" s="72"/>
      <c r="D4078" s="73"/>
      <c r="E4078" s="72"/>
      <c r="F4078" s="72"/>
      <c r="G4078" s="74"/>
      <c r="H4078" s="72"/>
      <c r="I4078" s="72"/>
    </row>
    <row r="4079" spans="1:9" x14ac:dyDescent="0.25">
      <c r="A4079" s="72"/>
      <c r="B4079" s="72"/>
      <c r="C4079" s="72"/>
      <c r="D4079" s="73"/>
      <c r="E4079" s="72"/>
      <c r="F4079" s="72"/>
      <c r="G4079" s="74"/>
      <c r="H4079" s="72"/>
      <c r="I4079" s="72"/>
    </row>
    <row r="4080" spans="1:9" x14ac:dyDescent="0.25">
      <c r="A4080" s="72"/>
      <c r="B4080" s="72"/>
      <c r="C4080" s="72"/>
      <c r="D4080" s="73"/>
      <c r="E4080" s="72"/>
      <c r="F4080" s="72"/>
      <c r="G4080" s="74"/>
      <c r="H4080" s="72"/>
      <c r="I4080" s="72"/>
    </row>
    <row r="4081" spans="1:9" x14ac:dyDescent="0.25">
      <c r="A4081" s="72"/>
      <c r="B4081" s="72"/>
      <c r="C4081" s="72"/>
      <c r="D4081" s="73"/>
      <c r="E4081" s="72"/>
      <c r="F4081" s="72"/>
      <c r="G4081" s="74"/>
      <c r="H4081" s="72"/>
      <c r="I4081" s="72"/>
    </row>
    <row r="4082" spans="1:9" x14ac:dyDescent="0.25">
      <c r="A4082" s="72"/>
      <c r="B4082" s="72"/>
      <c r="C4082" s="72"/>
      <c r="D4082" s="73"/>
      <c r="E4082" s="72"/>
      <c r="F4082" s="72"/>
      <c r="G4082" s="74"/>
      <c r="H4082" s="72"/>
      <c r="I4082" s="72"/>
    </row>
    <row r="4083" spans="1:9" x14ac:dyDescent="0.25">
      <c r="A4083" s="72"/>
      <c r="B4083" s="72"/>
      <c r="C4083" s="72"/>
      <c r="D4083" s="73"/>
      <c r="E4083" s="72"/>
      <c r="F4083" s="72"/>
      <c r="G4083" s="74"/>
      <c r="H4083" s="72"/>
      <c r="I4083" s="72"/>
    </row>
    <row r="4084" spans="1:9" x14ac:dyDescent="0.25">
      <c r="A4084" s="72"/>
      <c r="B4084" s="72"/>
      <c r="C4084" s="72"/>
      <c r="D4084" s="73"/>
      <c r="E4084" s="72"/>
      <c r="F4084" s="72"/>
      <c r="G4084" s="74"/>
      <c r="H4084" s="72"/>
      <c r="I4084" s="72"/>
    </row>
    <row r="4085" spans="1:9" x14ac:dyDescent="0.25">
      <c r="A4085" s="72"/>
      <c r="B4085" s="72"/>
      <c r="C4085" s="72"/>
      <c r="D4085" s="73"/>
      <c r="E4085" s="72"/>
      <c r="F4085" s="72"/>
      <c r="G4085" s="74"/>
      <c r="H4085" s="72"/>
      <c r="I4085" s="72"/>
    </row>
    <row r="4086" spans="1:9" x14ac:dyDescent="0.25">
      <c r="A4086" s="72"/>
      <c r="B4086" s="72"/>
      <c r="C4086" s="72"/>
      <c r="D4086" s="73"/>
      <c r="E4086" s="72"/>
      <c r="F4086" s="72"/>
      <c r="G4086" s="74"/>
      <c r="H4086" s="72"/>
      <c r="I4086" s="72"/>
    </row>
    <row r="4087" spans="1:9" x14ac:dyDescent="0.25">
      <c r="A4087" s="72"/>
      <c r="B4087" s="72"/>
      <c r="C4087" s="72"/>
      <c r="D4087" s="73"/>
      <c r="E4087" s="72"/>
      <c r="F4087" s="72"/>
      <c r="G4087" s="74"/>
      <c r="H4087" s="72"/>
      <c r="I4087" s="72"/>
    </row>
    <row r="4088" spans="1:9" x14ac:dyDescent="0.25">
      <c r="A4088" s="72"/>
      <c r="B4088" s="72"/>
      <c r="C4088" s="72"/>
      <c r="D4088" s="73"/>
      <c r="E4088" s="72"/>
      <c r="F4088" s="72"/>
      <c r="G4088" s="74"/>
      <c r="H4088" s="72"/>
      <c r="I4088" s="72"/>
    </row>
    <row r="4089" spans="1:9" x14ac:dyDescent="0.25">
      <c r="A4089" s="72"/>
      <c r="B4089" s="72"/>
      <c r="C4089" s="72"/>
      <c r="D4089" s="73"/>
      <c r="E4089" s="72"/>
      <c r="F4089" s="72"/>
      <c r="G4089" s="74"/>
      <c r="H4089" s="72"/>
      <c r="I4089" s="72"/>
    </row>
    <row r="4090" spans="1:9" x14ac:dyDescent="0.25">
      <c r="A4090" s="72"/>
      <c r="B4090" s="72"/>
      <c r="C4090" s="72"/>
      <c r="D4090" s="73"/>
      <c r="E4090" s="72"/>
      <c r="F4090" s="72"/>
      <c r="G4090" s="74"/>
      <c r="H4090" s="72"/>
      <c r="I4090" s="72"/>
    </row>
    <row r="4091" spans="1:9" x14ac:dyDescent="0.25">
      <c r="A4091" s="72"/>
      <c r="B4091" s="72"/>
      <c r="C4091" s="72"/>
      <c r="D4091" s="73"/>
      <c r="E4091" s="72"/>
      <c r="F4091" s="72"/>
      <c r="G4091" s="74"/>
      <c r="H4091" s="72"/>
      <c r="I4091" s="72"/>
    </row>
    <row r="4092" spans="1:9" x14ac:dyDescent="0.25">
      <c r="A4092" s="72"/>
      <c r="B4092" s="72"/>
      <c r="C4092" s="72"/>
      <c r="D4092" s="73"/>
      <c r="E4092" s="72"/>
      <c r="F4092" s="72"/>
      <c r="G4092" s="74"/>
      <c r="H4092" s="72"/>
      <c r="I4092" s="72"/>
    </row>
    <row r="4093" spans="1:9" x14ac:dyDescent="0.25">
      <c r="A4093" s="72"/>
      <c r="B4093" s="72"/>
      <c r="C4093" s="72"/>
      <c r="D4093" s="73"/>
      <c r="E4093" s="72"/>
      <c r="F4093" s="72"/>
      <c r="G4093" s="74"/>
      <c r="H4093" s="72"/>
      <c r="I4093" s="72"/>
    </row>
    <row r="4094" spans="1:9" x14ac:dyDescent="0.25">
      <c r="A4094" s="72"/>
      <c r="B4094" s="72"/>
      <c r="C4094" s="72"/>
      <c r="D4094" s="73"/>
      <c r="E4094" s="72"/>
      <c r="F4094" s="72"/>
      <c r="G4094" s="74"/>
      <c r="H4094" s="72"/>
      <c r="I4094" s="72"/>
    </row>
    <row r="4095" spans="1:9" x14ac:dyDescent="0.25">
      <c r="A4095" s="72"/>
      <c r="B4095" s="72"/>
      <c r="C4095" s="72"/>
      <c r="D4095" s="73"/>
      <c r="E4095" s="72"/>
      <c r="F4095" s="72"/>
      <c r="G4095" s="74"/>
      <c r="H4095" s="72"/>
      <c r="I4095" s="72"/>
    </row>
    <row r="4096" spans="1:9" x14ac:dyDescent="0.25">
      <c r="A4096" s="72"/>
      <c r="B4096" s="72"/>
      <c r="C4096" s="72"/>
      <c r="D4096" s="73"/>
      <c r="E4096" s="72"/>
      <c r="F4096" s="72"/>
      <c r="G4096" s="74"/>
      <c r="H4096" s="72"/>
      <c r="I4096" s="72"/>
    </row>
    <row r="4097" spans="1:9" x14ac:dyDescent="0.25">
      <c r="A4097" s="72"/>
      <c r="B4097" s="72"/>
      <c r="C4097" s="72"/>
      <c r="D4097" s="73"/>
      <c r="E4097" s="72"/>
      <c r="F4097" s="72"/>
      <c r="G4097" s="74"/>
      <c r="H4097" s="72"/>
      <c r="I4097" s="72"/>
    </row>
    <row r="4098" spans="1:9" x14ac:dyDescent="0.25">
      <c r="A4098" s="72"/>
      <c r="B4098" s="72"/>
      <c r="C4098" s="72"/>
      <c r="D4098" s="73"/>
      <c r="E4098" s="72"/>
      <c r="F4098" s="72"/>
      <c r="G4098" s="74"/>
      <c r="H4098" s="72"/>
      <c r="I4098" s="72"/>
    </row>
    <row r="4099" spans="1:9" x14ac:dyDescent="0.25">
      <c r="A4099" s="72"/>
      <c r="B4099" s="72"/>
      <c r="C4099" s="72"/>
      <c r="D4099" s="73"/>
      <c r="E4099" s="72"/>
      <c r="F4099" s="72"/>
      <c r="G4099" s="74"/>
      <c r="H4099" s="72"/>
      <c r="I4099" s="72"/>
    </row>
    <row r="4100" spans="1:9" x14ac:dyDescent="0.25">
      <c r="A4100" s="72"/>
      <c r="B4100" s="72"/>
      <c r="C4100" s="72"/>
      <c r="D4100" s="73"/>
      <c r="E4100" s="72"/>
      <c r="F4100" s="72"/>
      <c r="G4100" s="74"/>
      <c r="H4100" s="72"/>
      <c r="I4100" s="72"/>
    </row>
    <row r="4101" spans="1:9" x14ac:dyDescent="0.25">
      <c r="A4101" s="72"/>
      <c r="B4101" s="72"/>
      <c r="C4101" s="72"/>
      <c r="D4101" s="73"/>
      <c r="E4101" s="72"/>
      <c r="F4101" s="72"/>
      <c r="G4101" s="74"/>
      <c r="H4101" s="72"/>
      <c r="I4101" s="72"/>
    </row>
    <row r="4102" spans="1:9" x14ac:dyDescent="0.25">
      <c r="A4102" s="72"/>
      <c r="B4102" s="72"/>
      <c r="C4102" s="72"/>
      <c r="D4102" s="73"/>
      <c r="E4102" s="72"/>
      <c r="F4102" s="72"/>
      <c r="G4102" s="74"/>
      <c r="H4102" s="72"/>
      <c r="I4102" s="72"/>
    </row>
    <row r="4103" spans="1:9" x14ac:dyDescent="0.25">
      <c r="A4103" s="72"/>
      <c r="B4103" s="72"/>
      <c r="C4103" s="72"/>
      <c r="D4103" s="73"/>
      <c r="E4103" s="72"/>
      <c r="F4103" s="72"/>
      <c r="G4103" s="74"/>
      <c r="H4103" s="72"/>
      <c r="I4103" s="72"/>
    </row>
    <row r="4104" spans="1:9" x14ac:dyDescent="0.25">
      <c r="A4104" s="72"/>
      <c r="B4104" s="72"/>
      <c r="C4104" s="72"/>
      <c r="D4104" s="73"/>
      <c r="E4104" s="72"/>
      <c r="F4104" s="72"/>
      <c r="G4104" s="74"/>
      <c r="H4104" s="72"/>
      <c r="I4104" s="72"/>
    </row>
    <row r="4105" spans="1:9" x14ac:dyDescent="0.25">
      <c r="A4105" s="72"/>
      <c r="B4105" s="72"/>
      <c r="C4105" s="72"/>
      <c r="D4105" s="73"/>
      <c r="E4105" s="72"/>
      <c r="F4105" s="72"/>
      <c r="G4105" s="74"/>
      <c r="H4105" s="72"/>
      <c r="I4105" s="72"/>
    </row>
    <row r="4106" spans="1:9" x14ac:dyDescent="0.25">
      <c r="A4106" s="72"/>
      <c r="B4106" s="72"/>
      <c r="C4106" s="72"/>
      <c r="D4106" s="73"/>
      <c r="E4106" s="72"/>
      <c r="F4106" s="72"/>
      <c r="G4106" s="74"/>
      <c r="H4106" s="72"/>
      <c r="I4106" s="72"/>
    </row>
    <row r="4107" spans="1:9" x14ac:dyDescent="0.25">
      <c r="A4107" s="72"/>
      <c r="B4107" s="72"/>
      <c r="C4107" s="72"/>
      <c r="D4107" s="73"/>
      <c r="E4107" s="72"/>
      <c r="F4107" s="72"/>
      <c r="G4107" s="74"/>
      <c r="H4107" s="72"/>
      <c r="I4107" s="72"/>
    </row>
    <row r="4108" spans="1:9" x14ac:dyDescent="0.25">
      <c r="A4108" s="72"/>
      <c r="B4108" s="72"/>
      <c r="C4108" s="72"/>
      <c r="D4108" s="73"/>
      <c r="E4108" s="72"/>
      <c r="F4108" s="72"/>
      <c r="G4108" s="74"/>
      <c r="H4108" s="72"/>
      <c r="I4108" s="72"/>
    </row>
    <row r="4109" spans="1:9" x14ac:dyDescent="0.25">
      <c r="A4109" s="72"/>
      <c r="B4109" s="72"/>
      <c r="C4109" s="72"/>
      <c r="D4109" s="73"/>
      <c r="E4109" s="72"/>
      <c r="F4109" s="72"/>
      <c r="G4109" s="74"/>
      <c r="H4109" s="72"/>
      <c r="I4109" s="72"/>
    </row>
    <row r="4110" spans="1:9" x14ac:dyDescent="0.25">
      <c r="A4110" s="72"/>
      <c r="B4110" s="72"/>
      <c r="C4110" s="72"/>
      <c r="D4110" s="73"/>
      <c r="E4110" s="72"/>
      <c r="F4110" s="72"/>
      <c r="G4110" s="74"/>
      <c r="H4110" s="72"/>
      <c r="I4110" s="72"/>
    </row>
    <row r="4111" spans="1:9" x14ac:dyDescent="0.25">
      <c r="A4111" s="72"/>
      <c r="B4111" s="72"/>
      <c r="C4111" s="72"/>
      <c r="D4111" s="73"/>
      <c r="E4111" s="72"/>
      <c r="F4111" s="72"/>
      <c r="G4111" s="74"/>
      <c r="H4111" s="72"/>
      <c r="I4111" s="72"/>
    </row>
    <row r="4112" spans="1:9" x14ac:dyDescent="0.25">
      <c r="A4112" s="72"/>
      <c r="B4112" s="72"/>
      <c r="C4112" s="72"/>
      <c r="D4112" s="73"/>
      <c r="E4112" s="72"/>
      <c r="F4112" s="72"/>
      <c r="G4112" s="74"/>
      <c r="H4112" s="72"/>
      <c r="I4112" s="72"/>
    </row>
    <row r="4113" spans="1:9" x14ac:dyDescent="0.25">
      <c r="A4113" s="72"/>
      <c r="B4113" s="72"/>
      <c r="C4113" s="72"/>
      <c r="D4113" s="73"/>
      <c r="E4113" s="72"/>
      <c r="F4113" s="72"/>
      <c r="G4113" s="74"/>
      <c r="H4113" s="72"/>
      <c r="I4113" s="72"/>
    </row>
    <row r="4114" spans="1:9" x14ac:dyDescent="0.25">
      <c r="A4114" s="72"/>
      <c r="B4114" s="72"/>
      <c r="C4114" s="72"/>
      <c r="D4114" s="73"/>
      <c r="E4114" s="72"/>
      <c r="F4114" s="72"/>
      <c r="G4114" s="74"/>
      <c r="H4114" s="72"/>
      <c r="I4114" s="72"/>
    </row>
    <row r="4115" spans="1:9" x14ac:dyDescent="0.25">
      <c r="A4115" s="72"/>
      <c r="B4115" s="72"/>
      <c r="C4115" s="72"/>
      <c r="D4115" s="73"/>
      <c r="E4115" s="72"/>
      <c r="F4115" s="72"/>
      <c r="G4115" s="74"/>
      <c r="H4115" s="72"/>
      <c r="I4115" s="72"/>
    </row>
    <row r="4116" spans="1:9" x14ac:dyDescent="0.25">
      <c r="A4116" s="72"/>
      <c r="B4116" s="72"/>
      <c r="C4116" s="72"/>
      <c r="D4116" s="73"/>
      <c r="E4116" s="72"/>
      <c r="F4116" s="72"/>
      <c r="G4116" s="74"/>
      <c r="H4116" s="72"/>
      <c r="I4116" s="72"/>
    </row>
    <row r="4117" spans="1:9" x14ac:dyDescent="0.25">
      <c r="A4117" s="72"/>
      <c r="B4117" s="72"/>
      <c r="C4117" s="72"/>
      <c r="D4117" s="73"/>
      <c r="E4117" s="72"/>
      <c r="F4117" s="72"/>
      <c r="G4117" s="74"/>
      <c r="H4117" s="72"/>
      <c r="I4117" s="72"/>
    </row>
    <row r="4118" spans="1:9" x14ac:dyDescent="0.25">
      <c r="A4118" s="72"/>
      <c r="B4118" s="72"/>
      <c r="C4118" s="72"/>
      <c r="D4118" s="73"/>
      <c r="E4118" s="72"/>
      <c r="F4118" s="72"/>
      <c r="G4118" s="74"/>
      <c r="H4118" s="72"/>
      <c r="I4118" s="72"/>
    </row>
    <row r="4119" spans="1:9" x14ac:dyDescent="0.25">
      <c r="A4119" s="72"/>
      <c r="B4119" s="72"/>
      <c r="C4119" s="72"/>
      <c r="D4119" s="73"/>
      <c r="E4119" s="72"/>
      <c r="F4119" s="72"/>
      <c r="G4119" s="74"/>
      <c r="H4119" s="72"/>
      <c r="I4119" s="72"/>
    </row>
    <row r="4120" spans="1:9" x14ac:dyDescent="0.25">
      <c r="A4120" s="72"/>
      <c r="B4120" s="72"/>
      <c r="C4120" s="72"/>
      <c r="D4120" s="73"/>
      <c r="E4120" s="72"/>
      <c r="F4120" s="72"/>
      <c r="G4120" s="74"/>
      <c r="H4120" s="72"/>
      <c r="I4120" s="72"/>
    </row>
    <row r="4121" spans="1:9" x14ac:dyDescent="0.25">
      <c r="A4121" s="72"/>
      <c r="B4121" s="72"/>
      <c r="C4121" s="72"/>
      <c r="D4121" s="73"/>
      <c r="E4121" s="72"/>
      <c r="F4121" s="72"/>
      <c r="G4121" s="74"/>
      <c r="H4121" s="72"/>
      <c r="I4121" s="72"/>
    </row>
    <row r="4122" spans="1:9" x14ac:dyDescent="0.25">
      <c r="A4122" s="72"/>
      <c r="B4122" s="72"/>
      <c r="C4122" s="72"/>
      <c r="D4122" s="73"/>
      <c r="E4122" s="72"/>
      <c r="F4122" s="72"/>
      <c r="G4122" s="74"/>
      <c r="H4122" s="72"/>
      <c r="I4122" s="72"/>
    </row>
    <row r="4123" spans="1:9" x14ac:dyDescent="0.25">
      <c r="A4123" s="72"/>
      <c r="B4123" s="72"/>
      <c r="C4123" s="72"/>
      <c r="D4123" s="73"/>
      <c r="E4123" s="72"/>
      <c r="F4123" s="72"/>
      <c r="G4123" s="74"/>
      <c r="H4123" s="72"/>
      <c r="I4123" s="72"/>
    </row>
    <row r="4124" spans="1:9" x14ac:dyDescent="0.25">
      <c r="A4124" s="72"/>
      <c r="B4124" s="72"/>
      <c r="C4124" s="72"/>
      <c r="D4124" s="73"/>
      <c r="E4124" s="72"/>
      <c r="F4124" s="72"/>
      <c r="G4124" s="74"/>
      <c r="H4124" s="72"/>
      <c r="I4124" s="72"/>
    </row>
    <row r="4125" spans="1:9" x14ac:dyDescent="0.25">
      <c r="A4125" s="72"/>
      <c r="B4125" s="72"/>
      <c r="C4125" s="72"/>
      <c r="D4125" s="73"/>
      <c r="E4125" s="72"/>
      <c r="F4125" s="72"/>
      <c r="G4125" s="74"/>
      <c r="H4125" s="72"/>
      <c r="I4125" s="72"/>
    </row>
    <row r="4126" spans="1:9" x14ac:dyDescent="0.25">
      <c r="A4126" s="72"/>
      <c r="B4126" s="72"/>
      <c r="C4126" s="72"/>
      <c r="D4126" s="73"/>
      <c r="E4126" s="72"/>
      <c r="F4126" s="72"/>
      <c r="G4126" s="74"/>
      <c r="H4126" s="72"/>
      <c r="I4126" s="72"/>
    </row>
    <row r="4127" spans="1:9" x14ac:dyDescent="0.25">
      <c r="A4127" s="72"/>
      <c r="B4127" s="72"/>
      <c r="C4127" s="72"/>
      <c r="D4127" s="73"/>
      <c r="E4127" s="72"/>
      <c r="F4127" s="72"/>
      <c r="G4127" s="74"/>
      <c r="H4127" s="72"/>
      <c r="I4127" s="72"/>
    </row>
    <row r="4128" spans="1:9" x14ac:dyDescent="0.25">
      <c r="A4128" s="72"/>
      <c r="B4128" s="72"/>
      <c r="C4128" s="72"/>
      <c r="D4128" s="73"/>
      <c r="E4128" s="72"/>
      <c r="F4128" s="72"/>
      <c r="G4128" s="74"/>
      <c r="H4128" s="72"/>
      <c r="I4128" s="72"/>
    </row>
    <row r="4129" spans="1:9" x14ac:dyDescent="0.25">
      <c r="A4129" s="72"/>
      <c r="B4129" s="72"/>
      <c r="C4129" s="72"/>
      <c r="D4129" s="73"/>
      <c r="E4129" s="72"/>
      <c r="F4129" s="72"/>
      <c r="G4129" s="74"/>
      <c r="H4129" s="72"/>
      <c r="I4129" s="72"/>
    </row>
    <row r="4130" spans="1:9" x14ac:dyDescent="0.25">
      <c r="A4130" s="72"/>
      <c r="B4130" s="72"/>
      <c r="C4130" s="72"/>
      <c r="D4130" s="73"/>
      <c r="E4130" s="72"/>
      <c r="F4130" s="72"/>
      <c r="G4130" s="74"/>
      <c r="H4130" s="72"/>
      <c r="I4130" s="72"/>
    </row>
    <row r="4131" spans="1:9" x14ac:dyDescent="0.25">
      <c r="A4131" s="72"/>
      <c r="B4131" s="72"/>
      <c r="C4131" s="72"/>
      <c r="D4131" s="73"/>
      <c r="E4131" s="72"/>
      <c r="F4131" s="72"/>
      <c r="G4131" s="74"/>
      <c r="H4131" s="72"/>
      <c r="I4131" s="72"/>
    </row>
    <row r="4132" spans="1:9" x14ac:dyDescent="0.25">
      <c r="A4132" s="72"/>
      <c r="B4132" s="72"/>
      <c r="C4132" s="72"/>
      <c r="D4132" s="73"/>
      <c r="E4132" s="72"/>
      <c r="F4132" s="72"/>
      <c r="G4132" s="74"/>
      <c r="H4132" s="72"/>
      <c r="I4132" s="72"/>
    </row>
    <row r="4133" spans="1:9" x14ac:dyDescent="0.25">
      <c r="A4133" s="72"/>
      <c r="B4133" s="72"/>
      <c r="C4133" s="72"/>
      <c r="D4133" s="73"/>
      <c r="E4133" s="72"/>
      <c r="F4133" s="72"/>
      <c r="G4133" s="74"/>
      <c r="H4133" s="72"/>
      <c r="I4133" s="72"/>
    </row>
    <row r="4134" spans="1:9" x14ac:dyDescent="0.25">
      <c r="A4134" s="72"/>
      <c r="B4134" s="72"/>
      <c r="C4134" s="72"/>
      <c r="D4134" s="73"/>
      <c r="E4134" s="72"/>
      <c r="F4134" s="72"/>
      <c r="G4134" s="74"/>
      <c r="H4134" s="72"/>
      <c r="I4134" s="72"/>
    </row>
    <row r="4135" spans="1:9" x14ac:dyDescent="0.25">
      <c r="A4135" s="72"/>
      <c r="B4135" s="72"/>
      <c r="C4135" s="72"/>
      <c r="D4135" s="73"/>
      <c r="E4135" s="72"/>
      <c r="F4135" s="72"/>
      <c r="G4135" s="74"/>
      <c r="H4135" s="72"/>
      <c r="I4135" s="72"/>
    </row>
    <row r="4136" spans="1:9" x14ac:dyDescent="0.25">
      <c r="A4136" s="72"/>
      <c r="B4136" s="72"/>
      <c r="C4136" s="72"/>
      <c r="D4136" s="73"/>
      <c r="E4136" s="72"/>
      <c r="F4136" s="72"/>
      <c r="G4136" s="74"/>
      <c r="H4136" s="72"/>
      <c r="I4136" s="72"/>
    </row>
    <row r="4137" spans="1:9" x14ac:dyDescent="0.25">
      <c r="A4137" s="72"/>
      <c r="B4137" s="72"/>
      <c r="C4137" s="72"/>
      <c r="D4137" s="73"/>
      <c r="E4137" s="72"/>
      <c r="F4137" s="72"/>
      <c r="G4137" s="74"/>
      <c r="H4137" s="72"/>
      <c r="I4137" s="72"/>
    </row>
    <row r="4138" spans="1:9" x14ac:dyDescent="0.25">
      <c r="A4138" s="72"/>
      <c r="B4138" s="72"/>
      <c r="C4138" s="72"/>
      <c r="D4138" s="73"/>
      <c r="E4138" s="72"/>
      <c r="F4138" s="72"/>
      <c r="G4138" s="74"/>
      <c r="H4138" s="72"/>
      <c r="I4138" s="72"/>
    </row>
    <row r="4139" spans="1:9" x14ac:dyDescent="0.25">
      <c r="A4139" s="72"/>
      <c r="B4139" s="72"/>
      <c r="C4139" s="72"/>
      <c r="D4139" s="73"/>
      <c r="E4139" s="72"/>
      <c r="F4139" s="72"/>
      <c r="G4139" s="74"/>
      <c r="H4139" s="72"/>
      <c r="I4139" s="72"/>
    </row>
    <row r="4140" spans="1:9" x14ac:dyDescent="0.25">
      <c r="A4140" s="72"/>
      <c r="B4140" s="72"/>
      <c r="C4140" s="72"/>
      <c r="D4140" s="73"/>
      <c r="E4140" s="72"/>
      <c r="F4140" s="72"/>
      <c r="G4140" s="74"/>
      <c r="H4140" s="72"/>
      <c r="I4140" s="72"/>
    </row>
    <row r="4141" spans="1:9" x14ac:dyDescent="0.25">
      <c r="A4141" s="72"/>
      <c r="B4141" s="72"/>
      <c r="C4141" s="72"/>
      <c r="D4141" s="73"/>
      <c r="E4141" s="72"/>
      <c r="F4141" s="72"/>
      <c r="G4141" s="74"/>
      <c r="H4141" s="72"/>
      <c r="I4141" s="72"/>
    </row>
    <row r="4142" spans="1:9" x14ac:dyDescent="0.25">
      <c r="A4142" s="72"/>
      <c r="B4142" s="72"/>
      <c r="C4142" s="72"/>
      <c r="D4142" s="73"/>
      <c r="E4142" s="72"/>
      <c r="F4142" s="72"/>
      <c r="G4142" s="74"/>
      <c r="H4142" s="72"/>
      <c r="I4142" s="72"/>
    </row>
    <row r="4143" spans="1:9" x14ac:dyDescent="0.25">
      <c r="A4143" s="72"/>
      <c r="B4143" s="72"/>
      <c r="C4143" s="72"/>
      <c r="D4143" s="73"/>
      <c r="E4143" s="72"/>
      <c r="F4143" s="72"/>
      <c r="G4143" s="74"/>
      <c r="H4143" s="72"/>
      <c r="I4143" s="72"/>
    </row>
    <row r="4144" spans="1:9" x14ac:dyDescent="0.25">
      <c r="A4144" s="72"/>
      <c r="B4144" s="72"/>
      <c r="C4144" s="72"/>
      <c r="D4144" s="73"/>
      <c r="E4144" s="72"/>
      <c r="F4144" s="72"/>
      <c r="G4144" s="74"/>
      <c r="H4144" s="72"/>
      <c r="I4144" s="72"/>
    </row>
    <row r="4145" spans="1:9" x14ac:dyDescent="0.25">
      <c r="A4145" s="72"/>
      <c r="B4145" s="72"/>
      <c r="C4145" s="72"/>
      <c r="D4145" s="73"/>
      <c r="E4145" s="72"/>
      <c r="F4145" s="72"/>
      <c r="G4145" s="74"/>
      <c r="H4145" s="72"/>
      <c r="I4145" s="72"/>
    </row>
    <row r="4146" spans="1:9" x14ac:dyDescent="0.25">
      <c r="A4146" s="72"/>
      <c r="B4146" s="72"/>
      <c r="C4146" s="72"/>
      <c r="D4146" s="73"/>
      <c r="E4146" s="72"/>
      <c r="F4146" s="72"/>
      <c r="G4146" s="74"/>
      <c r="H4146" s="72"/>
      <c r="I4146" s="72"/>
    </row>
    <row r="4147" spans="1:9" x14ac:dyDescent="0.25">
      <c r="A4147" s="72"/>
      <c r="B4147" s="72"/>
      <c r="C4147" s="72"/>
      <c r="D4147" s="73"/>
      <c r="E4147" s="72"/>
      <c r="F4147" s="72"/>
      <c r="G4147" s="74"/>
      <c r="H4147" s="72"/>
      <c r="I4147" s="72"/>
    </row>
    <row r="4148" spans="1:9" x14ac:dyDescent="0.25">
      <c r="A4148" s="72"/>
      <c r="B4148" s="72"/>
      <c r="C4148" s="72"/>
      <c r="D4148" s="73"/>
      <c r="E4148" s="72"/>
      <c r="F4148" s="72"/>
      <c r="G4148" s="74"/>
      <c r="H4148" s="72"/>
      <c r="I4148" s="72"/>
    </row>
    <row r="4149" spans="1:9" x14ac:dyDescent="0.25">
      <c r="A4149" s="72"/>
      <c r="B4149" s="72"/>
      <c r="C4149" s="72"/>
      <c r="D4149" s="73"/>
      <c r="E4149" s="72"/>
      <c r="F4149" s="72"/>
      <c r="G4149" s="74"/>
      <c r="H4149" s="72"/>
      <c r="I4149" s="72"/>
    </row>
    <row r="4150" spans="1:9" x14ac:dyDescent="0.25">
      <c r="A4150" s="72"/>
      <c r="B4150" s="72"/>
      <c r="C4150" s="72"/>
      <c r="D4150" s="73"/>
      <c r="E4150" s="72"/>
      <c r="F4150" s="72"/>
      <c r="G4150" s="74"/>
      <c r="H4150" s="72"/>
      <c r="I4150" s="72"/>
    </row>
    <row r="4151" spans="1:9" x14ac:dyDescent="0.25">
      <c r="A4151" s="72"/>
      <c r="B4151" s="72"/>
      <c r="C4151" s="72"/>
      <c r="D4151" s="73"/>
      <c r="E4151" s="72"/>
      <c r="F4151" s="72"/>
      <c r="G4151" s="74"/>
      <c r="H4151" s="72"/>
      <c r="I4151" s="72"/>
    </row>
    <row r="4152" spans="1:9" x14ac:dyDescent="0.25">
      <c r="A4152" s="72"/>
      <c r="B4152" s="72"/>
      <c r="C4152" s="72"/>
      <c r="D4152" s="73"/>
      <c r="E4152" s="72"/>
      <c r="F4152" s="72"/>
      <c r="G4152" s="74"/>
      <c r="H4152" s="72"/>
      <c r="I4152" s="72"/>
    </row>
    <row r="4153" spans="1:9" x14ac:dyDescent="0.25">
      <c r="A4153" s="72"/>
      <c r="B4153" s="72"/>
      <c r="C4153" s="72"/>
      <c r="D4153" s="73"/>
      <c r="E4153" s="72"/>
      <c r="F4153" s="72"/>
      <c r="G4153" s="74"/>
      <c r="H4153" s="72"/>
      <c r="I4153" s="72"/>
    </row>
    <row r="4154" spans="1:9" x14ac:dyDescent="0.25">
      <c r="A4154" s="72"/>
      <c r="B4154" s="72"/>
      <c r="C4154" s="72"/>
      <c r="D4154" s="73"/>
      <c r="E4154" s="72"/>
      <c r="F4154" s="72"/>
      <c r="G4154" s="74"/>
      <c r="H4154" s="72"/>
      <c r="I4154" s="72"/>
    </row>
    <row r="4155" spans="1:9" x14ac:dyDescent="0.25">
      <c r="A4155" s="72"/>
      <c r="B4155" s="72"/>
      <c r="C4155" s="72"/>
      <c r="D4155" s="73"/>
      <c r="E4155" s="72"/>
      <c r="F4155" s="72"/>
      <c r="G4155" s="74"/>
      <c r="H4155" s="72"/>
      <c r="I4155" s="72"/>
    </row>
    <row r="4156" spans="1:9" x14ac:dyDescent="0.25">
      <c r="A4156" s="72"/>
      <c r="B4156" s="72"/>
      <c r="C4156" s="72"/>
      <c r="D4156" s="73"/>
      <c r="E4156" s="72"/>
      <c r="F4156" s="72"/>
      <c r="G4156" s="74"/>
      <c r="H4156" s="72"/>
      <c r="I4156" s="72"/>
    </row>
    <row r="4157" spans="1:9" x14ac:dyDescent="0.25">
      <c r="A4157" s="72"/>
      <c r="B4157" s="72"/>
      <c r="C4157" s="72"/>
      <c r="D4157" s="73"/>
      <c r="E4157" s="72"/>
      <c r="F4157" s="72"/>
      <c r="G4157" s="74"/>
      <c r="H4157" s="72"/>
      <c r="I4157" s="72"/>
    </row>
    <row r="4158" spans="1:9" x14ac:dyDescent="0.25">
      <c r="A4158" s="72"/>
      <c r="B4158" s="72"/>
      <c r="C4158" s="72"/>
      <c r="D4158" s="73"/>
      <c r="E4158" s="72"/>
      <c r="F4158" s="72"/>
      <c r="G4158" s="74"/>
      <c r="H4158" s="72"/>
      <c r="I4158" s="72"/>
    </row>
    <row r="4159" spans="1:9" x14ac:dyDescent="0.25">
      <c r="A4159" s="72"/>
      <c r="B4159" s="72"/>
      <c r="C4159" s="72"/>
      <c r="D4159" s="73"/>
      <c r="E4159" s="72"/>
      <c r="F4159" s="72"/>
      <c r="G4159" s="74"/>
      <c r="H4159" s="72"/>
      <c r="I4159" s="72"/>
    </row>
    <row r="4160" spans="1:9" x14ac:dyDescent="0.25">
      <c r="A4160" s="72"/>
      <c r="B4160" s="72"/>
      <c r="C4160" s="72"/>
      <c r="D4160" s="73"/>
      <c r="E4160" s="72"/>
      <c r="F4160" s="72"/>
      <c r="G4160" s="74"/>
      <c r="H4160" s="72"/>
      <c r="I4160" s="72"/>
    </row>
    <row r="4161" spans="1:9" x14ac:dyDescent="0.25">
      <c r="A4161" s="72"/>
      <c r="B4161" s="72"/>
      <c r="C4161" s="72"/>
      <c r="D4161" s="73"/>
      <c r="E4161" s="72"/>
      <c r="F4161" s="72"/>
      <c r="G4161" s="74"/>
      <c r="H4161" s="72"/>
      <c r="I4161" s="72"/>
    </row>
    <row r="4162" spans="1:9" x14ac:dyDescent="0.25">
      <c r="A4162" s="72"/>
      <c r="B4162" s="72"/>
      <c r="C4162" s="72"/>
      <c r="D4162" s="73"/>
      <c r="E4162" s="72"/>
      <c r="F4162" s="72"/>
      <c r="G4162" s="74"/>
      <c r="H4162" s="72"/>
      <c r="I4162" s="72"/>
    </row>
    <row r="4163" spans="1:9" x14ac:dyDescent="0.25">
      <c r="A4163" s="72"/>
      <c r="B4163" s="72"/>
      <c r="C4163" s="72"/>
      <c r="D4163" s="73"/>
      <c r="E4163" s="72"/>
      <c r="F4163" s="72"/>
      <c r="G4163" s="74"/>
      <c r="H4163" s="72"/>
      <c r="I4163" s="72"/>
    </row>
    <row r="4164" spans="1:9" x14ac:dyDescent="0.25">
      <c r="A4164" s="72"/>
      <c r="B4164" s="72"/>
      <c r="C4164" s="72"/>
      <c r="D4164" s="73"/>
      <c r="E4164" s="72"/>
      <c r="F4164" s="72"/>
      <c r="G4164" s="74"/>
      <c r="H4164" s="72"/>
      <c r="I4164" s="72"/>
    </row>
    <row r="4165" spans="1:9" x14ac:dyDescent="0.25">
      <c r="A4165" s="72"/>
      <c r="B4165" s="72"/>
      <c r="C4165" s="72"/>
      <c r="D4165" s="73"/>
      <c r="E4165" s="72"/>
      <c r="F4165" s="72"/>
      <c r="G4165" s="74"/>
      <c r="H4165" s="72"/>
      <c r="I4165" s="72"/>
    </row>
    <row r="4166" spans="1:9" x14ac:dyDescent="0.25">
      <c r="A4166" s="72"/>
      <c r="B4166" s="72"/>
      <c r="C4166" s="72"/>
      <c r="D4166" s="73"/>
      <c r="E4166" s="72"/>
      <c r="F4166" s="72"/>
      <c r="G4166" s="74"/>
      <c r="H4166" s="72"/>
      <c r="I4166" s="72"/>
    </row>
    <row r="4167" spans="1:9" x14ac:dyDescent="0.25">
      <c r="A4167" s="72"/>
      <c r="B4167" s="72"/>
      <c r="C4167" s="72"/>
      <c r="D4167" s="73"/>
      <c r="E4167" s="72"/>
      <c r="F4167" s="72"/>
      <c r="G4167" s="74"/>
      <c r="H4167" s="72"/>
      <c r="I4167" s="72"/>
    </row>
    <row r="4168" spans="1:9" x14ac:dyDescent="0.25">
      <c r="A4168" s="72"/>
      <c r="B4168" s="72"/>
      <c r="C4168" s="72"/>
      <c r="D4168" s="73"/>
      <c r="E4168" s="72"/>
      <c r="F4168" s="72"/>
      <c r="G4168" s="74"/>
      <c r="H4168" s="72"/>
      <c r="I4168" s="72"/>
    </row>
    <row r="4169" spans="1:9" x14ac:dyDescent="0.25">
      <c r="A4169" s="72"/>
      <c r="B4169" s="72"/>
      <c r="C4169" s="72"/>
      <c r="D4169" s="73"/>
      <c r="E4169" s="72"/>
      <c r="F4169" s="72"/>
      <c r="G4169" s="74"/>
      <c r="H4169" s="72"/>
      <c r="I4169" s="72"/>
    </row>
    <row r="4170" spans="1:9" x14ac:dyDescent="0.25">
      <c r="A4170" s="72"/>
      <c r="B4170" s="72"/>
      <c r="C4170" s="72"/>
      <c r="D4170" s="73"/>
      <c r="E4170" s="72"/>
      <c r="F4170" s="72"/>
      <c r="G4170" s="74"/>
      <c r="H4170" s="72"/>
      <c r="I4170" s="72"/>
    </row>
    <row r="4171" spans="1:9" x14ac:dyDescent="0.25">
      <c r="A4171" s="72"/>
      <c r="B4171" s="72"/>
      <c r="C4171" s="72"/>
      <c r="D4171" s="73"/>
      <c r="E4171" s="72"/>
      <c r="F4171" s="72"/>
      <c r="G4171" s="74"/>
      <c r="H4171" s="72"/>
      <c r="I4171" s="72"/>
    </row>
    <row r="4172" spans="1:9" x14ac:dyDescent="0.25">
      <c r="A4172" s="72"/>
      <c r="B4172" s="72"/>
      <c r="C4172" s="72"/>
      <c r="D4172" s="73"/>
      <c r="E4172" s="72"/>
      <c r="F4172" s="72"/>
      <c r="G4172" s="74"/>
      <c r="H4172" s="72"/>
      <c r="I4172" s="72"/>
    </row>
    <row r="4173" spans="1:9" x14ac:dyDescent="0.25">
      <c r="A4173" s="72"/>
      <c r="B4173" s="72"/>
      <c r="C4173" s="72"/>
      <c r="D4173" s="73"/>
      <c r="E4173" s="72"/>
      <c r="F4173" s="72"/>
      <c r="G4173" s="74"/>
      <c r="H4173" s="72"/>
      <c r="I4173" s="72"/>
    </row>
    <row r="4174" spans="1:9" x14ac:dyDescent="0.25">
      <c r="A4174" s="72"/>
      <c r="B4174" s="72"/>
      <c r="C4174" s="72"/>
      <c r="D4174" s="73"/>
      <c r="E4174" s="72"/>
      <c r="F4174" s="72"/>
      <c r="G4174" s="74"/>
      <c r="H4174" s="72"/>
      <c r="I4174" s="72"/>
    </row>
    <row r="4175" spans="1:9" x14ac:dyDescent="0.25">
      <c r="A4175" s="72"/>
      <c r="B4175" s="72"/>
      <c r="C4175" s="72"/>
      <c r="D4175" s="73"/>
      <c r="E4175" s="72"/>
      <c r="F4175" s="72"/>
      <c r="G4175" s="74"/>
      <c r="H4175" s="72"/>
      <c r="I4175" s="72"/>
    </row>
    <row r="4176" spans="1:9" x14ac:dyDescent="0.25">
      <c r="A4176" s="72"/>
      <c r="B4176" s="72"/>
      <c r="C4176" s="72"/>
      <c r="D4176" s="73"/>
      <c r="E4176" s="72"/>
      <c r="F4176" s="72"/>
      <c r="G4176" s="74"/>
      <c r="H4176" s="72"/>
      <c r="I4176" s="72"/>
    </row>
    <row r="4177" spans="1:9" x14ac:dyDescent="0.25">
      <c r="A4177" s="72"/>
      <c r="B4177" s="72"/>
      <c r="C4177" s="72"/>
      <c r="D4177" s="73"/>
      <c r="E4177" s="72"/>
      <c r="F4177" s="72"/>
      <c r="G4177" s="74"/>
      <c r="H4177" s="72"/>
      <c r="I4177" s="72"/>
    </row>
    <row r="4178" spans="1:9" x14ac:dyDescent="0.25">
      <c r="A4178" s="72"/>
      <c r="B4178" s="72"/>
      <c r="C4178" s="72"/>
      <c r="D4178" s="73"/>
      <c r="E4178" s="72"/>
      <c r="F4178" s="72"/>
      <c r="G4178" s="74"/>
      <c r="H4178" s="72"/>
      <c r="I4178" s="72"/>
    </row>
    <row r="4179" spans="1:9" x14ac:dyDescent="0.25">
      <c r="A4179" s="72"/>
      <c r="B4179" s="72"/>
      <c r="C4179" s="72"/>
      <c r="D4179" s="73"/>
      <c r="E4179" s="72"/>
      <c r="F4179" s="72"/>
      <c r="G4179" s="74"/>
      <c r="H4179" s="72"/>
      <c r="I4179" s="72"/>
    </row>
    <row r="4180" spans="1:9" x14ac:dyDescent="0.25">
      <c r="A4180" s="72"/>
      <c r="B4180" s="72"/>
      <c r="C4180" s="72"/>
      <c r="D4180" s="73"/>
      <c r="E4180" s="72"/>
      <c r="F4180" s="72"/>
      <c r="G4180" s="74"/>
      <c r="H4180" s="72"/>
      <c r="I4180" s="72"/>
    </row>
    <row r="4181" spans="1:9" x14ac:dyDescent="0.25">
      <c r="A4181" s="72"/>
      <c r="B4181" s="72"/>
      <c r="C4181" s="72"/>
      <c r="D4181" s="73"/>
      <c r="E4181" s="72"/>
      <c r="F4181" s="72"/>
      <c r="G4181" s="74"/>
      <c r="H4181" s="72"/>
      <c r="I4181" s="72"/>
    </row>
    <row r="4182" spans="1:9" x14ac:dyDescent="0.25">
      <c r="A4182" s="72"/>
      <c r="B4182" s="72"/>
      <c r="C4182" s="72"/>
      <c r="D4182" s="73"/>
      <c r="E4182" s="72"/>
      <c r="F4182" s="72"/>
      <c r="G4182" s="74"/>
      <c r="H4182" s="72"/>
      <c r="I4182" s="72"/>
    </row>
    <row r="4183" spans="1:9" x14ac:dyDescent="0.25">
      <c r="A4183" s="72"/>
      <c r="B4183" s="72"/>
      <c r="C4183" s="72"/>
      <c r="D4183" s="73"/>
      <c r="E4183" s="72"/>
      <c r="F4183" s="72"/>
      <c r="G4183" s="74"/>
      <c r="H4183" s="72"/>
      <c r="I4183" s="72"/>
    </row>
    <row r="4184" spans="1:9" x14ac:dyDescent="0.25">
      <c r="A4184" s="72"/>
      <c r="B4184" s="72"/>
      <c r="C4184" s="72"/>
      <c r="D4184" s="73"/>
      <c r="E4184" s="72"/>
      <c r="F4184" s="72"/>
      <c r="G4184" s="74"/>
      <c r="H4184" s="72"/>
      <c r="I4184" s="72"/>
    </row>
    <row r="4185" spans="1:9" x14ac:dyDescent="0.25">
      <c r="A4185" s="72"/>
      <c r="B4185" s="72"/>
      <c r="C4185" s="72"/>
      <c r="D4185" s="73"/>
      <c r="E4185" s="72"/>
      <c r="F4185" s="72"/>
      <c r="G4185" s="74"/>
      <c r="H4185" s="72"/>
      <c r="I4185" s="72"/>
    </row>
    <row r="4186" spans="1:9" x14ac:dyDescent="0.25">
      <c r="A4186" s="72"/>
      <c r="B4186" s="72"/>
      <c r="C4186" s="72"/>
      <c r="D4186" s="73"/>
      <c r="E4186" s="72"/>
      <c r="F4186" s="72"/>
      <c r="G4186" s="74"/>
      <c r="H4186" s="72"/>
      <c r="I4186" s="72"/>
    </row>
    <row r="4187" spans="1:9" x14ac:dyDescent="0.25">
      <c r="A4187" s="72"/>
      <c r="B4187" s="72"/>
      <c r="C4187" s="72"/>
      <c r="D4187" s="73"/>
      <c r="E4187" s="72"/>
      <c r="F4187" s="72"/>
      <c r="G4187" s="74"/>
      <c r="H4187" s="72"/>
      <c r="I4187" s="72"/>
    </row>
    <row r="4188" spans="1:9" x14ac:dyDescent="0.25">
      <c r="A4188" s="72"/>
      <c r="B4188" s="72"/>
      <c r="C4188" s="72"/>
      <c r="D4188" s="73"/>
      <c r="E4188" s="72"/>
      <c r="F4188" s="72"/>
      <c r="G4188" s="74"/>
      <c r="H4188" s="72"/>
      <c r="I4188" s="72"/>
    </row>
    <row r="4189" spans="1:9" x14ac:dyDescent="0.25">
      <c r="A4189" s="72"/>
      <c r="B4189" s="72"/>
      <c r="C4189" s="72"/>
      <c r="D4189" s="73"/>
      <c r="E4189" s="72"/>
      <c r="F4189" s="72"/>
      <c r="G4189" s="74"/>
      <c r="H4189" s="72"/>
      <c r="I4189" s="72"/>
    </row>
    <row r="4190" spans="1:9" x14ac:dyDescent="0.25">
      <c r="A4190" s="72"/>
      <c r="B4190" s="72"/>
      <c r="C4190" s="72"/>
      <c r="D4190" s="73"/>
      <c r="E4190" s="72"/>
      <c r="F4190" s="72"/>
      <c r="G4190" s="74"/>
      <c r="H4190" s="72"/>
      <c r="I4190" s="72"/>
    </row>
    <row r="4191" spans="1:9" x14ac:dyDescent="0.25">
      <c r="A4191" s="72"/>
      <c r="B4191" s="72"/>
      <c r="C4191" s="72"/>
      <c r="D4191" s="73"/>
      <c r="E4191" s="72"/>
      <c r="F4191" s="72"/>
      <c r="G4191" s="74"/>
      <c r="H4191" s="72"/>
      <c r="I4191" s="72"/>
    </row>
    <row r="4192" spans="1:9" x14ac:dyDescent="0.25">
      <c r="A4192" s="72"/>
      <c r="B4192" s="72"/>
      <c r="C4192" s="72"/>
      <c r="D4192" s="73"/>
      <c r="E4192" s="72"/>
      <c r="F4192" s="72"/>
      <c r="G4192" s="74"/>
      <c r="H4192" s="72"/>
      <c r="I4192" s="72"/>
    </row>
    <row r="4193" spans="1:9" x14ac:dyDescent="0.25">
      <c r="A4193" s="72"/>
      <c r="B4193" s="72"/>
      <c r="C4193" s="72"/>
      <c r="D4193" s="73"/>
      <c r="E4193" s="72"/>
      <c r="F4193" s="72"/>
      <c r="G4193" s="74"/>
      <c r="H4193" s="72"/>
      <c r="I4193" s="72"/>
    </row>
    <row r="4194" spans="1:9" x14ac:dyDescent="0.25">
      <c r="A4194" s="72"/>
      <c r="B4194" s="72"/>
      <c r="C4194" s="72"/>
      <c r="D4194" s="73"/>
      <c r="E4194" s="72"/>
      <c r="F4194" s="72"/>
      <c r="G4194" s="74"/>
      <c r="H4194" s="72"/>
      <c r="I4194" s="72"/>
    </row>
    <row r="4195" spans="1:9" x14ac:dyDescent="0.25">
      <c r="A4195" s="72"/>
      <c r="B4195" s="72"/>
      <c r="C4195" s="72"/>
      <c r="D4195" s="73"/>
      <c r="E4195" s="72"/>
      <c r="F4195" s="72"/>
      <c r="G4195" s="74"/>
      <c r="H4195" s="72"/>
      <c r="I4195" s="72"/>
    </row>
    <row r="4196" spans="1:9" x14ac:dyDescent="0.25">
      <c r="A4196" s="72"/>
      <c r="B4196" s="72"/>
      <c r="C4196" s="72"/>
      <c r="D4196" s="73"/>
      <c r="E4196" s="72"/>
      <c r="F4196" s="72"/>
      <c r="G4196" s="74"/>
      <c r="H4196" s="72"/>
      <c r="I4196" s="72"/>
    </row>
    <row r="4197" spans="1:9" x14ac:dyDescent="0.25">
      <c r="A4197" s="72"/>
      <c r="B4197" s="72"/>
      <c r="C4197" s="72"/>
      <c r="D4197" s="73"/>
      <c r="E4197" s="72"/>
      <c r="F4197" s="72"/>
      <c r="G4197" s="74"/>
      <c r="H4197" s="72"/>
      <c r="I4197" s="72"/>
    </row>
    <row r="4198" spans="1:9" x14ac:dyDescent="0.25">
      <c r="A4198" s="72"/>
      <c r="B4198" s="72"/>
      <c r="C4198" s="72"/>
      <c r="D4198" s="73"/>
      <c r="E4198" s="72"/>
      <c r="F4198" s="72"/>
      <c r="G4198" s="74"/>
      <c r="H4198" s="72"/>
      <c r="I4198" s="72"/>
    </row>
    <row r="4199" spans="1:9" x14ac:dyDescent="0.25">
      <c r="A4199" s="72"/>
      <c r="B4199" s="72"/>
      <c r="C4199" s="72"/>
      <c r="D4199" s="73"/>
      <c r="E4199" s="72"/>
      <c r="F4199" s="72"/>
      <c r="G4199" s="74"/>
      <c r="H4199" s="72"/>
      <c r="I4199" s="72"/>
    </row>
    <row r="4200" spans="1:9" x14ac:dyDescent="0.25">
      <c r="A4200" s="72"/>
      <c r="B4200" s="72"/>
      <c r="C4200" s="72"/>
      <c r="D4200" s="73"/>
      <c r="E4200" s="72"/>
      <c r="F4200" s="72"/>
      <c r="G4200" s="74"/>
      <c r="H4200" s="72"/>
      <c r="I4200" s="72"/>
    </row>
    <row r="4201" spans="1:9" x14ac:dyDescent="0.25">
      <c r="A4201" s="72"/>
      <c r="B4201" s="72"/>
      <c r="C4201" s="72"/>
      <c r="D4201" s="73"/>
      <c r="E4201" s="72"/>
      <c r="F4201" s="72"/>
      <c r="G4201" s="74"/>
      <c r="H4201" s="72"/>
      <c r="I4201" s="72"/>
    </row>
    <row r="4202" spans="1:9" x14ac:dyDescent="0.25">
      <c r="A4202" s="72"/>
      <c r="B4202" s="72"/>
      <c r="C4202" s="72"/>
      <c r="D4202" s="73"/>
      <c r="E4202" s="72"/>
      <c r="F4202" s="72"/>
      <c r="G4202" s="74"/>
      <c r="H4202" s="72"/>
      <c r="I4202" s="72"/>
    </row>
    <row r="4203" spans="1:9" x14ac:dyDescent="0.25">
      <c r="A4203" s="72"/>
      <c r="B4203" s="72"/>
      <c r="C4203" s="72"/>
      <c r="D4203" s="73"/>
      <c r="E4203" s="72"/>
      <c r="F4203" s="72"/>
      <c r="G4203" s="74"/>
      <c r="H4203" s="72"/>
      <c r="I4203" s="72"/>
    </row>
    <row r="4204" spans="1:9" x14ac:dyDescent="0.25">
      <c r="A4204" s="72"/>
      <c r="B4204" s="72"/>
      <c r="C4204" s="72"/>
      <c r="D4204" s="73"/>
      <c r="E4204" s="72"/>
      <c r="F4204" s="72"/>
      <c r="G4204" s="74"/>
      <c r="H4204" s="72"/>
      <c r="I4204" s="72"/>
    </row>
    <row r="4205" spans="1:9" x14ac:dyDescent="0.25">
      <c r="A4205" s="72"/>
      <c r="B4205" s="72"/>
      <c r="C4205" s="72"/>
      <c r="D4205" s="73"/>
      <c r="E4205" s="72"/>
      <c r="F4205" s="72"/>
      <c r="G4205" s="74"/>
      <c r="H4205" s="72"/>
      <c r="I4205" s="72"/>
    </row>
    <row r="4206" spans="1:9" x14ac:dyDescent="0.25">
      <c r="A4206" s="72"/>
      <c r="B4206" s="72"/>
      <c r="C4206" s="72"/>
      <c r="D4206" s="73"/>
      <c r="E4206" s="72"/>
      <c r="F4206" s="72"/>
      <c r="G4206" s="74"/>
      <c r="H4206" s="72"/>
      <c r="I4206" s="72"/>
    </row>
    <row r="4207" spans="1:9" x14ac:dyDescent="0.25">
      <c r="A4207" s="72"/>
      <c r="B4207" s="72"/>
      <c r="C4207" s="72"/>
      <c r="D4207" s="73"/>
      <c r="E4207" s="72"/>
      <c r="F4207" s="72"/>
      <c r="G4207" s="74"/>
      <c r="H4207" s="72"/>
      <c r="I4207" s="72"/>
    </row>
    <row r="4208" spans="1:9" x14ac:dyDescent="0.25">
      <c r="A4208" s="72"/>
      <c r="B4208" s="72"/>
      <c r="C4208" s="72"/>
      <c r="D4208" s="73"/>
      <c r="E4208" s="72"/>
      <c r="F4208" s="72"/>
      <c r="G4208" s="74"/>
      <c r="H4208" s="72"/>
      <c r="I4208" s="72"/>
    </row>
    <row r="4209" spans="1:9" x14ac:dyDescent="0.25">
      <c r="A4209" s="72"/>
      <c r="B4209" s="72"/>
      <c r="C4209" s="72"/>
      <c r="D4209" s="73"/>
      <c r="E4209" s="72"/>
      <c r="F4209" s="72"/>
      <c r="G4209" s="74"/>
      <c r="H4209" s="72"/>
      <c r="I4209" s="72"/>
    </row>
    <row r="4210" spans="1:9" x14ac:dyDescent="0.25">
      <c r="A4210" s="72"/>
      <c r="B4210" s="72"/>
      <c r="C4210" s="72"/>
      <c r="D4210" s="73"/>
      <c r="E4210" s="72"/>
      <c r="F4210" s="72"/>
      <c r="G4210" s="74"/>
      <c r="H4210" s="72"/>
      <c r="I4210" s="72"/>
    </row>
    <row r="4211" spans="1:9" x14ac:dyDescent="0.25">
      <c r="A4211" s="72"/>
      <c r="B4211" s="72"/>
      <c r="C4211" s="72"/>
      <c r="D4211" s="73"/>
      <c r="E4211" s="72"/>
      <c r="F4211" s="72"/>
      <c r="G4211" s="74"/>
      <c r="H4211" s="72"/>
      <c r="I4211" s="72"/>
    </row>
    <row r="4212" spans="1:9" x14ac:dyDescent="0.25">
      <c r="A4212" s="72"/>
      <c r="B4212" s="72"/>
      <c r="C4212" s="72"/>
      <c r="D4212" s="73"/>
      <c r="E4212" s="72"/>
      <c r="F4212" s="72"/>
      <c r="G4212" s="74"/>
      <c r="H4212" s="72"/>
      <c r="I4212" s="72"/>
    </row>
    <row r="4213" spans="1:9" x14ac:dyDescent="0.25">
      <c r="A4213" s="72"/>
      <c r="B4213" s="72"/>
      <c r="C4213" s="72"/>
      <c r="D4213" s="73"/>
      <c r="E4213" s="72"/>
      <c r="F4213" s="72"/>
      <c r="G4213" s="74"/>
      <c r="H4213" s="72"/>
      <c r="I4213" s="72"/>
    </row>
    <row r="4214" spans="1:9" x14ac:dyDescent="0.25">
      <c r="A4214" s="72"/>
      <c r="B4214" s="72"/>
      <c r="C4214" s="72"/>
      <c r="D4214" s="73"/>
      <c r="E4214" s="72"/>
      <c r="F4214" s="72"/>
      <c r="G4214" s="74"/>
      <c r="H4214" s="72"/>
      <c r="I4214" s="72"/>
    </row>
    <row r="4215" spans="1:9" x14ac:dyDescent="0.25">
      <c r="A4215" s="72"/>
      <c r="B4215" s="72"/>
      <c r="C4215" s="72"/>
      <c r="D4215" s="73"/>
      <c r="E4215" s="72"/>
      <c r="F4215" s="72"/>
      <c r="G4215" s="74"/>
      <c r="H4215" s="72"/>
      <c r="I4215" s="72"/>
    </row>
    <row r="4216" spans="1:9" x14ac:dyDescent="0.25">
      <c r="A4216" s="72"/>
      <c r="B4216" s="72"/>
      <c r="C4216" s="72"/>
      <c r="D4216" s="73"/>
      <c r="E4216" s="72"/>
      <c r="F4216" s="72"/>
      <c r="G4216" s="74"/>
      <c r="H4216" s="72"/>
      <c r="I4216" s="72"/>
    </row>
    <row r="4217" spans="1:9" x14ac:dyDescent="0.25">
      <c r="A4217" s="72"/>
      <c r="B4217" s="72"/>
      <c r="C4217" s="72"/>
      <c r="D4217" s="73"/>
      <c r="E4217" s="72"/>
      <c r="F4217" s="72"/>
      <c r="G4217" s="74"/>
      <c r="H4217" s="72"/>
      <c r="I4217" s="72"/>
    </row>
    <row r="4218" spans="1:9" x14ac:dyDescent="0.25">
      <c r="A4218" s="72"/>
      <c r="B4218" s="72"/>
      <c r="C4218" s="72"/>
      <c r="D4218" s="73"/>
      <c r="E4218" s="72"/>
      <c r="F4218" s="72"/>
      <c r="G4218" s="74"/>
      <c r="H4218" s="72"/>
      <c r="I4218" s="72"/>
    </row>
    <row r="4219" spans="1:9" x14ac:dyDescent="0.25">
      <c r="A4219" s="72"/>
      <c r="B4219" s="72"/>
      <c r="C4219" s="72"/>
      <c r="D4219" s="73"/>
      <c r="E4219" s="72"/>
      <c r="F4219" s="72"/>
      <c r="G4219" s="74"/>
      <c r="H4219" s="72"/>
      <c r="I4219" s="72"/>
    </row>
    <row r="4220" spans="1:9" x14ac:dyDescent="0.25">
      <c r="A4220" s="72"/>
      <c r="B4220" s="72"/>
      <c r="C4220" s="72"/>
      <c r="D4220" s="73"/>
      <c r="E4220" s="72"/>
      <c r="F4220" s="72"/>
      <c r="G4220" s="74"/>
      <c r="H4220" s="72"/>
      <c r="I4220" s="72"/>
    </row>
    <row r="4221" spans="1:9" x14ac:dyDescent="0.25">
      <c r="A4221" s="72"/>
      <c r="B4221" s="72"/>
      <c r="C4221" s="72"/>
      <c r="D4221" s="73"/>
      <c r="E4221" s="72"/>
      <c r="F4221" s="72"/>
      <c r="G4221" s="74"/>
      <c r="H4221" s="72"/>
      <c r="I4221" s="72"/>
    </row>
    <row r="4222" spans="1:9" x14ac:dyDescent="0.25">
      <c r="A4222" s="72"/>
      <c r="B4222" s="72"/>
      <c r="C4222" s="72"/>
      <c r="D4222" s="73"/>
      <c r="E4222" s="72"/>
      <c r="F4222" s="72"/>
      <c r="G4222" s="74"/>
      <c r="H4222" s="72"/>
      <c r="I4222" s="72"/>
    </row>
    <row r="4223" spans="1:9" x14ac:dyDescent="0.25">
      <c r="A4223" s="72"/>
      <c r="B4223" s="72"/>
      <c r="C4223" s="72"/>
      <c r="D4223" s="73"/>
      <c r="E4223" s="72"/>
      <c r="F4223" s="72"/>
      <c r="G4223" s="74"/>
      <c r="H4223" s="72"/>
      <c r="I4223" s="72"/>
    </row>
    <row r="4224" spans="1:9" x14ac:dyDescent="0.25">
      <c r="A4224" s="72"/>
      <c r="B4224" s="72"/>
      <c r="C4224" s="72"/>
      <c r="D4224" s="73"/>
      <c r="E4224" s="72"/>
      <c r="F4224" s="72"/>
      <c r="G4224" s="74"/>
      <c r="H4224" s="72"/>
      <c r="I4224" s="72"/>
    </row>
    <row r="4225" spans="1:9" x14ac:dyDescent="0.25">
      <c r="A4225" s="72"/>
      <c r="B4225" s="72"/>
      <c r="C4225" s="72"/>
      <c r="D4225" s="73"/>
      <c r="E4225" s="72"/>
      <c r="F4225" s="72"/>
      <c r="G4225" s="74"/>
      <c r="H4225" s="72"/>
      <c r="I4225" s="72"/>
    </row>
    <row r="4226" spans="1:9" x14ac:dyDescent="0.25">
      <c r="A4226" s="72"/>
      <c r="B4226" s="72"/>
      <c r="C4226" s="72"/>
      <c r="D4226" s="73"/>
      <c r="E4226" s="72"/>
      <c r="F4226" s="72"/>
      <c r="G4226" s="74"/>
      <c r="H4226" s="72"/>
      <c r="I4226" s="72"/>
    </row>
    <row r="4227" spans="1:9" x14ac:dyDescent="0.25">
      <c r="A4227" s="72"/>
      <c r="B4227" s="72"/>
      <c r="C4227" s="72"/>
      <c r="D4227" s="73"/>
      <c r="E4227" s="72"/>
      <c r="F4227" s="72"/>
      <c r="G4227" s="74"/>
      <c r="H4227" s="72"/>
      <c r="I4227" s="72"/>
    </row>
    <row r="4228" spans="1:9" x14ac:dyDescent="0.25">
      <c r="A4228" s="72"/>
      <c r="B4228" s="72"/>
      <c r="C4228" s="72"/>
      <c r="D4228" s="73"/>
      <c r="E4228" s="72"/>
      <c r="F4228" s="72"/>
      <c r="G4228" s="74"/>
      <c r="H4228" s="72"/>
      <c r="I4228" s="72"/>
    </row>
    <row r="4229" spans="1:9" x14ac:dyDescent="0.25">
      <c r="A4229" s="72"/>
      <c r="B4229" s="72"/>
      <c r="C4229" s="72"/>
      <c r="D4229" s="73"/>
      <c r="E4229" s="72"/>
      <c r="F4229" s="72"/>
      <c r="G4229" s="74"/>
      <c r="H4229" s="72"/>
      <c r="I4229" s="72"/>
    </row>
    <row r="4230" spans="1:9" x14ac:dyDescent="0.25">
      <c r="A4230" s="72"/>
      <c r="B4230" s="72"/>
      <c r="C4230" s="72"/>
      <c r="D4230" s="73"/>
      <c r="E4230" s="72"/>
      <c r="F4230" s="72"/>
      <c r="G4230" s="74"/>
      <c r="H4230" s="72"/>
      <c r="I4230" s="72"/>
    </row>
    <row r="4231" spans="1:9" x14ac:dyDescent="0.25">
      <c r="A4231" s="72"/>
      <c r="B4231" s="72"/>
      <c r="C4231" s="72"/>
      <c r="D4231" s="73"/>
      <c r="E4231" s="72"/>
      <c r="F4231" s="72"/>
      <c r="G4231" s="74"/>
      <c r="H4231" s="72"/>
      <c r="I4231" s="72"/>
    </row>
    <row r="4232" spans="1:9" x14ac:dyDescent="0.25">
      <c r="A4232" s="72"/>
      <c r="B4232" s="72"/>
      <c r="C4232" s="72"/>
      <c r="D4232" s="73"/>
      <c r="E4232" s="72"/>
      <c r="F4232" s="72"/>
      <c r="G4232" s="74"/>
      <c r="H4232" s="72"/>
      <c r="I4232" s="72"/>
    </row>
    <row r="4233" spans="1:9" x14ac:dyDescent="0.25">
      <c r="A4233" s="72"/>
      <c r="B4233" s="72"/>
      <c r="C4233" s="72"/>
      <c r="D4233" s="73"/>
      <c r="E4233" s="72"/>
      <c r="F4233" s="72"/>
      <c r="G4233" s="74"/>
      <c r="H4233" s="72"/>
      <c r="I4233" s="72"/>
    </row>
    <row r="4234" spans="1:9" x14ac:dyDescent="0.25">
      <c r="A4234" s="72"/>
      <c r="B4234" s="72"/>
      <c r="C4234" s="72"/>
      <c r="D4234" s="73"/>
      <c r="E4234" s="72"/>
      <c r="F4234" s="72"/>
      <c r="G4234" s="74"/>
      <c r="H4234" s="72"/>
      <c r="I4234" s="72"/>
    </row>
    <row r="4235" spans="1:9" x14ac:dyDescent="0.25">
      <c r="A4235" s="72"/>
      <c r="B4235" s="72"/>
      <c r="C4235" s="72"/>
      <c r="D4235" s="73"/>
      <c r="E4235" s="72"/>
      <c r="F4235" s="72"/>
      <c r="G4235" s="74"/>
      <c r="H4235" s="72"/>
      <c r="I4235" s="72"/>
    </row>
    <row r="4236" spans="1:9" x14ac:dyDescent="0.25">
      <c r="A4236" s="72"/>
      <c r="B4236" s="72"/>
      <c r="C4236" s="72"/>
      <c r="D4236" s="73"/>
      <c r="E4236" s="72"/>
      <c r="F4236" s="72"/>
      <c r="G4236" s="74"/>
      <c r="H4236" s="72"/>
      <c r="I4236" s="72"/>
    </row>
    <row r="4237" spans="1:9" x14ac:dyDescent="0.25">
      <c r="A4237" s="72"/>
      <c r="B4237" s="72"/>
      <c r="C4237" s="72"/>
      <c r="D4237" s="73"/>
      <c r="E4237" s="72"/>
      <c r="F4237" s="72"/>
      <c r="G4237" s="74"/>
      <c r="H4237" s="72"/>
      <c r="I4237" s="72"/>
    </row>
    <row r="4238" spans="1:9" x14ac:dyDescent="0.25">
      <c r="A4238" s="72"/>
      <c r="B4238" s="72"/>
      <c r="C4238" s="72"/>
      <c r="D4238" s="73"/>
      <c r="E4238" s="72"/>
      <c r="F4238" s="72"/>
      <c r="G4238" s="74"/>
      <c r="H4238" s="72"/>
      <c r="I4238" s="72"/>
    </row>
    <row r="4239" spans="1:9" x14ac:dyDescent="0.25">
      <c r="A4239" s="72"/>
      <c r="B4239" s="72"/>
      <c r="C4239" s="72"/>
      <c r="D4239" s="73"/>
      <c r="E4239" s="72"/>
      <c r="F4239" s="72"/>
      <c r="G4239" s="74"/>
      <c r="H4239" s="72"/>
      <c r="I4239" s="72"/>
    </row>
    <row r="4240" spans="1:9" x14ac:dyDescent="0.25">
      <c r="A4240" s="72"/>
      <c r="B4240" s="72"/>
      <c r="C4240" s="72"/>
      <c r="D4240" s="73"/>
      <c r="E4240" s="72"/>
      <c r="F4240" s="72"/>
      <c r="G4240" s="74"/>
      <c r="H4240" s="72"/>
      <c r="I4240" s="72"/>
    </row>
    <row r="4241" spans="1:9" x14ac:dyDescent="0.25">
      <c r="A4241" s="72"/>
      <c r="B4241" s="72"/>
      <c r="C4241" s="72"/>
      <c r="D4241" s="73"/>
      <c r="E4241" s="72"/>
      <c r="F4241" s="72"/>
      <c r="G4241" s="74"/>
      <c r="H4241" s="72"/>
      <c r="I4241" s="72"/>
    </row>
    <row r="4242" spans="1:9" x14ac:dyDescent="0.25">
      <c r="A4242" s="72"/>
      <c r="B4242" s="72"/>
      <c r="C4242" s="72"/>
      <c r="D4242" s="73"/>
      <c r="E4242" s="72"/>
      <c r="F4242" s="72"/>
      <c r="G4242" s="74"/>
      <c r="H4242" s="72"/>
      <c r="I4242" s="72"/>
    </row>
    <row r="4243" spans="1:9" x14ac:dyDescent="0.25">
      <c r="A4243" s="72"/>
      <c r="B4243" s="72"/>
      <c r="C4243" s="72"/>
      <c r="D4243" s="73"/>
      <c r="E4243" s="72"/>
      <c r="F4243" s="72"/>
      <c r="G4243" s="74"/>
      <c r="H4243" s="72"/>
      <c r="I4243" s="72"/>
    </row>
    <row r="4244" spans="1:9" x14ac:dyDescent="0.25">
      <c r="A4244" s="72"/>
      <c r="B4244" s="72"/>
      <c r="C4244" s="72"/>
      <c r="D4244" s="73"/>
      <c r="E4244" s="72"/>
      <c r="F4244" s="72"/>
      <c r="G4244" s="74"/>
      <c r="H4244" s="72"/>
      <c r="I4244" s="72"/>
    </row>
    <row r="4245" spans="1:9" x14ac:dyDescent="0.25">
      <c r="A4245" s="72"/>
      <c r="B4245" s="72"/>
      <c r="C4245" s="72"/>
      <c r="D4245" s="73"/>
      <c r="E4245" s="72"/>
      <c r="F4245" s="72"/>
      <c r="G4245" s="74"/>
      <c r="H4245" s="72"/>
      <c r="I4245" s="72"/>
    </row>
    <row r="4246" spans="1:9" x14ac:dyDescent="0.25">
      <c r="A4246" s="72"/>
      <c r="B4246" s="72"/>
      <c r="C4246" s="72"/>
      <c r="D4246" s="73"/>
      <c r="E4246" s="72"/>
      <c r="F4246" s="72"/>
      <c r="G4246" s="74"/>
      <c r="H4246" s="72"/>
      <c r="I4246" s="72"/>
    </row>
    <row r="4247" spans="1:9" x14ac:dyDescent="0.25">
      <c r="A4247" s="72"/>
      <c r="B4247" s="72"/>
      <c r="C4247" s="72"/>
      <c r="D4247" s="73"/>
      <c r="E4247" s="72"/>
      <c r="F4247" s="72"/>
      <c r="G4247" s="74"/>
      <c r="H4247" s="72"/>
      <c r="I4247" s="72"/>
    </row>
    <row r="4248" spans="1:9" x14ac:dyDescent="0.25">
      <c r="A4248" s="72"/>
      <c r="B4248" s="72"/>
      <c r="C4248" s="72"/>
      <c r="D4248" s="73"/>
      <c r="E4248" s="72"/>
      <c r="F4248" s="72"/>
      <c r="G4248" s="74"/>
      <c r="H4248" s="72"/>
      <c r="I4248" s="72"/>
    </row>
    <row r="4249" spans="1:9" x14ac:dyDescent="0.25">
      <c r="A4249" s="72"/>
      <c r="B4249" s="72"/>
      <c r="C4249" s="72"/>
      <c r="D4249" s="73"/>
      <c r="E4249" s="72"/>
      <c r="F4249" s="72"/>
      <c r="G4249" s="74"/>
      <c r="H4249" s="72"/>
      <c r="I4249" s="72"/>
    </row>
    <row r="4250" spans="1:9" x14ac:dyDescent="0.25">
      <c r="A4250" s="72"/>
      <c r="B4250" s="72"/>
      <c r="C4250" s="72"/>
      <c r="D4250" s="73"/>
      <c r="E4250" s="72"/>
      <c r="F4250" s="72"/>
      <c r="G4250" s="74"/>
      <c r="H4250" s="72"/>
      <c r="I4250" s="72"/>
    </row>
    <row r="4251" spans="1:9" x14ac:dyDescent="0.25">
      <c r="A4251" s="72"/>
      <c r="B4251" s="72"/>
      <c r="C4251" s="72"/>
      <c r="D4251" s="73"/>
      <c r="E4251" s="72"/>
      <c r="F4251" s="72"/>
      <c r="G4251" s="74"/>
      <c r="H4251" s="72"/>
      <c r="I4251" s="72"/>
    </row>
    <row r="4252" spans="1:9" x14ac:dyDescent="0.25">
      <c r="A4252" s="72"/>
      <c r="B4252" s="72"/>
      <c r="C4252" s="72"/>
      <c r="D4252" s="73"/>
      <c r="E4252" s="72"/>
      <c r="F4252" s="72"/>
      <c r="G4252" s="74"/>
      <c r="H4252" s="72"/>
      <c r="I4252" s="72"/>
    </row>
    <row r="4253" spans="1:9" x14ac:dyDescent="0.25">
      <c r="A4253" s="72"/>
      <c r="B4253" s="72"/>
      <c r="C4253" s="72"/>
      <c r="D4253" s="73"/>
      <c r="E4253" s="72"/>
      <c r="F4253" s="72"/>
      <c r="G4253" s="74"/>
      <c r="H4253" s="72"/>
      <c r="I4253" s="72"/>
    </row>
    <row r="4254" spans="1:9" x14ac:dyDescent="0.25">
      <c r="A4254" s="72"/>
      <c r="B4254" s="72"/>
      <c r="C4254" s="72"/>
      <c r="D4254" s="73"/>
      <c r="E4254" s="72"/>
      <c r="F4254" s="72"/>
      <c r="G4254" s="74"/>
      <c r="H4254" s="72"/>
      <c r="I4254" s="72"/>
    </row>
    <row r="4255" spans="1:9" x14ac:dyDescent="0.25">
      <c r="A4255" s="72"/>
      <c r="B4255" s="72"/>
      <c r="C4255" s="72"/>
      <c r="D4255" s="73"/>
      <c r="E4255" s="72"/>
      <c r="F4255" s="72"/>
      <c r="G4255" s="74"/>
      <c r="H4255" s="72"/>
      <c r="I4255" s="72"/>
    </row>
    <row r="4256" spans="1:9" x14ac:dyDescent="0.25">
      <c r="A4256" s="72"/>
      <c r="B4256" s="72"/>
      <c r="C4256" s="72"/>
      <c r="D4256" s="73"/>
      <c r="E4256" s="72"/>
      <c r="F4256" s="72"/>
      <c r="G4256" s="74"/>
      <c r="H4256" s="72"/>
      <c r="I4256" s="72"/>
    </row>
    <row r="4257" spans="1:9" x14ac:dyDescent="0.25">
      <c r="A4257" s="72"/>
      <c r="B4257" s="72"/>
      <c r="C4257" s="72"/>
      <c r="D4257" s="73"/>
      <c r="E4257" s="72"/>
      <c r="F4257" s="72"/>
      <c r="G4257" s="74"/>
      <c r="H4257" s="72"/>
      <c r="I4257" s="72"/>
    </row>
    <row r="4258" spans="1:9" x14ac:dyDescent="0.25">
      <c r="A4258" s="72"/>
      <c r="B4258" s="72"/>
      <c r="C4258" s="72"/>
      <c r="D4258" s="73"/>
      <c r="E4258" s="72"/>
      <c r="F4258" s="72"/>
      <c r="G4258" s="74"/>
      <c r="H4258" s="72"/>
      <c r="I4258" s="72"/>
    </row>
    <row r="4259" spans="1:9" x14ac:dyDescent="0.25">
      <c r="A4259" s="72"/>
      <c r="B4259" s="72"/>
      <c r="C4259" s="72"/>
      <c r="D4259" s="73"/>
      <c r="E4259" s="72"/>
      <c r="F4259" s="72"/>
      <c r="G4259" s="74"/>
      <c r="H4259" s="72"/>
      <c r="I4259" s="72"/>
    </row>
    <row r="4260" spans="1:9" x14ac:dyDescent="0.25">
      <c r="A4260" s="72"/>
      <c r="B4260" s="72"/>
      <c r="C4260" s="72"/>
      <c r="D4260" s="73"/>
      <c r="E4260" s="72"/>
      <c r="F4260" s="72"/>
      <c r="G4260" s="74"/>
      <c r="H4260" s="72"/>
      <c r="I4260" s="72"/>
    </row>
    <row r="4261" spans="1:9" x14ac:dyDescent="0.25">
      <c r="A4261" s="72"/>
      <c r="B4261" s="72"/>
      <c r="C4261" s="72"/>
      <c r="D4261" s="73"/>
      <c r="E4261" s="72"/>
      <c r="F4261" s="72"/>
      <c r="G4261" s="74"/>
      <c r="H4261" s="72"/>
      <c r="I4261" s="72"/>
    </row>
    <row r="4262" spans="1:9" x14ac:dyDescent="0.25">
      <c r="A4262" s="72"/>
      <c r="B4262" s="72"/>
      <c r="C4262" s="72"/>
      <c r="D4262" s="73"/>
      <c r="E4262" s="72"/>
      <c r="F4262" s="72"/>
      <c r="G4262" s="74"/>
      <c r="H4262" s="72"/>
      <c r="I4262" s="72"/>
    </row>
    <row r="4263" spans="1:9" x14ac:dyDescent="0.25">
      <c r="A4263" s="72"/>
      <c r="B4263" s="72"/>
      <c r="C4263" s="72"/>
      <c r="D4263" s="73"/>
      <c r="E4263" s="72"/>
      <c r="F4263" s="72"/>
      <c r="G4263" s="74"/>
      <c r="H4263" s="72"/>
      <c r="I4263" s="72"/>
    </row>
    <row r="4264" spans="1:9" x14ac:dyDescent="0.25">
      <c r="A4264" s="72"/>
      <c r="B4264" s="72"/>
      <c r="C4264" s="72"/>
      <c r="D4264" s="73"/>
      <c r="E4264" s="72"/>
      <c r="F4264" s="72"/>
      <c r="G4264" s="74"/>
      <c r="H4264" s="72"/>
      <c r="I4264" s="72"/>
    </row>
    <row r="4265" spans="1:9" x14ac:dyDescent="0.25">
      <c r="A4265" s="72"/>
      <c r="B4265" s="72"/>
      <c r="C4265" s="72"/>
      <c r="D4265" s="73"/>
      <c r="E4265" s="72"/>
      <c r="F4265" s="72"/>
      <c r="G4265" s="74"/>
      <c r="H4265" s="72"/>
      <c r="I4265" s="72"/>
    </row>
    <row r="4266" spans="1:9" x14ac:dyDescent="0.25">
      <c r="A4266" s="72"/>
      <c r="B4266" s="72"/>
      <c r="C4266" s="72"/>
      <c r="D4266" s="73"/>
      <c r="E4266" s="72"/>
      <c r="F4266" s="72"/>
      <c r="G4266" s="74"/>
      <c r="H4266" s="72"/>
      <c r="I4266" s="72"/>
    </row>
    <row r="4267" spans="1:9" x14ac:dyDescent="0.25">
      <c r="A4267" s="72"/>
      <c r="B4267" s="72"/>
      <c r="C4267" s="72"/>
      <c r="D4267" s="73"/>
      <c r="E4267" s="72"/>
      <c r="F4267" s="72"/>
      <c r="G4267" s="74"/>
      <c r="H4267" s="72"/>
      <c r="I4267" s="72"/>
    </row>
    <row r="4268" spans="1:9" x14ac:dyDescent="0.25">
      <c r="A4268" s="72"/>
      <c r="B4268" s="72"/>
      <c r="C4268" s="72"/>
      <c r="D4268" s="73"/>
      <c r="E4268" s="72"/>
      <c r="F4268" s="72"/>
      <c r="G4268" s="74"/>
      <c r="H4268" s="72"/>
      <c r="I4268" s="72"/>
    </row>
    <row r="4269" spans="1:9" x14ac:dyDescent="0.25">
      <c r="A4269" s="72"/>
      <c r="B4269" s="72"/>
      <c r="C4269" s="72"/>
      <c r="D4269" s="73"/>
      <c r="E4269" s="72"/>
      <c r="F4269" s="72"/>
      <c r="G4269" s="74"/>
      <c r="H4269" s="72"/>
      <c r="I4269" s="72"/>
    </row>
    <row r="4270" spans="1:9" x14ac:dyDescent="0.25">
      <c r="A4270" s="72"/>
      <c r="B4270" s="72"/>
      <c r="C4270" s="72"/>
      <c r="D4270" s="73"/>
      <c r="E4270" s="72"/>
      <c r="F4270" s="72"/>
      <c r="G4270" s="74"/>
      <c r="H4270" s="72"/>
      <c r="I4270" s="72"/>
    </row>
    <row r="4271" spans="1:9" x14ac:dyDescent="0.25">
      <c r="A4271" s="72"/>
      <c r="B4271" s="72"/>
      <c r="C4271" s="72"/>
      <c r="D4271" s="73"/>
      <c r="E4271" s="72"/>
      <c r="F4271" s="72"/>
      <c r="G4271" s="74"/>
      <c r="H4271" s="72"/>
      <c r="I4271" s="72"/>
    </row>
    <row r="4272" spans="1:9" x14ac:dyDescent="0.25">
      <c r="A4272" s="72"/>
      <c r="B4272" s="72"/>
      <c r="C4272" s="72"/>
      <c r="D4272" s="73"/>
      <c r="E4272" s="72"/>
      <c r="F4272" s="72"/>
      <c r="G4272" s="74"/>
      <c r="H4272" s="72"/>
      <c r="I4272" s="72"/>
    </row>
    <row r="4273" spans="1:9" x14ac:dyDescent="0.25">
      <c r="A4273" s="72"/>
      <c r="B4273" s="72"/>
      <c r="C4273" s="72"/>
      <c r="D4273" s="73"/>
      <c r="E4273" s="72"/>
      <c r="F4273" s="72"/>
      <c r="G4273" s="74"/>
      <c r="H4273" s="72"/>
      <c r="I4273" s="72"/>
    </row>
    <row r="4274" spans="1:9" x14ac:dyDescent="0.25">
      <c r="A4274" s="72"/>
      <c r="B4274" s="72"/>
      <c r="C4274" s="72"/>
      <c r="D4274" s="73"/>
      <c r="E4274" s="72"/>
      <c r="F4274" s="72"/>
      <c r="G4274" s="74"/>
      <c r="H4274" s="72"/>
      <c r="I4274" s="72"/>
    </row>
    <row r="4275" spans="1:9" x14ac:dyDescent="0.25">
      <c r="A4275" s="72"/>
      <c r="B4275" s="72"/>
      <c r="C4275" s="72"/>
      <c r="D4275" s="73"/>
      <c r="E4275" s="72"/>
      <c r="F4275" s="72"/>
      <c r="G4275" s="74"/>
      <c r="H4275" s="72"/>
      <c r="I4275" s="72"/>
    </row>
    <row r="4276" spans="1:9" x14ac:dyDescent="0.25">
      <c r="A4276" s="72"/>
      <c r="B4276" s="72"/>
      <c r="C4276" s="72"/>
      <c r="D4276" s="73"/>
      <c r="E4276" s="72"/>
      <c r="F4276" s="72"/>
      <c r="G4276" s="74"/>
      <c r="H4276" s="72"/>
      <c r="I4276" s="72"/>
    </row>
    <row r="4277" spans="1:9" x14ac:dyDescent="0.25">
      <c r="A4277" s="72"/>
      <c r="B4277" s="72"/>
      <c r="C4277" s="72"/>
      <c r="D4277" s="73"/>
      <c r="E4277" s="72"/>
      <c r="F4277" s="72"/>
      <c r="G4277" s="74"/>
      <c r="H4277" s="72"/>
      <c r="I4277" s="72"/>
    </row>
    <row r="4278" spans="1:9" x14ac:dyDescent="0.25">
      <c r="A4278" s="72"/>
      <c r="B4278" s="72"/>
      <c r="C4278" s="72"/>
      <c r="D4278" s="73"/>
      <c r="E4278" s="72"/>
      <c r="F4278" s="72"/>
      <c r="G4278" s="74"/>
      <c r="H4278" s="72"/>
      <c r="I4278" s="72"/>
    </row>
    <row r="4279" spans="1:9" x14ac:dyDescent="0.25">
      <c r="A4279" s="72"/>
      <c r="B4279" s="72"/>
      <c r="C4279" s="72"/>
      <c r="D4279" s="73"/>
      <c r="E4279" s="72"/>
      <c r="F4279" s="72"/>
      <c r="G4279" s="74"/>
      <c r="H4279" s="72"/>
      <c r="I4279" s="72"/>
    </row>
    <row r="4280" spans="1:9" x14ac:dyDescent="0.25">
      <c r="A4280" s="72"/>
      <c r="B4280" s="72"/>
      <c r="C4280" s="72"/>
      <c r="D4280" s="73"/>
      <c r="E4280" s="72"/>
      <c r="F4280" s="72"/>
      <c r="G4280" s="74"/>
      <c r="H4280" s="72"/>
      <c r="I4280" s="72"/>
    </row>
    <row r="4281" spans="1:9" x14ac:dyDescent="0.25">
      <c r="A4281" s="72"/>
      <c r="B4281" s="72"/>
      <c r="C4281" s="72"/>
      <c r="D4281" s="73"/>
      <c r="E4281" s="72"/>
      <c r="F4281" s="72"/>
      <c r="G4281" s="74"/>
      <c r="H4281" s="72"/>
      <c r="I4281" s="72"/>
    </row>
    <row r="4282" spans="1:9" x14ac:dyDescent="0.25">
      <c r="A4282" s="72"/>
      <c r="B4282" s="72"/>
      <c r="C4282" s="72"/>
      <c r="D4282" s="73"/>
      <c r="E4282" s="72"/>
      <c r="F4282" s="72"/>
      <c r="G4282" s="74"/>
      <c r="H4282" s="72"/>
      <c r="I4282" s="72"/>
    </row>
    <row r="4283" spans="1:9" x14ac:dyDescent="0.25">
      <c r="A4283" s="72"/>
      <c r="B4283" s="72"/>
      <c r="C4283" s="72"/>
      <c r="D4283" s="73"/>
      <c r="E4283" s="72"/>
      <c r="F4283" s="72"/>
      <c r="G4283" s="74"/>
      <c r="H4283" s="72"/>
      <c r="I4283" s="72"/>
    </row>
    <row r="4284" spans="1:9" x14ac:dyDescent="0.25">
      <c r="A4284" s="72"/>
      <c r="B4284" s="72"/>
      <c r="C4284" s="72"/>
      <c r="D4284" s="73"/>
      <c r="E4284" s="72"/>
      <c r="F4284" s="72"/>
      <c r="G4284" s="74"/>
      <c r="H4284" s="72"/>
      <c r="I4284" s="72"/>
    </row>
    <row r="4285" spans="1:9" x14ac:dyDescent="0.25">
      <c r="A4285" s="72"/>
      <c r="B4285" s="72"/>
      <c r="C4285" s="72"/>
      <c r="D4285" s="73"/>
      <c r="E4285" s="72"/>
      <c r="F4285" s="72"/>
      <c r="G4285" s="74"/>
      <c r="H4285" s="72"/>
      <c r="I4285" s="72"/>
    </row>
    <row r="4286" spans="1:9" x14ac:dyDescent="0.25">
      <c r="A4286" s="72"/>
      <c r="B4286" s="72"/>
      <c r="C4286" s="72"/>
      <c r="D4286" s="73"/>
      <c r="E4286" s="72"/>
      <c r="F4286" s="72"/>
      <c r="G4286" s="74"/>
      <c r="H4286" s="72"/>
      <c r="I4286" s="72"/>
    </row>
    <row r="4287" spans="1:9" x14ac:dyDescent="0.25">
      <c r="A4287" s="72"/>
      <c r="B4287" s="72"/>
      <c r="C4287" s="72"/>
      <c r="D4287" s="73"/>
      <c r="E4287" s="72"/>
      <c r="F4287" s="72"/>
      <c r="G4287" s="74"/>
      <c r="H4287" s="72"/>
      <c r="I4287" s="72"/>
    </row>
    <row r="4288" spans="1:9" x14ac:dyDescent="0.25">
      <c r="A4288" s="72"/>
      <c r="B4288" s="72"/>
      <c r="C4288" s="72"/>
      <c r="D4288" s="73"/>
      <c r="E4288" s="72"/>
      <c r="F4288" s="72"/>
      <c r="G4288" s="74"/>
      <c r="H4288" s="72"/>
      <c r="I4288" s="72"/>
    </row>
    <row r="4289" spans="1:9" x14ac:dyDescent="0.25">
      <c r="A4289" s="72"/>
      <c r="B4289" s="72"/>
      <c r="C4289" s="72"/>
      <c r="D4289" s="73"/>
      <c r="E4289" s="72"/>
      <c r="F4289" s="72"/>
      <c r="G4289" s="74"/>
      <c r="H4289" s="72"/>
      <c r="I4289" s="72"/>
    </row>
    <row r="4290" spans="1:9" x14ac:dyDescent="0.25">
      <c r="A4290" s="72"/>
      <c r="B4290" s="72"/>
      <c r="C4290" s="72"/>
      <c r="D4290" s="73"/>
      <c r="E4290" s="72"/>
      <c r="F4290" s="72"/>
      <c r="G4290" s="74"/>
      <c r="H4290" s="72"/>
      <c r="I4290" s="72"/>
    </row>
    <row r="4291" spans="1:9" x14ac:dyDescent="0.25">
      <c r="A4291" s="72"/>
      <c r="B4291" s="72"/>
      <c r="C4291" s="72"/>
      <c r="D4291" s="73"/>
      <c r="E4291" s="72"/>
      <c r="F4291" s="72"/>
      <c r="G4291" s="74"/>
      <c r="H4291" s="72"/>
      <c r="I4291" s="72"/>
    </row>
    <row r="4292" spans="1:9" x14ac:dyDescent="0.25">
      <c r="A4292" s="72"/>
      <c r="B4292" s="72"/>
      <c r="C4292" s="72"/>
      <c r="D4292" s="73"/>
      <c r="E4292" s="72"/>
      <c r="F4292" s="72"/>
      <c r="G4292" s="74"/>
      <c r="H4292" s="72"/>
      <c r="I4292" s="72"/>
    </row>
    <row r="4293" spans="1:9" x14ac:dyDescent="0.25">
      <c r="A4293" s="72"/>
      <c r="B4293" s="72"/>
      <c r="C4293" s="72"/>
      <c r="D4293" s="73"/>
      <c r="E4293" s="72"/>
      <c r="F4293" s="72"/>
      <c r="G4293" s="74"/>
      <c r="H4293" s="72"/>
      <c r="I4293" s="72"/>
    </row>
    <row r="4294" spans="1:9" x14ac:dyDescent="0.25">
      <c r="A4294" s="72"/>
      <c r="B4294" s="72"/>
      <c r="C4294" s="72"/>
      <c r="D4294" s="73"/>
      <c r="E4294" s="72"/>
      <c r="F4294" s="72"/>
      <c r="G4294" s="74"/>
      <c r="H4294" s="72"/>
      <c r="I4294" s="72"/>
    </row>
    <row r="4295" spans="1:9" x14ac:dyDescent="0.25">
      <c r="A4295" s="72"/>
      <c r="B4295" s="72"/>
      <c r="C4295" s="72"/>
      <c r="D4295" s="73"/>
      <c r="E4295" s="72"/>
      <c r="F4295" s="72"/>
      <c r="G4295" s="74"/>
      <c r="H4295" s="72"/>
      <c r="I4295" s="72"/>
    </row>
    <row r="4296" spans="1:9" x14ac:dyDescent="0.25">
      <c r="A4296" s="72"/>
      <c r="B4296" s="72"/>
      <c r="C4296" s="72"/>
      <c r="D4296" s="73"/>
      <c r="E4296" s="72"/>
      <c r="F4296" s="72"/>
      <c r="G4296" s="74"/>
      <c r="H4296" s="72"/>
      <c r="I4296" s="72"/>
    </row>
    <row r="4297" spans="1:9" x14ac:dyDescent="0.25">
      <c r="A4297" s="72"/>
      <c r="B4297" s="72"/>
      <c r="C4297" s="72"/>
      <c r="D4297" s="73"/>
      <c r="E4297" s="72"/>
      <c r="F4297" s="72"/>
      <c r="G4297" s="74"/>
      <c r="H4297" s="72"/>
      <c r="I4297" s="72"/>
    </row>
    <row r="4298" spans="1:9" x14ac:dyDescent="0.25">
      <c r="A4298" s="72"/>
      <c r="B4298" s="72"/>
      <c r="C4298" s="72"/>
      <c r="D4298" s="73"/>
      <c r="E4298" s="72"/>
      <c r="F4298" s="72"/>
      <c r="G4298" s="74"/>
      <c r="H4298" s="72"/>
      <c r="I4298" s="72"/>
    </row>
    <row r="4299" spans="1:9" x14ac:dyDescent="0.25">
      <c r="A4299" s="72"/>
      <c r="B4299" s="72"/>
      <c r="C4299" s="72"/>
      <c r="D4299" s="73"/>
      <c r="E4299" s="72"/>
      <c r="F4299" s="72"/>
      <c r="G4299" s="74"/>
      <c r="H4299" s="72"/>
      <c r="I4299" s="72"/>
    </row>
    <row r="4300" spans="1:9" x14ac:dyDescent="0.25">
      <c r="A4300" s="72"/>
      <c r="B4300" s="72"/>
      <c r="C4300" s="72"/>
      <c r="D4300" s="73"/>
      <c r="E4300" s="72"/>
      <c r="F4300" s="72"/>
      <c r="G4300" s="74"/>
      <c r="H4300" s="72"/>
      <c r="I4300" s="72"/>
    </row>
    <row r="4301" spans="1:9" x14ac:dyDescent="0.25">
      <c r="A4301" s="72"/>
      <c r="B4301" s="72"/>
      <c r="C4301" s="72"/>
      <c r="D4301" s="73"/>
      <c r="E4301" s="72"/>
      <c r="F4301" s="72"/>
      <c r="G4301" s="74"/>
      <c r="H4301" s="72"/>
      <c r="I4301" s="72"/>
    </row>
    <row r="4302" spans="1:9" x14ac:dyDescent="0.25">
      <c r="A4302" s="72"/>
      <c r="B4302" s="72"/>
      <c r="C4302" s="72"/>
      <c r="D4302" s="73"/>
      <c r="E4302" s="72"/>
      <c r="F4302" s="72"/>
      <c r="G4302" s="74"/>
      <c r="H4302" s="72"/>
      <c r="I4302" s="72"/>
    </row>
    <row r="4303" spans="1:9" x14ac:dyDescent="0.25">
      <c r="A4303" s="72"/>
      <c r="B4303" s="72"/>
      <c r="C4303" s="72"/>
      <c r="D4303" s="73"/>
      <c r="E4303" s="72"/>
      <c r="F4303" s="72"/>
      <c r="G4303" s="74"/>
      <c r="H4303" s="72"/>
      <c r="I4303" s="72"/>
    </row>
    <row r="4304" spans="1:9" x14ac:dyDescent="0.25">
      <c r="A4304" s="72"/>
      <c r="B4304" s="72"/>
      <c r="C4304" s="72"/>
      <c r="D4304" s="73"/>
      <c r="E4304" s="72"/>
      <c r="F4304" s="72"/>
      <c r="G4304" s="74"/>
      <c r="H4304" s="72"/>
      <c r="I4304" s="72"/>
    </row>
    <row r="4305" spans="1:9" x14ac:dyDescent="0.25">
      <c r="A4305" s="72"/>
      <c r="B4305" s="72"/>
      <c r="C4305" s="72"/>
      <c r="D4305" s="73"/>
      <c r="E4305" s="72"/>
      <c r="F4305" s="72"/>
      <c r="G4305" s="74"/>
      <c r="H4305" s="72"/>
      <c r="I4305" s="72"/>
    </row>
    <row r="4306" spans="1:9" x14ac:dyDescent="0.25">
      <c r="A4306" s="72"/>
      <c r="B4306" s="72"/>
      <c r="C4306" s="72"/>
      <c r="D4306" s="73"/>
      <c r="E4306" s="72"/>
      <c r="F4306" s="72"/>
      <c r="G4306" s="74"/>
      <c r="H4306" s="72"/>
      <c r="I4306" s="72"/>
    </row>
    <row r="4307" spans="1:9" x14ac:dyDescent="0.25">
      <c r="A4307" s="72"/>
      <c r="B4307" s="72"/>
      <c r="C4307" s="72"/>
      <c r="D4307" s="73"/>
      <c r="E4307" s="72"/>
      <c r="F4307" s="72"/>
      <c r="G4307" s="74"/>
      <c r="H4307" s="72"/>
      <c r="I4307" s="72"/>
    </row>
    <row r="4308" spans="1:9" x14ac:dyDescent="0.25">
      <c r="A4308" s="72"/>
      <c r="B4308" s="72"/>
      <c r="C4308" s="72"/>
      <c r="D4308" s="73"/>
      <c r="E4308" s="72"/>
      <c r="F4308" s="72"/>
      <c r="G4308" s="74"/>
      <c r="H4308" s="72"/>
      <c r="I4308" s="72"/>
    </row>
    <row r="4309" spans="1:9" x14ac:dyDescent="0.25">
      <c r="A4309" s="72"/>
      <c r="B4309" s="72"/>
      <c r="C4309" s="72"/>
      <c r="D4309" s="73"/>
      <c r="E4309" s="72"/>
      <c r="F4309" s="72"/>
      <c r="G4309" s="74"/>
      <c r="H4309" s="72"/>
      <c r="I4309" s="72"/>
    </row>
    <row r="4310" spans="1:9" x14ac:dyDescent="0.25">
      <c r="A4310" s="72"/>
      <c r="B4310" s="72"/>
      <c r="C4310" s="72"/>
      <c r="D4310" s="73"/>
      <c r="E4310" s="72"/>
      <c r="F4310" s="72"/>
      <c r="G4310" s="74"/>
      <c r="H4310" s="72"/>
      <c r="I4310" s="72"/>
    </row>
    <row r="4311" spans="1:9" x14ac:dyDescent="0.25">
      <c r="A4311" s="72"/>
      <c r="B4311" s="72"/>
      <c r="C4311" s="72"/>
      <c r="D4311" s="73"/>
      <c r="E4311" s="72"/>
      <c r="F4311" s="72"/>
      <c r="G4311" s="74"/>
      <c r="H4311" s="72"/>
      <c r="I4311" s="72"/>
    </row>
    <row r="4312" spans="1:9" x14ac:dyDescent="0.25">
      <c r="A4312" s="72"/>
      <c r="B4312" s="72"/>
      <c r="C4312" s="72"/>
      <c r="D4312" s="73"/>
      <c r="E4312" s="72"/>
      <c r="F4312" s="72"/>
      <c r="G4312" s="74"/>
      <c r="H4312" s="72"/>
      <c r="I4312" s="72"/>
    </row>
    <row r="4313" spans="1:9" x14ac:dyDescent="0.25">
      <c r="A4313" s="72"/>
      <c r="B4313" s="72"/>
      <c r="C4313" s="72"/>
      <c r="D4313" s="73"/>
      <c r="E4313" s="72"/>
      <c r="F4313" s="72"/>
      <c r="G4313" s="74"/>
      <c r="H4313" s="72"/>
      <c r="I4313" s="72"/>
    </row>
    <row r="4314" spans="1:9" x14ac:dyDescent="0.25">
      <c r="A4314" s="72"/>
      <c r="B4314" s="72"/>
      <c r="C4314" s="72"/>
      <c r="D4314" s="73"/>
      <c r="E4314" s="72"/>
      <c r="F4314" s="72"/>
      <c r="G4314" s="74"/>
      <c r="H4314" s="72"/>
      <c r="I4314" s="72"/>
    </row>
    <row r="4315" spans="1:9" x14ac:dyDescent="0.25">
      <c r="A4315" s="72"/>
      <c r="B4315" s="72"/>
      <c r="C4315" s="72"/>
      <c r="D4315" s="73"/>
      <c r="E4315" s="72"/>
      <c r="F4315" s="72"/>
      <c r="G4315" s="74"/>
      <c r="H4315" s="72"/>
      <c r="I4315" s="72"/>
    </row>
    <row r="4316" spans="1:9" x14ac:dyDescent="0.25">
      <c r="A4316" s="72"/>
      <c r="B4316" s="72"/>
      <c r="C4316" s="72"/>
      <c r="D4316" s="73"/>
      <c r="E4316" s="72"/>
      <c r="F4316" s="72"/>
      <c r="G4316" s="74"/>
      <c r="H4316" s="72"/>
      <c r="I4316" s="72"/>
    </row>
    <row r="4317" spans="1:9" x14ac:dyDescent="0.25">
      <c r="A4317" s="72"/>
      <c r="B4317" s="72"/>
      <c r="C4317" s="72"/>
      <c r="D4317" s="73"/>
      <c r="E4317" s="72"/>
      <c r="F4317" s="72"/>
      <c r="G4317" s="74"/>
      <c r="H4317" s="72"/>
      <c r="I4317" s="72"/>
    </row>
    <row r="4318" spans="1:9" x14ac:dyDescent="0.25">
      <c r="A4318" s="72"/>
      <c r="B4318" s="72"/>
      <c r="C4318" s="72"/>
      <c r="D4318" s="73"/>
      <c r="E4318" s="72"/>
      <c r="F4318" s="72"/>
      <c r="G4318" s="74"/>
      <c r="H4318" s="72"/>
      <c r="I4318" s="72"/>
    </row>
    <row r="4319" spans="1:9" x14ac:dyDescent="0.25">
      <c r="A4319" s="72"/>
      <c r="B4319" s="72"/>
      <c r="C4319" s="72"/>
      <c r="D4319" s="73"/>
      <c r="E4319" s="72"/>
      <c r="F4319" s="72"/>
      <c r="G4319" s="74"/>
      <c r="H4319" s="72"/>
      <c r="I4319" s="72"/>
    </row>
    <row r="4320" spans="1:9" x14ac:dyDescent="0.25">
      <c r="A4320" s="72"/>
      <c r="B4320" s="72"/>
      <c r="C4320" s="72"/>
      <c r="D4320" s="73"/>
      <c r="E4320" s="72"/>
      <c r="F4320" s="72"/>
      <c r="G4320" s="74"/>
      <c r="H4320" s="72"/>
      <c r="I4320" s="72"/>
    </row>
    <row r="4321" spans="1:9" x14ac:dyDescent="0.25">
      <c r="A4321" s="72"/>
      <c r="B4321" s="72"/>
      <c r="C4321" s="72"/>
      <c r="D4321" s="73"/>
      <c r="E4321" s="72"/>
      <c r="F4321" s="72"/>
      <c r="G4321" s="74"/>
      <c r="H4321" s="72"/>
      <c r="I4321" s="72"/>
    </row>
    <row r="4322" spans="1:9" x14ac:dyDescent="0.25">
      <c r="A4322" s="72"/>
      <c r="B4322" s="72"/>
      <c r="C4322" s="72"/>
      <c r="D4322" s="73"/>
      <c r="E4322" s="72"/>
      <c r="F4322" s="72"/>
      <c r="G4322" s="74"/>
      <c r="H4322" s="72"/>
      <c r="I4322" s="72"/>
    </row>
    <row r="4323" spans="1:9" x14ac:dyDescent="0.25">
      <c r="A4323" s="72"/>
      <c r="B4323" s="72"/>
      <c r="C4323" s="72"/>
      <c r="D4323" s="73"/>
      <c r="E4323" s="72"/>
      <c r="F4323" s="72"/>
      <c r="G4323" s="74"/>
      <c r="H4323" s="72"/>
      <c r="I4323" s="72"/>
    </row>
    <row r="4324" spans="1:9" x14ac:dyDescent="0.25">
      <c r="A4324" s="72"/>
      <c r="B4324" s="72"/>
      <c r="C4324" s="72"/>
      <c r="D4324" s="73"/>
      <c r="E4324" s="72"/>
      <c r="F4324" s="72"/>
      <c r="G4324" s="74"/>
      <c r="H4324" s="72"/>
      <c r="I4324" s="72"/>
    </row>
    <row r="4325" spans="1:9" x14ac:dyDescent="0.25">
      <c r="A4325" s="72"/>
      <c r="B4325" s="72"/>
      <c r="C4325" s="72"/>
      <c r="D4325" s="73"/>
      <c r="E4325" s="72"/>
      <c r="F4325" s="72"/>
      <c r="G4325" s="74"/>
      <c r="H4325" s="72"/>
      <c r="I4325" s="72"/>
    </row>
    <row r="4326" spans="1:9" x14ac:dyDescent="0.25">
      <c r="A4326" s="72"/>
      <c r="B4326" s="72"/>
      <c r="C4326" s="72"/>
      <c r="D4326" s="73"/>
      <c r="E4326" s="72"/>
      <c r="F4326" s="72"/>
      <c r="G4326" s="74"/>
      <c r="H4326" s="72"/>
      <c r="I4326" s="72"/>
    </row>
    <row r="4327" spans="1:9" x14ac:dyDescent="0.25">
      <c r="A4327" s="72"/>
      <c r="B4327" s="72"/>
      <c r="C4327" s="72"/>
      <c r="D4327" s="73"/>
      <c r="E4327" s="72"/>
      <c r="F4327" s="72"/>
      <c r="G4327" s="74"/>
      <c r="H4327" s="72"/>
      <c r="I4327" s="72"/>
    </row>
    <row r="4328" spans="1:9" x14ac:dyDescent="0.25">
      <c r="A4328" s="72"/>
      <c r="B4328" s="72"/>
      <c r="C4328" s="72"/>
      <c r="D4328" s="73"/>
      <c r="E4328" s="72"/>
      <c r="F4328" s="72"/>
      <c r="G4328" s="74"/>
      <c r="H4328" s="72"/>
      <c r="I4328" s="72"/>
    </row>
    <row r="4329" spans="1:9" x14ac:dyDescent="0.25">
      <c r="A4329" s="72"/>
      <c r="B4329" s="72"/>
      <c r="C4329" s="72"/>
      <c r="D4329" s="73"/>
      <c r="E4329" s="72"/>
      <c r="F4329" s="72"/>
      <c r="G4329" s="74"/>
      <c r="H4329" s="72"/>
      <c r="I4329" s="72"/>
    </row>
    <row r="4330" spans="1:9" x14ac:dyDescent="0.25">
      <c r="A4330" s="72"/>
      <c r="B4330" s="72"/>
      <c r="C4330" s="72"/>
      <c r="D4330" s="73"/>
      <c r="E4330" s="72"/>
      <c r="F4330" s="72"/>
      <c r="G4330" s="74"/>
      <c r="H4330" s="72"/>
      <c r="I4330" s="72"/>
    </row>
    <row r="4331" spans="1:9" x14ac:dyDescent="0.25">
      <c r="A4331" s="72"/>
      <c r="B4331" s="72"/>
      <c r="C4331" s="72"/>
      <c r="D4331" s="73"/>
      <c r="E4331" s="72"/>
      <c r="F4331" s="72"/>
      <c r="G4331" s="74"/>
      <c r="H4331" s="72"/>
      <c r="I4331" s="72"/>
    </row>
    <row r="4332" spans="1:9" x14ac:dyDescent="0.25">
      <c r="A4332" s="72"/>
      <c r="B4332" s="72"/>
      <c r="C4332" s="72"/>
      <c r="D4332" s="73"/>
      <c r="E4332" s="72"/>
      <c r="F4332" s="72"/>
      <c r="G4332" s="74"/>
      <c r="H4332" s="72"/>
      <c r="I4332" s="72"/>
    </row>
    <row r="4333" spans="1:9" x14ac:dyDescent="0.25">
      <c r="A4333" s="72"/>
      <c r="B4333" s="72"/>
      <c r="C4333" s="72"/>
      <c r="D4333" s="73"/>
      <c r="E4333" s="72"/>
      <c r="F4333" s="72"/>
      <c r="G4333" s="74"/>
      <c r="H4333" s="72"/>
      <c r="I4333" s="72"/>
    </row>
    <row r="4334" spans="1:9" x14ac:dyDescent="0.25">
      <c r="A4334" s="72"/>
      <c r="B4334" s="72"/>
      <c r="C4334" s="72"/>
      <c r="D4334" s="73"/>
      <c r="E4334" s="72"/>
      <c r="F4334" s="72"/>
      <c r="G4334" s="74"/>
      <c r="H4334" s="72"/>
      <c r="I4334" s="72"/>
    </row>
    <row r="4335" spans="1:9" x14ac:dyDescent="0.25">
      <c r="A4335" s="72"/>
      <c r="B4335" s="72"/>
      <c r="C4335" s="72"/>
      <c r="D4335" s="73"/>
      <c r="E4335" s="72"/>
      <c r="F4335" s="72"/>
      <c r="G4335" s="74"/>
      <c r="H4335" s="72"/>
      <c r="I4335" s="72"/>
    </row>
    <row r="4336" spans="1:9" x14ac:dyDescent="0.25">
      <c r="A4336" s="72"/>
      <c r="B4336" s="72"/>
      <c r="C4336" s="72"/>
      <c r="D4336" s="73"/>
      <c r="E4336" s="72"/>
      <c r="F4336" s="72"/>
      <c r="G4336" s="74"/>
      <c r="H4336" s="72"/>
      <c r="I4336" s="72"/>
    </row>
    <row r="4337" spans="1:9" x14ac:dyDescent="0.25">
      <c r="A4337" s="72"/>
      <c r="B4337" s="72"/>
      <c r="C4337" s="72"/>
      <c r="D4337" s="73"/>
      <c r="E4337" s="72"/>
      <c r="F4337" s="72"/>
      <c r="G4337" s="74"/>
      <c r="H4337" s="72"/>
      <c r="I4337" s="72"/>
    </row>
    <row r="4338" spans="1:9" x14ac:dyDescent="0.25">
      <c r="A4338" s="72"/>
      <c r="B4338" s="72"/>
      <c r="C4338" s="72"/>
      <c r="D4338" s="73"/>
      <c r="E4338" s="72"/>
      <c r="F4338" s="72"/>
      <c r="G4338" s="74"/>
      <c r="H4338" s="72"/>
      <c r="I4338" s="72"/>
    </row>
    <row r="4339" spans="1:9" x14ac:dyDescent="0.25">
      <c r="A4339" s="72"/>
      <c r="B4339" s="72"/>
      <c r="C4339" s="72"/>
      <c r="D4339" s="73"/>
      <c r="E4339" s="72"/>
      <c r="F4339" s="72"/>
      <c r="G4339" s="74"/>
      <c r="H4339" s="72"/>
      <c r="I4339" s="72"/>
    </row>
    <row r="4340" spans="1:9" x14ac:dyDescent="0.25">
      <c r="A4340" s="72"/>
      <c r="B4340" s="72"/>
      <c r="C4340" s="72"/>
      <c r="D4340" s="73"/>
      <c r="E4340" s="72"/>
      <c r="F4340" s="72"/>
      <c r="G4340" s="74"/>
      <c r="H4340" s="72"/>
      <c r="I4340" s="72"/>
    </row>
    <row r="4341" spans="1:9" x14ac:dyDescent="0.25">
      <c r="A4341" s="72"/>
      <c r="B4341" s="72"/>
      <c r="C4341" s="72"/>
      <c r="D4341" s="73"/>
      <c r="E4341" s="72"/>
      <c r="F4341" s="72"/>
      <c r="G4341" s="74"/>
      <c r="H4341" s="72"/>
      <c r="I4341" s="72"/>
    </row>
    <row r="4342" spans="1:9" x14ac:dyDescent="0.25">
      <c r="A4342" s="72"/>
      <c r="B4342" s="72"/>
      <c r="C4342" s="72"/>
      <c r="D4342" s="73"/>
      <c r="E4342" s="72"/>
      <c r="F4342" s="72"/>
      <c r="G4342" s="74"/>
      <c r="H4342" s="72"/>
      <c r="I4342" s="72"/>
    </row>
    <row r="4343" spans="1:9" x14ac:dyDescent="0.25">
      <c r="A4343" s="72"/>
      <c r="B4343" s="72"/>
      <c r="C4343" s="72"/>
      <c r="D4343" s="73"/>
      <c r="E4343" s="72"/>
      <c r="F4343" s="72"/>
      <c r="G4343" s="74"/>
      <c r="H4343" s="72"/>
      <c r="I4343" s="72"/>
    </row>
    <row r="4344" spans="1:9" x14ac:dyDescent="0.25">
      <c r="A4344" s="72"/>
      <c r="B4344" s="72"/>
      <c r="C4344" s="72"/>
      <c r="D4344" s="73"/>
      <c r="E4344" s="72"/>
      <c r="F4344" s="72"/>
      <c r="G4344" s="74"/>
      <c r="H4344" s="72"/>
      <c r="I4344" s="72"/>
    </row>
    <row r="4345" spans="1:9" x14ac:dyDescent="0.25">
      <c r="A4345" s="72"/>
      <c r="B4345" s="72"/>
      <c r="C4345" s="72"/>
      <c r="D4345" s="73"/>
      <c r="E4345" s="72"/>
      <c r="F4345" s="72"/>
      <c r="G4345" s="74"/>
      <c r="H4345" s="72"/>
      <c r="I4345" s="72"/>
    </row>
    <row r="4346" spans="1:9" x14ac:dyDescent="0.25">
      <c r="A4346" s="72"/>
      <c r="B4346" s="72"/>
      <c r="C4346" s="72"/>
      <c r="D4346" s="73"/>
      <c r="E4346" s="72"/>
      <c r="F4346" s="72"/>
      <c r="G4346" s="74"/>
      <c r="H4346" s="72"/>
      <c r="I4346" s="72"/>
    </row>
    <row r="4347" spans="1:9" x14ac:dyDescent="0.25">
      <c r="A4347" s="72"/>
      <c r="B4347" s="72"/>
      <c r="C4347" s="72"/>
      <c r="D4347" s="73"/>
      <c r="E4347" s="72"/>
      <c r="F4347" s="72"/>
      <c r="G4347" s="74"/>
      <c r="H4347" s="72"/>
      <c r="I4347" s="72"/>
    </row>
    <row r="4348" spans="1:9" x14ac:dyDescent="0.25">
      <c r="A4348" s="72"/>
      <c r="B4348" s="72"/>
      <c r="C4348" s="72"/>
      <c r="D4348" s="73"/>
      <c r="E4348" s="72"/>
      <c r="F4348" s="72"/>
      <c r="G4348" s="74"/>
      <c r="H4348" s="72"/>
      <c r="I4348" s="72"/>
    </row>
    <row r="4349" spans="1:9" x14ac:dyDescent="0.25">
      <c r="A4349" s="72"/>
      <c r="B4349" s="72"/>
      <c r="C4349" s="72"/>
      <c r="D4349" s="73"/>
      <c r="E4349" s="72"/>
      <c r="F4349" s="72"/>
      <c r="G4349" s="74"/>
      <c r="H4349" s="72"/>
      <c r="I4349" s="72"/>
    </row>
    <row r="4350" spans="1:9" x14ac:dyDescent="0.25">
      <c r="A4350" s="72"/>
      <c r="B4350" s="72"/>
      <c r="C4350" s="72"/>
      <c r="D4350" s="73"/>
      <c r="E4350" s="72"/>
      <c r="F4350" s="72"/>
      <c r="G4350" s="74"/>
      <c r="H4350" s="72"/>
      <c r="I4350" s="72"/>
    </row>
    <row r="4351" spans="1:9" x14ac:dyDescent="0.25">
      <c r="A4351" s="72"/>
      <c r="B4351" s="72"/>
      <c r="C4351" s="72"/>
      <c r="D4351" s="73"/>
      <c r="E4351" s="72"/>
      <c r="F4351" s="72"/>
      <c r="G4351" s="74"/>
      <c r="H4351" s="72"/>
      <c r="I4351" s="72"/>
    </row>
    <row r="4352" spans="1:9" x14ac:dyDescent="0.25">
      <c r="A4352" s="72"/>
      <c r="B4352" s="72"/>
      <c r="C4352" s="72"/>
      <c r="D4352" s="73"/>
      <c r="E4352" s="72"/>
      <c r="F4352" s="72"/>
      <c r="G4352" s="74"/>
      <c r="H4352" s="72"/>
      <c r="I4352" s="72"/>
    </row>
    <row r="4353" spans="1:9" x14ac:dyDescent="0.25">
      <c r="A4353" s="72"/>
      <c r="B4353" s="72"/>
      <c r="C4353" s="72"/>
      <c r="D4353" s="73"/>
      <c r="E4353" s="72"/>
      <c r="F4353" s="72"/>
      <c r="G4353" s="74"/>
      <c r="H4353" s="72"/>
      <c r="I4353" s="72"/>
    </row>
    <row r="4354" spans="1:9" x14ac:dyDescent="0.25">
      <c r="A4354" s="72"/>
      <c r="B4354" s="72"/>
      <c r="C4354" s="72"/>
      <c r="D4354" s="73"/>
      <c r="E4354" s="72"/>
      <c r="F4354" s="72"/>
      <c r="G4354" s="74"/>
      <c r="H4354" s="72"/>
      <c r="I4354" s="72"/>
    </row>
    <row r="4355" spans="1:9" x14ac:dyDescent="0.25">
      <c r="A4355" s="72"/>
      <c r="B4355" s="72"/>
      <c r="C4355" s="72"/>
      <c r="D4355" s="73"/>
      <c r="E4355" s="72"/>
      <c r="F4355" s="72"/>
      <c r="G4355" s="74"/>
      <c r="H4355" s="72"/>
      <c r="I4355" s="72"/>
    </row>
    <row r="4356" spans="1:9" x14ac:dyDescent="0.25">
      <c r="A4356" s="72"/>
      <c r="B4356" s="72"/>
      <c r="C4356" s="72"/>
      <c r="D4356" s="73"/>
      <c r="E4356" s="72"/>
      <c r="F4356" s="72"/>
      <c r="G4356" s="74"/>
      <c r="H4356" s="72"/>
      <c r="I4356" s="72"/>
    </row>
    <row r="4357" spans="1:9" x14ac:dyDescent="0.25">
      <c r="A4357" s="72"/>
      <c r="B4357" s="72"/>
      <c r="C4357" s="72"/>
      <c r="D4357" s="73"/>
      <c r="E4357" s="72"/>
      <c r="F4357" s="72"/>
      <c r="G4357" s="74"/>
      <c r="H4357" s="72"/>
      <c r="I4357" s="72"/>
    </row>
    <row r="4358" spans="1:9" x14ac:dyDescent="0.25">
      <c r="A4358" s="72"/>
      <c r="B4358" s="72"/>
      <c r="C4358" s="72"/>
      <c r="D4358" s="73"/>
      <c r="E4358" s="72"/>
      <c r="F4358" s="72"/>
      <c r="G4358" s="74"/>
      <c r="H4358" s="72"/>
      <c r="I4358" s="72"/>
    </row>
    <row r="4359" spans="1:9" x14ac:dyDescent="0.25">
      <c r="A4359" s="72"/>
      <c r="B4359" s="72"/>
      <c r="C4359" s="72"/>
      <c r="D4359" s="73"/>
      <c r="E4359" s="72"/>
      <c r="F4359" s="72"/>
      <c r="G4359" s="74"/>
      <c r="H4359" s="72"/>
      <c r="I4359" s="72"/>
    </row>
    <row r="4360" spans="1:9" x14ac:dyDescent="0.25">
      <c r="A4360" s="72"/>
      <c r="B4360" s="72"/>
      <c r="C4360" s="72"/>
      <c r="D4360" s="73"/>
      <c r="E4360" s="72"/>
      <c r="F4360" s="72"/>
      <c r="G4360" s="74"/>
      <c r="H4360" s="72"/>
      <c r="I4360" s="72"/>
    </row>
    <row r="4361" spans="1:9" x14ac:dyDescent="0.25">
      <c r="A4361" s="72"/>
      <c r="B4361" s="72"/>
      <c r="C4361" s="72"/>
      <c r="D4361" s="73"/>
      <c r="E4361" s="72"/>
      <c r="F4361" s="72"/>
      <c r="G4361" s="74"/>
      <c r="H4361" s="72"/>
      <c r="I4361" s="72"/>
    </row>
    <row r="4362" spans="1:9" x14ac:dyDescent="0.25">
      <c r="A4362" s="72"/>
      <c r="B4362" s="72"/>
      <c r="C4362" s="72"/>
      <c r="D4362" s="73"/>
      <c r="E4362" s="72"/>
      <c r="F4362" s="72"/>
      <c r="G4362" s="74"/>
      <c r="H4362" s="72"/>
      <c r="I4362" s="72"/>
    </row>
    <row r="4363" spans="1:9" x14ac:dyDescent="0.25">
      <c r="A4363" s="72"/>
      <c r="B4363" s="72"/>
      <c r="C4363" s="72"/>
      <c r="D4363" s="73"/>
      <c r="E4363" s="72"/>
      <c r="F4363" s="72"/>
      <c r="G4363" s="74"/>
      <c r="H4363" s="72"/>
      <c r="I4363" s="72"/>
    </row>
    <row r="4364" spans="1:9" x14ac:dyDescent="0.25">
      <c r="A4364" s="72"/>
      <c r="B4364" s="72"/>
      <c r="C4364" s="72"/>
      <c r="D4364" s="73"/>
      <c r="E4364" s="72"/>
      <c r="F4364" s="72"/>
      <c r="G4364" s="74"/>
      <c r="H4364" s="72"/>
      <c r="I4364" s="72"/>
    </row>
    <row r="4365" spans="1:9" x14ac:dyDescent="0.25">
      <c r="A4365" s="72"/>
      <c r="B4365" s="72"/>
      <c r="C4365" s="72"/>
      <c r="D4365" s="73"/>
      <c r="E4365" s="72"/>
      <c r="F4365" s="72"/>
      <c r="G4365" s="74"/>
      <c r="H4365" s="72"/>
      <c r="I4365" s="72"/>
    </row>
    <row r="4366" spans="1:9" x14ac:dyDescent="0.25">
      <c r="A4366" s="72"/>
      <c r="B4366" s="72"/>
      <c r="C4366" s="72"/>
      <c r="D4366" s="73"/>
      <c r="E4366" s="72"/>
      <c r="F4366" s="72"/>
      <c r="G4366" s="74"/>
      <c r="H4366" s="72"/>
      <c r="I4366" s="72"/>
    </row>
    <row r="4367" spans="1:9" x14ac:dyDescent="0.25">
      <c r="A4367" s="72"/>
      <c r="B4367" s="72"/>
      <c r="C4367" s="72"/>
      <c r="D4367" s="73"/>
      <c r="E4367" s="72"/>
      <c r="F4367" s="72"/>
      <c r="G4367" s="74"/>
      <c r="H4367" s="72"/>
      <c r="I4367" s="72"/>
    </row>
    <row r="4368" spans="1:9" x14ac:dyDescent="0.25">
      <c r="A4368" s="72"/>
      <c r="B4368" s="72"/>
      <c r="C4368" s="72"/>
      <c r="D4368" s="73"/>
      <c r="E4368" s="72"/>
      <c r="F4368" s="72"/>
      <c r="G4368" s="74"/>
      <c r="H4368" s="72"/>
      <c r="I4368" s="72"/>
    </row>
    <row r="4369" spans="1:9" x14ac:dyDescent="0.25">
      <c r="A4369" s="72"/>
      <c r="B4369" s="72"/>
      <c r="C4369" s="72"/>
      <c r="D4369" s="73"/>
      <c r="E4369" s="72"/>
      <c r="F4369" s="72"/>
      <c r="G4369" s="74"/>
      <c r="H4369" s="72"/>
      <c r="I4369" s="72"/>
    </row>
    <row r="4370" spans="1:9" x14ac:dyDescent="0.25">
      <c r="A4370" s="72"/>
      <c r="B4370" s="72"/>
      <c r="C4370" s="72"/>
      <c r="D4370" s="73"/>
      <c r="E4370" s="72"/>
      <c r="F4370" s="72"/>
      <c r="G4370" s="74"/>
      <c r="H4370" s="72"/>
      <c r="I4370" s="72"/>
    </row>
    <row r="4371" spans="1:9" x14ac:dyDescent="0.25">
      <c r="A4371" s="72"/>
      <c r="B4371" s="72"/>
      <c r="C4371" s="72"/>
      <c r="D4371" s="73"/>
      <c r="E4371" s="72"/>
      <c r="F4371" s="72"/>
      <c r="G4371" s="74"/>
      <c r="H4371" s="72"/>
      <c r="I4371" s="72"/>
    </row>
    <row r="4372" spans="1:9" x14ac:dyDescent="0.25">
      <c r="A4372" s="72"/>
      <c r="B4372" s="72"/>
      <c r="C4372" s="72"/>
      <c r="D4372" s="73"/>
      <c r="E4372" s="72"/>
      <c r="F4372" s="72"/>
      <c r="G4372" s="74"/>
      <c r="H4372" s="72"/>
      <c r="I4372" s="72"/>
    </row>
    <row r="4373" spans="1:9" x14ac:dyDescent="0.25">
      <c r="A4373" s="72"/>
      <c r="B4373" s="72"/>
      <c r="C4373" s="72"/>
      <c r="D4373" s="73"/>
      <c r="E4373" s="72"/>
      <c r="F4373" s="72"/>
      <c r="G4373" s="74"/>
      <c r="H4373" s="72"/>
      <c r="I4373" s="72"/>
    </row>
    <row r="4374" spans="1:9" x14ac:dyDescent="0.25">
      <c r="A4374" s="72"/>
      <c r="B4374" s="72"/>
      <c r="C4374" s="72"/>
      <c r="D4374" s="73"/>
      <c r="E4374" s="72"/>
      <c r="F4374" s="72"/>
      <c r="G4374" s="74"/>
      <c r="H4374" s="72"/>
      <c r="I4374" s="72"/>
    </row>
    <row r="4375" spans="1:9" x14ac:dyDescent="0.25">
      <c r="A4375" s="72"/>
      <c r="B4375" s="72"/>
      <c r="C4375" s="72"/>
      <c r="D4375" s="73"/>
      <c r="E4375" s="72"/>
      <c r="F4375" s="72"/>
      <c r="G4375" s="74"/>
      <c r="H4375" s="72"/>
      <c r="I4375" s="72"/>
    </row>
    <row r="4376" spans="1:9" x14ac:dyDescent="0.25">
      <c r="A4376" s="72"/>
      <c r="B4376" s="72"/>
      <c r="C4376" s="72"/>
      <c r="D4376" s="73"/>
      <c r="E4376" s="72"/>
      <c r="F4376" s="72"/>
      <c r="G4376" s="74"/>
      <c r="H4376" s="72"/>
      <c r="I4376" s="72"/>
    </row>
    <row r="4377" spans="1:9" x14ac:dyDescent="0.25">
      <c r="A4377" s="72"/>
      <c r="B4377" s="72"/>
      <c r="C4377" s="72"/>
      <c r="D4377" s="73"/>
      <c r="E4377" s="72"/>
      <c r="F4377" s="72"/>
      <c r="G4377" s="74"/>
      <c r="H4377" s="72"/>
      <c r="I4377" s="72"/>
    </row>
    <row r="4378" spans="1:9" x14ac:dyDescent="0.25">
      <c r="A4378" s="72"/>
      <c r="B4378" s="72"/>
      <c r="C4378" s="72"/>
      <c r="D4378" s="73"/>
      <c r="E4378" s="72"/>
      <c r="F4378" s="72"/>
      <c r="G4378" s="74"/>
      <c r="H4378" s="72"/>
      <c r="I4378" s="72"/>
    </row>
    <row r="4379" spans="1:9" x14ac:dyDescent="0.25">
      <c r="A4379" s="72"/>
      <c r="B4379" s="72"/>
      <c r="C4379" s="72"/>
      <c r="D4379" s="73"/>
      <c r="E4379" s="72"/>
      <c r="F4379" s="72"/>
      <c r="G4379" s="74"/>
      <c r="H4379" s="72"/>
      <c r="I4379" s="72"/>
    </row>
    <row r="4380" spans="1:9" x14ac:dyDescent="0.25">
      <c r="A4380" s="72"/>
      <c r="B4380" s="72"/>
      <c r="C4380" s="72"/>
      <c r="D4380" s="73"/>
      <c r="E4380" s="72"/>
      <c r="F4380" s="72"/>
      <c r="G4380" s="74"/>
      <c r="H4380" s="72"/>
      <c r="I4380" s="72"/>
    </row>
    <row r="4381" spans="1:9" x14ac:dyDescent="0.25">
      <c r="A4381" s="72"/>
      <c r="B4381" s="72"/>
      <c r="C4381" s="72"/>
      <c r="D4381" s="73"/>
      <c r="E4381" s="72"/>
      <c r="F4381" s="72"/>
      <c r="G4381" s="74"/>
      <c r="H4381" s="72"/>
      <c r="I4381" s="72"/>
    </row>
    <row r="4382" spans="1:9" x14ac:dyDescent="0.25">
      <c r="A4382" s="72"/>
      <c r="B4382" s="72"/>
      <c r="C4382" s="72"/>
      <c r="D4382" s="73"/>
      <c r="E4382" s="72"/>
      <c r="F4382" s="72"/>
      <c r="G4382" s="74"/>
      <c r="H4382" s="72"/>
      <c r="I4382" s="72"/>
    </row>
    <row r="4383" spans="1:9" x14ac:dyDescent="0.25">
      <c r="A4383" s="72"/>
      <c r="B4383" s="72"/>
      <c r="C4383" s="72"/>
      <c r="D4383" s="73"/>
      <c r="E4383" s="72"/>
      <c r="F4383" s="72"/>
      <c r="G4383" s="74"/>
      <c r="H4383" s="72"/>
      <c r="I4383" s="72"/>
    </row>
    <row r="4384" spans="1:9" x14ac:dyDescent="0.25">
      <c r="A4384" s="72"/>
      <c r="B4384" s="72"/>
      <c r="C4384" s="72"/>
      <c r="D4384" s="73"/>
      <c r="E4384" s="72"/>
      <c r="F4384" s="72"/>
      <c r="G4384" s="74"/>
      <c r="H4384" s="72"/>
      <c r="I4384" s="72"/>
    </row>
    <row r="4385" spans="1:9" x14ac:dyDescent="0.25">
      <c r="A4385" s="72"/>
      <c r="B4385" s="72"/>
      <c r="C4385" s="72"/>
      <c r="D4385" s="73"/>
      <c r="E4385" s="72"/>
      <c r="F4385" s="72"/>
      <c r="G4385" s="74"/>
      <c r="H4385" s="72"/>
      <c r="I4385" s="72"/>
    </row>
    <row r="4386" spans="1:9" x14ac:dyDescent="0.25">
      <c r="A4386" s="72"/>
      <c r="B4386" s="72"/>
      <c r="C4386" s="72"/>
      <c r="D4386" s="73"/>
      <c r="E4386" s="72"/>
      <c r="F4386" s="72"/>
      <c r="G4386" s="74"/>
      <c r="H4386" s="72"/>
      <c r="I4386" s="72"/>
    </row>
    <row r="4387" spans="1:9" x14ac:dyDescent="0.25">
      <c r="A4387" s="72"/>
      <c r="B4387" s="72"/>
      <c r="C4387" s="72"/>
      <c r="D4387" s="73"/>
      <c r="E4387" s="72"/>
      <c r="F4387" s="72"/>
      <c r="G4387" s="74"/>
      <c r="H4387" s="72"/>
      <c r="I4387" s="72"/>
    </row>
    <row r="4388" spans="1:9" x14ac:dyDescent="0.25">
      <c r="A4388" s="72"/>
      <c r="B4388" s="72"/>
      <c r="C4388" s="72"/>
      <c r="D4388" s="73"/>
      <c r="E4388" s="72"/>
      <c r="F4388" s="72"/>
      <c r="G4388" s="74"/>
      <c r="H4388" s="72"/>
      <c r="I4388" s="72"/>
    </row>
    <row r="4389" spans="1:9" x14ac:dyDescent="0.25">
      <c r="A4389" s="72"/>
      <c r="B4389" s="72"/>
      <c r="C4389" s="72"/>
      <c r="D4389" s="73"/>
      <c r="E4389" s="72"/>
      <c r="F4389" s="72"/>
      <c r="G4389" s="74"/>
      <c r="H4389" s="72"/>
      <c r="I4389" s="72"/>
    </row>
    <row r="4390" spans="1:9" x14ac:dyDescent="0.25">
      <c r="A4390" s="72"/>
      <c r="B4390" s="72"/>
      <c r="C4390" s="72"/>
      <c r="D4390" s="73"/>
      <c r="E4390" s="72"/>
      <c r="F4390" s="72"/>
      <c r="G4390" s="74"/>
      <c r="H4390" s="72"/>
      <c r="I4390" s="72"/>
    </row>
    <row r="4391" spans="1:9" x14ac:dyDescent="0.25">
      <c r="A4391" s="72"/>
      <c r="B4391" s="72"/>
      <c r="C4391" s="72"/>
      <c r="D4391" s="73"/>
      <c r="E4391" s="72"/>
      <c r="F4391" s="72"/>
      <c r="G4391" s="74"/>
      <c r="H4391" s="72"/>
      <c r="I4391" s="72"/>
    </row>
    <row r="4392" spans="1:9" x14ac:dyDescent="0.25">
      <c r="A4392" s="72"/>
      <c r="B4392" s="72"/>
      <c r="C4392" s="72"/>
      <c r="D4392" s="73"/>
      <c r="E4392" s="72"/>
      <c r="F4392" s="72"/>
      <c r="G4392" s="74"/>
      <c r="H4392" s="72"/>
      <c r="I4392" s="72"/>
    </row>
    <row r="4393" spans="1:9" x14ac:dyDescent="0.25">
      <c r="A4393" s="72"/>
      <c r="B4393" s="72"/>
      <c r="C4393" s="72"/>
      <c r="D4393" s="73"/>
      <c r="E4393" s="72"/>
      <c r="F4393" s="72"/>
      <c r="G4393" s="74"/>
      <c r="H4393" s="72"/>
      <c r="I4393" s="72"/>
    </row>
    <row r="4394" spans="1:9" x14ac:dyDescent="0.25">
      <c r="A4394" s="72"/>
      <c r="B4394" s="72"/>
      <c r="C4394" s="72"/>
      <c r="D4394" s="73"/>
      <c r="E4394" s="72"/>
      <c r="F4394" s="72"/>
      <c r="G4394" s="74"/>
      <c r="H4394" s="72"/>
      <c r="I4394" s="72"/>
    </row>
    <row r="4395" spans="1:9" x14ac:dyDescent="0.25">
      <c r="A4395" s="72"/>
      <c r="B4395" s="72"/>
      <c r="C4395" s="72"/>
      <c r="D4395" s="73"/>
      <c r="E4395" s="72"/>
      <c r="F4395" s="72"/>
      <c r="G4395" s="74"/>
      <c r="H4395" s="72"/>
      <c r="I4395" s="72"/>
    </row>
    <row r="4396" spans="1:9" x14ac:dyDescent="0.25">
      <c r="A4396" s="72"/>
      <c r="B4396" s="72"/>
      <c r="C4396" s="72"/>
      <c r="D4396" s="73"/>
      <c r="E4396" s="72"/>
      <c r="F4396" s="72"/>
      <c r="G4396" s="74"/>
      <c r="H4396" s="72"/>
      <c r="I4396" s="72"/>
    </row>
    <row r="4397" spans="1:9" x14ac:dyDescent="0.25">
      <c r="A4397" s="72"/>
      <c r="B4397" s="72"/>
      <c r="C4397" s="72"/>
      <c r="D4397" s="73"/>
      <c r="E4397" s="72"/>
      <c r="F4397" s="72"/>
      <c r="G4397" s="74"/>
      <c r="H4397" s="72"/>
      <c r="I4397" s="72"/>
    </row>
    <row r="4398" spans="1:9" x14ac:dyDescent="0.25">
      <c r="A4398" s="72"/>
      <c r="B4398" s="72"/>
      <c r="C4398" s="72"/>
      <c r="D4398" s="73"/>
      <c r="E4398" s="72"/>
      <c r="F4398" s="72"/>
      <c r="G4398" s="74"/>
      <c r="H4398" s="72"/>
      <c r="I4398" s="72"/>
    </row>
    <row r="4399" spans="1:9" x14ac:dyDescent="0.25">
      <c r="A4399" s="72"/>
      <c r="B4399" s="72"/>
      <c r="C4399" s="72"/>
      <c r="D4399" s="73"/>
      <c r="E4399" s="72"/>
      <c r="F4399" s="72"/>
      <c r="G4399" s="74"/>
      <c r="H4399" s="72"/>
      <c r="I4399" s="72"/>
    </row>
    <row r="4400" spans="1:9" x14ac:dyDescent="0.25">
      <c r="A4400" s="72"/>
      <c r="B4400" s="72"/>
      <c r="C4400" s="72"/>
      <c r="D4400" s="73"/>
      <c r="E4400" s="72"/>
      <c r="F4400" s="72"/>
      <c r="G4400" s="74"/>
      <c r="H4400" s="72"/>
      <c r="I4400" s="72"/>
    </row>
    <row r="4401" spans="1:9" x14ac:dyDescent="0.25">
      <c r="A4401" s="72"/>
      <c r="B4401" s="72"/>
      <c r="C4401" s="72"/>
      <c r="D4401" s="73"/>
      <c r="E4401" s="72"/>
      <c r="F4401" s="72"/>
      <c r="G4401" s="74"/>
      <c r="H4401" s="72"/>
      <c r="I4401" s="72"/>
    </row>
    <row r="4402" spans="1:9" x14ac:dyDescent="0.25">
      <c r="A4402" s="72"/>
      <c r="B4402" s="72"/>
      <c r="C4402" s="72"/>
      <c r="D4402" s="73"/>
      <c r="E4402" s="72"/>
      <c r="F4402" s="72"/>
      <c r="G4402" s="74"/>
      <c r="H4402" s="72"/>
      <c r="I4402" s="72"/>
    </row>
    <row r="4403" spans="1:9" x14ac:dyDescent="0.25">
      <c r="A4403" s="72"/>
      <c r="B4403" s="72"/>
      <c r="C4403" s="72"/>
      <c r="D4403" s="73"/>
      <c r="E4403" s="72"/>
      <c r="F4403" s="72"/>
      <c r="G4403" s="74"/>
      <c r="H4403" s="72"/>
      <c r="I4403" s="72"/>
    </row>
    <row r="4404" spans="1:9" x14ac:dyDescent="0.25">
      <c r="A4404" s="72"/>
      <c r="B4404" s="72"/>
      <c r="C4404" s="72"/>
      <c r="D4404" s="73"/>
      <c r="E4404" s="72"/>
      <c r="F4404" s="72"/>
      <c r="G4404" s="74"/>
      <c r="H4404" s="72"/>
      <c r="I4404" s="72"/>
    </row>
    <row r="4405" spans="1:9" x14ac:dyDescent="0.25">
      <c r="A4405" s="72"/>
      <c r="B4405" s="72"/>
      <c r="C4405" s="72"/>
      <c r="D4405" s="73"/>
      <c r="E4405" s="72"/>
      <c r="F4405" s="72"/>
      <c r="G4405" s="74"/>
      <c r="H4405" s="72"/>
      <c r="I4405" s="72"/>
    </row>
    <row r="4406" spans="1:9" x14ac:dyDescent="0.25">
      <c r="A4406" s="72"/>
      <c r="B4406" s="72"/>
      <c r="C4406" s="72"/>
      <c r="D4406" s="73"/>
      <c r="E4406" s="72"/>
      <c r="F4406" s="72"/>
      <c r="G4406" s="74"/>
      <c r="H4406" s="72"/>
      <c r="I4406" s="72"/>
    </row>
    <row r="4407" spans="1:9" x14ac:dyDescent="0.25">
      <c r="A4407" s="72"/>
      <c r="B4407" s="72"/>
      <c r="C4407" s="72"/>
      <c r="D4407" s="73"/>
      <c r="E4407" s="72"/>
      <c r="F4407" s="72"/>
      <c r="G4407" s="74"/>
      <c r="H4407" s="72"/>
      <c r="I4407" s="72"/>
    </row>
    <row r="4408" spans="1:9" x14ac:dyDescent="0.25">
      <c r="A4408" s="72"/>
      <c r="B4408" s="72"/>
      <c r="C4408" s="72"/>
      <c r="D4408" s="73"/>
      <c r="E4408" s="72"/>
      <c r="F4408" s="72"/>
      <c r="G4408" s="74"/>
      <c r="H4408" s="72"/>
      <c r="I4408" s="72"/>
    </row>
    <row r="4409" spans="1:9" x14ac:dyDescent="0.25">
      <c r="A4409" s="72"/>
      <c r="B4409" s="72"/>
      <c r="C4409" s="72"/>
      <c r="D4409" s="73"/>
      <c r="E4409" s="72"/>
      <c r="F4409" s="72"/>
      <c r="G4409" s="74"/>
      <c r="H4409" s="72"/>
      <c r="I4409" s="72"/>
    </row>
    <row r="4410" spans="1:9" x14ac:dyDescent="0.25">
      <c r="A4410" s="72"/>
      <c r="B4410" s="72"/>
      <c r="C4410" s="72"/>
      <c r="D4410" s="73"/>
      <c r="E4410" s="72"/>
      <c r="F4410" s="72"/>
      <c r="G4410" s="74"/>
      <c r="H4410" s="72"/>
      <c r="I4410" s="72"/>
    </row>
    <row r="4411" spans="1:9" x14ac:dyDescent="0.25">
      <c r="A4411" s="72"/>
      <c r="B4411" s="72"/>
      <c r="C4411" s="72"/>
      <c r="D4411" s="73"/>
      <c r="E4411" s="72"/>
      <c r="F4411" s="72"/>
      <c r="G4411" s="74"/>
      <c r="H4411" s="72"/>
      <c r="I4411" s="72"/>
    </row>
    <row r="4412" spans="1:9" x14ac:dyDescent="0.25">
      <c r="A4412" s="72"/>
      <c r="B4412" s="72"/>
      <c r="C4412" s="72"/>
      <c r="D4412" s="73"/>
      <c r="E4412" s="72"/>
      <c r="F4412" s="72"/>
      <c r="G4412" s="74"/>
      <c r="H4412" s="72"/>
      <c r="I4412" s="72"/>
    </row>
    <row r="4413" spans="1:9" x14ac:dyDescent="0.25">
      <c r="A4413" s="72"/>
      <c r="B4413" s="72"/>
      <c r="C4413" s="72"/>
      <c r="D4413" s="73"/>
      <c r="E4413" s="72"/>
      <c r="F4413" s="72"/>
      <c r="G4413" s="74"/>
      <c r="H4413" s="72"/>
      <c r="I4413" s="72"/>
    </row>
    <row r="4414" spans="1:9" x14ac:dyDescent="0.25">
      <c r="A4414" s="72"/>
      <c r="B4414" s="72"/>
      <c r="C4414" s="72"/>
      <c r="D4414" s="73"/>
      <c r="E4414" s="72"/>
      <c r="F4414" s="72"/>
      <c r="G4414" s="74"/>
      <c r="H4414" s="72"/>
      <c r="I4414" s="72"/>
    </row>
    <row r="4415" spans="1:9" x14ac:dyDescent="0.25">
      <c r="A4415" s="72"/>
      <c r="B4415" s="72"/>
      <c r="C4415" s="72"/>
      <c r="D4415" s="73"/>
      <c r="E4415" s="72"/>
      <c r="F4415" s="72"/>
      <c r="G4415" s="74"/>
      <c r="H4415" s="72"/>
      <c r="I4415" s="72"/>
    </row>
    <row r="4416" spans="1:9" x14ac:dyDescent="0.25">
      <c r="A4416" s="72"/>
      <c r="B4416" s="72"/>
      <c r="C4416" s="72"/>
      <c r="D4416" s="73"/>
      <c r="E4416" s="72"/>
      <c r="F4416" s="72"/>
      <c r="G4416" s="74"/>
      <c r="H4416" s="72"/>
      <c r="I4416" s="72"/>
    </row>
    <row r="4417" spans="1:9" x14ac:dyDescent="0.25">
      <c r="A4417" s="72"/>
      <c r="B4417" s="72"/>
      <c r="C4417" s="72"/>
      <c r="D4417" s="73"/>
      <c r="E4417" s="72"/>
      <c r="F4417" s="72"/>
      <c r="G4417" s="74"/>
      <c r="H4417" s="72"/>
      <c r="I4417" s="72"/>
    </row>
    <row r="4418" spans="1:9" x14ac:dyDescent="0.25">
      <c r="A4418" s="72"/>
      <c r="B4418" s="72"/>
      <c r="C4418" s="72"/>
      <c r="D4418" s="73"/>
      <c r="E4418" s="72"/>
      <c r="F4418" s="72"/>
      <c r="G4418" s="74"/>
      <c r="H4418" s="72"/>
      <c r="I4418" s="72"/>
    </row>
    <row r="4419" spans="1:9" x14ac:dyDescent="0.25">
      <c r="A4419" s="72"/>
      <c r="B4419" s="72"/>
      <c r="C4419" s="72"/>
      <c r="D4419" s="73"/>
      <c r="E4419" s="72"/>
      <c r="F4419" s="72"/>
      <c r="G4419" s="74"/>
      <c r="H4419" s="72"/>
      <c r="I4419" s="72"/>
    </row>
    <row r="4420" spans="1:9" x14ac:dyDescent="0.25">
      <c r="A4420" s="72"/>
      <c r="B4420" s="72"/>
      <c r="C4420" s="72"/>
      <c r="D4420" s="73"/>
      <c r="E4420" s="72"/>
      <c r="F4420" s="72"/>
      <c r="G4420" s="74"/>
      <c r="H4420" s="72"/>
      <c r="I4420" s="72"/>
    </row>
    <row r="4421" spans="1:9" x14ac:dyDescent="0.25">
      <c r="A4421" s="72"/>
      <c r="B4421" s="72"/>
      <c r="C4421" s="72"/>
      <c r="D4421" s="73"/>
      <c r="E4421" s="72"/>
      <c r="F4421" s="72"/>
      <c r="G4421" s="74"/>
      <c r="H4421" s="72"/>
      <c r="I4421" s="72"/>
    </row>
    <row r="4422" spans="1:9" x14ac:dyDescent="0.25">
      <c r="A4422" s="72"/>
      <c r="B4422" s="72"/>
      <c r="C4422" s="72"/>
      <c r="D4422" s="73"/>
      <c r="E4422" s="72"/>
      <c r="F4422" s="72"/>
      <c r="G4422" s="74"/>
      <c r="H4422" s="72"/>
      <c r="I4422" s="72"/>
    </row>
    <row r="4423" spans="1:9" x14ac:dyDescent="0.25">
      <c r="A4423" s="72"/>
      <c r="B4423" s="72"/>
      <c r="C4423" s="72"/>
      <c r="D4423" s="73"/>
      <c r="E4423" s="72"/>
      <c r="F4423" s="72"/>
      <c r="G4423" s="74"/>
      <c r="H4423" s="72"/>
      <c r="I4423" s="72"/>
    </row>
    <row r="4424" spans="1:9" x14ac:dyDescent="0.25">
      <c r="A4424" s="72"/>
      <c r="B4424" s="72"/>
      <c r="C4424" s="72"/>
      <c r="D4424" s="73"/>
      <c r="E4424" s="72"/>
      <c r="F4424" s="72"/>
      <c r="G4424" s="74"/>
      <c r="H4424" s="72"/>
      <c r="I4424" s="72"/>
    </row>
    <row r="4425" spans="1:9" x14ac:dyDescent="0.25">
      <c r="A4425" s="72"/>
      <c r="B4425" s="72"/>
      <c r="C4425" s="72"/>
      <c r="D4425" s="73"/>
      <c r="E4425" s="72"/>
      <c r="F4425" s="72"/>
      <c r="G4425" s="74"/>
      <c r="H4425" s="72"/>
      <c r="I4425" s="72"/>
    </row>
    <row r="4426" spans="1:9" x14ac:dyDescent="0.25">
      <c r="A4426" s="72"/>
      <c r="B4426" s="72"/>
      <c r="C4426" s="72"/>
      <c r="D4426" s="73"/>
      <c r="E4426" s="72"/>
      <c r="F4426" s="72"/>
      <c r="G4426" s="74"/>
      <c r="H4426" s="72"/>
      <c r="I4426" s="72"/>
    </row>
    <row r="4427" spans="1:9" x14ac:dyDescent="0.25">
      <c r="A4427" s="72"/>
      <c r="B4427" s="72"/>
      <c r="C4427" s="72"/>
      <c r="D4427" s="73"/>
      <c r="E4427" s="72"/>
      <c r="F4427" s="72"/>
      <c r="G4427" s="74"/>
      <c r="H4427" s="72"/>
      <c r="I4427" s="72"/>
    </row>
    <row r="4428" spans="1:9" x14ac:dyDescent="0.25">
      <c r="A4428" s="72"/>
      <c r="B4428" s="72"/>
      <c r="C4428" s="72"/>
      <c r="D4428" s="73"/>
      <c r="E4428" s="72"/>
      <c r="F4428" s="72"/>
      <c r="G4428" s="74"/>
      <c r="H4428" s="72"/>
      <c r="I4428" s="72"/>
    </row>
    <row r="4429" spans="1:9" x14ac:dyDescent="0.25">
      <c r="A4429" s="72"/>
      <c r="B4429" s="72"/>
      <c r="C4429" s="72"/>
      <c r="D4429" s="73"/>
      <c r="E4429" s="72"/>
      <c r="F4429" s="72"/>
      <c r="G4429" s="74"/>
      <c r="H4429" s="72"/>
      <c r="I4429" s="72"/>
    </row>
    <row r="4430" spans="1:9" x14ac:dyDescent="0.25">
      <c r="A4430" s="72"/>
      <c r="B4430" s="72"/>
      <c r="C4430" s="72"/>
      <c r="D4430" s="73"/>
      <c r="E4430" s="72"/>
      <c r="F4430" s="72"/>
      <c r="G4430" s="74"/>
      <c r="H4430" s="72"/>
      <c r="I4430" s="72"/>
    </row>
    <row r="4431" spans="1:9" x14ac:dyDescent="0.25">
      <c r="A4431" s="72"/>
      <c r="B4431" s="72"/>
      <c r="C4431" s="72"/>
      <c r="D4431" s="73"/>
      <c r="E4431" s="72"/>
      <c r="F4431" s="72"/>
      <c r="G4431" s="74"/>
      <c r="H4431" s="72"/>
      <c r="I4431" s="72"/>
    </row>
    <row r="4432" spans="1:9" x14ac:dyDescent="0.25">
      <c r="A4432" s="72"/>
      <c r="B4432" s="72"/>
      <c r="C4432" s="72"/>
      <c r="D4432" s="73"/>
      <c r="E4432" s="72"/>
      <c r="F4432" s="72"/>
      <c r="G4432" s="74"/>
      <c r="H4432" s="72"/>
      <c r="I4432" s="72"/>
    </row>
    <row r="4433" spans="1:9" x14ac:dyDescent="0.25">
      <c r="A4433" s="72"/>
      <c r="B4433" s="72"/>
      <c r="C4433" s="72"/>
      <c r="D4433" s="73"/>
      <c r="E4433" s="72"/>
      <c r="F4433" s="72"/>
      <c r="G4433" s="74"/>
      <c r="H4433" s="72"/>
      <c r="I4433" s="72"/>
    </row>
    <row r="4434" spans="1:9" x14ac:dyDescent="0.25">
      <c r="A4434" s="72"/>
      <c r="B4434" s="72"/>
      <c r="C4434" s="72"/>
      <c r="D4434" s="73"/>
      <c r="E4434" s="72"/>
      <c r="F4434" s="72"/>
      <c r="G4434" s="74"/>
      <c r="H4434" s="72"/>
      <c r="I4434" s="72"/>
    </row>
    <row r="4435" spans="1:9" x14ac:dyDescent="0.25">
      <c r="A4435" s="72"/>
      <c r="B4435" s="72"/>
      <c r="C4435" s="72"/>
      <c r="D4435" s="73"/>
      <c r="E4435" s="72"/>
      <c r="F4435" s="72"/>
      <c r="G4435" s="74"/>
      <c r="H4435" s="72"/>
      <c r="I4435" s="72"/>
    </row>
    <row r="4436" spans="1:9" x14ac:dyDescent="0.25">
      <c r="A4436" s="72"/>
      <c r="B4436" s="72"/>
      <c r="C4436" s="72"/>
      <c r="D4436" s="73"/>
      <c r="E4436" s="72"/>
      <c r="F4436" s="72"/>
      <c r="G4436" s="74"/>
      <c r="H4436" s="72"/>
      <c r="I4436" s="72"/>
    </row>
    <row r="4437" spans="1:9" x14ac:dyDescent="0.25">
      <c r="A4437" s="72"/>
      <c r="B4437" s="72"/>
      <c r="C4437" s="72"/>
      <c r="D4437" s="73"/>
      <c r="E4437" s="72"/>
      <c r="F4437" s="72"/>
      <c r="G4437" s="74"/>
      <c r="H4437" s="72"/>
      <c r="I4437" s="72"/>
    </row>
    <row r="4438" spans="1:9" x14ac:dyDescent="0.25">
      <c r="A4438" s="72"/>
      <c r="B4438" s="72"/>
      <c r="C4438" s="72"/>
      <c r="D4438" s="73"/>
      <c r="E4438" s="72"/>
      <c r="F4438" s="72"/>
      <c r="G4438" s="74"/>
      <c r="H4438" s="72"/>
      <c r="I4438" s="72"/>
    </row>
    <row r="4439" spans="1:9" x14ac:dyDescent="0.25">
      <c r="A4439" s="72"/>
      <c r="B4439" s="72"/>
      <c r="C4439" s="72"/>
      <c r="D4439" s="73"/>
      <c r="E4439" s="72"/>
      <c r="F4439" s="72"/>
      <c r="G4439" s="74"/>
      <c r="H4439" s="72"/>
      <c r="I4439" s="72"/>
    </row>
    <row r="4440" spans="1:9" x14ac:dyDescent="0.25">
      <c r="A4440" s="72"/>
      <c r="B4440" s="72"/>
      <c r="C4440" s="72"/>
      <c r="D4440" s="73"/>
      <c r="E4440" s="72"/>
      <c r="F4440" s="72"/>
      <c r="G4440" s="74"/>
      <c r="H4440" s="72"/>
      <c r="I4440" s="72"/>
    </row>
    <row r="4441" spans="1:9" x14ac:dyDescent="0.25">
      <c r="A4441" s="72"/>
      <c r="B4441" s="72"/>
      <c r="C4441" s="72"/>
      <c r="D4441" s="73"/>
      <c r="E4441" s="72"/>
      <c r="F4441" s="72"/>
      <c r="G4441" s="74"/>
      <c r="H4441" s="72"/>
      <c r="I4441" s="72"/>
    </row>
    <row r="4442" spans="1:9" x14ac:dyDescent="0.25">
      <c r="A4442" s="72"/>
      <c r="B4442" s="72"/>
      <c r="C4442" s="72"/>
      <c r="D4442" s="73"/>
      <c r="E4442" s="72"/>
      <c r="F4442" s="72"/>
      <c r="G4442" s="74"/>
      <c r="H4442" s="72"/>
      <c r="I4442" s="72"/>
    </row>
    <row r="4443" spans="1:9" x14ac:dyDescent="0.25">
      <c r="A4443" s="72"/>
      <c r="B4443" s="72"/>
      <c r="C4443" s="72"/>
      <c r="D4443" s="73"/>
      <c r="E4443" s="72"/>
      <c r="F4443" s="72"/>
      <c r="G4443" s="74"/>
      <c r="H4443" s="72"/>
      <c r="I4443" s="72"/>
    </row>
    <row r="4444" spans="1:9" x14ac:dyDescent="0.25">
      <c r="A4444" s="72"/>
      <c r="B4444" s="72"/>
      <c r="C4444" s="72"/>
      <c r="D4444" s="73"/>
      <c r="E4444" s="72"/>
      <c r="F4444" s="72"/>
      <c r="G4444" s="74"/>
      <c r="H4444" s="72"/>
      <c r="I4444" s="72"/>
    </row>
    <row r="4445" spans="1:9" x14ac:dyDescent="0.25">
      <c r="A4445" s="72"/>
      <c r="B4445" s="72"/>
      <c r="C4445" s="72"/>
      <c r="D4445" s="73"/>
      <c r="E4445" s="72"/>
      <c r="F4445" s="72"/>
      <c r="G4445" s="74"/>
      <c r="H4445" s="72"/>
      <c r="I4445" s="72"/>
    </row>
    <row r="4446" spans="1:9" x14ac:dyDescent="0.25">
      <c r="A4446" s="72"/>
      <c r="B4446" s="72"/>
      <c r="C4446" s="72"/>
      <c r="D4446" s="73"/>
      <c r="E4446" s="72"/>
      <c r="F4446" s="72"/>
      <c r="G4446" s="74"/>
      <c r="H4446" s="72"/>
      <c r="I4446" s="72"/>
    </row>
    <row r="4447" spans="1:9" x14ac:dyDescent="0.25">
      <c r="A4447" s="72"/>
      <c r="B4447" s="72"/>
      <c r="C4447" s="72"/>
      <c r="D4447" s="73"/>
      <c r="E4447" s="72"/>
      <c r="F4447" s="72"/>
      <c r="G4447" s="74"/>
      <c r="H4447" s="72"/>
      <c r="I4447" s="72"/>
    </row>
    <row r="4448" spans="1:9" x14ac:dyDescent="0.25">
      <c r="A4448" s="72"/>
      <c r="B4448" s="72"/>
      <c r="C4448" s="72"/>
      <c r="D4448" s="73"/>
      <c r="E4448" s="72"/>
      <c r="F4448" s="72"/>
      <c r="G4448" s="74"/>
      <c r="H4448" s="72"/>
      <c r="I4448" s="72"/>
    </row>
    <row r="4449" spans="1:9" x14ac:dyDescent="0.25">
      <c r="A4449" s="72"/>
      <c r="B4449" s="72"/>
      <c r="C4449" s="72"/>
      <c r="D4449" s="73"/>
      <c r="E4449" s="72"/>
      <c r="F4449" s="72"/>
      <c r="G4449" s="74"/>
      <c r="H4449" s="72"/>
      <c r="I4449" s="72"/>
    </row>
    <row r="4450" spans="1:9" x14ac:dyDescent="0.25">
      <c r="A4450" s="72"/>
      <c r="B4450" s="72"/>
      <c r="C4450" s="72"/>
      <c r="D4450" s="73"/>
      <c r="E4450" s="72"/>
      <c r="F4450" s="72"/>
      <c r="G4450" s="74"/>
      <c r="H4450" s="72"/>
      <c r="I4450" s="72"/>
    </row>
    <row r="4451" spans="1:9" x14ac:dyDescent="0.25">
      <c r="A4451" s="72"/>
      <c r="B4451" s="72"/>
      <c r="C4451" s="72"/>
      <c r="D4451" s="73"/>
      <c r="E4451" s="72"/>
      <c r="F4451" s="72"/>
      <c r="G4451" s="74"/>
      <c r="H4451" s="72"/>
      <c r="I4451" s="72"/>
    </row>
    <row r="4452" spans="1:9" x14ac:dyDescent="0.25">
      <c r="A4452" s="72"/>
      <c r="B4452" s="72"/>
      <c r="C4452" s="72"/>
      <c r="D4452" s="73"/>
      <c r="E4452" s="72"/>
      <c r="F4452" s="72"/>
      <c r="G4452" s="74"/>
      <c r="H4452" s="72"/>
      <c r="I4452" s="72"/>
    </row>
    <row r="4453" spans="1:9" x14ac:dyDescent="0.25">
      <c r="A4453" s="72"/>
      <c r="B4453" s="72"/>
      <c r="C4453" s="72"/>
      <c r="D4453" s="73"/>
      <c r="E4453" s="72"/>
      <c r="F4453" s="72"/>
      <c r="G4453" s="74"/>
      <c r="H4453" s="72"/>
      <c r="I4453" s="72"/>
    </row>
    <row r="4454" spans="1:9" x14ac:dyDescent="0.25">
      <c r="A4454" s="72"/>
      <c r="B4454" s="72"/>
      <c r="C4454" s="72"/>
      <c r="D4454" s="73"/>
      <c r="E4454" s="72"/>
      <c r="F4454" s="72"/>
      <c r="G4454" s="74"/>
      <c r="H4454" s="72"/>
      <c r="I4454" s="72"/>
    </row>
    <row r="4455" spans="1:9" x14ac:dyDescent="0.25">
      <c r="A4455" s="72"/>
      <c r="B4455" s="72"/>
      <c r="C4455" s="72"/>
      <c r="D4455" s="73"/>
      <c r="E4455" s="72"/>
      <c r="F4455" s="72"/>
      <c r="G4455" s="74"/>
      <c r="H4455" s="72"/>
      <c r="I4455" s="72"/>
    </row>
    <row r="4456" spans="1:9" x14ac:dyDescent="0.25">
      <c r="A4456" s="72"/>
      <c r="B4456" s="72"/>
      <c r="C4456" s="72"/>
      <c r="D4456" s="73"/>
      <c r="E4456" s="72"/>
      <c r="F4456" s="72"/>
      <c r="G4456" s="74"/>
      <c r="H4456" s="72"/>
      <c r="I4456" s="72"/>
    </row>
    <row r="4457" spans="1:9" x14ac:dyDescent="0.25">
      <c r="A4457" s="72"/>
      <c r="B4457" s="72"/>
      <c r="C4457" s="72"/>
      <c r="D4457" s="73"/>
      <c r="E4457" s="72"/>
      <c r="F4457" s="72"/>
      <c r="G4457" s="74"/>
      <c r="H4457" s="72"/>
      <c r="I4457" s="72"/>
    </row>
    <row r="4458" spans="1:9" x14ac:dyDescent="0.25">
      <c r="A4458" s="72"/>
      <c r="B4458" s="72"/>
      <c r="C4458" s="72"/>
      <c r="D4458" s="73"/>
      <c r="E4458" s="72"/>
      <c r="F4458" s="72"/>
      <c r="G4458" s="74"/>
      <c r="H4458" s="72"/>
      <c r="I4458" s="72"/>
    </row>
    <row r="4459" spans="1:9" x14ac:dyDescent="0.25">
      <c r="A4459" s="72"/>
      <c r="B4459" s="72"/>
      <c r="C4459" s="72"/>
      <c r="D4459" s="73"/>
      <c r="E4459" s="72"/>
      <c r="F4459" s="72"/>
      <c r="G4459" s="74"/>
      <c r="H4459" s="72"/>
      <c r="I4459" s="72"/>
    </row>
    <row r="4460" spans="1:9" x14ac:dyDescent="0.25">
      <c r="A4460" s="72"/>
      <c r="B4460" s="72"/>
      <c r="C4460" s="72"/>
      <c r="D4460" s="73"/>
      <c r="E4460" s="72"/>
      <c r="F4460" s="72"/>
      <c r="G4460" s="74"/>
      <c r="H4460" s="72"/>
      <c r="I4460" s="72"/>
    </row>
    <row r="4461" spans="1:9" x14ac:dyDescent="0.25">
      <c r="A4461" s="72"/>
      <c r="B4461" s="72"/>
      <c r="C4461" s="72"/>
      <c r="D4461" s="73"/>
      <c r="E4461" s="72"/>
      <c r="F4461" s="72"/>
      <c r="G4461" s="74"/>
      <c r="H4461" s="72"/>
      <c r="I4461" s="72"/>
    </row>
    <row r="4462" spans="1:9" x14ac:dyDescent="0.25">
      <c r="A4462" s="72"/>
      <c r="B4462" s="72"/>
      <c r="C4462" s="72"/>
      <c r="D4462" s="73"/>
      <c r="E4462" s="72"/>
      <c r="F4462" s="72"/>
      <c r="G4462" s="74"/>
      <c r="H4462" s="72"/>
      <c r="I4462" s="72"/>
    </row>
    <row r="4463" spans="1:9" x14ac:dyDescent="0.25">
      <c r="A4463" s="72"/>
      <c r="B4463" s="72"/>
      <c r="C4463" s="72"/>
      <c r="D4463" s="73"/>
      <c r="E4463" s="72"/>
      <c r="F4463" s="72"/>
      <c r="G4463" s="74"/>
      <c r="H4463" s="72"/>
      <c r="I4463" s="72"/>
    </row>
    <row r="4464" spans="1:9" x14ac:dyDescent="0.25">
      <c r="A4464" s="72"/>
      <c r="B4464" s="72"/>
      <c r="C4464" s="72"/>
      <c r="D4464" s="73"/>
      <c r="E4464" s="72"/>
      <c r="F4464" s="72"/>
      <c r="G4464" s="74"/>
      <c r="H4464" s="72"/>
      <c r="I4464" s="72"/>
    </row>
    <row r="4465" spans="1:9" x14ac:dyDescent="0.25">
      <c r="A4465" s="72"/>
      <c r="B4465" s="72"/>
      <c r="C4465" s="72"/>
      <c r="D4465" s="73"/>
      <c r="E4465" s="72"/>
      <c r="F4465" s="72"/>
      <c r="G4465" s="74"/>
      <c r="H4465" s="72"/>
      <c r="I4465" s="72"/>
    </row>
    <row r="4466" spans="1:9" x14ac:dyDescent="0.25">
      <c r="A4466" s="72"/>
      <c r="B4466" s="72"/>
      <c r="C4466" s="72"/>
      <c r="D4466" s="73"/>
      <c r="E4466" s="72"/>
      <c r="F4466" s="72"/>
      <c r="G4466" s="74"/>
      <c r="H4466" s="72"/>
      <c r="I4466" s="72"/>
    </row>
    <row r="4467" spans="1:9" x14ac:dyDescent="0.25">
      <c r="A4467" s="72"/>
      <c r="B4467" s="72"/>
      <c r="C4467" s="72"/>
      <c r="D4467" s="73"/>
      <c r="E4467" s="72"/>
      <c r="F4467" s="72"/>
      <c r="G4467" s="74"/>
      <c r="H4467" s="72"/>
      <c r="I4467" s="72"/>
    </row>
    <row r="4468" spans="1:9" x14ac:dyDescent="0.25">
      <c r="A4468" s="72"/>
      <c r="B4468" s="72"/>
      <c r="C4468" s="72"/>
      <c r="D4468" s="73"/>
      <c r="E4468" s="72"/>
      <c r="F4468" s="72"/>
      <c r="G4468" s="74"/>
      <c r="H4468" s="72"/>
      <c r="I4468" s="72"/>
    </row>
    <row r="4469" spans="1:9" x14ac:dyDescent="0.25">
      <c r="A4469" s="72"/>
      <c r="B4469" s="72"/>
      <c r="C4469" s="72"/>
      <c r="D4469" s="73"/>
      <c r="E4469" s="72"/>
      <c r="F4469" s="72"/>
      <c r="G4469" s="74"/>
      <c r="H4469" s="72"/>
      <c r="I4469" s="72"/>
    </row>
    <row r="4470" spans="1:9" x14ac:dyDescent="0.25">
      <c r="A4470" s="72"/>
      <c r="B4470" s="72"/>
      <c r="C4470" s="72"/>
      <c r="D4470" s="73"/>
      <c r="E4470" s="72"/>
      <c r="F4470" s="72"/>
      <c r="G4470" s="74"/>
      <c r="H4470" s="72"/>
      <c r="I4470" s="72"/>
    </row>
    <row r="4471" spans="1:9" x14ac:dyDescent="0.25">
      <c r="A4471" s="72"/>
      <c r="B4471" s="72"/>
      <c r="C4471" s="72"/>
      <c r="D4471" s="73"/>
      <c r="E4471" s="72"/>
      <c r="F4471" s="72"/>
      <c r="G4471" s="74"/>
      <c r="H4471" s="72"/>
      <c r="I4471" s="72"/>
    </row>
    <row r="4472" spans="1:9" x14ac:dyDescent="0.25">
      <c r="A4472" s="72"/>
      <c r="B4472" s="72"/>
      <c r="C4472" s="72"/>
      <c r="D4472" s="73"/>
      <c r="E4472" s="72"/>
      <c r="F4472" s="72"/>
      <c r="G4472" s="74"/>
      <c r="H4472" s="72"/>
      <c r="I4472" s="72"/>
    </row>
    <row r="4473" spans="1:9" x14ac:dyDescent="0.25">
      <c r="A4473" s="72"/>
      <c r="B4473" s="72"/>
      <c r="C4473" s="72"/>
      <c r="D4473" s="73"/>
      <c r="E4473" s="72"/>
      <c r="F4473" s="72"/>
      <c r="G4473" s="74"/>
      <c r="H4473" s="72"/>
      <c r="I4473" s="72"/>
    </row>
    <row r="4474" spans="1:9" x14ac:dyDescent="0.25">
      <c r="A4474" s="72"/>
      <c r="B4474" s="72"/>
      <c r="C4474" s="72"/>
      <c r="D4474" s="73"/>
      <c r="E4474" s="72"/>
      <c r="F4474" s="72"/>
      <c r="G4474" s="74"/>
      <c r="H4474" s="72"/>
      <c r="I4474" s="72"/>
    </row>
    <row r="4475" spans="1:9" x14ac:dyDescent="0.25">
      <c r="A4475" s="72"/>
      <c r="B4475" s="72"/>
      <c r="C4475" s="72"/>
      <c r="D4475" s="73"/>
      <c r="E4475" s="72"/>
      <c r="F4475" s="72"/>
      <c r="G4475" s="74"/>
      <c r="H4475" s="72"/>
      <c r="I4475" s="72"/>
    </row>
    <row r="4476" spans="1:9" x14ac:dyDescent="0.25">
      <c r="A4476" s="72"/>
      <c r="B4476" s="72"/>
      <c r="C4476" s="72"/>
      <c r="D4476" s="73"/>
      <c r="E4476" s="72"/>
      <c r="F4476" s="72"/>
      <c r="G4476" s="74"/>
      <c r="H4476" s="72"/>
      <c r="I4476" s="72"/>
    </row>
    <row r="4477" spans="1:9" x14ac:dyDescent="0.25">
      <c r="A4477" s="72"/>
      <c r="B4477" s="72"/>
      <c r="C4477" s="72"/>
      <c r="D4477" s="73"/>
      <c r="E4477" s="72"/>
      <c r="F4477" s="72"/>
      <c r="G4477" s="74"/>
      <c r="H4477" s="72"/>
      <c r="I4477" s="72"/>
    </row>
    <row r="4478" spans="1:9" x14ac:dyDescent="0.25">
      <c r="A4478" s="72"/>
      <c r="B4478" s="72"/>
      <c r="C4478" s="72"/>
      <c r="D4478" s="73"/>
      <c r="E4478" s="72"/>
      <c r="F4478" s="72"/>
      <c r="G4478" s="74"/>
      <c r="H4478" s="72"/>
      <c r="I4478" s="72"/>
    </row>
    <row r="4479" spans="1:9" x14ac:dyDescent="0.25">
      <c r="A4479" s="72"/>
      <c r="B4479" s="72"/>
      <c r="C4479" s="72"/>
      <c r="D4479" s="73"/>
      <c r="E4479" s="72"/>
      <c r="F4479" s="72"/>
      <c r="G4479" s="74"/>
      <c r="H4479" s="72"/>
      <c r="I4479" s="72"/>
    </row>
    <row r="4480" spans="1:9" x14ac:dyDescent="0.25">
      <c r="A4480" s="72"/>
      <c r="B4480" s="72"/>
      <c r="C4480" s="72"/>
      <c r="D4480" s="73"/>
      <c r="E4480" s="72"/>
      <c r="F4480" s="72"/>
      <c r="G4480" s="74"/>
      <c r="H4480" s="72"/>
      <c r="I4480" s="72"/>
    </row>
    <row r="4481" spans="1:9" x14ac:dyDescent="0.25">
      <c r="A4481" s="72"/>
      <c r="B4481" s="72"/>
      <c r="C4481" s="72"/>
      <c r="D4481" s="73"/>
      <c r="E4481" s="72"/>
      <c r="F4481" s="72"/>
      <c r="G4481" s="74"/>
      <c r="H4481" s="72"/>
      <c r="I4481" s="72"/>
    </row>
    <row r="4482" spans="1:9" x14ac:dyDescent="0.25">
      <c r="A4482" s="72"/>
      <c r="B4482" s="72"/>
      <c r="C4482" s="72"/>
      <c r="D4482" s="73"/>
      <c r="E4482" s="72"/>
      <c r="F4482" s="72"/>
      <c r="G4482" s="74"/>
      <c r="H4482" s="72"/>
      <c r="I4482" s="72"/>
    </row>
    <row r="4483" spans="1:9" x14ac:dyDescent="0.25">
      <c r="A4483" s="72"/>
      <c r="B4483" s="72"/>
      <c r="C4483" s="72"/>
      <c r="D4483" s="73"/>
      <c r="E4483" s="72"/>
      <c r="F4483" s="72"/>
      <c r="G4483" s="74"/>
      <c r="H4483" s="72"/>
      <c r="I4483" s="72"/>
    </row>
    <row r="4484" spans="1:9" x14ac:dyDescent="0.25">
      <c r="A4484" s="72"/>
      <c r="B4484" s="72"/>
      <c r="C4484" s="72"/>
      <c r="D4484" s="73"/>
      <c r="E4484" s="72"/>
      <c r="F4484" s="72"/>
      <c r="G4484" s="74"/>
      <c r="H4484" s="72"/>
      <c r="I4484" s="72"/>
    </row>
    <row r="4485" spans="1:9" x14ac:dyDescent="0.25">
      <c r="A4485" s="72"/>
      <c r="B4485" s="72"/>
      <c r="C4485" s="72"/>
      <c r="D4485" s="73"/>
      <c r="E4485" s="72"/>
      <c r="F4485" s="72"/>
      <c r="G4485" s="74"/>
      <c r="H4485" s="72"/>
      <c r="I4485" s="72"/>
    </row>
    <row r="4486" spans="1:9" x14ac:dyDescent="0.25">
      <c r="A4486" s="72"/>
      <c r="B4486" s="72"/>
      <c r="C4486" s="72"/>
      <c r="D4486" s="73"/>
      <c r="E4486" s="72"/>
      <c r="F4486" s="72"/>
      <c r="G4486" s="74"/>
      <c r="H4486" s="72"/>
      <c r="I4486" s="72"/>
    </row>
    <row r="4487" spans="1:9" x14ac:dyDescent="0.25">
      <c r="A4487" s="72"/>
      <c r="B4487" s="72"/>
      <c r="C4487" s="72"/>
      <c r="D4487" s="73"/>
      <c r="E4487" s="72"/>
      <c r="F4487" s="72"/>
      <c r="G4487" s="74"/>
      <c r="H4487" s="72"/>
      <c r="I4487" s="72"/>
    </row>
    <row r="4488" spans="1:9" x14ac:dyDescent="0.25">
      <c r="A4488" s="72"/>
      <c r="B4488" s="72"/>
      <c r="C4488" s="72"/>
      <c r="D4488" s="73"/>
      <c r="E4488" s="72"/>
      <c r="F4488" s="72"/>
      <c r="G4488" s="74"/>
      <c r="H4488" s="72"/>
      <c r="I4488" s="72"/>
    </row>
    <row r="4489" spans="1:9" x14ac:dyDescent="0.25">
      <c r="A4489" s="72"/>
      <c r="B4489" s="72"/>
      <c r="C4489" s="72"/>
      <c r="D4489" s="73"/>
      <c r="E4489" s="72"/>
      <c r="F4489" s="72"/>
      <c r="G4489" s="74"/>
      <c r="H4489" s="72"/>
      <c r="I4489" s="72"/>
    </row>
    <row r="4490" spans="1:9" x14ac:dyDescent="0.25">
      <c r="A4490" s="72"/>
      <c r="B4490" s="72"/>
      <c r="C4490" s="72"/>
      <c r="D4490" s="73"/>
      <c r="E4490" s="72"/>
      <c r="F4490" s="72"/>
      <c r="G4490" s="74"/>
      <c r="H4490" s="72"/>
      <c r="I4490" s="72"/>
    </row>
    <row r="4491" spans="1:9" x14ac:dyDescent="0.25">
      <c r="A4491" s="72"/>
      <c r="B4491" s="72"/>
      <c r="C4491" s="72"/>
      <c r="D4491" s="73"/>
      <c r="E4491" s="72"/>
      <c r="F4491" s="72"/>
      <c r="G4491" s="74"/>
      <c r="H4491" s="72"/>
      <c r="I4491" s="72"/>
    </row>
    <row r="4492" spans="1:9" x14ac:dyDescent="0.25">
      <c r="A4492" s="72"/>
      <c r="B4492" s="72"/>
      <c r="C4492" s="72"/>
      <c r="D4492" s="73"/>
      <c r="E4492" s="72"/>
      <c r="F4492" s="72"/>
      <c r="G4492" s="74"/>
      <c r="H4492" s="72"/>
      <c r="I4492" s="72"/>
    </row>
    <row r="4493" spans="1:9" x14ac:dyDescent="0.25">
      <c r="A4493" s="72"/>
      <c r="B4493" s="72"/>
      <c r="C4493" s="72"/>
      <c r="D4493" s="73"/>
      <c r="E4493" s="72"/>
      <c r="F4493" s="72"/>
      <c r="G4493" s="74"/>
      <c r="H4493" s="72"/>
      <c r="I4493" s="72"/>
    </row>
    <row r="4494" spans="1:9" x14ac:dyDescent="0.25">
      <c r="A4494" s="72"/>
      <c r="B4494" s="72"/>
      <c r="C4494" s="72"/>
      <c r="D4494" s="73"/>
      <c r="E4494" s="72"/>
      <c r="F4494" s="72"/>
      <c r="G4494" s="74"/>
      <c r="H4494" s="72"/>
      <c r="I4494" s="72"/>
    </row>
    <row r="4495" spans="1:9" x14ac:dyDescent="0.25">
      <c r="A4495" s="72"/>
      <c r="B4495" s="72"/>
      <c r="C4495" s="72"/>
      <c r="D4495" s="73"/>
      <c r="E4495" s="72"/>
      <c r="F4495" s="72"/>
      <c r="G4495" s="74"/>
      <c r="H4495" s="72"/>
      <c r="I4495" s="72"/>
    </row>
    <row r="4496" spans="1:9" x14ac:dyDescent="0.25">
      <c r="A4496" s="72"/>
      <c r="B4496" s="72"/>
      <c r="C4496" s="72"/>
      <c r="D4496" s="73"/>
      <c r="E4496" s="72"/>
      <c r="F4496" s="72"/>
      <c r="G4496" s="74"/>
      <c r="H4496" s="72"/>
      <c r="I4496" s="72"/>
    </row>
    <row r="4497" spans="1:9" x14ac:dyDescent="0.25">
      <c r="A4497" s="72"/>
      <c r="B4497" s="72"/>
      <c r="C4497" s="72"/>
      <c r="D4497" s="73"/>
      <c r="E4497" s="72"/>
      <c r="F4497" s="72"/>
      <c r="G4497" s="74"/>
      <c r="H4497" s="72"/>
      <c r="I4497" s="72"/>
    </row>
    <row r="4498" spans="1:9" x14ac:dyDescent="0.25">
      <c r="A4498" s="72"/>
      <c r="B4498" s="72"/>
      <c r="C4498" s="72"/>
      <c r="D4498" s="73"/>
      <c r="E4498" s="72"/>
      <c r="F4498" s="72"/>
      <c r="G4498" s="74"/>
      <c r="H4498" s="72"/>
      <c r="I4498" s="72"/>
    </row>
    <row r="4499" spans="1:9" x14ac:dyDescent="0.25">
      <c r="A4499" s="72"/>
      <c r="B4499" s="72"/>
      <c r="C4499" s="72"/>
      <c r="D4499" s="73"/>
      <c r="E4499" s="72"/>
      <c r="F4499" s="72"/>
      <c r="G4499" s="74"/>
      <c r="H4499" s="72"/>
      <c r="I4499" s="72"/>
    </row>
    <row r="4500" spans="1:9" x14ac:dyDescent="0.25">
      <c r="A4500" s="72"/>
      <c r="B4500" s="72"/>
      <c r="C4500" s="72"/>
      <c r="D4500" s="73"/>
      <c r="E4500" s="72"/>
      <c r="F4500" s="72"/>
      <c r="G4500" s="74"/>
      <c r="H4500" s="72"/>
      <c r="I4500" s="72"/>
    </row>
    <row r="4501" spans="1:9" x14ac:dyDescent="0.25">
      <c r="A4501" s="72"/>
      <c r="B4501" s="72"/>
      <c r="C4501" s="72"/>
      <c r="D4501" s="73"/>
      <c r="E4501" s="72"/>
      <c r="F4501" s="72"/>
      <c r="G4501" s="74"/>
      <c r="H4501" s="72"/>
      <c r="I4501" s="72"/>
    </row>
    <row r="4502" spans="1:9" x14ac:dyDescent="0.25">
      <c r="A4502" s="72"/>
      <c r="B4502" s="72"/>
      <c r="C4502" s="72"/>
      <c r="D4502" s="73"/>
      <c r="E4502" s="72"/>
      <c r="F4502" s="72"/>
      <c r="G4502" s="74"/>
      <c r="H4502" s="72"/>
      <c r="I4502" s="72"/>
    </row>
    <row r="4503" spans="1:9" x14ac:dyDescent="0.25">
      <c r="A4503" s="72"/>
      <c r="B4503" s="72"/>
      <c r="C4503" s="72"/>
      <c r="D4503" s="73"/>
      <c r="E4503" s="72"/>
      <c r="F4503" s="72"/>
      <c r="G4503" s="74"/>
      <c r="H4503" s="72"/>
      <c r="I4503" s="72"/>
    </row>
    <row r="4504" spans="1:9" x14ac:dyDescent="0.25">
      <c r="A4504" s="72"/>
      <c r="B4504" s="72"/>
      <c r="C4504" s="72"/>
      <c r="D4504" s="73"/>
      <c r="E4504" s="72"/>
      <c r="F4504" s="72"/>
      <c r="G4504" s="74"/>
      <c r="H4504" s="72"/>
      <c r="I4504" s="72"/>
    </row>
    <row r="4505" spans="1:9" x14ac:dyDescent="0.25">
      <c r="A4505" s="72"/>
      <c r="B4505" s="72"/>
      <c r="C4505" s="72"/>
      <c r="D4505" s="73"/>
      <c r="E4505" s="72"/>
      <c r="F4505" s="72"/>
      <c r="G4505" s="74"/>
      <c r="H4505" s="72"/>
      <c r="I4505" s="72"/>
    </row>
    <row r="4506" spans="1:9" x14ac:dyDescent="0.25">
      <c r="A4506" s="72"/>
      <c r="B4506" s="72"/>
      <c r="C4506" s="72"/>
      <c r="D4506" s="73"/>
      <c r="E4506" s="72"/>
      <c r="F4506" s="72"/>
      <c r="G4506" s="74"/>
      <c r="H4506" s="72"/>
      <c r="I4506" s="72"/>
    </row>
    <row r="4507" spans="1:9" x14ac:dyDescent="0.25">
      <c r="A4507" s="72"/>
      <c r="B4507" s="72"/>
      <c r="C4507" s="72"/>
      <c r="D4507" s="73"/>
      <c r="E4507" s="72"/>
      <c r="F4507" s="72"/>
      <c r="G4507" s="74"/>
      <c r="H4507" s="72"/>
      <c r="I4507" s="72"/>
    </row>
    <row r="4508" spans="1:9" x14ac:dyDescent="0.25">
      <c r="A4508" s="72"/>
      <c r="B4508" s="72"/>
      <c r="C4508" s="72"/>
      <c r="D4508" s="73"/>
      <c r="E4508" s="72"/>
      <c r="F4508" s="72"/>
      <c r="G4508" s="74"/>
      <c r="H4508" s="72"/>
      <c r="I4508" s="72"/>
    </row>
    <row r="4509" spans="1:9" x14ac:dyDescent="0.25">
      <c r="A4509" s="72"/>
      <c r="B4509" s="72"/>
      <c r="C4509" s="72"/>
      <c r="D4509" s="73"/>
      <c r="E4509" s="72"/>
      <c r="F4509" s="72"/>
      <c r="G4509" s="74"/>
      <c r="H4509" s="72"/>
      <c r="I4509" s="72"/>
    </row>
    <row r="4510" spans="1:9" x14ac:dyDescent="0.25">
      <c r="A4510" s="72"/>
      <c r="B4510" s="72"/>
      <c r="C4510" s="72"/>
      <c r="D4510" s="73"/>
      <c r="E4510" s="72"/>
      <c r="F4510" s="72"/>
      <c r="G4510" s="74"/>
      <c r="H4510" s="72"/>
      <c r="I4510" s="72"/>
    </row>
    <row r="4511" spans="1:9" x14ac:dyDescent="0.25">
      <c r="A4511" s="72"/>
      <c r="B4511" s="72"/>
      <c r="C4511" s="72"/>
      <c r="D4511" s="73"/>
      <c r="E4511" s="72"/>
      <c r="F4511" s="72"/>
      <c r="G4511" s="74"/>
      <c r="H4511" s="72"/>
      <c r="I4511" s="72"/>
    </row>
    <row r="4512" spans="1:9" x14ac:dyDescent="0.25">
      <c r="A4512" s="72"/>
      <c r="B4512" s="72"/>
      <c r="C4512" s="72"/>
      <c r="D4512" s="73"/>
      <c r="E4512" s="72"/>
      <c r="F4512" s="72"/>
      <c r="G4512" s="74"/>
      <c r="H4512" s="72"/>
      <c r="I4512" s="72"/>
    </row>
    <row r="4513" spans="1:9" x14ac:dyDescent="0.25">
      <c r="A4513" s="72"/>
      <c r="B4513" s="72"/>
      <c r="C4513" s="72"/>
      <c r="D4513" s="73"/>
      <c r="E4513" s="72"/>
      <c r="F4513" s="72"/>
      <c r="G4513" s="74"/>
      <c r="H4513" s="72"/>
      <c r="I4513" s="72"/>
    </row>
    <row r="4514" spans="1:9" x14ac:dyDescent="0.25">
      <c r="A4514" s="72"/>
      <c r="B4514" s="72"/>
      <c r="C4514" s="72"/>
      <c r="D4514" s="73"/>
      <c r="E4514" s="72"/>
      <c r="F4514" s="72"/>
      <c r="G4514" s="74"/>
      <c r="H4514" s="72"/>
      <c r="I4514" s="72"/>
    </row>
    <row r="4515" spans="1:9" x14ac:dyDescent="0.25">
      <c r="A4515" s="72"/>
      <c r="B4515" s="72"/>
      <c r="C4515" s="72"/>
      <c r="D4515" s="73"/>
      <c r="E4515" s="72"/>
      <c r="F4515" s="72"/>
      <c r="G4515" s="74"/>
      <c r="H4515" s="72"/>
      <c r="I4515" s="72"/>
    </row>
    <row r="4516" spans="1:9" x14ac:dyDescent="0.25">
      <c r="A4516" s="72"/>
      <c r="B4516" s="72"/>
      <c r="C4516" s="72"/>
      <c r="D4516" s="73"/>
      <c r="E4516" s="72"/>
      <c r="F4516" s="72"/>
      <c r="G4516" s="74"/>
      <c r="H4516" s="72"/>
      <c r="I4516" s="72"/>
    </row>
    <row r="4517" spans="1:9" x14ac:dyDescent="0.25">
      <c r="A4517" s="72"/>
      <c r="B4517" s="72"/>
      <c r="C4517" s="72"/>
      <c r="D4517" s="73"/>
      <c r="E4517" s="72"/>
      <c r="F4517" s="72"/>
      <c r="G4517" s="74"/>
      <c r="H4517" s="72"/>
      <c r="I4517" s="72"/>
    </row>
    <row r="4518" spans="1:9" x14ac:dyDescent="0.25">
      <c r="A4518" s="72"/>
      <c r="B4518" s="72"/>
      <c r="C4518" s="72"/>
      <c r="D4518" s="73"/>
      <c r="E4518" s="72"/>
      <c r="F4518" s="72"/>
      <c r="G4518" s="74"/>
      <c r="H4518" s="72"/>
      <c r="I4518" s="72"/>
    </row>
    <row r="4519" spans="1:9" x14ac:dyDescent="0.25">
      <c r="A4519" s="72"/>
      <c r="B4519" s="72"/>
      <c r="C4519" s="72"/>
      <c r="D4519" s="73"/>
      <c r="E4519" s="72"/>
      <c r="F4519" s="72"/>
      <c r="G4519" s="74"/>
      <c r="H4519" s="72"/>
      <c r="I4519" s="72"/>
    </row>
    <row r="4520" spans="1:9" x14ac:dyDescent="0.25">
      <c r="A4520" s="72"/>
      <c r="B4520" s="72"/>
      <c r="C4520" s="72"/>
      <c r="D4520" s="73"/>
      <c r="E4520" s="72"/>
      <c r="F4520" s="72"/>
      <c r="G4520" s="74"/>
      <c r="H4520" s="72"/>
      <c r="I4520" s="72"/>
    </row>
    <row r="4521" spans="1:9" x14ac:dyDescent="0.25">
      <c r="A4521" s="72"/>
      <c r="B4521" s="72"/>
      <c r="C4521" s="72"/>
      <c r="D4521" s="73"/>
      <c r="E4521" s="72"/>
      <c r="F4521" s="72"/>
      <c r="G4521" s="74"/>
      <c r="H4521" s="72"/>
      <c r="I4521" s="72"/>
    </row>
    <row r="4522" spans="1:9" x14ac:dyDescent="0.25">
      <c r="A4522" s="72"/>
      <c r="B4522" s="72"/>
      <c r="C4522" s="72"/>
      <c r="D4522" s="73"/>
      <c r="E4522" s="72"/>
      <c r="F4522" s="72"/>
      <c r="G4522" s="74"/>
      <c r="H4522" s="72"/>
      <c r="I4522" s="72"/>
    </row>
    <row r="4523" spans="1:9" x14ac:dyDescent="0.25">
      <c r="A4523" s="72"/>
      <c r="B4523" s="72"/>
      <c r="C4523" s="72"/>
      <c r="D4523" s="73"/>
      <c r="E4523" s="72"/>
      <c r="F4523" s="72"/>
      <c r="G4523" s="74"/>
      <c r="H4523" s="72"/>
      <c r="I4523" s="72"/>
    </row>
    <row r="4524" spans="1:9" x14ac:dyDescent="0.25">
      <c r="A4524" s="72"/>
      <c r="B4524" s="72"/>
      <c r="C4524" s="72"/>
      <c r="D4524" s="73"/>
      <c r="E4524" s="72"/>
      <c r="F4524" s="72"/>
      <c r="G4524" s="74"/>
      <c r="H4524" s="72"/>
      <c r="I4524" s="72"/>
    </row>
    <row r="4525" spans="1:9" x14ac:dyDescent="0.25">
      <c r="A4525" s="72"/>
      <c r="B4525" s="72"/>
      <c r="C4525" s="72"/>
      <c r="D4525" s="73"/>
      <c r="E4525" s="72"/>
      <c r="F4525" s="72"/>
      <c r="G4525" s="74"/>
      <c r="H4525" s="72"/>
      <c r="I4525" s="72"/>
    </row>
    <row r="4526" spans="1:9" x14ac:dyDescent="0.25">
      <c r="A4526" s="72"/>
      <c r="B4526" s="72"/>
      <c r="C4526" s="72"/>
      <c r="D4526" s="73"/>
      <c r="E4526" s="72"/>
      <c r="F4526" s="72"/>
      <c r="G4526" s="74"/>
      <c r="H4526" s="72"/>
      <c r="I4526" s="72"/>
    </row>
    <row r="4527" spans="1:9" x14ac:dyDescent="0.25">
      <c r="A4527" s="72"/>
      <c r="B4527" s="72"/>
      <c r="C4527" s="72"/>
      <c r="D4527" s="73"/>
      <c r="E4527" s="72"/>
      <c r="F4527" s="72"/>
      <c r="G4527" s="74"/>
      <c r="H4527" s="72"/>
      <c r="I4527" s="72"/>
    </row>
    <row r="4528" spans="1:9" x14ac:dyDescent="0.25">
      <c r="A4528" s="72"/>
      <c r="B4528" s="72"/>
      <c r="C4528" s="72"/>
      <c r="D4528" s="73"/>
      <c r="E4528" s="72"/>
      <c r="F4528" s="72"/>
      <c r="G4528" s="74"/>
      <c r="H4528" s="72"/>
      <c r="I4528" s="72"/>
    </row>
    <row r="4529" spans="1:9" x14ac:dyDescent="0.25">
      <c r="A4529" s="72"/>
      <c r="B4529" s="72"/>
      <c r="C4529" s="72"/>
      <c r="D4529" s="73"/>
      <c r="E4529" s="72"/>
      <c r="F4529" s="72"/>
      <c r="G4529" s="74"/>
      <c r="H4529" s="72"/>
      <c r="I4529" s="72"/>
    </row>
    <row r="4530" spans="1:9" x14ac:dyDescent="0.25">
      <c r="A4530" s="72"/>
      <c r="B4530" s="72"/>
      <c r="C4530" s="72"/>
      <c r="D4530" s="73"/>
      <c r="E4530" s="72"/>
      <c r="F4530" s="72"/>
      <c r="G4530" s="74"/>
      <c r="H4530" s="72"/>
      <c r="I4530" s="72"/>
    </row>
    <row r="4531" spans="1:9" x14ac:dyDescent="0.25">
      <c r="A4531" s="72"/>
      <c r="B4531" s="72"/>
      <c r="C4531" s="72"/>
      <c r="D4531" s="73"/>
      <c r="E4531" s="72"/>
      <c r="F4531" s="72"/>
      <c r="G4531" s="74"/>
      <c r="H4531" s="72"/>
      <c r="I4531" s="72"/>
    </row>
    <row r="4532" spans="1:9" x14ac:dyDescent="0.25">
      <c r="A4532" s="72"/>
      <c r="B4532" s="72"/>
      <c r="C4532" s="72"/>
      <c r="D4532" s="73"/>
      <c r="E4532" s="72"/>
      <c r="F4532" s="72"/>
      <c r="G4532" s="74"/>
      <c r="H4532" s="72"/>
      <c r="I4532" s="72"/>
    </row>
    <row r="4533" spans="1:9" x14ac:dyDescent="0.25">
      <c r="A4533" s="72"/>
      <c r="B4533" s="72"/>
      <c r="C4533" s="72"/>
      <c r="D4533" s="73"/>
      <c r="E4533" s="72"/>
      <c r="F4533" s="72"/>
      <c r="G4533" s="74"/>
      <c r="H4533" s="72"/>
      <c r="I4533" s="72"/>
    </row>
    <row r="4534" spans="1:9" x14ac:dyDescent="0.25">
      <c r="A4534" s="72"/>
      <c r="B4534" s="72"/>
      <c r="C4534" s="72"/>
      <c r="D4534" s="73"/>
      <c r="E4534" s="72"/>
      <c r="F4534" s="72"/>
      <c r="G4534" s="74"/>
      <c r="H4534" s="72"/>
      <c r="I4534" s="72"/>
    </row>
    <row r="4535" spans="1:9" x14ac:dyDescent="0.25">
      <c r="A4535" s="72"/>
      <c r="B4535" s="72"/>
      <c r="C4535" s="72"/>
      <c r="D4535" s="73"/>
      <c r="E4535" s="72"/>
      <c r="F4535" s="72"/>
      <c r="G4535" s="74"/>
      <c r="H4535" s="72"/>
      <c r="I4535" s="72"/>
    </row>
    <row r="4536" spans="1:9" x14ac:dyDescent="0.25">
      <c r="A4536" s="72"/>
      <c r="B4536" s="72"/>
      <c r="C4536" s="72"/>
      <c r="D4536" s="73"/>
      <c r="E4536" s="72"/>
      <c r="F4536" s="72"/>
      <c r="G4536" s="74"/>
      <c r="H4536" s="72"/>
      <c r="I4536" s="72"/>
    </row>
    <row r="4537" spans="1:9" x14ac:dyDescent="0.25">
      <c r="A4537" s="72"/>
      <c r="B4537" s="72"/>
      <c r="C4537" s="72"/>
      <c r="D4537" s="73"/>
      <c r="E4537" s="72"/>
      <c r="F4537" s="72"/>
      <c r="G4537" s="74"/>
      <c r="H4537" s="72"/>
      <c r="I4537" s="72"/>
    </row>
    <row r="4538" spans="1:9" x14ac:dyDescent="0.25">
      <c r="A4538" s="72"/>
      <c r="B4538" s="72"/>
      <c r="C4538" s="72"/>
      <c r="D4538" s="73"/>
      <c r="E4538" s="72"/>
      <c r="F4538" s="72"/>
      <c r="G4538" s="74"/>
      <c r="H4538" s="72"/>
      <c r="I4538" s="72"/>
    </row>
    <row r="4539" spans="1:9" x14ac:dyDescent="0.25">
      <c r="A4539" s="72"/>
      <c r="B4539" s="72"/>
      <c r="C4539" s="72"/>
      <c r="D4539" s="73"/>
      <c r="E4539" s="72"/>
      <c r="F4539" s="72"/>
      <c r="G4539" s="74"/>
      <c r="H4539" s="72"/>
      <c r="I4539" s="72"/>
    </row>
    <row r="4540" spans="1:9" x14ac:dyDescent="0.25">
      <c r="A4540" s="72"/>
      <c r="B4540" s="72"/>
      <c r="C4540" s="72"/>
      <c r="D4540" s="73"/>
      <c r="E4540" s="72"/>
      <c r="F4540" s="72"/>
      <c r="G4540" s="74"/>
      <c r="H4540" s="72"/>
      <c r="I4540" s="72"/>
    </row>
    <row r="4541" spans="1:9" x14ac:dyDescent="0.25">
      <c r="A4541" s="72"/>
      <c r="B4541" s="72"/>
      <c r="C4541" s="72"/>
      <c r="D4541" s="73"/>
      <c r="E4541" s="72"/>
      <c r="F4541" s="72"/>
      <c r="G4541" s="74"/>
      <c r="H4541" s="72"/>
      <c r="I4541" s="72"/>
    </row>
    <row r="4542" spans="1:9" x14ac:dyDescent="0.25">
      <c r="A4542" s="72"/>
      <c r="B4542" s="72"/>
      <c r="C4542" s="72"/>
      <c r="D4542" s="73"/>
      <c r="E4542" s="72"/>
      <c r="F4542" s="72"/>
      <c r="G4542" s="74"/>
      <c r="H4542" s="72"/>
      <c r="I4542" s="72"/>
    </row>
    <row r="4543" spans="1:9" x14ac:dyDescent="0.25">
      <c r="A4543" s="72"/>
      <c r="B4543" s="72"/>
      <c r="C4543" s="72"/>
      <c r="D4543" s="73"/>
      <c r="E4543" s="72"/>
      <c r="F4543" s="72"/>
      <c r="G4543" s="74"/>
      <c r="H4543" s="72"/>
      <c r="I4543" s="72"/>
    </row>
    <row r="4544" spans="1:9" x14ac:dyDescent="0.25">
      <c r="A4544" s="72"/>
      <c r="B4544" s="72"/>
      <c r="C4544" s="72"/>
      <c r="D4544" s="73"/>
      <c r="E4544" s="72"/>
      <c r="F4544" s="72"/>
      <c r="G4544" s="74"/>
      <c r="H4544" s="72"/>
      <c r="I4544" s="72"/>
    </row>
    <row r="4545" spans="1:9" x14ac:dyDescent="0.25">
      <c r="A4545" s="72"/>
      <c r="B4545" s="72"/>
      <c r="C4545" s="72"/>
      <c r="D4545" s="73"/>
      <c r="E4545" s="72"/>
      <c r="F4545" s="72"/>
      <c r="G4545" s="74"/>
      <c r="H4545" s="72"/>
      <c r="I4545" s="72"/>
    </row>
    <row r="4546" spans="1:9" x14ac:dyDescent="0.25">
      <c r="A4546" s="72"/>
      <c r="B4546" s="72"/>
      <c r="C4546" s="72"/>
      <c r="D4546" s="73"/>
      <c r="E4546" s="72"/>
      <c r="F4546" s="72"/>
      <c r="G4546" s="74"/>
      <c r="H4546" s="72"/>
      <c r="I4546" s="72"/>
    </row>
    <row r="4547" spans="1:9" x14ac:dyDescent="0.25">
      <c r="A4547" s="72"/>
      <c r="B4547" s="72"/>
      <c r="C4547" s="72"/>
      <c r="D4547" s="73"/>
      <c r="E4547" s="72"/>
      <c r="F4547" s="72"/>
      <c r="G4547" s="74"/>
      <c r="H4547" s="72"/>
      <c r="I4547" s="72"/>
    </row>
    <row r="4548" spans="1:9" x14ac:dyDescent="0.25">
      <c r="A4548" s="72"/>
      <c r="B4548" s="72"/>
      <c r="C4548" s="72"/>
      <c r="D4548" s="73"/>
      <c r="E4548" s="72"/>
      <c r="F4548" s="72"/>
      <c r="G4548" s="74"/>
      <c r="H4548" s="72"/>
      <c r="I4548" s="72"/>
    </row>
    <row r="4549" spans="1:9" x14ac:dyDescent="0.25">
      <c r="A4549" s="72"/>
      <c r="B4549" s="72"/>
      <c r="C4549" s="72"/>
      <c r="D4549" s="73"/>
      <c r="E4549" s="72"/>
      <c r="F4549" s="72"/>
      <c r="G4549" s="74"/>
      <c r="H4549" s="72"/>
      <c r="I4549" s="72"/>
    </row>
    <row r="4550" spans="1:9" x14ac:dyDescent="0.25">
      <c r="A4550" s="72"/>
      <c r="B4550" s="72"/>
      <c r="C4550" s="72"/>
      <c r="D4550" s="73"/>
      <c r="E4550" s="72"/>
      <c r="F4550" s="72"/>
      <c r="G4550" s="74"/>
      <c r="H4550" s="72"/>
      <c r="I4550" s="72"/>
    </row>
    <row r="4551" spans="1:9" x14ac:dyDescent="0.25">
      <c r="A4551" s="72"/>
      <c r="B4551" s="72"/>
      <c r="C4551" s="72"/>
      <c r="D4551" s="73"/>
      <c r="E4551" s="72"/>
      <c r="F4551" s="72"/>
      <c r="G4551" s="74"/>
      <c r="H4551" s="72"/>
      <c r="I4551" s="72"/>
    </row>
    <row r="4552" spans="1:9" x14ac:dyDescent="0.25">
      <c r="A4552" s="72"/>
      <c r="B4552" s="72"/>
      <c r="C4552" s="72"/>
      <c r="D4552" s="73"/>
      <c r="E4552" s="72"/>
      <c r="F4552" s="72"/>
      <c r="G4552" s="74"/>
      <c r="H4552" s="72"/>
      <c r="I4552" s="72"/>
    </row>
    <row r="4553" spans="1:9" x14ac:dyDescent="0.25">
      <c r="A4553" s="72"/>
      <c r="B4553" s="72"/>
      <c r="C4553" s="72"/>
      <c r="D4553" s="73"/>
      <c r="E4553" s="72"/>
      <c r="F4553" s="72"/>
      <c r="G4553" s="74"/>
      <c r="H4553" s="72"/>
      <c r="I4553" s="72"/>
    </row>
    <row r="4554" spans="1:9" x14ac:dyDescent="0.25">
      <c r="A4554" s="72"/>
      <c r="B4554" s="72"/>
      <c r="C4554" s="72"/>
      <c r="D4554" s="73"/>
      <c r="E4554" s="72"/>
      <c r="F4554" s="72"/>
      <c r="G4554" s="74"/>
      <c r="H4554" s="72"/>
      <c r="I4554" s="72"/>
    </row>
    <row r="4555" spans="1:9" x14ac:dyDescent="0.25">
      <c r="A4555" s="72"/>
      <c r="B4555" s="72"/>
      <c r="C4555" s="72"/>
      <c r="D4555" s="73"/>
      <c r="E4555" s="72"/>
      <c r="F4555" s="72"/>
      <c r="G4555" s="74"/>
      <c r="H4555" s="72"/>
      <c r="I4555" s="72"/>
    </row>
    <row r="4556" spans="1:9" x14ac:dyDescent="0.25">
      <c r="A4556" s="72"/>
      <c r="B4556" s="72"/>
      <c r="C4556" s="72"/>
      <c r="D4556" s="73"/>
      <c r="E4556" s="72"/>
      <c r="F4556" s="72"/>
      <c r="G4556" s="74"/>
      <c r="H4556" s="72"/>
      <c r="I4556" s="72"/>
    </row>
    <row r="4557" spans="1:9" x14ac:dyDescent="0.25">
      <c r="A4557" s="72"/>
      <c r="B4557" s="72"/>
      <c r="C4557" s="72"/>
      <c r="D4557" s="73"/>
      <c r="E4557" s="72"/>
      <c r="F4557" s="72"/>
      <c r="G4557" s="74"/>
      <c r="H4557" s="72"/>
      <c r="I4557" s="72"/>
    </row>
    <row r="4558" spans="1:9" x14ac:dyDescent="0.25">
      <c r="A4558" s="72"/>
      <c r="B4558" s="72"/>
      <c r="C4558" s="72"/>
      <c r="D4558" s="73"/>
      <c r="E4558" s="72"/>
      <c r="F4558" s="72"/>
      <c r="G4558" s="74"/>
      <c r="H4558" s="72"/>
      <c r="I4558" s="72"/>
    </row>
    <row r="4559" spans="1:9" x14ac:dyDescent="0.25">
      <c r="A4559" s="72"/>
      <c r="B4559" s="72"/>
      <c r="C4559" s="72"/>
      <c r="D4559" s="73"/>
      <c r="E4559" s="72"/>
      <c r="F4559" s="72"/>
      <c r="G4559" s="74"/>
      <c r="H4559" s="72"/>
      <c r="I4559" s="72"/>
    </row>
    <row r="4560" spans="1:9" x14ac:dyDescent="0.25">
      <c r="A4560" s="72"/>
      <c r="B4560" s="72"/>
      <c r="C4560" s="72"/>
      <c r="D4560" s="73"/>
      <c r="E4560" s="72"/>
      <c r="F4560" s="72"/>
      <c r="G4560" s="74"/>
      <c r="H4560" s="72"/>
      <c r="I4560" s="72"/>
    </row>
    <row r="4561" spans="1:9" x14ac:dyDescent="0.25">
      <c r="A4561" s="72"/>
      <c r="B4561" s="72"/>
      <c r="C4561" s="72"/>
      <c r="D4561" s="73"/>
      <c r="E4561" s="72"/>
      <c r="F4561" s="72"/>
      <c r="G4561" s="74"/>
      <c r="H4561" s="72"/>
      <c r="I4561" s="72"/>
    </row>
    <row r="4562" spans="1:9" x14ac:dyDescent="0.25">
      <c r="A4562" s="72"/>
      <c r="B4562" s="72"/>
      <c r="C4562" s="72"/>
      <c r="D4562" s="73"/>
      <c r="E4562" s="72"/>
      <c r="F4562" s="72"/>
      <c r="G4562" s="74"/>
      <c r="H4562" s="72"/>
      <c r="I4562" s="72"/>
    </row>
    <row r="4563" spans="1:9" x14ac:dyDescent="0.25">
      <c r="A4563" s="72"/>
      <c r="B4563" s="72"/>
      <c r="C4563" s="72"/>
      <c r="D4563" s="73"/>
      <c r="E4563" s="72"/>
      <c r="F4563" s="72"/>
      <c r="G4563" s="74"/>
      <c r="H4563" s="72"/>
      <c r="I4563" s="72"/>
    </row>
    <row r="4564" spans="1:9" x14ac:dyDescent="0.25">
      <c r="A4564" s="72"/>
      <c r="B4564" s="72"/>
      <c r="C4564" s="72"/>
      <c r="D4564" s="73"/>
      <c r="E4564" s="72"/>
      <c r="F4564" s="72"/>
      <c r="G4564" s="74"/>
      <c r="H4564" s="72"/>
      <c r="I4564" s="72"/>
    </row>
    <row r="4565" spans="1:9" x14ac:dyDescent="0.25">
      <c r="A4565" s="72"/>
      <c r="B4565" s="72"/>
      <c r="C4565" s="72"/>
      <c r="D4565" s="73"/>
      <c r="E4565" s="72"/>
      <c r="F4565" s="72"/>
      <c r="G4565" s="74"/>
      <c r="H4565" s="72"/>
      <c r="I4565" s="72"/>
    </row>
    <row r="4566" spans="1:9" x14ac:dyDescent="0.25">
      <c r="A4566" s="72"/>
      <c r="B4566" s="72"/>
      <c r="C4566" s="72"/>
      <c r="D4566" s="73"/>
      <c r="E4566" s="72"/>
      <c r="F4566" s="72"/>
      <c r="G4566" s="74"/>
      <c r="H4566" s="72"/>
      <c r="I4566" s="72"/>
    </row>
    <row r="4567" spans="1:9" x14ac:dyDescent="0.25">
      <c r="A4567" s="72"/>
      <c r="B4567" s="72"/>
      <c r="C4567" s="72"/>
      <c r="D4567" s="73"/>
      <c r="E4567" s="72"/>
      <c r="F4567" s="72"/>
      <c r="G4567" s="74"/>
      <c r="H4567" s="72"/>
      <c r="I4567" s="72"/>
    </row>
    <row r="4568" spans="1:9" x14ac:dyDescent="0.25">
      <c r="A4568" s="72"/>
      <c r="B4568" s="72"/>
      <c r="C4568" s="72"/>
      <c r="D4568" s="73"/>
      <c r="E4568" s="72"/>
      <c r="F4568" s="72"/>
      <c r="G4568" s="74"/>
      <c r="H4568" s="72"/>
      <c r="I4568" s="72"/>
    </row>
    <row r="4569" spans="1:9" x14ac:dyDescent="0.25">
      <c r="A4569" s="72"/>
      <c r="B4569" s="72"/>
      <c r="C4569" s="72"/>
      <c r="D4569" s="73"/>
      <c r="E4569" s="72"/>
      <c r="F4569" s="72"/>
      <c r="G4569" s="74"/>
      <c r="H4569" s="72"/>
      <c r="I4569" s="72"/>
    </row>
    <row r="4570" spans="1:9" x14ac:dyDescent="0.25">
      <c r="A4570" s="72"/>
      <c r="B4570" s="72"/>
      <c r="C4570" s="72"/>
      <c r="D4570" s="73"/>
      <c r="E4570" s="72"/>
      <c r="F4570" s="72"/>
      <c r="G4570" s="74"/>
      <c r="H4570" s="72"/>
      <c r="I4570" s="72"/>
    </row>
    <row r="4571" spans="1:9" x14ac:dyDescent="0.25">
      <c r="A4571" s="72"/>
      <c r="B4571" s="72"/>
      <c r="C4571" s="72"/>
      <c r="D4571" s="73"/>
      <c r="E4571" s="72"/>
      <c r="F4571" s="72"/>
      <c r="G4571" s="74"/>
      <c r="H4571" s="72"/>
      <c r="I4571" s="72"/>
    </row>
    <row r="4572" spans="1:9" x14ac:dyDescent="0.25">
      <c r="A4572" s="72"/>
      <c r="B4572" s="72"/>
      <c r="C4572" s="72"/>
      <c r="D4572" s="73"/>
      <c r="E4572" s="72"/>
      <c r="F4572" s="72"/>
      <c r="G4572" s="74"/>
      <c r="H4572" s="72"/>
      <c r="I4572" s="72"/>
    </row>
    <row r="4573" spans="1:9" x14ac:dyDescent="0.25">
      <c r="A4573" s="72"/>
      <c r="B4573" s="72"/>
      <c r="C4573" s="72"/>
      <c r="D4573" s="73"/>
      <c r="E4573" s="72"/>
      <c r="F4573" s="72"/>
      <c r="G4573" s="74"/>
      <c r="H4573" s="72"/>
      <c r="I4573" s="72"/>
    </row>
    <row r="4574" spans="1:9" x14ac:dyDescent="0.25">
      <c r="A4574" s="72"/>
      <c r="B4574" s="72"/>
      <c r="C4574" s="72"/>
      <c r="D4574" s="73"/>
      <c r="E4574" s="72"/>
      <c r="F4574" s="72"/>
      <c r="G4574" s="74"/>
      <c r="H4574" s="72"/>
      <c r="I4574" s="72"/>
    </row>
    <row r="4575" spans="1:9" x14ac:dyDescent="0.25">
      <c r="A4575" s="72"/>
      <c r="B4575" s="72"/>
      <c r="C4575" s="72"/>
      <c r="D4575" s="73"/>
      <c r="E4575" s="72"/>
      <c r="F4575" s="72"/>
      <c r="G4575" s="74"/>
      <c r="H4575" s="72"/>
      <c r="I4575" s="72"/>
    </row>
    <row r="4576" spans="1:9" x14ac:dyDescent="0.25">
      <c r="A4576" s="72"/>
      <c r="B4576" s="72"/>
      <c r="C4576" s="72"/>
      <c r="D4576" s="73"/>
      <c r="E4576" s="72"/>
      <c r="F4576" s="72"/>
      <c r="G4576" s="74"/>
      <c r="H4576" s="72"/>
      <c r="I4576" s="72"/>
    </row>
    <row r="4577" spans="1:9" x14ac:dyDescent="0.25">
      <c r="A4577" s="72"/>
      <c r="B4577" s="72"/>
      <c r="C4577" s="72"/>
      <c r="D4577" s="73"/>
      <c r="E4577" s="72"/>
      <c r="F4577" s="72"/>
      <c r="G4577" s="74"/>
      <c r="H4577" s="72"/>
      <c r="I4577" s="72"/>
    </row>
    <row r="4578" spans="1:9" x14ac:dyDescent="0.25">
      <c r="A4578" s="72"/>
      <c r="B4578" s="72"/>
      <c r="C4578" s="72"/>
      <c r="D4578" s="73"/>
      <c r="E4578" s="72"/>
      <c r="F4578" s="72"/>
      <c r="G4578" s="74"/>
      <c r="H4578" s="72"/>
      <c r="I4578" s="72"/>
    </row>
    <row r="4579" spans="1:9" x14ac:dyDescent="0.25">
      <c r="A4579" s="72"/>
      <c r="B4579" s="72"/>
      <c r="C4579" s="72"/>
      <c r="D4579" s="73"/>
      <c r="E4579" s="72"/>
      <c r="F4579" s="72"/>
      <c r="G4579" s="74"/>
      <c r="H4579" s="72"/>
      <c r="I4579" s="72"/>
    </row>
    <row r="4580" spans="1:9" x14ac:dyDescent="0.25">
      <c r="A4580" s="72"/>
      <c r="B4580" s="72"/>
      <c r="C4580" s="72"/>
      <c r="D4580" s="73"/>
      <c r="E4580" s="72"/>
      <c r="F4580" s="72"/>
      <c r="G4580" s="74"/>
      <c r="H4580" s="72"/>
      <c r="I4580" s="72"/>
    </row>
    <row r="4581" spans="1:9" x14ac:dyDescent="0.25">
      <c r="A4581" s="72"/>
      <c r="B4581" s="72"/>
      <c r="C4581" s="72"/>
      <c r="D4581" s="73"/>
      <c r="E4581" s="72"/>
      <c r="F4581" s="72"/>
      <c r="G4581" s="74"/>
      <c r="H4581" s="72"/>
      <c r="I4581" s="72"/>
    </row>
    <row r="4582" spans="1:9" x14ac:dyDescent="0.25">
      <c r="A4582" s="72"/>
      <c r="B4582" s="72"/>
      <c r="C4582" s="72"/>
      <c r="D4582" s="73"/>
      <c r="E4582" s="72"/>
      <c r="F4582" s="72"/>
      <c r="G4582" s="74"/>
      <c r="H4582" s="72"/>
      <c r="I4582" s="72"/>
    </row>
    <row r="4583" spans="1:9" x14ac:dyDescent="0.25">
      <c r="A4583" s="72"/>
      <c r="B4583" s="72"/>
      <c r="C4583" s="72"/>
      <c r="D4583" s="73"/>
      <c r="E4583" s="72"/>
      <c r="F4583" s="72"/>
      <c r="G4583" s="74"/>
      <c r="H4583" s="72"/>
      <c r="I4583" s="72"/>
    </row>
    <row r="4584" spans="1:9" x14ac:dyDescent="0.25">
      <c r="A4584" s="72"/>
      <c r="B4584" s="72"/>
      <c r="C4584" s="72"/>
      <c r="D4584" s="73"/>
      <c r="E4584" s="72"/>
      <c r="F4584" s="72"/>
      <c r="G4584" s="74"/>
      <c r="H4584" s="72"/>
      <c r="I4584" s="72"/>
    </row>
    <row r="4585" spans="1:9" x14ac:dyDescent="0.25">
      <c r="A4585" s="72"/>
      <c r="B4585" s="72"/>
      <c r="C4585" s="72"/>
      <c r="D4585" s="73"/>
      <c r="E4585" s="72"/>
      <c r="F4585" s="72"/>
      <c r="G4585" s="74"/>
      <c r="H4585" s="72"/>
      <c r="I4585" s="72"/>
    </row>
    <row r="4586" spans="1:9" x14ac:dyDescent="0.25">
      <c r="A4586" s="72"/>
      <c r="B4586" s="72"/>
      <c r="C4586" s="72"/>
      <c r="D4586" s="73"/>
      <c r="E4586" s="72"/>
      <c r="F4586" s="72"/>
      <c r="G4586" s="74"/>
      <c r="H4586" s="72"/>
      <c r="I4586" s="72"/>
    </row>
    <row r="4587" spans="1:9" x14ac:dyDescent="0.25">
      <c r="A4587" s="72"/>
      <c r="B4587" s="72"/>
      <c r="C4587" s="72"/>
      <c r="D4587" s="73"/>
      <c r="E4587" s="72"/>
      <c r="F4587" s="72"/>
      <c r="G4587" s="74"/>
      <c r="H4587" s="72"/>
      <c r="I4587" s="72"/>
    </row>
    <row r="4588" spans="1:9" x14ac:dyDescent="0.25">
      <c r="A4588" s="72"/>
      <c r="B4588" s="72"/>
      <c r="C4588" s="72"/>
      <c r="D4588" s="73"/>
      <c r="E4588" s="72"/>
      <c r="F4588" s="72"/>
      <c r="G4588" s="74"/>
      <c r="H4588" s="72"/>
      <c r="I4588" s="72"/>
    </row>
    <row r="4589" spans="1:9" x14ac:dyDescent="0.25">
      <c r="A4589" s="72"/>
      <c r="B4589" s="72"/>
      <c r="C4589" s="72"/>
      <c r="D4589" s="73"/>
      <c r="E4589" s="72"/>
      <c r="F4589" s="72"/>
      <c r="G4589" s="74"/>
      <c r="H4589" s="72"/>
      <c r="I4589" s="72"/>
    </row>
    <row r="4590" spans="1:9" x14ac:dyDescent="0.25">
      <c r="A4590" s="72"/>
      <c r="B4590" s="72"/>
      <c r="C4590" s="72"/>
      <c r="D4590" s="73"/>
      <c r="E4590" s="72"/>
      <c r="F4590" s="72"/>
      <c r="G4590" s="74"/>
      <c r="H4590" s="72"/>
      <c r="I4590" s="72"/>
    </row>
    <row r="4591" spans="1:9" x14ac:dyDescent="0.25">
      <c r="A4591" s="72"/>
      <c r="B4591" s="72"/>
      <c r="C4591" s="72"/>
      <c r="D4591" s="73"/>
      <c r="E4591" s="72"/>
      <c r="F4591" s="72"/>
      <c r="G4591" s="74"/>
      <c r="H4591" s="72"/>
      <c r="I4591" s="72"/>
    </row>
    <row r="4592" spans="1:9" x14ac:dyDescent="0.25">
      <c r="A4592" s="72"/>
      <c r="B4592" s="72"/>
      <c r="C4592" s="72"/>
      <c r="D4592" s="73"/>
      <c r="E4592" s="72"/>
      <c r="F4592" s="72"/>
      <c r="G4592" s="74"/>
      <c r="H4592" s="72"/>
      <c r="I4592" s="72"/>
    </row>
    <row r="4593" spans="1:9" x14ac:dyDescent="0.25">
      <c r="A4593" s="72"/>
      <c r="B4593" s="72"/>
      <c r="C4593" s="72"/>
      <c r="D4593" s="73"/>
      <c r="E4593" s="72"/>
      <c r="F4593" s="72"/>
      <c r="G4593" s="74"/>
      <c r="H4593" s="72"/>
      <c r="I4593" s="72"/>
    </row>
    <row r="4594" spans="1:9" x14ac:dyDescent="0.25">
      <c r="A4594" s="72"/>
      <c r="B4594" s="72"/>
      <c r="C4594" s="72"/>
      <c r="D4594" s="73"/>
      <c r="E4594" s="72"/>
      <c r="F4594" s="72"/>
      <c r="G4594" s="74"/>
      <c r="H4594" s="72"/>
      <c r="I4594" s="72"/>
    </row>
    <row r="4595" spans="1:9" x14ac:dyDescent="0.25">
      <c r="A4595" s="72"/>
      <c r="B4595" s="72"/>
      <c r="C4595" s="72"/>
      <c r="D4595" s="73"/>
      <c r="E4595" s="72"/>
      <c r="F4595" s="72"/>
      <c r="G4595" s="74"/>
      <c r="H4595" s="72"/>
      <c r="I4595" s="72"/>
    </row>
    <row r="4596" spans="1:9" x14ac:dyDescent="0.25">
      <c r="A4596" s="72"/>
      <c r="B4596" s="72"/>
      <c r="C4596" s="72"/>
      <c r="D4596" s="73"/>
      <c r="E4596" s="72"/>
      <c r="F4596" s="72"/>
      <c r="G4596" s="74"/>
      <c r="H4596" s="72"/>
      <c r="I4596" s="72"/>
    </row>
    <row r="4597" spans="1:9" x14ac:dyDescent="0.25">
      <c r="A4597" s="72"/>
      <c r="B4597" s="72"/>
      <c r="C4597" s="72"/>
      <c r="D4597" s="73"/>
      <c r="E4597" s="72"/>
      <c r="F4597" s="72"/>
      <c r="G4597" s="74"/>
      <c r="H4597" s="72"/>
      <c r="I4597" s="72"/>
    </row>
    <row r="4598" spans="1:9" x14ac:dyDescent="0.25">
      <c r="A4598" s="72"/>
      <c r="B4598" s="72"/>
      <c r="C4598" s="72"/>
      <c r="D4598" s="73"/>
      <c r="E4598" s="72"/>
      <c r="F4598" s="72"/>
      <c r="G4598" s="74"/>
      <c r="H4598" s="72"/>
      <c r="I4598" s="72"/>
    </row>
    <row r="4599" spans="1:9" x14ac:dyDescent="0.25">
      <c r="A4599" s="72"/>
      <c r="B4599" s="72"/>
      <c r="C4599" s="72"/>
      <c r="D4599" s="73"/>
      <c r="E4599" s="72"/>
      <c r="F4599" s="72"/>
      <c r="G4599" s="74"/>
      <c r="H4599" s="72"/>
      <c r="I4599" s="72"/>
    </row>
    <row r="4600" spans="1:9" x14ac:dyDescent="0.25">
      <c r="A4600" s="72"/>
      <c r="B4600" s="72"/>
      <c r="C4600" s="72"/>
      <c r="D4600" s="73"/>
      <c r="E4600" s="72"/>
      <c r="F4600" s="72"/>
      <c r="G4600" s="74"/>
      <c r="H4600" s="72"/>
      <c r="I4600" s="72"/>
    </row>
    <row r="4601" spans="1:9" x14ac:dyDescent="0.25">
      <c r="A4601" s="72"/>
      <c r="B4601" s="72"/>
      <c r="C4601" s="72"/>
      <c r="D4601" s="73"/>
      <c r="E4601" s="72"/>
      <c r="F4601" s="72"/>
      <c r="G4601" s="74"/>
      <c r="H4601" s="72"/>
      <c r="I4601" s="72"/>
    </row>
    <row r="4602" spans="1:9" x14ac:dyDescent="0.25">
      <c r="A4602" s="72"/>
      <c r="B4602" s="72"/>
      <c r="C4602" s="72"/>
      <c r="D4602" s="73"/>
      <c r="E4602" s="72"/>
      <c r="F4602" s="72"/>
      <c r="G4602" s="74"/>
      <c r="H4602" s="72"/>
      <c r="I4602" s="72"/>
    </row>
    <row r="4603" spans="1:9" x14ac:dyDescent="0.25">
      <c r="A4603" s="72"/>
      <c r="B4603" s="72"/>
      <c r="C4603" s="72"/>
      <c r="D4603" s="73"/>
      <c r="E4603" s="72"/>
      <c r="F4603" s="72"/>
      <c r="G4603" s="74"/>
      <c r="H4603" s="72"/>
      <c r="I4603" s="72"/>
    </row>
    <row r="4604" spans="1:9" x14ac:dyDescent="0.25">
      <c r="A4604" s="72"/>
      <c r="B4604" s="72"/>
      <c r="C4604" s="72"/>
      <c r="D4604" s="73"/>
      <c r="E4604" s="72"/>
      <c r="F4604" s="72"/>
      <c r="G4604" s="74"/>
      <c r="H4604" s="72"/>
      <c r="I4604" s="72"/>
    </row>
    <row r="4605" spans="1:9" x14ac:dyDescent="0.25">
      <c r="A4605" s="72"/>
      <c r="B4605" s="72"/>
      <c r="C4605" s="72"/>
      <c r="D4605" s="73"/>
      <c r="E4605" s="72"/>
      <c r="F4605" s="72"/>
      <c r="G4605" s="74"/>
      <c r="H4605" s="72"/>
      <c r="I4605" s="72"/>
    </row>
    <row r="4606" spans="1:9" x14ac:dyDescent="0.25">
      <c r="A4606" s="72"/>
      <c r="B4606" s="72"/>
      <c r="C4606" s="72"/>
      <c r="D4606" s="73"/>
      <c r="E4606" s="72"/>
      <c r="F4606" s="72"/>
      <c r="G4606" s="74"/>
      <c r="H4606" s="72"/>
      <c r="I4606" s="72"/>
    </row>
    <row r="4607" spans="1:9" x14ac:dyDescent="0.25">
      <c r="A4607" s="72"/>
      <c r="B4607" s="72"/>
      <c r="C4607" s="72"/>
      <c r="D4607" s="73"/>
      <c r="E4607" s="72"/>
      <c r="F4607" s="72"/>
      <c r="G4607" s="74"/>
      <c r="H4607" s="72"/>
      <c r="I4607" s="72"/>
    </row>
    <row r="4608" spans="1:9" x14ac:dyDescent="0.25">
      <c r="A4608" s="72"/>
      <c r="B4608" s="72"/>
      <c r="C4608" s="72"/>
      <c r="D4608" s="73"/>
      <c r="E4608" s="72"/>
      <c r="F4608" s="72"/>
      <c r="G4608" s="74"/>
      <c r="H4608" s="72"/>
      <c r="I4608" s="72"/>
    </row>
    <row r="4609" spans="1:9" x14ac:dyDescent="0.25">
      <c r="A4609" s="72"/>
      <c r="B4609" s="72"/>
      <c r="C4609" s="72"/>
      <c r="D4609" s="73"/>
      <c r="E4609" s="72"/>
      <c r="F4609" s="72"/>
      <c r="G4609" s="74"/>
      <c r="H4609" s="72"/>
      <c r="I4609" s="72"/>
    </row>
    <row r="4610" spans="1:9" x14ac:dyDescent="0.25">
      <c r="A4610" s="72"/>
      <c r="B4610" s="72"/>
      <c r="C4610" s="72"/>
      <c r="D4610" s="73"/>
      <c r="E4610" s="72"/>
      <c r="F4610" s="72"/>
      <c r="G4610" s="74"/>
      <c r="H4610" s="72"/>
      <c r="I4610" s="72"/>
    </row>
    <row r="4611" spans="1:9" x14ac:dyDescent="0.25">
      <c r="A4611" s="72"/>
      <c r="B4611" s="72"/>
      <c r="C4611" s="72"/>
      <c r="D4611" s="73"/>
      <c r="E4611" s="72"/>
      <c r="F4611" s="72"/>
      <c r="G4611" s="74"/>
      <c r="H4611" s="72"/>
      <c r="I4611" s="72"/>
    </row>
    <row r="4612" spans="1:9" x14ac:dyDescent="0.25">
      <c r="A4612" s="72"/>
      <c r="B4612" s="72"/>
      <c r="C4612" s="72"/>
      <c r="D4612" s="73"/>
      <c r="E4612" s="72"/>
      <c r="F4612" s="72"/>
      <c r="G4612" s="74"/>
      <c r="H4612" s="72"/>
      <c r="I4612" s="72"/>
    </row>
    <row r="4613" spans="1:9" x14ac:dyDescent="0.25">
      <c r="A4613" s="72"/>
      <c r="B4613" s="72"/>
      <c r="C4613" s="72"/>
      <c r="D4613" s="73"/>
      <c r="E4613" s="72"/>
      <c r="F4613" s="72"/>
      <c r="G4613" s="74"/>
      <c r="H4613" s="72"/>
      <c r="I4613" s="72"/>
    </row>
    <row r="4614" spans="1:9" x14ac:dyDescent="0.25">
      <c r="A4614" s="72"/>
      <c r="B4614" s="72"/>
      <c r="C4614" s="72"/>
      <c r="D4614" s="73"/>
      <c r="E4614" s="72"/>
      <c r="F4614" s="72"/>
      <c r="G4614" s="74"/>
      <c r="H4614" s="72"/>
      <c r="I4614" s="72"/>
    </row>
    <row r="4615" spans="1:9" x14ac:dyDescent="0.25">
      <c r="A4615" s="72"/>
      <c r="B4615" s="72"/>
      <c r="C4615" s="72"/>
      <c r="D4615" s="73"/>
      <c r="E4615" s="72"/>
      <c r="F4615" s="72"/>
      <c r="G4615" s="74"/>
      <c r="H4615" s="72"/>
      <c r="I4615" s="72"/>
    </row>
    <row r="4616" spans="1:9" x14ac:dyDescent="0.25">
      <c r="A4616" s="72"/>
      <c r="B4616" s="72"/>
      <c r="C4616" s="72"/>
      <c r="D4616" s="73"/>
      <c r="E4616" s="72"/>
      <c r="F4616" s="72"/>
      <c r="G4616" s="74"/>
      <c r="H4616" s="72"/>
      <c r="I4616" s="72"/>
    </row>
    <row r="4617" spans="1:9" x14ac:dyDescent="0.25">
      <c r="A4617" s="72"/>
      <c r="B4617" s="72"/>
      <c r="C4617" s="72"/>
      <c r="D4617" s="73"/>
      <c r="E4617" s="72"/>
      <c r="F4617" s="72"/>
      <c r="G4617" s="74"/>
      <c r="H4617" s="72"/>
      <c r="I4617" s="72"/>
    </row>
    <row r="4618" spans="1:9" x14ac:dyDescent="0.25">
      <c r="A4618" s="72"/>
      <c r="B4618" s="72"/>
      <c r="C4618" s="72"/>
      <c r="D4618" s="73"/>
      <c r="E4618" s="72"/>
      <c r="F4618" s="72"/>
      <c r="G4618" s="74"/>
      <c r="H4618" s="72"/>
      <c r="I4618" s="72"/>
    </row>
    <row r="4619" spans="1:9" x14ac:dyDescent="0.25">
      <c r="A4619" s="72"/>
      <c r="B4619" s="72"/>
      <c r="C4619" s="72"/>
      <c r="D4619" s="73"/>
      <c r="E4619" s="72"/>
      <c r="F4619" s="72"/>
      <c r="G4619" s="74"/>
      <c r="H4619" s="72"/>
      <c r="I4619" s="72"/>
    </row>
    <row r="4620" spans="1:9" x14ac:dyDescent="0.25">
      <c r="A4620" s="72"/>
      <c r="B4620" s="72"/>
      <c r="C4620" s="72"/>
      <c r="D4620" s="73"/>
      <c r="E4620" s="72"/>
      <c r="F4620" s="72"/>
      <c r="G4620" s="74"/>
      <c r="H4620" s="72"/>
      <c r="I4620" s="72"/>
    </row>
    <row r="4621" spans="1:9" x14ac:dyDescent="0.25">
      <c r="A4621" s="72"/>
      <c r="B4621" s="72"/>
      <c r="C4621" s="72"/>
      <c r="D4621" s="73"/>
      <c r="E4621" s="72"/>
      <c r="F4621" s="72"/>
      <c r="G4621" s="74"/>
      <c r="H4621" s="72"/>
      <c r="I4621" s="72"/>
    </row>
    <row r="4622" spans="1:9" x14ac:dyDescent="0.25">
      <c r="A4622" s="72"/>
      <c r="B4622" s="72"/>
      <c r="C4622" s="72"/>
      <c r="D4622" s="73"/>
      <c r="E4622" s="72"/>
      <c r="F4622" s="72"/>
      <c r="G4622" s="74"/>
      <c r="H4622" s="72"/>
      <c r="I4622" s="72"/>
    </row>
    <row r="4623" spans="1:9" x14ac:dyDescent="0.25">
      <c r="A4623" s="72"/>
      <c r="B4623" s="72"/>
      <c r="C4623" s="72"/>
      <c r="D4623" s="73"/>
      <c r="E4623" s="72"/>
      <c r="F4623" s="72"/>
      <c r="G4623" s="74"/>
      <c r="H4623" s="72"/>
      <c r="I4623" s="72"/>
    </row>
    <row r="4624" spans="1:9" x14ac:dyDescent="0.25">
      <c r="A4624" s="72"/>
      <c r="B4624" s="72"/>
      <c r="C4624" s="72"/>
      <c r="D4624" s="73"/>
      <c r="E4624" s="72"/>
      <c r="F4624" s="72"/>
      <c r="G4624" s="74"/>
      <c r="H4624" s="72"/>
      <c r="I4624" s="72"/>
    </row>
    <row r="4625" spans="1:9" x14ac:dyDescent="0.25">
      <c r="A4625" s="72"/>
      <c r="B4625" s="72"/>
      <c r="C4625" s="72"/>
      <c r="D4625" s="73"/>
      <c r="E4625" s="72"/>
      <c r="F4625" s="72"/>
      <c r="G4625" s="74"/>
      <c r="H4625" s="72"/>
      <c r="I4625" s="72"/>
    </row>
    <row r="4626" spans="1:9" x14ac:dyDescent="0.25">
      <c r="A4626" s="72"/>
      <c r="B4626" s="72"/>
      <c r="C4626" s="72"/>
      <c r="D4626" s="73"/>
      <c r="E4626" s="72"/>
      <c r="F4626" s="72"/>
      <c r="G4626" s="74"/>
      <c r="H4626" s="72"/>
      <c r="I4626" s="72"/>
    </row>
    <row r="4627" spans="1:9" x14ac:dyDescent="0.25">
      <c r="A4627" s="72"/>
      <c r="B4627" s="72"/>
      <c r="C4627" s="72"/>
      <c r="D4627" s="73"/>
      <c r="E4627" s="72"/>
      <c r="F4627" s="72"/>
      <c r="G4627" s="74"/>
      <c r="H4627" s="72"/>
      <c r="I4627" s="72"/>
    </row>
    <row r="4628" spans="1:9" x14ac:dyDescent="0.25">
      <c r="A4628" s="72"/>
      <c r="B4628" s="72"/>
      <c r="C4628" s="72"/>
      <c r="D4628" s="73"/>
      <c r="E4628" s="72"/>
      <c r="F4628" s="72"/>
      <c r="G4628" s="74"/>
      <c r="H4628" s="72"/>
      <c r="I4628" s="72"/>
    </row>
    <row r="4629" spans="1:9" x14ac:dyDescent="0.25">
      <c r="A4629" s="72"/>
      <c r="B4629" s="72"/>
      <c r="C4629" s="72"/>
      <c r="D4629" s="73"/>
      <c r="E4629" s="72"/>
      <c r="F4629" s="72"/>
      <c r="G4629" s="74"/>
      <c r="H4629" s="72"/>
      <c r="I4629" s="72"/>
    </row>
    <row r="4630" spans="1:9" x14ac:dyDescent="0.25">
      <c r="A4630" s="72"/>
      <c r="B4630" s="72"/>
      <c r="C4630" s="72"/>
      <c r="D4630" s="73"/>
      <c r="E4630" s="72"/>
      <c r="F4630" s="72"/>
      <c r="G4630" s="74"/>
      <c r="H4630" s="72"/>
      <c r="I4630" s="72"/>
    </row>
    <row r="4631" spans="1:9" x14ac:dyDescent="0.25">
      <c r="A4631" s="72"/>
      <c r="B4631" s="72"/>
      <c r="C4631" s="72"/>
      <c r="D4631" s="73"/>
      <c r="E4631" s="72"/>
      <c r="F4631" s="72"/>
      <c r="G4631" s="74"/>
      <c r="H4631" s="72"/>
      <c r="I4631" s="72"/>
    </row>
    <row r="4632" spans="1:9" x14ac:dyDescent="0.25">
      <c r="A4632" s="72"/>
      <c r="B4632" s="72"/>
      <c r="C4632" s="72"/>
      <c r="D4632" s="73"/>
      <c r="E4632" s="72"/>
      <c r="F4632" s="72"/>
      <c r="G4632" s="74"/>
      <c r="H4632" s="72"/>
      <c r="I4632" s="72"/>
    </row>
    <row r="4633" spans="1:9" x14ac:dyDescent="0.25">
      <c r="A4633" s="72"/>
      <c r="B4633" s="72"/>
      <c r="C4633" s="72"/>
      <c r="D4633" s="73"/>
      <c r="E4633" s="72"/>
      <c r="F4633" s="72"/>
      <c r="G4633" s="74"/>
      <c r="H4633" s="72"/>
      <c r="I4633" s="72"/>
    </row>
    <row r="4634" spans="1:9" x14ac:dyDescent="0.25">
      <c r="A4634" s="72"/>
      <c r="B4634" s="72"/>
      <c r="C4634" s="72"/>
      <c r="D4634" s="73"/>
      <c r="E4634" s="72"/>
      <c r="F4634" s="72"/>
      <c r="G4634" s="74"/>
      <c r="H4634" s="72"/>
      <c r="I4634" s="72"/>
    </row>
    <row r="4635" spans="1:9" x14ac:dyDescent="0.25">
      <c r="A4635" s="72"/>
      <c r="B4635" s="72"/>
      <c r="C4635" s="72"/>
      <c r="D4635" s="73"/>
      <c r="E4635" s="72"/>
      <c r="F4635" s="72"/>
      <c r="G4635" s="74"/>
      <c r="H4635" s="72"/>
      <c r="I4635" s="72"/>
    </row>
    <row r="4636" spans="1:9" x14ac:dyDescent="0.25">
      <c r="A4636" s="72"/>
      <c r="B4636" s="72"/>
      <c r="C4636" s="72"/>
      <c r="D4636" s="73"/>
      <c r="E4636" s="72"/>
      <c r="F4636" s="72"/>
      <c r="G4636" s="74"/>
      <c r="H4636" s="72"/>
      <c r="I4636" s="72"/>
    </row>
    <row r="4637" spans="1:9" x14ac:dyDescent="0.25">
      <c r="A4637" s="72"/>
      <c r="B4637" s="72"/>
      <c r="C4637" s="72"/>
      <c r="D4637" s="73"/>
      <c r="E4637" s="72"/>
      <c r="F4637" s="72"/>
      <c r="G4637" s="74"/>
      <c r="H4637" s="72"/>
      <c r="I4637" s="72"/>
    </row>
    <row r="4638" spans="1:9" x14ac:dyDescent="0.25">
      <c r="A4638" s="72"/>
      <c r="B4638" s="72"/>
      <c r="C4638" s="72"/>
      <c r="D4638" s="73"/>
      <c r="E4638" s="72"/>
      <c r="F4638" s="72"/>
      <c r="G4638" s="74"/>
      <c r="H4638" s="72"/>
      <c r="I4638" s="72"/>
    </row>
    <row r="4639" spans="1:9" x14ac:dyDescent="0.25">
      <c r="A4639" s="72"/>
      <c r="B4639" s="72"/>
      <c r="C4639" s="72"/>
      <c r="D4639" s="73"/>
      <c r="E4639" s="72"/>
      <c r="F4639" s="72"/>
      <c r="G4639" s="74"/>
      <c r="H4639" s="72"/>
      <c r="I4639" s="72"/>
    </row>
    <row r="4640" spans="1:9" x14ac:dyDescent="0.25">
      <c r="A4640" s="72"/>
      <c r="B4640" s="72"/>
      <c r="C4640" s="72"/>
      <c r="D4640" s="73"/>
      <c r="E4640" s="72"/>
      <c r="F4640" s="72"/>
      <c r="G4640" s="74"/>
      <c r="H4640" s="72"/>
      <c r="I4640" s="72"/>
    </row>
    <row r="4641" spans="1:9" x14ac:dyDescent="0.25">
      <c r="A4641" s="72"/>
      <c r="B4641" s="72"/>
      <c r="C4641" s="72"/>
      <c r="D4641" s="73"/>
      <c r="E4641" s="72"/>
      <c r="F4641" s="72"/>
      <c r="G4641" s="74"/>
      <c r="H4641" s="72"/>
      <c r="I4641" s="72"/>
    </row>
    <row r="4642" spans="1:9" x14ac:dyDescent="0.25">
      <c r="A4642" s="72"/>
      <c r="B4642" s="72"/>
      <c r="C4642" s="72"/>
      <c r="D4642" s="73"/>
      <c r="E4642" s="72"/>
      <c r="F4642" s="72"/>
      <c r="G4642" s="74"/>
      <c r="H4642" s="72"/>
      <c r="I4642" s="72"/>
    </row>
    <row r="4643" spans="1:9" x14ac:dyDescent="0.25">
      <c r="A4643" s="72"/>
      <c r="B4643" s="72"/>
      <c r="C4643" s="72"/>
      <c r="D4643" s="73"/>
      <c r="E4643" s="72"/>
      <c r="F4643" s="72"/>
      <c r="G4643" s="74"/>
      <c r="H4643" s="72"/>
      <c r="I4643" s="72"/>
    </row>
    <row r="4644" spans="1:9" x14ac:dyDescent="0.25">
      <c r="A4644" s="72"/>
      <c r="B4644" s="72"/>
      <c r="C4644" s="72"/>
      <c r="D4644" s="73"/>
      <c r="E4644" s="72"/>
      <c r="F4644" s="72"/>
      <c r="G4644" s="74"/>
      <c r="H4644" s="72"/>
      <c r="I4644" s="72"/>
    </row>
    <row r="4645" spans="1:9" x14ac:dyDescent="0.25">
      <c r="A4645" s="72"/>
      <c r="B4645" s="72"/>
      <c r="C4645" s="72"/>
      <c r="D4645" s="73"/>
      <c r="E4645" s="72"/>
      <c r="F4645" s="72"/>
      <c r="G4645" s="74"/>
      <c r="H4645" s="72"/>
      <c r="I4645" s="72"/>
    </row>
    <row r="4646" spans="1:9" x14ac:dyDescent="0.25">
      <c r="A4646" s="72"/>
      <c r="B4646" s="72"/>
      <c r="C4646" s="72"/>
      <c r="D4646" s="73"/>
      <c r="E4646" s="72"/>
      <c r="F4646" s="72"/>
      <c r="G4646" s="74"/>
      <c r="H4646" s="72"/>
      <c r="I4646" s="72"/>
    </row>
    <row r="4647" spans="1:9" x14ac:dyDescent="0.25">
      <c r="A4647" s="72"/>
      <c r="B4647" s="72"/>
      <c r="C4647" s="72"/>
      <c r="D4647" s="73"/>
      <c r="E4647" s="72"/>
      <c r="F4647" s="72"/>
      <c r="G4647" s="74"/>
      <c r="H4647" s="72"/>
      <c r="I4647" s="72"/>
    </row>
    <row r="4648" spans="1:9" x14ac:dyDescent="0.25">
      <c r="A4648" s="72"/>
      <c r="B4648" s="72"/>
      <c r="C4648" s="72"/>
      <c r="D4648" s="73"/>
      <c r="E4648" s="72"/>
      <c r="F4648" s="72"/>
      <c r="G4648" s="74"/>
      <c r="H4648" s="72"/>
      <c r="I4648" s="72"/>
    </row>
    <row r="4649" spans="1:9" x14ac:dyDescent="0.25">
      <c r="A4649" s="72"/>
      <c r="B4649" s="72"/>
      <c r="C4649" s="72"/>
      <c r="D4649" s="73"/>
      <c r="E4649" s="72"/>
      <c r="F4649" s="72"/>
      <c r="G4649" s="74"/>
      <c r="H4649" s="72"/>
      <c r="I4649" s="72"/>
    </row>
    <row r="4650" spans="1:9" x14ac:dyDescent="0.25">
      <c r="A4650" s="72"/>
      <c r="B4650" s="72"/>
      <c r="C4650" s="72"/>
      <c r="D4650" s="73"/>
      <c r="E4650" s="72"/>
      <c r="F4650" s="72"/>
      <c r="G4650" s="74"/>
      <c r="H4650" s="72"/>
      <c r="I4650" s="72"/>
    </row>
    <row r="4651" spans="1:9" x14ac:dyDescent="0.25">
      <c r="A4651" s="72"/>
      <c r="B4651" s="72"/>
      <c r="C4651" s="72"/>
      <c r="D4651" s="73"/>
      <c r="E4651" s="72"/>
      <c r="F4651" s="72"/>
      <c r="G4651" s="74"/>
      <c r="H4651" s="72"/>
      <c r="I4651" s="72"/>
    </row>
    <row r="4652" spans="1:9" x14ac:dyDescent="0.25">
      <c r="A4652" s="72"/>
      <c r="B4652" s="72"/>
      <c r="C4652" s="72"/>
      <c r="D4652" s="73"/>
      <c r="E4652" s="72"/>
      <c r="F4652" s="72"/>
      <c r="G4652" s="74"/>
      <c r="H4652" s="72"/>
      <c r="I4652" s="72"/>
    </row>
    <row r="4653" spans="1:9" x14ac:dyDescent="0.25">
      <c r="A4653" s="72"/>
      <c r="B4653" s="72"/>
      <c r="C4653" s="72"/>
      <c r="D4653" s="73"/>
      <c r="E4653" s="72"/>
      <c r="F4653" s="72"/>
      <c r="G4653" s="74"/>
      <c r="H4653" s="72"/>
      <c r="I4653" s="72"/>
    </row>
    <row r="4654" spans="1:9" x14ac:dyDescent="0.25">
      <c r="A4654" s="72"/>
      <c r="B4654" s="72"/>
      <c r="C4654" s="72"/>
      <c r="D4654" s="73"/>
      <c r="E4654" s="72"/>
      <c r="F4654" s="72"/>
      <c r="G4654" s="74"/>
      <c r="H4654" s="72"/>
      <c r="I4654" s="72"/>
    </row>
    <row r="4655" spans="1:9" x14ac:dyDescent="0.25">
      <c r="A4655" s="72"/>
      <c r="B4655" s="72"/>
      <c r="C4655" s="72"/>
      <c r="D4655" s="73"/>
      <c r="E4655" s="72"/>
      <c r="F4655" s="72"/>
      <c r="G4655" s="74"/>
      <c r="H4655" s="72"/>
      <c r="I4655" s="72"/>
    </row>
    <row r="4656" spans="1:9" x14ac:dyDescent="0.25">
      <c r="A4656" s="72"/>
      <c r="B4656" s="72"/>
      <c r="C4656" s="72"/>
      <c r="D4656" s="73"/>
      <c r="E4656" s="72"/>
      <c r="F4656" s="72"/>
      <c r="G4656" s="74"/>
      <c r="H4656" s="72"/>
      <c r="I4656" s="72"/>
    </row>
    <row r="4657" spans="1:9" x14ac:dyDescent="0.25">
      <c r="A4657" s="72"/>
      <c r="B4657" s="72"/>
      <c r="C4657" s="72"/>
      <c r="D4657" s="73"/>
      <c r="E4657" s="72"/>
      <c r="F4657" s="72"/>
      <c r="G4657" s="74"/>
      <c r="H4657" s="72"/>
      <c r="I4657" s="72"/>
    </row>
    <row r="4658" spans="1:9" x14ac:dyDescent="0.25">
      <c r="A4658" s="72"/>
      <c r="B4658" s="72"/>
      <c r="C4658" s="72"/>
      <c r="D4658" s="73"/>
      <c r="E4658" s="72"/>
      <c r="F4658" s="72"/>
      <c r="G4658" s="74"/>
      <c r="H4658" s="72"/>
      <c r="I4658" s="72"/>
    </row>
    <row r="4659" spans="1:9" x14ac:dyDescent="0.25">
      <c r="A4659" s="72"/>
      <c r="B4659" s="72"/>
      <c r="C4659" s="72"/>
      <c r="D4659" s="73"/>
      <c r="E4659" s="72"/>
      <c r="F4659" s="72"/>
      <c r="G4659" s="74"/>
      <c r="H4659" s="72"/>
      <c r="I4659" s="72"/>
    </row>
    <row r="4660" spans="1:9" x14ac:dyDescent="0.25">
      <c r="A4660" s="72"/>
      <c r="B4660" s="72"/>
      <c r="C4660" s="72"/>
      <c r="D4660" s="73"/>
      <c r="E4660" s="72"/>
      <c r="F4660" s="72"/>
      <c r="G4660" s="74"/>
      <c r="H4660" s="72"/>
      <c r="I4660" s="72"/>
    </row>
    <row r="4661" spans="1:9" x14ac:dyDescent="0.25">
      <c r="A4661" s="72"/>
      <c r="B4661" s="72"/>
      <c r="C4661" s="72"/>
      <c r="D4661" s="73"/>
      <c r="E4661" s="72"/>
      <c r="F4661" s="72"/>
      <c r="G4661" s="74"/>
      <c r="H4661" s="72"/>
      <c r="I4661" s="72"/>
    </row>
    <row r="4662" spans="1:9" x14ac:dyDescent="0.25">
      <c r="A4662" s="72"/>
      <c r="B4662" s="72"/>
      <c r="C4662" s="72"/>
      <c r="D4662" s="73"/>
      <c r="E4662" s="72"/>
      <c r="F4662" s="72"/>
      <c r="G4662" s="74"/>
      <c r="H4662" s="72"/>
      <c r="I4662" s="72"/>
    </row>
    <row r="4663" spans="1:9" x14ac:dyDescent="0.25">
      <c r="A4663" s="72"/>
      <c r="B4663" s="72"/>
      <c r="C4663" s="72"/>
      <c r="D4663" s="73"/>
      <c r="E4663" s="72"/>
      <c r="F4663" s="72"/>
      <c r="G4663" s="74"/>
      <c r="H4663" s="72"/>
      <c r="I4663" s="72"/>
    </row>
    <row r="4664" spans="1:9" x14ac:dyDescent="0.25">
      <c r="A4664" s="72"/>
      <c r="B4664" s="72"/>
      <c r="C4664" s="72"/>
      <c r="D4664" s="73"/>
      <c r="E4664" s="72"/>
      <c r="F4664" s="72"/>
      <c r="G4664" s="74"/>
      <c r="H4664" s="72"/>
      <c r="I4664" s="72"/>
    </row>
    <row r="4665" spans="1:9" x14ac:dyDescent="0.25">
      <c r="A4665" s="72"/>
      <c r="B4665" s="72"/>
      <c r="C4665" s="72"/>
      <c r="D4665" s="73"/>
      <c r="E4665" s="72"/>
      <c r="F4665" s="72"/>
      <c r="G4665" s="74"/>
      <c r="H4665" s="72"/>
      <c r="I4665" s="72"/>
    </row>
    <row r="4666" spans="1:9" x14ac:dyDescent="0.25">
      <c r="A4666" s="72"/>
      <c r="B4666" s="72"/>
      <c r="C4666" s="72"/>
      <c r="D4666" s="73"/>
      <c r="E4666" s="72"/>
      <c r="F4666" s="72"/>
      <c r="G4666" s="74"/>
      <c r="H4666" s="72"/>
      <c r="I4666" s="72"/>
    </row>
    <row r="4667" spans="1:9" x14ac:dyDescent="0.25">
      <c r="A4667" s="72"/>
      <c r="B4667" s="72"/>
      <c r="C4667" s="72"/>
      <c r="D4667" s="73"/>
      <c r="E4667" s="72"/>
      <c r="F4667" s="72"/>
      <c r="G4667" s="74"/>
      <c r="H4667" s="72"/>
      <c r="I4667" s="72"/>
    </row>
    <row r="4668" spans="1:9" x14ac:dyDescent="0.25">
      <c r="A4668" s="72"/>
      <c r="B4668" s="72"/>
      <c r="C4668" s="72"/>
      <c r="D4668" s="73"/>
      <c r="E4668" s="72"/>
      <c r="F4668" s="72"/>
      <c r="G4668" s="74"/>
      <c r="H4668" s="72"/>
      <c r="I4668" s="72"/>
    </row>
    <row r="4669" spans="1:9" x14ac:dyDescent="0.25">
      <c r="A4669" s="72"/>
      <c r="B4669" s="72"/>
      <c r="C4669" s="72"/>
      <c r="D4669" s="73"/>
      <c r="E4669" s="72"/>
      <c r="F4669" s="72"/>
      <c r="G4669" s="74"/>
      <c r="H4669" s="72"/>
      <c r="I4669" s="72"/>
    </row>
    <row r="4670" spans="1:9" x14ac:dyDescent="0.25">
      <c r="A4670" s="72"/>
      <c r="B4670" s="72"/>
      <c r="C4670" s="72"/>
      <c r="D4670" s="73"/>
      <c r="E4670" s="72"/>
      <c r="F4670" s="72"/>
      <c r="G4670" s="74"/>
      <c r="H4670" s="72"/>
      <c r="I4670" s="72"/>
    </row>
    <row r="4671" spans="1:9" x14ac:dyDescent="0.25">
      <c r="A4671" s="72"/>
      <c r="B4671" s="72"/>
      <c r="C4671" s="72"/>
      <c r="D4671" s="73"/>
      <c r="E4671" s="72"/>
      <c r="F4671" s="72"/>
      <c r="G4671" s="74"/>
      <c r="H4671" s="72"/>
      <c r="I4671" s="72"/>
    </row>
    <row r="4672" spans="1:9" x14ac:dyDescent="0.25">
      <c r="A4672" s="72"/>
      <c r="B4672" s="72"/>
      <c r="C4672" s="72"/>
      <c r="D4672" s="73"/>
      <c r="E4672" s="72"/>
      <c r="F4672" s="72"/>
      <c r="G4672" s="74"/>
      <c r="H4672" s="72"/>
      <c r="I4672" s="72"/>
    </row>
    <row r="4673" spans="1:9" x14ac:dyDescent="0.25">
      <c r="A4673" s="72"/>
      <c r="B4673" s="72"/>
      <c r="C4673" s="72"/>
      <c r="D4673" s="73"/>
      <c r="E4673" s="72"/>
      <c r="F4673" s="72"/>
      <c r="G4673" s="74"/>
      <c r="H4673" s="72"/>
      <c r="I4673" s="72"/>
    </row>
    <row r="4674" spans="1:9" x14ac:dyDescent="0.25">
      <c r="A4674" s="72"/>
      <c r="B4674" s="72"/>
      <c r="C4674" s="72"/>
      <c r="D4674" s="73"/>
      <c r="E4674" s="72"/>
      <c r="F4674" s="72"/>
      <c r="G4674" s="74"/>
      <c r="H4674" s="72"/>
      <c r="I4674" s="72"/>
    </row>
    <row r="4675" spans="1:9" x14ac:dyDescent="0.25">
      <c r="A4675" s="72"/>
      <c r="B4675" s="72"/>
      <c r="C4675" s="72"/>
      <c r="D4675" s="73"/>
      <c r="E4675" s="72"/>
      <c r="F4675" s="72"/>
      <c r="G4675" s="74"/>
      <c r="H4675" s="72"/>
      <c r="I4675" s="72"/>
    </row>
    <row r="4676" spans="1:9" x14ac:dyDescent="0.25">
      <c r="A4676" s="72"/>
      <c r="B4676" s="72"/>
      <c r="C4676" s="72"/>
      <c r="D4676" s="73"/>
      <c r="E4676" s="72"/>
      <c r="F4676" s="72"/>
      <c r="G4676" s="74"/>
      <c r="H4676" s="72"/>
      <c r="I4676" s="72"/>
    </row>
    <row r="4677" spans="1:9" x14ac:dyDescent="0.25">
      <c r="A4677" s="72"/>
      <c r="B4677" s="72"/>
      <c r="C4677" s="72"/>
      <c r="D4677" s="73"/>
      <c r="E4677" s="72"/>
      <c r="F4677" s="72"/>
      <c r="G4677" s="74"/>
      <c r="H4677" s="72"/>
      <c r="I4677" s="72"/>
    </row>
    <row r="4678" spans="1:9" x14ac:dyDescent="0.25">
      <c r="A4678" s="72"/>
      <c r="B4678" s="72"/>
      <c r="C4678" s="72"/>
      <c r="D4678" s="73"/>
      <c r="E4678" s="72"/>
      <c r="F4678" s="72"/>
      <c r="G4678" s="74"/>
      <c r="H4678" s="72"/>
      <c r="I4678" s="72"/>
    </row>
    <row r="4679" spans="1:9" x14ac:dyDescent="0.25">
      <c r="A4679" s="72"/>
      <c r="B4679" s="72"/>
      <c r="C4679" s="72"/>
      <c r="D4679" s="73"/>
      <c r="E4679" s="72"/>
      <c r="F4679" s="72"/>
      <c r="G4679" s="74"/>
      <c r="H4679" s="72"/>
      <c r="I4679" s="72"/>
    </row>
    <row r="4680" spans="1:9" x14ac:dyDescent="0.25">
      <c r="A4680" s="72"/>
      <c r="B4680" s="72"/>
      <c r="C4680" s="72"/>
      <c r="D4680" s="73"/>
      <c r="E4680" s="72"/>
      <c r="F4680" s="72"/>
      <c r="G4680" s="74"/>
      <c r="H4680" s="72"/>
      <c r="I4680" s="72"/>
    </row>
    <row r="4681" spans="1:9" x14ac:dyDescent="0.25">
      <c r="A4681" s="72"/>
      <c r="B4681" s="72"/>
      <c r="C4681" s="72"/>
      <c r="D4681" s="73"/>
      <c r="E4681" s="72"/>
      <c r="F4681" s="72"/>
      <c r="G4681" s="74"/>
      <c r="H4681" s="72"/>
      <c r="I4681" s="72"/>
    </row>
    <row r="4682" spans="1:9" x14ac:dyDescent="0.25">
      <c r="A4682" s="72"/>
      <c r="B4682" s="72"/>
      <c r="C4682" s="72"/>
      <c r="D4682" s="73"/>
      <c r="E4682" s="72"/>
      <c r="F4682" s="72"/>
      <c r="G4682" s="74"/>
      <c r="H4682" s="72"/>
      <c r="I4682" s="72"/>
    </row>
    <row r="4683" spans="1:9" x14ac:dyDescent="0.25">
      <c r="A4683" s="72"/>
      <c r="B4683" s="72"/>
      <c r="C4683" s="72"/>
      <c r="D4683" s="73"/>
      <c r="E4683" s="72"/>
      <c r="F4683" s="72"/>
      <c r="G4683" s="74"/>
      <c r="H4683" s="72"/>
      <c r="I4683" s="72"/>
    </row>
    <row r="4684" spans="1:9" x14ac:dyDescent="0.25">
      <c r="A4684" s="72"/>
      <c r="B4684" s="72"/>
      <c r="C4684" s="72"/>
      <c r="D4684" s="73"/>
      <c r="E4684" s="72"/>
      <c r="F4684" s="72"/>
      <c r="G4684" s="74"/>
      <c r="H4684" s="72"/>
      <c r="I4684" s="72"/>
    </row>
    <row r="4685" spans="1:9" x14ac:dyDescent="0.25">
      <c r="A4685" s="72"/>
      <c r="B4685" s="72"/>
      <c r="C4685" s="72"/>
      <c r="D4685" s="73"/>
      <c r="E4685" s="72"/>
      <c r="F4685" s="72"/>
      <c r="G4685" s="74"/>
      <c r="H4685" s="72"/>
      <c r="I4685" s="72"/>
    </row>
    <row r="4686" spans="1:9" x14ac:dyDescent="0.25">
      <c r="A4686" s="72"/>
      <c r="B4686" s="72"/>
      <c r="C4686" s="72"/>
      <c r="D4686" s="73"/>
      <c r="E4686" s="72"/>
      <c r="F4686" s="72"/>
      <c r="G4686" s="74"/>
      <c r="H4686" s="72"/>
      <c r="I4686" s="72"/>
    </row>
    <row r="4687" spans="1:9" x14ac:dyDescent="0.25">
      <c r="A4687" s="72"/>
      <c r="B4687" s="72"/>
      <c r="C4687" s="72"/>
      <c r="D4687" s="73"/>
      <c r="E4687" s="72"/>
      <c r="F4687" s="72"/>
      <c r="G4687" s="74"/>
      <c r="H4687" s="72"/>
      <c r="I4687" s="72"/>
    </row>
    <row r="4688" spans="1:9" x14ac:dyDescent="0.25">
      <c r="A4688" s="72"/>
      <c r="B4688" s="72"/>
      <c r="C4688" s="72"/>
      <c r="D4688" s="73"/>
      <c r="E4688" s="72"/>
      <c r="F4688" s="72"/>
      <c r="G4688" s="74"/>
      <c r="H4688" s="72"/>
      <c r="I4688" s="72"/>
    </row>
    <row r="4689" spans="1:9" x14ac:dyDescent="0.25">
      <c r="A4689" s="72"/>
      <c r="B4689" s="72"/>
      <c r="C4689" s="72"/>
      <c r="D4689" s="73"/>
      <c r="E4689" s="72"/>
      <c r="F4689" s="72"/>
      <c r="G4689" s="74"/>
      <c r="H4689" s="72"/>
      <c r="I4689" s="72"/>
    </row>
    <row r="4690" spans="1:9" x14ac:dyDescent="0.25">
      <c r="A4690" s="72"/>
      <c r="B4690" s="72"/>
      <c r="C4690" s="72"/>
      <c r="D4690" s="73"/>
      <c r="E4690" s="72"/>
      <c r="F4690" s="72"/>
      <c r="G4690" s="74"/>
      <c r="H4690" s="72"/>
      <c r="I4690" s="72"/>
    </row>
    <row r="4691" spans="1:9" x14ac:dyDescent="0.25">
      <c r="A4691" s="72"/>
      <c r="B4691" s="72"/>
      <c r="C4691" s="72"/>
      <c r="D4691" s="73"/>
      <c r="E4691" s="72"/>
      <c r="F4691" s="72"/>
      <c r="G4691" s="74"/>
      <c r="H4691" s="72"/>
      <c r="I4691" s="72"/>
    </row>
    <row r="4692" spans="1:9" x14ac:dyDescent="0.25">
      <c r="A4692" s="72"/>
      <c r="B4692" s="72"/>
      <c r="C4692" s="72"/>
      <c r="D4692" s="73"/>
      <c r="E4692" s="72"/>
      <c r="F4692" s="72"/>
      <c r="G4692" s="74"/>
      <c r="H4692" s="72"/>
      <c r="I4692" s="72"/>
    </row>
    <row r="4693" spans="1:9" x14ac:dyDescent="0.25">
      <c r="A4693" s="72"/>
      <c r="B4693" s="72"/>
      <c r="C4693" s="72"/>
      <c r="D4693" s="73"/>
      <c r="E4693" s="72"/>
      <c r="F4693" s="72"/>
      <c r="G4693" s="74"/>
      <c r="H4693" s="72"/>
      <c r="I4693" s="72"/>
    </row>
    <row r="4694" spans="1:9" x14ac:dyDescent="0.25">
      <c r="A4694" s="72"/>
      <c r="B4694" s="72"/>
      <c r="C4694" s="72"/>
      <c r="D4694" s="73"/>
      <c r="E4694" s="72"/>
      <c r="F4694" s="72"/>
      <c r="G4694" s="74"/>
      <c r="H4694" s="72"/>
      <c r="I4694" s="72"/>
    </row>
    <row r="4695" spans="1:9" x14ac:dyDescent="0.25">
      <c r="A4695" s="72"/>
      <c r="B4695" s="72"/>
      <c r="C4695" s="72"/>
      <c r="D4695" s="73"/>
      <c r="E4695" s="72"/>
      <c r="F4695" s="72"/>
      <c r="G4695" s="74"/>
      <c r="H4695" s="72"/>
      <c r="I4695" s="72"/>
    </row>
    <row r="4696" spans="1:9" x14ac:dyDescent="0.25">
      <c r="A4696" s="72"/>
      <c r="B4696" s="72"/>
      <c r="C4696" s="72"/>
      <c r="D4696" s="73"/>
      <c r="E4696" s="72"/>
      <c r="F4696" s="72"/>
      <c r="G4696" s="74"/>
      <c r="H4696" s="72"/>
      <c r="I4696" s="72"/>
    </row>
    <row r="4697" spans="1:9" x14ac:dyDescent="0.25">
      <c r="A4697" s="72"/>
      <c r="B4697" s="72"/>
      <c r="C4697" s="72"/>
      <c r="D4697" s="73"/>
      <c r="E4697" s="72"/>
      <c r="F4697" s="72"/>
      <c r="G4697" s="74"/>
      <c r="H4697" s="72"/>
      <c r="I4697" s="72"/>
    </row>
    <row r="4698" spans="1:9" x14ac:dyDescent="0.25">
      <c r="A4698" s="72"/>
      <c r="B4698" s="72"/>
      <c r="C4698" s="72"/>
      <c r="D4698" s="73"/>
      <c r="E4698" s="72"/>
      <c r="F4698" s="72"/>
      <c r="G4698" s="74"/>
      <c r="H4698" s="72"/>
      <c r="I4698" s="72"/>
    </row>
    <row r="4699" spans="1:9" x14ac:dyDescent="0.25">
      <c r="A4699" s="72"/>
      <c r="B4699" s="72"/>
      <c r="C4699" s="72"/>
      <c r="D4699" s="73"/>
      <c r="E4699" s="72"/>
      <c r="F4699" s="72"/>
      <c r="G4699" s="74"/>
      <c r="H4699" s="72"/>
      <c r="I4699" s="72"/>
    </row>
    <row r="4700" spans="1:9" x14ac:dyDescent="0.25">
      <c r="A4700" s="72"/>
      <c r="B4700" s="72"/>
      <c r="C4700" s="72"/>
      <c r="D4700" s="73"/>
      <c r="E4700" s="72"/>
      <c r="F4700" s="72"/>
      <c r="G4700" s="74"/>
      <c r="H4700" s="72"/>
      <c r="I4700" s="72"/>
    </row>
    <row r="4701" spans="1:9" x14ac:dyDescent="0.25">
      <c r="A4701" s="72"/>
      <c r="B4701" s="72"/>
      <c r="C4701" s="72"/>
      <c r="D4701" s="73"/>
      <c r="E4701" s="72"/>
      <c r="F4701" s="72"/>
      <c r="G4701" s="74"/>
      <c r="H4701" s="72"/>
      <c r="I4701" s="72"/>
    </row>
    <row r="4702" spans="1:9" x14ac:dyDescent="0.25">
      <c r="A4702" s="72"/>
      <c r="B4702" s="72"/>
      <c r="C4702" s="72"/>
      <c r="D4702" s="73"/>
      <c r="E4702" s="72"/>
      <c r="F4702" s="72"/>
      <c r="G4702" s="74"/>
      <c r="H4702" s="72"/>
      <c r="I4702" s="72"/>
    </row>
    <row r="4703" spans="1:9" x14ac:dyDescent="0.25">
      <c r="A4703" s="72"/>
      <c r="B4703" s="72"/>
      <c r="C4703" s="72"/>
      <c r="D4703" s="73"/>
      <c r="E4703" s="72"/>
      <c r="F4703" s="72"/>
      <c r="G4703" s="74"/>
      <c r="H4703" s="72"/>
      <c r="I4703" s="72"/>
    </row>
    <row r="4704" spans="1:9" x14ac:dyDescent="0.25">
      <c r="A4704" s="72"/>
      <c r="B4704" s="72"/>
      <c r="C4704" s="72"/>
      <c r="D4704" s="73"/>
      <c r="E4704" s="72"/>
      <c r="F4704" s="72"/>
      <c r="G4704" s="74"/>
      <c r="H4704" s="72"/>
      <c r="I4704" s="72"/>
    </row>
    <row r="4705" spans="1:9" x14ac:dyDescent="0.25">
      <c r="A4705" s="72"/>
      <c r="B4705" s="72"/>
      <c r="C4705" s="72"/>
      <c r="D4705" s="73"/>
      <c r="E4705" s="72"/>
      <c r="F4705" s="72"/>
      <c r="G4705" s="74"/>
      <c r="H4705" s="72"/>
      <c r="I4705" s="72"/>
    </row>
    <row r="4706" spans="1:9" x14ac:dyDescent="0.25">
      <c r="A4706" s="72"/>
      <c r="B4706" s="72"/>
      <c r="C4706" s="72"/>
      <c r="D4706" s="73"/>
      <c r="E4706" s="72"/>
      <c r="F4706" s="72"/>
      <c r="G4706" s="74"/>
      <c r="H4706" s="72"/>
      <c r="I4706" s="72"/>
    </row>
    <row r="4707" spans="1:9" x14ac:dyDescent="0.25">
      <c r="A4707" s="72"/>
      <c r="B4707" s="72"/>
      <c r="C4707" s="72"/>
      <c r="D4707" s="73"/>
      <c r="E4707" s="72"/>
      <c r="F4707" s="72"/>
      <c r="G4707" s="74"/>
      <c r="H4707" s="72"/>
      <c r="I4707" s="72"/>
    </row>
    <row r="4708" spans="1:9" x14ac:dyDescent="0.25">
      <c r="A4708" s="72"/>
      <c r="B4708" s="72"/>
      <c r="C4708" s="72"/>
      <c r="D4708" s="73"/>
      <c r="E4708" s="72"/>
      <c r="F4708" s="72"/>
      <c r="G4708" s="74"/>
      <c r="H4708" s="72"/>
      <c r="I4708" s="72"/>
    </row>
    <row r="4709" spans="1:9" x14ac:dyDescent="0.25">
      <c r="A4709" s="72"/>
      <c r="B4709" s="72"/>
      <c r="C4709" s="72"/>
      <c r="D4709" s="73"/>
      <c r="E4709" s="72"/>
      <c r="F4709" s="72"/>
      <c r="G4709" s="74"/>
      <c r="H4709" s="72"/>
      <c r="I4709" s="72"/>
    </row>
    <row r="4710" spans="1:9" x14ac:dyDescent="0.25">
      <c r="A4710" s="72"/>
      <c r="B4710" s="72"/>
      <c r="C4710" s="72"/>
      <c r="D4710" s="73"/>
      <c r="E4710" s="72"/>
      <c r="F4710" s="72"/>
      <c r="G4710" s="74"/>
      <c r="H4710" s="72"/>
      <c r="I4710" s="72"/>
    </row>
    <row r="4711" spans="1:9" x14ac:dyDescent="0.25">
      <c r="A4711" s="72"/>
      <c r="B4711" s="72"/>
      <c r="C4711" s="72"/>
      <c r="D4711" s="73"/>
      <c r="E4711" s="72"/>
      <c r="F4711" s="72"/>
      <c r="G4711" s="74"/>
      <c r="H4711" s="72"/>
      <c r="I4711" s="72"/>
    </row>
    <row r="4712" spans="1:9" x14ac:dyDescent="0.25">
      <c r="A4712" s="72"/>
      <c r="B4712" s="72"/>
      <c r="C4712" s="72"/>
      <c r="D4712" s="73"/>
      <c r="E4712" s="72"/>
      <c r="F4712" s="72"/>
      <c r="G4712" s="74"/>
      <c r="H4712" s="72"/>
      <c r="I4712" s="72"/>
    </row>
    <row r="4713" spans="1:9" x14ac:dyDescent="0.25">
      <c r="A4713" s="72"/>
      <c r="B4713" s="72"/>
      <c r="C4713" s="72"/>
      <c r="D4713" s="73"/>
      <c r="E4713" s="72"/>
      <c r="F4713" s="72"/>
      <c r="G4713" s="74"/>
      <c r="H4713" s="72"/>
      <c r="I4713" s="72"/>
    </row>
    <row r="4714" spans="1:9" x14ac:dyDescent="0.25">
      <c r="A4714" s="72"/>
      <c r="B4714" s="72"/>
      <c r="C4714" s="72"/>
      <c r="D4714" s="73"/>
      <c r="E4714" s="72"/>
      <c r="F4714" s="72"/>
      <c r="G4714" s="74"/>
      <c r="H4714" s="72"/>
      <c r="I4714" s="72"/>
    </row>
    <row r="4715" spans="1:9" x14ac:dyDescent="0.25">
      <c r="A4715" s="72"/>
      <c r="B4715" s="72"/>
      <c r="C4715" s="72"/>
      <c r="D4715" s="73"/>
      <c r="E4715" s="72"/>
      <c r="F4715" s="72"/>
      <c r="G4715" s="74"/>
      <c r="H4715" s="72"/>
      <c r="I4715" s="72"/>
    </row>
    <row r="4716" spans="1:9" x14ac:dyDescent="0.25">
      <c r="A4716" s="72"/>
      <c r="B4716" s="72"/>
      <c r="C4716" s="72"/>
      <c r="D4716" s="73"/>
      <c r="E4716" s="72"/>
      <c r="F4716" s="72"/>
      <c r="G4716" s="74"/>
      <c r="H4716" s="72"/>
      <c r="I4716" s="72"/>
    </row>
    <row r="4717" spans="1:9" x14ac:dyDescent="0.25">
      <c r="A4717" s="72"/>
      <c r="B4717" s="72"/>
      <c r="C4717" s="72"/>
      <c r="D4717" s="73"/>
      <c r="E4717" s="72"/>
      <c r="F4717" s="72"/>
      <c r="G4717" s="74"/>
      <c r="H4717" s="72"/>
      <c r="I4717" s="72"/>
    </row>
    <row r="4718" spans="1:9" x14ac:dyDescent="0.25">
      <c r="A4718" s="72"/>
      <c r="B4718" s="72"/>
      <c r="C4718" s="72"/>
      <c r="D4718" s="73"/>
      <c r="E4718" s="72"/>
      <c r="F4718" s="72"/>
      <c r="G4718" s="74"/>
      <c r="H4718" s="72"/>
      <c r="I4718" s="72"/>
    </row>
    <row r="4719" spans="1:9" x14ac:dyDescent="0.25">
      <c r="A4719" s="72"/>
      <c r="B4719" s="72"/>
      <c r="C4719" s="72"/>
      <c r="D4719" s="73"/>
      <c r="E4719" s="72"/>
      <c r="F4719" s="72"/>
      <c r="G4719" s="74"/>
      <c r="H4719" s="72"/>
      <c r="I4719" s="72"/>
    </row>
    <row r="4720" spans="1:9" x14ac:dyDescent="0.25">
      <c r="A4720" s="72"/>
      <c r="B4720" s="72"/>
      <c r="C4720" s="72"/>
      <c r="D4720" s="73"/>
      <c r="E4720" s="72"/>
      <c r="F4720" s="72"/>
      <c r="G4720" s="74"/>
      <c r="H4720" s="72"/>
      <c r="I4720" s="72"/>
    </row>
    <row r="4721" spans="1:9" x14ac:dyDescent="0.25">
      <c r="A4721" s="72"/>
      <c r="B4721" s="72"/>
      <c r="C4721" s="72"/>
      <c r="D4721" s="73"/>
      <c r="E4721" s="72"/>
      <c r="F4721" s="72"/>
      <c r="G4721" s="74"/>
      <c r="H4721" s="72"/>
      <c r="I4721" s="72"/>
    </row>
    <row r="4722" spans="1:9" x14ac:dyDescent="0.25">
      <c r="A4722" s="72"/>
      <c r="B4722" s="72"/>
      <c r="C4722" s="72"/>
      <c r="D4722" s="73"/>
      <c r="E4722" s="72"/>
      <c r="F4722" s="72"/>
      <c r="G4722" s="74"/>
      <c r="H4722" s="72"/>
      <c r="I4722" s="72"/>
    </row>
    <row r="4723" spans="1:9" x14ac:dyDescent="0.25">
      <c r="A4723" s="72"/>
      <c r="B4723" s="72"/>
      <c r="C4723" s="72"/>
      <c r="D4723" s="73"/>
      <c r="E4723" s="72"/>
      <c r="F4723" s="72"/>
      <c r="G4723" s="74"/>
      <c r="H4723" s="72"/>
      <c r="I4723" s="72"/>
    </row>
    <row r="4724" spans="1:9" x14ac:dyDescent="0.25">
      <c r="A4724" s="72"/>
      <c r="B4724" s="72"/>
      <c r="C4724" s="72"/>
      <c r="D4724" s="73"/>
      <c r="E4724" s="72"/>
      <c r="F4724" s="72"/>
      <c r="G4724" s="74"/>
      <c r="H4724" s="72"/>
      <c r="I4724" s="72"/>
    </row>
    <row r="4725" spans="1:9" x14ac:dyDescent="0.25">
      <c r="A4725" s="72"/>
      <c r="B4725" s="72"/>
      <c r="C4725" s="72"/>
      <c r="D4725" s="73"/>
      <c r="E4725" s="72"/>
      <c r="F4725" s="72"/>
      <c r="G4725" s="74"/>
      <c r="H4725" s="72"/>
      <c r="I4725" s="72"/>
    </row>
    <row r="4726" spans="1:9" x14ac:dyDescent="0.25">
      <c r="A4726" s="72"/>
      <c r="B4726" s="72"/>
      <c r="C4726" s="72"/>
      <c r="D4726" s="73"/>
      <c r="E4726" s="72"/>
      <c r="F4726" s="72"/>
      <c r="G4726" s="74"/>
      <c r="H4726" s="72"/>
      <c r="I4726" s="72"/>
    </row>
    <row r="4727" spans="1:9" x14ac:dyDescent="0.25">
      <c r="A4727" s="72"/>
      <c r="B4727" s="72"/>
      <c r="C4727" s="72"/>
      <c r="D4727" s="73"/>
      <c r="E4727" s="72"/>
      <c r="F4727" s="72"/>
      <c r="G4727" s="74"/>
      <c r="H4727" s="72"/>
      <c r="I4727" s="72"/>
    </row>
    <row r="4728" spans="1:9" x14ac:dyDescent="0.25">
      <c r="A4728" s="72"/>
      <c r="B4728" s="72"/>
      <c r="C4728" s="72"/>
      <c r="D4728" s="73"/>
      <c r="E4728" s="72"/>
      <c r="F4728" s="72"/>
      <c r="G4728" s="74"/>
      <c r="H4728" s="72"/>
      <c r="I4728" s="72"/>
    </row>
    <row r="4729" spans="1:9" x14ac:dyDescent="0.25">
      <c r="A4729" s="72"/>
      <c r="B4729" s="72"/>
      <c r="C4729" s="72"/>
      <c r="D4729" s="73"/>
      <c r="E4729" s="72"/>
      <c r="F4729" s="72"/>
      <c r="G4729" s="74"/>
      <c r="H4729" s="72"/>
      <c r="I4729" s="72"/>
    </row>
    <row r="4730" spans="1:9" x14ac:dyDescent="0.25">
      <c r="A4730" s="72"/>
      <c r="B4730" s="72"/>
      <c r="C4730" s="72"/>
      <c r="D4730" s="73"/>
      <c r="E4730" s="72"/>
      <c r="F4730" s="72"/>
      <c r="G4730" s="74"/>
      <c r="H4730" s="72"/>
      <c r="I4730" s="72"/>
    </row>
    <row r="4731" spans="1:9" x14ac:dyDescent="0.25">
      <c r="A4731" s="72"/>
      <c r="B4731" s="72"/>
      <c r="C4731" s="72"/>
      <c r="D4731" s="73"/>
      <c r="E4731" s="72"/>
      <c r="F4731" s="72"/>
      <c r="G4731" s="74"/>
      <c r="H4731" s="72"/>
      <c r="I4731" s="72"/>
    </row>
    <row r="4732" spans="1:9" x14ac:dyDescent="0.25">
      <c r="A4732" s="72"/>
      <c r="B4732" s="72"/>
      <c r="C4732" s="72"/>
      <c r="D4732" s="73"/>
      <c r="E4732" s="72"/>
      <c r="F4732" s="72"/>
      <c r="G4732" s="74"/>
      <c r="H4732" s="72"/>
      <c r="I4732" s="72"/>
    </row>
    <row r="4733" spans="1:9" x14ac:dyDescent="0.25">
      <c r="A4733" s="72"/>
      <c r="B4733" s="72"/>
      <c r="C4733" s="72"/>
      <c r="D4733" s="73"/>
      <c r="E4733" s="72"/>
      <c r="F4733" s="72"/>
      <c r="G4733" s="74"/>
      <c r="H4733" s="72"/>
      <c r="I4733" s="72"/>
    </row>
    <row r="4734" spans="1:9" x14ac:dyDescent="0.25">
      <c r="A4734" s="72"/>
      <c r="B4734" s="72"/>
      <c r="C4734" s="72"/>
      <c r="D4734" s="73"/>
      <c r="E4734" s="72"/>
      <c r="F4734" s="72"/>
      <c r="G4734" s="74"/>
      <c r="H4734" s="72"/>
      <c r="I4734" s="72"/>
    </row>
    <row r="4735" spans="1:9" x14ac:dyDescent="0.25">
      <c r="A4735" s="72"/>
      <c r="B4735" s="72"/>
      <c r="C4735" s="72"/>
      <c r="D4735" s="73"/>
      <c r="E4735" s="72"/>
      <c r="F4735" s="72"/>
      <c r="G4735" s="74"/>
      <c r="H4735" s="72"/>
      <c r="I4735" s="72"/>
    </row>
    <row r="4736" spans="1:9" x14ac:dyDescent="0.25">
      <c r="A4736" s="72"/>
      <c r="B4736" s="72"/>
      <c r="C4736" s="72"/>
      <c r="D4736" s="73"/>
      <c r="E4736" s="72"/>
      <c r="F4736" s="72"/>
      <c r="G4736" s="74"/>
      <c r="H4736" s="72"/>
      <c r="I4736" s="72"/>
    </row>
    <row r="4737" spans="1:9" x14ac:dyDescent="0.25">
      <c r="A4737" s="72"/>
      <c r="B4737" s="72"/>
      <c r="C4737" s="72"/>
      <c r="D4737" s="73"/>
      <c r="E4737" s="72"/>
      <c r="F4737" s="72"/>
      <c r="G4737" s="74"/>
      <c r="H4737" s="72"/>
      <c r="I4737" s="72"/>
    </row>
    <row r="4738" spans="1:9" x14ac:dyDescent="0.25">
      <c r="A4738" s="72"/>
      <c r="B4738" s="72"/>
      <c r="C4738" s="72"/>
      <c r="D4738" s="73"/>
      <c r="E4738" s="72"/>
      <c r="F4738" s="72"/>
      <c r="G4738" s="74"/>
      <c r="H4738" s="72"/>
      <c r="I4738" s="72"/>
    </row>
    <row r="4739" spans="1:9" x14ac:dyDescent="0.25">
      <c r="A4739" s="72"/>
      <c r="B4739" s="72"/>
      <c r="C4739" s="72"/>
      <c r="D4739" s="73"/>
      <c r="E4739" s="72"/>
      <c r="F4739" s="72"/>
      <c r="G4739" s="74"/>
      <c r="H4739" s="72"/>
      <c r="I4739" s="72"/>
    </row>
    <row r="4740" spans="1:9" x14ac:dyDescent="0.25">
      <c r="A4740" s="72"/>
      <c r="B4740" s="72"/>
      <c r="C4740" s="72"/>
      <c r="D4740" s="73"/>
      <c r="E4740" s="72"/>
      <c r="F4740" s="72"/>
      <c r="G4740" s="74"/>
      <c r="H4740" s="72"/>
      <c r="I4740" s="72"/>
    </row>
    <row r="4741" spans="1:9" x14ac:dyDescent="0.25">
      <c r="A4741" s="72"/>
      <c r="B4741" s="72"/>
      <c r="C4741" s="72"/>
      <c r="D4741" s="73"/>
      <c r="E4741" s="72"/>
      <c r="F4741" s="72"/>
      <c r="G4741" s="74"/>
      <c r="H4741" s="72"/>
      <c r="I4741" s="72"/>
    </row>
    <row r="4742" spans="1:9" x14ac:dyDescent="0.25">
      <c r="A4742" s="72"/>
      <c r="B4742" s="72"/>
      <c r="C4742" s="72"/>
      <c r="D4742" s="73"/>
      <c r="E4742" s="72"/>
      <c r="F4742" s="72"/>
      <c r="G4742" s="74"/>
      <c r="H4742" s="72"/>
      <c r="I4742" s="72"/>
    </row>
    <row r="4743" spans="1:9" x14ac:dyDescent="0.25">
      <c r="A4743" s="72"/>
      <c r="B4743" s="72"/>
      <c r="C4743" s="72"/>
      <c r="D4743" s="73"/>
      <c r="E4743" s="72"/>
      <c r="F4743" s="72"/>
      <c r="G4743" s="74"/>
      <c r="H4743" s="72"/>
      <c r="I4743" s="72"/>
    </row>
    <row r="4744" spans="1:9" x14ac:dyDescent="0.25">
      <c r="A4744" s="72"/>
      <c r="B4744" s="72"/>
      <c r="C4744" s="72"/>
      <c r="D4744" s="73"/>
      <c r="E4744" s="72"/>
      <c r="F4744" s="72"/>
      <c r="G4744" s="74"/>
      <c r="H4744" s="72"/>
      <c r="I4744" s="72"/>
    </row>
    <row r="4745" spans="1:9" x14ac:dyDescent="0.25">
      <c r="A4745" s="72"/>
      <c r="B4745" s="72"/>
      <c r="C4745" s="72"/>
      <c r="D4745" s="73"/>
      <c r="E4745" s="72"/>
      <c r="F4745" s="72"/>
      <c r="G4745" s="74"/>
      <c r="H4745" s="72"/>
      <c r="I4745" s="72"/>
    </row>
    <row r="4746" spans="1:9" x14ac:dyDescent="0.25">
      <c r="A4746" s="72"/>
      <c r="B4746" s="72"/>
      <c r="C4746" s="72"/>
      <c r="D4746" s="73"/>
      <c r="E4746" s="72"/>
      <c r="F4746" s="72"/>
      <c r="G4746" s="74"/>
      <c r="H4746" s="72"/>
      <c r="I4746" s="72"/>
    </row>
    <row r="4747" spans="1:9" x14ac:dyDescent="0.25">
      <c r="A4747" s="72"/>
      <c r="B4747" s="72"/>
      <c r="C4747" s="72"/>
      <c r="D4747" s="73"/>
      <c r="E4747" s="72"/>
      <c r="F4747" s="72"/>
      <c r="G4747" s="74"/>
      <c r="H4747" s="72"/>
      <c r="I4747" s="72"/>
    </row>
    <row r="4748" spans="1:9" x14ac:dyDescent="0.25">
      <c r="A4748" s="72"/>
      <c r="B4748" s="72"/>
      <c r="C4748" s="72"/>
      <c r="D4748" s="73"/>
      <c r="E4748" s="72"/>
      <c r="F4748" s="72"/>
      <c r="G4748" s="74"/>
      <c r="H4748" s="72"/>
      <c r="I4748" s="72"/>
    </row>
    <row r="4749" spans="1:9" x14ac:dyDescent="0.25">
      <c r="A4749" s="72"/>
      <c r="B4749" s="72"/>
      <c r="C4749" s="72"/>
      <c r="D4749" s="73"/>
      <c r="E4749" s="72"/>
      <c r="F4749" s="72"/>
      <c r="G4749" s="74"/>
      <c r="H4749" s="72"/>
      <c r="I4749" s="72"/>
    </row>
    <row r="4750" spans="1:9" x14ac:dyDescent="0.25">
      <c r="A4750" s="72"/>
      <c r="B4750" s="72"/>
      <c r="C4750" s="72"/>
      <c r="D4750" s="73"/>
      <c r="E4750" s="72"/>
      <c r="F4750" s="72"/>
      <c r="G4750" s="74"/>
      <c r="H4750" s="72"/>
      <c r="I4750" s="72"/>
    </row>
    <row r="4751" spans="1:9" x14ac:dyDescent="0.25">
      <c r="A4751" s="72"/>
      <c r="B4751" s="72"/>
      <c r="C4751" s="72"/>
      <c r="D4751" s="73"/>
      <c r="E4751" s="72"/>
      <c r="F4751" s="72"/>
      <c r="G4751" s="74"/>
      <c r="H4751" s="72"/>
      <c r="I4751" s="72"/>
    </row>
    <row r="4752" spans="1:9" x14ac:dyDescent="0.25">
      <c r="A4752" s="72"/>
      <c r="B4752" s="72"/>
      <c r="C4752" s="72"/>
      <c r="D4752" s="73"/>
      <c r="E4752" s="72"/>
      <c r="F4752" s="72"/>
      <c r="G4752" s="74"/>
      <c r="H4752" s="72"/>
      <c r="I4752" s="72"/>
    </row>
    <row r="4753" spans="1:9" x14ac:dyDescent="0.25">
      <c r="A4753" s="72"/>
      <c r="B4753" s="72"/>
      <c r="C4753" s="72"/>
      <c r="D4753" s="73"/>
      <c r="E4753" s="72"/>
      <c r="F4753" s="72"/>
      <c r="G4753" s="74"/>
      <c r="H4753" s="72"/>
      <c r="I4753" s="72"/>
    </row>
    <row r="4754" spans="1:9" x14ac:dyDescent="0.25">
      <c r="A4754" s="72"/>
      <c r="B4754" s="72"/>
      <c r="C4754" s="72"/>
      <c r="D4754" s="73"/>
      <c r="E4754" s="72"/>
      <c r="F4754" s="72"/>
      <c r="G4754" s="74"/>
      <c r="H4754" s="72"/>
      <c r="I4754" s="72"/>
    </row>
    <row r="4755" spans="1:9" x14ac:dyDescent="0.25">
      <c r="A4755" s="72"/>
      <c r="B4755" s="72"/>
      <c r="C4755" s="72"/>
      <c r="D4755" s="73"/>
      <c r="E4755" s="72"/>
      <c r="F4755" s="72"/>
      <c r="G4755" s="74"/>
      <c r="H4755" s="72"/>
      <c r="I4755" s="72"/>
    </row>
    <row r="4756" spans="1:9" x14ac:dyDescent="0.25">
      <c r="A4756" s="72"/>
      <c r="B4756" s="72"/>
      <c r="C4756" s="72"/>
      <c r="D4756" s="73"/>
      <c r="E4756" s="72"/>
      <c r="F4756" s="72"/>
      <c r="G4756" s="74"/>
      <c r="H4756" s="72"/>
      <c r="I4756" s="72"/>
    </row>
    <row r="4757" spans="1:9" x14ac:dyDescent="0.25">
      <c r="A4757" s="72"/>
      <c r="B4757" s="72"/>
      <c r="C4757" s="72"/>
      <c r="D4757" s="73"/>
      <c r="E4757" s="72"/>
      <c r="F4757" s="72"/>
      <c r="G4757" s="74"/>
      <c r="H4757" s="72"/>
      <c r="I4757" s="72"/>
    </row>
    <row r="4758" spans="1:9" x14ac:dyDescent="0.25">
      <c r="A4758" s="72"/>
      <c r="B4758" s="72"/>
      <c r="C4758" s="72"/>
      <c r="D4758" s="73"/>
      <c r="E4758" s="72"/>
      <c r="F4758" s="72"/>
      <c r="G4758" s="74"/>
      <c r="H4758" s="72"/>
      <c r="I4758" s="72"/>
    </row>
    <row r="4759" spans="1:9" x14ac:dyDescent="0.25">
      <c r="A4759" s="72"/>
      <c r="B4759" s="72"/>
      <c r="C4759" s="72"/>
      <c r="D4759" s="73"/>
      <c r="E4759" s="72"/>
      <c r="F4759" s="72"/>
      <c r="G4759" s="74"/>
      <c r="H4759" s="72"/>
      <c r="I4759" s="72"/>
    </row>
    <row r="4760" spans="1:9" x14ac:dyDescent="0.25">
      <c r="A4760" s="72"/>
      <c r="B4760" s="72"/>
      <c r="C4760" s="72"/>
      <c r="D4760" s="73"/>
      <c r="E4760" s="72"/>
      <c r="F4760" s="72"/>
      <c r="G4760" s="74"/>
      <c r="H4760" s="72"/>
      <c r="I4760" s="72"/>
    </row>
    <row r="4761" spans="1:9" x14ac:dyDescent="0.25">
      <c r="A4761" s="72"/>
      <c r="B4761" s="72"/>
      <c r="C4761" s="72"/>
      <c r="D4761" s="73"/>
      <c r="E4761" s="72"/>
      <c r="F4761" s="72"/>
      <c r="G4761" s="74"/>
      <c r="H4761" s="72"/>
      <c r="I4761" s="72"/>
    </row>
    <row r="4762" spans="1:9" x14ac:dyDescent="0.25">
      <c r="A4762" s="72"/>
      <c r="B4762" s="72"/>
      <c r="C4762" s="72"/>
      <c r="D4762" s="73"/>
      <c r="E4762" s="72"/>
      <c r="F4762" s="72"/>
      <c r="G4762" s="74"/>
      <c r="H4762" s="72"/>
      <c r="I4762" s="72"/>
    </row>
    <row r="4763" spans="1:9" x14ac:dyDescent="0.25">
      <c r="A4763" s="72"/>
      <c r="B4763" s="72"/>
      <c r="C4763" s="72"/>
      <c r="D4763" s="73"/>
      <c r="E4763" s="72"/>
      <c r="F4763" s="72"/>
      <c r="G4763" s="74"/>
      <c r="H4763" s="72"/>
      <c r="I4763" s="72"/>
    </row>
    <row r="4764" spans="1:9" x14ac:dyDescent="0.25">
      <c r="A4764" s="72"/>
      <c r="B4764" s="72"/>
      <c r="C4764" s="72"/>
      <c r="D4764" s="73"/>
      <c r="E4764" s="72"/>
      <c r="F4764" s="72"/>
      <c r="G4764" s="74"/>
      <c r="H4764" s="72"/>
      <c r="I4764" s="72"/>
    </row>
    <row r="4765" spans="1:9" x14ac:dyDescent="0.25">
      <c r="A4765" s="72"/>
      <c r="B4765" s="72"/>
      <c r="C4765" s="72"/>
      <c r="D4765" s="73"/>
      <c r="E4765" s="72"/>
      <c r="F4765" s="72"/>
      <c r="G4765" s="74"/>
      <c r="H4765" s="72"/>
      <c r="I4765" s="72"/>
    </row>
    <row r="4766" spans="1:9" x14ac:dyDescent="0.25">
      <c r="A4766" s="72"/>
      <c r="B4766" s="72"/>
      <c r="C4766" s="72"/>
      <c r="D4766" s="73"/>
      <c r="E4766" s="72"/>
      <c r="F4766" s="72"/>
      <c r="G4766" s="74"/>
      <c r="H4766" s="72"/>
      <c r="I4766" s="72"/>
    </row>
    <row r="4767" spans="1:9" x14ac:dyDescent="0.25">
      <c r="A4767" s="72"/>
      <c r="B4767" s="72"/>
      <c r="C4767" s="72"/>
      <c r="D4767" s="73"/>
      <c r="E4767" s="72"/>
      <c r="F4767" s="72"/>
      <c r="G4767" s="74"/>
      <c r="H4767" s="72"/>
      <c r="I4767" s="72"/>
    </row>
    <row r="4768" spans="1:9" x14ac:dyDescent="0.25">
      <c r="A4768" s="72"/>
      <c r="B4768" s="72"/>
      <c r="C4768" s="72"/>
      <c r="D4768" s="73"/>
      <c r="E4768" s="72"/>
      <c r="F4768" s="72"/>
      <c r="G4768" s="74"/>
      <c r="H4768" s="72"/>
      <c r="I4768" s="72"/>
    </row>
    <row r="4769" spans="1:9" x14ac:dyDescent="0.25">
      <c r="A4769" s="72"/>
      <c r="B4769" s="72"/>
      <c r="C4769" s="72"/>
      <c r="D4769" s="73"/>
      <c r="E4769" s="72"/>
      <c r="F4769" s="72"/>
      <c r="G4769" s="74"/>
      <c r="H4769" s="72"/>
      <c r="I4769" s="72"/>
    </row>
    <row r="4770" spans="1:9" x14ac:dyDescent="0.25">
      <c r="A4770" s="72"/>
      <c r="B4770" s="72"/>
      <c r="C4770" s="72"/>
      <c r="D4770" s="73"/>
      <c r="E4770" s="72"/>
      <c r="F4770" s="72"/>
      <c r="G4770" s="74"/>
      <c r="H4770" s="72"/>
      <c r="I4770" s="72"/>
    </row>
    <row r="4771" spans="1:9" x14ac:dyDescent="0.25">
      <c r="A4771" s="72"/>
      <c r="B4771" s="72"/>
      <c r="C4771" s="72"/>
      <c r="D4771" s="73"/>
      <c r="E4771" s="72"/>
      <c r="F4771" s="72"/>
      <c r="G4771" s="74"/>
      <c r="H4771" s="72"/>
      <c r="I4771" s="72"/>
    </row>
    <row r="4772" spans="1:9" x14ac:dyDescent="0.25">
      <c r="A4772" s="72"/>
      <c r="B4772" s="72"/>
      <c r="C4772" s="72"/>
      <c r="D4772" s="73"/>
      <c r="E4772" s="72"/>
      <c r="F4772" s="72"/>
      <c r="G4772" s="74"/>
      <c r="H4772" s="72"/>
      <c r="I4772" s="72"/>
    </row>
    <row r="4773" spans="1:9" x14ac:dyDescent="0.25">
      <c r="A4773" s="72"/>
      <c r="B4773" s="72"/>
      <c r="C4773" s="72"/>
      <c r="D4773" s="73"/>
      <c r="E4773" s="72"/>
      <c r="F4773" s="72"/>
      <c r="G4773" s="74"/>
      <c r="H4773" s="72"/>
      <c r="I4773" s="72"/>
    </row>
    <row r="4774" spans="1:9" x14ac:dyDescent="0.25">
      <c r="A4774" s="72"/>
      <c r="B4774" s="72"/>
      <c r="C4774" s="72"/>
      <c r="D4774" s="73"/>
      <c r="E4774" s="72"/>
      <c r="F4774" s="72"/>
      <c r="G4774" s="74"/>
      <c r="H4774" s="72"/>
      <c r="I4774" s="72"/>
    </row>
    <row r="4775" spans="1:9" x14ac:dyDescent="0.25">
      <c r="A4775" s="72"/>
      <c r="B4775" s="72"/>
      <c r="C4775" s="72"/>
      <c r="D4775" s="73"/>
      <c r="E4775" s="72"/>
      <c r="F4775" s="72"/>
      <c r="G4775" s="74"/>
      <c r="H4775" s="72"/>
      <c r="I4775" s="72"/>
    </row>
    <row r="4776" spans="1:9" x14ac:dyDescent="0.25">
      <c r="A4776" s="72"/>
      <c r="B4776" s="72"/>
      <c r="C4776" s="72"/>
      <c r="D4776" s="73"/>
      <c r="E4776" s="72"/>
      <c r="F4776" s="72"/>
      <c r="G4776" s="74"/>
      <c r="H4776" s="72"/>
      <c r="I4776" s="72"/>
    </row>
    <row r="4777" spans="1:9" x14ac:dyDescent="0.25">
      <c r="A4777" s="72"/>
      <c r="B4777" s="72"/>
      <c r="C4777" s="72"/>
      <c r="D4777" s="73"/>
      <c r="E4777" s="72"/>
      <c r="F4777" s="72"/>
      <c r="G4777" s="74"/>
      <c r="H4777" s="72"/>
      <c r="I4777" s="72"/>
    </row>
    <row r="4778" spans="1:9" x14ac:dyDescent="0.25">
      <c r="A4778" s="72"/>
      <c r="B4778" s="72"/>
      <c r="C4778" s="72"/>
      <c r="D4778" s="73"/>
      <c r="E4778" s="72"/>
      <c r="F4778" s="72"/>
      <c r="G4778" s="74"/>
      <c r="H4778" s="72"/>
      <c r="I4778" s="72"/>
    </row>
    <row r="4779" spans="1:9" x14ac:dyDescent="0.25">
      <c r="A4779" s="72"/>
      <c r="B4779" s="72"/>
      <c r="C4779" s="72"/>
      <c r="D4779" s="73"/>
      <c r="E4779" s="72"/>
      <c r="F4779" s="72"/>
      <c r="G4779" s="74"/>
      <c r="H4779" s="72"/>
      <c r="I4779" s="72"/>
    </row>
    <row r="4780" spans="1:9" x14ac:dyDescent="0.25">
      <c r="A4780" s="72"/>
      <c r="B4780" s="72"/>
      <c r="C4780" s="72"/>
      <c r="D4780" s="73"/>
      <c r="E4780" s="72"/>
      <c r="F4780" s="72"/>
      <c r="G4780" s="74"/>
      <c r="H4780" s="72"/>
      <c r="I4780" s="72"/>
    </row>
    <row r="4781" spans="1:9" x14ac:dyDescent="0.25">
      <c r="A4781" s="72"/>
      <c r="B4781" s="72"/>
      <c r="C4781" s="72"/>
      <c r="D4781" s="73"/>
      <c r="E4781" s="72"/>
      <c r="F4781" s="72"/>
      <c r="G4781" s="74"/>
      <c r="H4781" s="72"/>
      <c r="I4781" s="72"/>
    </row>
    <row r="4782" spans="1:9" x14ac:dyDescent="0.25">
      <c r="A4782" s="72"/>
      <c r="B4782" s="72"/>
      <c r="C4782" s="72"/>
      <c r="D4782" s="73"/>
      <c r="E4782" s="72"/>
      <c r="F4782" s="72"/>
      <c r="G4782" s="74"/>
      <c r="H4782" s="72"/>
      <c r="I4782" s="72"/>
    </row>
    <row r="4783" spans="1:9" x14ac:dyDescent="0.25">
      <c r="A4783" s="72"/>
      <c r="B4783" s="72"/>
      <c r="C4783" s="72"/>
      <c r="D4783" s="73"/>
      <c r="E4783" s="72"/>
      <c r="F4783" s="72"/>
      <c r="G4783" s="74"/>
      <c r="H4783" s="72"/>
      <c r="I4783" s="72"/>
    </row>
    <row r="4784" spans="1:9" x14ac:dyDescent="0.25">
      <c r="A4784" s="72"/>
      <c r="B4784" s="72"/>
      <c r="C4784" s="72"/>
      <c r="D4784" s="73"/>
      <c r="E4784" s="72"/>
      <c r="F4784" s="72"/>
      <c r="G4784" s="74"/>
      <c r="H4784" s="72"/>
      <c r="I4784" s="72"/>
    </row>
    <row r="4785" spans="1:9" x14ac:dyDescent="0.25">
      <c r="A4785" s="72"/>
      <c r="B4785" s="72"/>
      <c r="C4785" s="72"/>
      <c r="D4785" s="73"/>
      <c r="E4785" s="72"/>
      <c r="F4785" s="72"/>
      <c r="G4785" s="74"/>
      <c r="H4785" s="72"/>
      <c r="I4785" s="72"/>
    </row>
    <row r="4786" spans="1:9" x14ac:dyDescent="0.25">
      <c r="A4786" s="72"/>
      <c r="B4786" s="72"/>
      <c r="C4786" s="72"/>
      <c r="D4786" s="73"/>
      <c r="E4786" s="72"/>
      <c r="F4786" s="72"/>
      <c r="G4786" s="74"/>
      <c r="H4786" s="72"/>
      <c r="I4786" s="72"/>
    </row>
    <row r="4787" spans="1:9" x14ac:dyDescent="0.25">
      <c r="A4787" s="72"/>
      <c r="B4787" s="72"/>
      <c r="C4787" s="72"/>
      <c r="D4787" s="73"/>
      <c r="E4787" s="72"/>
      <c r="F4787" s="72"/>
      <c r="G4787" s="74"/>
      <c r="H4787" s="72"/>
      <c r="I4787" s="72"/>
    </row>
    <row r="4788" spans="1:9" x14ac:dyDescent="0.25">
      <c r="A4788" s="72"/>
      <c r="B4788" s="72"/>
      <c r="C4788" s="72"/>
      <c r="D4788" s="73"/>
      <c r="E4788" s="72"/>
      <c r="F4788" s="72"/>
      <c r="G4788" s="74"/>
      <c r="H4788" s="72"/>
      <c r="I4788" s="72"/>
    </row>
    <row r="4789" spans="1:9" x14ac:dyDescent="0.25">
      <c r="A4789" s="72"/>
      <c r="B4789" s="72"/>
      <c r="C4789" s="72"/>
      <c r="D4789" s="73"/>
      <c r="E4789" s="72"/>
      <c r="F4789" s="72"/>
      <c r="G4789" s="74"/>
      <c r="H4789" s="72"/>
      <c r="I4789" s="72"/>
    </row>
    <row r="4790" spans="1:9" x14ac:dyDescent="0.25">
      <c r="A4790" s="72"/>
      <c r="B4790" s="72"/>
      <c r="C4790" s="72"/>
      <c r="D4790" s="73"/>
      <c r="E4790" s="72"/>
      <c r="F4790" s="72"/>
      <c r="G4790" s="74"/>
      <c r="H4790" s="72"/>
      <c r="I4790" s="72"/>
    </row>
    <row r="4791" spans="1:9" x14ac:dyDescent="0.25">
      <c r="A4791" s="72"/>
      <c r="B4791" s="72"/>
      <c r="C4791" s="72"/>
      <c r="D4791" s="73"/>
      <c r="E4791" s="72"/>
      <c r="F4791" s="72"/>
      <c r="G4791" s="74"/>
      <c r="H4791" s="72"/>
      <c r="I4791" s="72"/>
    </row>
    <row r="4792" spans="1:9" x14ac:dyDescent="0.25">
      <c r="A4792" s="72"/>
      <c r="B4792" s="72"/>
      <c r="C4792" s="72"/>
      <c r="D4792" s="73"/>
      <c r="E4792" s="72"/>
      <c r="F4792" s="72"/>
      <c r="G4792" s="74"/>
      <c r="H4792" s="72"/>
      <c r="I4792" s="72"/>
    </row>
    <row r="4793" spans="1:9" x14ac:dyDescent="0.25">
      <c r="A4793" s="72"/>
      <c r="B4793" s="72"/>
      <c r="C4793" s="72"/>
      <c r="D4793" s="73"/>
      <c r="E4793" s="72"/>
      <c r="F4793" s="72"/>
      <c r="G4793" s="74"/>
      <c r="H4793" s="72"/>
      <c r="I4793" s="72"/>
    </row>
    <row r="4794" spans="1:9" x14ac:dyDescent="0.25">
      <c r="A4794" s="72"/>
      <c r="B4794" s="72"/>
      <c r="C4794" s="72"/>
      <c r="D4794" s="73"/>
      <c r="E4794" s="72"/>
      <c r="F4794" s="72"/>
      <c r="G4794" s="74"/>
      <c r="H4794" s="72"/>
      <c r="I4794" s="72"/>
    </row>
    <row r="4795" spans="1:9" x14ac:dyDescent="0.25">
      <c r="A4795" s="72"/>
      <c r="B4795" s="72"/>
      <c r="C4795" s="72"/>
      <c r="D4795" s="73"/>
      <c r="E4795" s="72"/>
      <c r="F4795" s="72"/>
      <c r="G4795" s="74"/>
      <c r="H4795" s="72"/>
      <c r="I4795" s="72"/>
    </row>
    <row r="4796" spans="1:9" x14ac:dyDescent="0.25">
      <c r="A4796" s="72"/>
      <c r="B4796" s="72"/>
      <c r="C4796" s="72"/>
      <c r="D4796" s="73"/>
      <c r="E4796" s="72"/>
      <c r="F4796" s="72"/>
      <c r="G4796" s="74"/>
      <c r="H4796" s="72"/>
      <c r="I4796" s="72"/>
    </row>
    <row r="4797" spans="1:9" x14ac:dyDescent="0.25">
      <c r="A4797" s="72"/>
      <c r="B4797" s="72"/>
      <c r="C4797" s="72"/>
      <c r="D4797" s="73"/>
      <c r="E4797" s="72"/>
      <c r="F4797" s="72"/>
      <c r="G4797" s="74"/>
      <c r="H4797" s="72"/>
      <c r="I4797" s="72"/>
    </row>
    <row r="4798" spans="1:9" x14ac:dyDescent="0.25">
      <c r="A4798" s="72"/>
      <c r="B4798" s="72"/>
      <c r="C4798" s="72"/>
      <c r="D4798" s="73"/>
      <c r="E4798" s="72"/>
      <c r="F4798" s="72"/>
      <c r="G4798" s="74"/>
      <c r="H4798" s="72"/>
      <c r="I4798" s="72"/>
    </row>
    <row r="4799" spans="1:9" x14ac:dyDescent="0.25">
      <c r="A4799" s="72"/>
      <c r="B4799" s="72"/>
      <c r="C4799" s="72"/>
      <c r="D4799" s="73"/>
      <c r="E4799" s="72"/>
      <c r="F4799" s="72"/>
      <c r="G4799" s="74"/>
      <c r="H4799" s="72"/>
      <c r="I4799" s="72"/>
    </row>
    <row r="4800" spans="1:9" x14ac:dyDescent="0.25">
      <c r="A4800" s="72"/>
      <c r="B4800" s="72"/>
      <c r="C4800" s="72"/>
      <c r="D4800" s="73"/>
      <c r="E4800" s="72"/>
      <c r="F4800" s="72"/>
      <c r="G4800" s="74"/>
      <c r="H4800" s="72"/>
      <c r="I4800" s="72"/>
    </row>
    <row r="4801" spans="1:9" x14ac:dyDescent="0.25">
      <c r="A4801" s="72"/>
      <c r="B4801" s="72"/>
      <c r="C4801" s="72"/>
      <c r="D4801" s="73"/>
      <c r="E4801" s="72"/>
      <c r="F4801" s="72"/>
      <c r="G4801" s="74"/>
      <c r="H4801" s="72"/>
      <c r="I4801" s="72"/>
    </row>
    <row r="4802" spans="1:9" x14ac:dyDescent="0.25">
      <c r="A4802" s="72"/>
      <c r="B4802" s="72"/>
      <c r="C4802" s="72"/>
      <c r="D4802" s="73"/>
      <c r="E4802" s="72"/>
      <c r="F4802" s="72"/>
      <c r="G4802" s="74"/>
      <c r="H4802" s="72"/>
      <c r="I4802" s="72"/>
    </row>
    <row r="4803" spans="1:9" x14ac:dyDescent="0.25">
      <c r="A4803" s="72"/>
      <c r="B4803" s="72"/>
      <c r="C4803" s="72"/>
      <c r="D4803" s="73"/>
      <c r="E4803" s="72"/>
      <c r="F4803" s="72"/>
      <c r="G4803" s="74"/>
      <c r="H4803" s="72"/>
      <c r="I4803" s="72"/>
    </row>
    <row r="4804" spans="1:9" x14ac:dyDescent="0.25">
      <c r="A4804" s="72"/>
      <c r="B4804" s="72"/>
      <c r="C4804" s="72"/>
      <c r="D4804" s="73"/>
      <c r="E4804" s="72"/>
      <c r="F4804" s="72"/>
      <c r="G4804" s="74"/>
      <c r="H4804" s="72"/>
      <c r="I4804" s="72"/>
    </row>
    <row r="4805" spans="1:9" x14ac:dyDescent="0.25">
      <c r="A4805" s="72"/>
      <c r="B4805" s="72"/>
      <c r="C4805" s="72"/>
      <c r="D4805" s="73"/>
      <c r="E4805" s="72"/>
      <c r="F4805" s="72"/>
      <c r="G4805" s="74"/>
      <c r="H4805" s="72"/>
      <c r="I4805" s="72"/>
    </row>
    <row r="4806" spans="1:9" x14ac:dyDescent="0.25">
      <c r="A4806" s="72"/>
      <c r="B4806" s="72"/>
      <c r="C4806" s="72"/>
      <c r="D4806" s="73"/>
      <c r="E4806" s="72"/>
      <c r="F4806" s="72"/>
      <c r="G4806" s="74"/>
      <c r="H4806" s="72"/>
      <c r="I4806" s="72"/>
    </row>
    <row r="4807" spans="1:9" x14ac:dyDescent="0.25">
      <c r="A4807" s="72"/>
      <c r="B4807" s="72"/>
      <c r="C4807" s="72"/>
      <c r="D4807" s="73"/>
      <c r="E4807" s="72"/>
      <c r="F4807" s="72"/>
      <c r="G4807" s="74"/>
      <c r="H4807" s="72"/>
      <c r="I4807" s="72"/>
    </row>
    <row r="4808" spans="1:9" x14ac:dyDescent="0.25">
      <c r="A4808" s="72"/>
      <c r="B4808" s="72"/>
      <c r="C4808" s="72"/>
      <c r="D4808" s="73"/>
      <c r="E4808" s="72"/>
      <c r="F4808" s="72"/>
      <c r="G4808" s="74"/>
      <c r="H4808" s="72"/>
      <c r="I4808" s="72"/>
    </row>
    <row r="4809" spans="1:9" x14ac:dyDescent="0.25">
      <c r="A4809" s="72"/>
      <c r="B4809" s="72"/>
      <c r="C4809" s="72"/>
      <c r="D4809" s="73"/>
      <c r="E4809" s="72"/>
      <c r="F4809" s="72"/>
      <c r="G4809" s="74"/>
      <c r="H4809" s="72"/>
      <c r="I4809" s="72"/>
    </row>
    <row r="4810" spans="1:9" x14ac:dyDescent="0.25">
      <c r="A4810" s="72"/>
      <c r="B4810" s="72"/>
      <c r="C4810" s="72"/>
      <c r="D4810" s="73"/>
      <c r="E4810" s="72"/>
      <c r="F4810" s="72"/>
      <c r="G4810" s="74"/>
      <c r="H4810" s="72"/>
      <c r="I4810" s="72"/>
    </row>
    <row r="4811" spans="1:9" x14ac:dyDescent="0.25">
      <c r="A4811" s="72"/>
      <c r="B4811" s="72"/>
      <c r="C4811" s="72"/>
      <c r="D4811" s="73"/>
      <c r="E4811" s="72"/>
      <c r="F4811" s="72"/>
      <c r="G4811" s="74"/>
      <c r="H4811" s="72"/>
      <c r="I4811" s="72"/>
    </row>
    <row r="4812" spans="1:9" x14ac:dyDescent="0.25">
      <c r="A4812" s="72"/>
      <c r="B4812" s="72"/>
      <c r="C4812" s="72"/>
      <c r="D4812" s="73"/>
      <c r="E4812" s="72"/>
      <c r="F4812" s="72"/>
      <c r="G4812" s="74"/>
      <c r="H4812" s="72"/>
      <c r="I4812" s="72"/>
    </row>
    <row r="4813" spans="1:9" x14ac:dyDescent="0.25">
      <c r="A4813" s="72"/>
      <c r="B4813" s="72"/>
      <c r="C4813" s="72"/>
      <c r="D4813" s="73"/>
      <c r="E4813" s="72"/>
      <c r="F4813" s="72"/>
      <c r="G4813" s="74"/>
      <c r="H4813" s="72"/>
      <c r="I4813" s="72"/>
    </row>
    <row r="4814" spans="1:9" x14ac:dyDescent="0.25">
      <c r="A4814" s="72"/>
      <c r="B4814" s="72"/>
      <c r="C4814" s="72"/>
      <c r="D4814" s="73"/>
      <c r="E4814" s="72"/>
      <c r="F4814" s="72"/>
      <c r="G4814" s="74"/>
      <c r="H4814" s="72"/>
      <c r="I4814" s="72"/>
    </row>
    <row r="4815" spans="1:9" x14ac:dyDescent="0.25">
      <c r="A4815" s="72"/>
      <c r="B4815" s="72"/>
      <c r="C4815" s="72"/>
      <c r="D4815" s="73"/>
      <c r="E4815" s="72"/>
      <c r="F4815" s="72"/>
      <c r="G4815" s="74"/>
      <c r="H4815" s="72"/>
      <c r="I4815" s="72"/>
    </row>
    <row r="4816" spans="1:9" x14ac:dyDescent="0.25">
      <c r="A4816" s="72"/>
      <c r="B4816" s="72"/>
      <c r="C4816" s="72"/>
      <c r="D4816" s="73"/>
      <c r="E4816" s="72"/>
      <c r="F4816" s="72"/>
      <c r="G4816" s="74"/>
      <c r="H4816" s="72"/>
      <c r="I4816" s="72"/>
    </row>
    <row r="4817" spans="1:9" x14ac:dyDescent="0.25">
      <c r="A4817" s="72"/>
      <c r="B4817" s="72"/>
      <c r="C4817" s="72"/>
      <c r="D4817" s="73"/>
      <c r="E4817" s="72"/>
      <c r="F4817" s="72"/>
      <c r="G4817" s="74"/>
      <c r="H4817" s="72"/>
      <c r="I4817" s="72"/>
    </row>
    <row r="4818" spans="1:9" x14ac:dyDescent="0.25">
      <c r="A4818" s="72"/>
      <c r="B4818" s="72"/>
      <c r="C4818" s="72"/>
      <c r="D4818" s="73"/>
      <c r="E4818" s="72"/>
      <c r="F4818" s="72"/>
      <c r="G4818" s="74"/>
      <c r="H4818" s="72"/>
      <c r="I4818" s="72"/>
    </row>
    <row r="4819" spans="1:9" x14ac:dyDescent="0.25">
      <c r="A4819" s="72"/>
      <c r="B4819" s="72"/>
      <c r="C4819" s="72"/>
      <c r="D4819" s="73"/>
      <c r="E4819" s="72"/>
      <c r="F4819" s="72"/>
      <c r="G4819" s="74"/>
      <c r="H4819" s="72"/>
      <c r="I4819" s="72"/>
    </row>
    <row r="4820" spans="1:9" x14ac:dyDescent="0.25">
      <c r="A4820" s="72"/>
      <c r="B4820" s="72"/>
      <c r="C4820" s="72"/>
      <c r="D4820" s="73"/>
      <c r="E4820" s="72"/>
      <c r="F4820" s="72"/>
      <c r="G4820" s="74"/>
      <c r="H4820" s="72"/>
      <c r="I4820" s="72"/>
    </row>
    <row r="4821" spans="1:9" x14ac:dyDescent="0.25">
      <c r="A4821" s="72"/>
      <c r="B4821" s="72"/>
      <c r="C4821" s="72"/>
      <c r="D4821" s="73"/>
      <c r="E4821" s="72"/>
      <c r="F4821" s="72"/>
      <c r="G4821" s="74"/>
      <c r="H4821" s="72"/>
      <c r="I4821" s="72"/>
    </row>
    <row r="4822" spans="1:9" x14ac:dyDescent="0.25">
      <c r="A4822" s="72"/>
      <c r="B4822" s="72"/>
      <c r="C4822" s="72"/>
      <c r="D4822" s="73"/>
      <c r="E4822" s="72"/>
      <c r="F4822" s="72"/>
      <c r="G4822" s="74"/>
      <c r="H4822" s="72"/>
      <c r="I4822" s="72"/>
    </row>
    <row r="4823" spans="1:9" x14ac:dyDescent="0.25">
      <c r="A4823" s="72"/>
      <c r="B4823" s="72"/>
      <c r="C4823" s="72"/>
      <c r="D4823" s="73"/>
      <c r="E4823" s="72"/>
      <c r="F4823" s="72"/>
      <c r="G4823" s="74"/>
      <c r="H4823" s="72"/>
      <c r="I4823" s="72"/>
    </row>
    <row r="4824" spans="1:9" x14ac:dyDescent="0.25">
      <c r="A4824" s="72"/>
      <c r="B4824" s="72"/>
      <c r="C4824" s="72"/>
      <c r="D4824" s="73"/>
      <c r="E4824" s="72"/>
      <c r="F4824" s="72"/>
      <c r="G4824" s="74"/>
      <c r="H4824" s="72"/>
      <c r="I4824" s="72"/>
    </row>
    <row r="4825" spans="1:9" x14ac:dyDescent="0.25">
      <c r="A4825" s="72"/>
      <c r="B4825" s="72"/>
      <c r="C4825" s="72"/>
      <c r="D4825" s="73"/>
      <c r="E4825" s="72"/>
      <c r="F4825" s="72"/>
      <c r="G4825" s="74"/>
      <c r="H4825" s="72"/>
      <c r="I4825" s="72"/>
    </row>
    <row r="4826" spans="1:9" x14ac:dyDescent="0.25">
      <c r="A4826" s="72"/>
      <c r="B4826" s="72"/>
      <c r="C4826" s="72"/>
      <c r="D4826" s="73"/>
      <c r="E4826" s="72"/>
      <c r="F4826" s="72"/>
      <c r="G4826" s="74"/>
      <c r="H4826" s="72"/>
      <c r="I4826" s="72"/>
    </row>
    <row r="4827" spans="1:9" x14ac:dyDescent="0.25">
      <c r="A4827" s="72"/>
      <c r="B4827" s="72"/>
      <c r="C4827" s="72"/>
      <c r="D4827" s="73"/>
      <c r="E4827" s="72"/>
      <c r="F4827" s="72"/>
      <c r="G4827" s="74"/>
      <c r="H4827" s="72"/>
      <c r="I4827" s="72"/>
    </row>
    <row r="4828" spans="1:9" x14ac:dyDescent="0.25">
      <c r="A4828" s="72"/>
      <c r="B4828" s="72"/>
      <c r="C4828" s="72"/>
      <c r="D4828" s="73"/>
      <c r="E4828" s="72"/>
      <c r="F4828" s="72"/>
      <c r="G4828" s="74"/>
      <c r="H4828" s="72"/>
      <c r="I4828" s="72"/>
    </row>
    <row r="4829" spans="1:9" x14ac:dyDescent="0.25">
      <c r="A4829" s="72"/>
      <c r="B4829" s="72"/>
      <c r="C4829" s="72"/>
      <c r="D4829" s="73"/>
      <c r="E4829" s="72"/>
      <c r="F4829" s="72"/>
      <c r="G4829" s="74"/>
      <c r="H4829" s="72"/>
      <c r="I4829" s="72"/>
    </row>
    <row r="4830" spans="1:9" x14ac:dyDescent="0.25">
      <c r="A4830" s="72"/>
      <c r="B4830" s="72"/>
      <c r="C4830" s="72"/>
      <c r="D4830" s="73"/>
      <c r="E4830" s="72"/>
      <c r="F4830" s="72"/>
      <c r="G4830" s="74"/>
      <c r="H4830" s="72"/>
      <c r="I4830" s="72"/>
    </row>
    <row r="4831" spans="1:9" x14ac:dyDescent="0.25">
      <c r="A4831" s="72"/>
      <c r="B4831" s="72"/>
      <c r="C4831" s="72"/>
      <c r="D4831" s="73"/>
      <c r="E4831" s="72"/>
      <c r="F4831" s="72"/>
      <c r="G4831" s="74"/>
      <c r="H4831" s="72"/>
      <c r="I4831" s="72"/>
    </row>
    <row r="4832" spans="1:9" x14ac:dyDescent="0.25">
      <c r="A4832" s="72"/>
      <c r="B4832" s="72"/>
      <c r="C4832" s="72"/>
      <c r="D4832" s="73"/>
      <c r="E4832" s="72"/>
      <c r="F4832" s="72"/>
      <c r="G4832" s="74"/>
      <c r="H4832" s="72"/>
      <c r="I4832" s="72"/>
    </row>
    <row r="4833" spans="1:9" x14ac:dyDescent="0.25">
      <c r="A4833" s="72"/>
      <c r="B4833" s="72"/>
      <c r="C4833" s="72"/>
      <c r="D4833" s="73"/>
      <c r="E4833" s="72"/>
      <c r="F4833" s="72"/>
      <c r="G4833" s="74"/>
      <c r="H4833" s="72"/>
      <c r="I4833" s="72"/>
    </row>
    <row r="4834" spans="1:9" x14ac:dyDescent="0.25">
      <c r="A4834" s="72"/>
      <c r="B4834" s="72"/>
      <c r="C4834" s="72"/>
      <c r="D4834" s="73"/>
      <c r="E4834" s="72"/>
      <c r="F4834" s="72"/>
      <c r="G4834" s="74"/>
      <c r="H4834" s="72"/>
      <c r="I4834" s="72"/>
    </row>
    <row r="4835" spans="1:9" x14ac:dyDescent="0.25">
      <c r="A4835" s="72"/>
      <c r="B4835" s="72"/>
      <c r="C4835" s="72"/>
      <c r="D4835" s="73"/>
      <c r="E4835" s="72"/>
      <c r="F4835" s="72"/>
      <c r="G4835" s="74"/>
      <c r="H4835" s="72"/>
      <c r="I4835" s="72"/>
    </row>
    <row r="4836" spans="1:9" x14ac:dyDescent="0.25">
      <c r="A4836" s="72"/>
      <c r="B4836" s="72"/>
      <c r="C4836" s="72"/>
      <c r="D4836" s="73"/>
      <c r="E4836" s="72"/>
      <c r="F4836" s="72"/>
      <c r="G4836" s="74"/>
      <c r="H4836" s="72"/>
      <c r="I4836" s="72"/>
    </row>
    <row r="4837" spans="1:9" x14ac:dyDescent="0.25">
      <c r="A4837" s="72"/>
      <c r="B4837" s="72"/>
      <c r="C4837" s="72"/>
      <c r="D4837" s="73"/>
      <c r="E4837" s="72"/>
      <c r="F4837" s="72"/>
      <c r="G4837" s="74"/>
      <c r="H4837" s="72"/>
      <c r="I4837" s="72"/>
    </row>
    <row r="4838" spans="1:9" x14ac:dyDescent="0.25">
      <c r="A4838" s="72"/>
      <c r="B4838" s="72"/>
      <c r="C4838" s="72"/>
      <c r="D4838" s="73"/>
      <c r="E4838" s="72"/>
      <c r="F4838" s="72"/>
      <c r="G4838" s="74"/>
      <c r="H4838" s="72"/>
      <c r="I4838" s="72"/>
    </row>
    <row r="4839" spans="1:9" x14ac:dyDescent="0.25">
      <c r="A4839" s="72"/>
      <c r="B4839" s="72"/>
      <c r="C4839" s="72"/>
      <c r="D4839" s="73"/>
      <c r="E4839" s="72"/>
      <c r="F4839" s="72"/>
      <c r="G4839" s="74"/>
      <c r="H4839" s="72"/>
      <c r="I4839" s="72"/>
    </row>
    <row r="4840" spans="1:9" x14ac:dyDescent="0.25">
      <c r="A4840" s="72"/>
      <c r="B4840" s="72"/>
      <c r="C4840" s="72"/>
      <c r="D4840" s="73"/>
      <c r="E4840" s="72"/>
      <c r="F4840" s="72"/>
      <c r="G4840" s="74"/>
      <c r="H4840" s="72"/>
      <c r="I4840" s="72"/>
    </row>
    <row r="4841" spans="1:9" x14ac:dyDescent="0.25">
      <c r="A4841" s="72"/>
      <c r="B4841" s="72"/>
      <c r="C4841" s="72"/>
      <c r="D4841" s="73"/>
      <c r="E4841" s="72"/>
      <c r="F4841" s="72"/>
      <c r="G4841" s="74"/>
      <c r="H4841" s="72"/>
      <c r="I4841" s="72"/>
    </row>
    <row r="4842" spans="1:9" x14ac:dyDescent="0.25">
      <c r="A4842" s="72"/>
      <c r="B4842" s="72"/>
      <c r="C4842" s="72"/>
      <c r="D4842" s="73"/>
      <c r="E4842" s="72"/>
      <c r="F4842" s="72"/>
      <c r="G4842" s="74"/>
      <c r="H4842" s="72"/>
      <c r="I4842" s="72"/>
    </row>
    <row r="4843" spans="1:9" x14ac:dyDescent="0.25">
      <c r="A4843" s="72"/>
      <c r="B4843" s="72"/>
      <c r="C4843" s="72"/>
      <c r="D4843" s="73"/>
      <c r="E4843" s="72"/>
      <c r="F4843" s="72"/>
      <c r="G4843" s="74"/>
      <c r="H4843" s="72"/>
      <c r="I4843" s="72"/>
    </row>
    <row r="4844" spans="1:9" x14ac:dyDescent="0.25">
      <c r="A4844" s="72"/>
      <c r="B4844" s="72"/>
      <c r="C4844" s="72"/>
      <c r="D4844" s="73"/>
      <c r="E4844" s="72"/>
      <c r="F4844" s="72"/>
      <c r="G4844" s="74"/>
      <c r="H4844" s="72"/>
      <c r="I4844" s="72"/>
    </row>
    <row r="4845" spans="1:9" x14ac:dyDescent="0.25">
      <c r="A4845" s="72"/>
      <c r="B4845" s="72"/>
      <c r="C4845" s="72"/>
      <c r="D4845" s="73"/>
      <c r="E4845" s="72"/>
      <c r="F4845" s="72"/>
      <c r="G4845" s="74"/>
      <c r="H4845" s="72"/>
      <c r="I4845" s="72"/>
    </row>
    <row r="4846" spans="1:9" x14ac:dyDescent="0.25">
      <c r="A4846" s="72"/>
      <c r="B4846" s="72"/>
      <c r="C4846" s="72"/>
      <c r="D4846" s="73"/>
      <c r="E4846" s="72"/>
      <c r="F4846" s="72"/>
      <c r="G4846" s="74"/>
      <c r="H4846" s="72"/>
      <c r="I4846" s="72"/>
    </row>
    <row r="4847" spans="1:9" x14ac:dyDescent="0.25">
      <c r="A4847" s="72"/>
      <c r="B4847" s="72"/>
      <c r="C4847" s="72"/>
      <c r="D4847" s="73"/>
      <c r="E4847" s="72"/>
      <c r="F4847" s="72"/>
      <c r="G4847" s="74"/>
      <c r="H4847" s="72"/>
      <c r="I4847" s="72"/>
    </row>
    <row r="4848" spans="1:9" x14ac:dyDescent="0.25">
      <c r="A4848" s="72"/>
      <c r="B4848" s="72"/>
      <c r="C4848" s="72"/>
      <c r="D4848" s="73"/>
      <c r="E4848" s="72"/>
      <c r="F4848" s="72"/>
      <c r="G4848" s="74"/>
      <c r="H4848" s="72"/>
      <c r="I4848" s="72"/>
    </row>
    <row r="4849" spans="1:9" x14ac:dyDescent="0.25">
      <c r="A4849" s="72"/>
      <c r="B4849" s="72"/>
      <c r="C4849" s="72"/>
      <c r="D4849" s="73"/>
      <c r="E4849" s="72"/>
      <c r="F4849" s="72"/>
      <c r="G4849" s="74"/>
      <c r="H4849" s="72"/>
      <c r="I4849" s="72"/>
    </row>
    <row r="4850" spans="1:9" x14ac:dyDescent="0.25">
      <c r="A4850" s="72"/>
      <c r="B4850" s="72"/>
      <c r="C4850" s="72"/>
      <c r="D4850" s="73"/>
      <c r="E4850" s="72"/>
      <c r="F4850" s="72"/>
      <c r="G4850" s="74"/>
      <c r="H4850" s="72"/>
      <c r="I4850" s="72"/>
    </row>
    <row r="4851" spans="1:9" x14ac:dyDescent="0.25">
      <c r="A4851" s="72"/>
      <c r="B4851" s="72"/>
      <c r="C4851" s="72"/>
      <c r="D4851" s="73"/>
      <c r="E4851" s="72"/>
      <c r="F4851" s="72"/>
      <c r="G4851" s="74"/>
      <c r="H4851" s="72"/>
      <c r="I4851" s="72"/>
    </row>
    <row r="4852" spans="1:9" x14ac:dyDescent="0.25">
      <c r="A4852" s="72"/>
      <c r="B4852" s="72"/>
      <c r="C4852" s="72"/>
      <c r="D4852" s="73"/>
      <c r="E4852" s="72"/>
      <c r="F4852" s="72"/>
      <c r="G4852" s="74"/>
      <c r="H4852" s="72"/>
      <c r="I4852" s="72"/>
    </row>
    <row r="4853" spans="1:9" x14ac:dyDescent="0.25">
      <c r="A4853" s="72"/>
      <c r="B4853" s="72"/>
      <c r="C4853" s="72"/>
      <c r="D4853" s="73"/>
      <c r="E4853" s="72"/>
      <c r="F4853" s="72"/>
      <c r="G4853" s="74"/>
      <c r="H4853" s="72"/>
      <c r="I4853" s="72"/>
    </row>
    <row r="4854" spans="1:9" x14ac:dyDescent="0.25">
      <c r="A4854" s="72"/>
      <c r="B4854" s="72"/>
      <c r="C4854" s="72"/>
      <c r="D4854" s="73"/>
      <c r="E4854" s="72"/>
      <c r="F4854" s="72"/>
      <c r="G4854" s="74"/>
      <c r="H4854" s="72"/>
      <c r="I4854" s="72"/>
    </row>
    <row r="4855" spans="1:9" x14ac:dyDescent="0.25">
      <c r="A4855" s="72"/>
      <c r="B4855" s="72"/>
      <c r="C4855" s="72"/>
      <c r="D4855" s="73"/>
      <c r="E4855" s="72"/>
      <c r="F4855" s="72"/>
      <c r="G4855" s="74"/>
      <c r="H4855" s="72"/>
      <c r="I4855" s="72"/>
    </row>
    <row r="4856" spans="1:9" x14ac:dyDescent="0.25">
      <c r="A4856" s="72"/>
      <c r="B4856" s="72"/>
      <c r="C4856" s="72"/>
      <c r="D4856" s="73"/>
      <c r="E4856" s="72"/>
      <c r="F4856" s="72"/>
      <c r="G4856" s="74"/>
      <c r="H4856" s="72"/>
      <c r="I4856" s="72"/>
    </row>
    <row r="4857" spans="1:9" x14ac:dyDescent="0.25">
      <c r="A4857" s="72"/>
      <c r="B4857" s="72"/>
      <c r="C4857" s="72"/>
      <c r="D4857" s="73"/>
      <c r="E4857" s="72"/>
      <c r="F4857" s="72"/>
      <c r="G4857" s="74"/>
      <c r="H4857" s="72"/>
      <c r="I4857" s="72"/>
    </row>
    <row r="4858" spans="1:9" x14ac:dyDescent="0.25">
      <c r="A4858" s="72"/>
      <c r="B4858" s="72"/>
      <c r="C4858" s="72"/>
      <c r="D4858" s="73"/>
      <c r="E4858" s="72"/>
      <c r="F4858" s="72"/>
      <c r="G4858" s="74"/>
      <c r="H4858" s="72"/>
      <c r="I4858" s="72"/>
    </row>
    <row r="4859" spans="1:9" x14ac:dyDescent="0.25">
      <c r="A4859" s="72"/>
      <c r="B4859" s="72"/>
      <c r="C4859" s="72"/>
      <c r="D4859" s="73"/>
      <c r="E4859" s="72"/>
      <c r="F4859" s="72"/>
      <c r="G4859" s="74"/>
      <c r="H4859" s="72"/>
      <c r="I4859" s="72"/>
    </row>
    <row r="4860" spans="1:9" x14ac:dyDescent="0.25">
      <c r="A4860" s="72"/>
      <c r="B4860" s="72"/>
      <c r="C4860" s="72"/>
      <c r="D4860" s="73"/>
      <c r="E4860" s="72"/>
      <c r="F4860" s="72"/>
      <c r="G4860" s="74"/>
      <c r="H4860" s="72"/>
      <c r="I4860" s="72"/>
    </row>
    <row r="4861" spans="1:9" x14ac:dyDescent="0.25">
      <c r="A4861" s="72"/>
      <c r="B4861" s="72"/>
      <c r="C4861" s="72"/>
      <c r="D4861" s="73"/>
      <c r="E4861" s="72"/>
      <c r="F4861" s="72"/>
      <c r="G4861" s="74"/>
      <c r="H4861" s="72"/>
      <c r="I4861" s="72"/>
    </row>
    <row r="4862" spans="1:9" x14ac:dyDescent="0.25">
      <c r="A4862" s="72"/>
      <c r="B4862" s="72"/>
      <c r="C4862" s="72"/>
      <c r="D4862" s="73"/>
      <c r="E4862" s="72"/>
      <c r="F4862" s="72"/>
      <c r="G4862" s="74"/>
      <c r="H4862" s="72"/>
      <c r="I4862" s="72"/>
    </row>
    <row r="4863" spans="1:9" x14ac:dyDescent="0.25">
      <c r="A4863" s="72"/>
      <c r="B4863" s="72"/>
      <c r="C4863" s="72"/>
      <c r="D4863" s="73"/>
      <c r="E4863" s="72"/>
      <c r="F4863" s="72"/>
      <c r="G4863" s="74"/>
      <c r="H4863" s="72"/>
      <c r="I4863" s="72"/>
    </row>
    <row r="4864" spans="1:9" x14ac:dyDescent="0.25">
      <c r="A4864" s="72"/>
      <c r="B4864" s="72"/>
      <c r="C4864" s="72"/>
      <c r="D4864" s="73"/>
      <c r="E4864" s="72"/>
      <c r="F4864" s="72"/>
      <c r="G4864" s="74"/>
      <c r="H4864" s="72"/>
      <c r="I4864" s="72"/>
    </row>
    <row r="4865" spans="1:9" x14ac:dyDescent="0.25">
      <c r="A4865" s="72"/>
      <c r="B4865" s="72"/>
      <c r="C4865" s="72"/>
      <c r="D4865" s="73"/>
      <c r="E4865" s="72"/>
      <c r="F4865" s="72"/>
      <c r="G4865" s="74"/>
      <c r="H4865" s="72"/>
      <c r="I4865" s="72"/>
    </row>
    <row r="4866" spans="1:9" x14ac:dyDescent="0.25">
      <c r="A4866" s="72"/>
      <c r="B4866" s="72"/>
      <c r="C4866" s="72"/>
      <c r="D4866" s="73"/>
      <c r="E4866" s="72"/>
      <c r="F4866" s="72"/>
      <c r="G4866" s="74"/>
      <c r="H4866" s="72"/>
      <c r="I4866" s="72"/>
    </row>
    <row r="4867" spans="1:9" x14ac:dyDescent="0.25">
      <c r="A4867" s="72"/>
      <c r="B4867" s="72"/>
      <c r="C4867" s="72"/>
      <c r="D4867" s="73"/>
      <c r="E4867" s="72"/>
      <c r="F4867" s="72"/>
      <c r="G4867" s="74"/>
      <c r="H4867" s="72"/>
      <c r="I4867" s="72"/>
    </row>
    <row r="4868" spans="1:9" x14ac:dyDescent="0.25">
      <c r="A4868" s="72"/>
      <c r="B4868" s="72"/>
      <c r="C4868" s="72"/>
      <c r="D4868" s="73"/>
      <c r="E4868" s="72"/>
      <c r="F4868" s="72"/>
      <c r="G4868" s="74"/>
      <c r="H4868" s="72"/>
      <c r="I4868" s="72"/>
    </row>
    <row r="4869" spans="1:9" x14ac:dyDescent="0.25">
      <c r="A4869" s="72"/>
      <c r="B4869" s="72"/>
      <c r="C4869" s="72"/>
      <c r="D4869" s="73"/>
      <c r="E4869" s="72"/>
      <c r="F4869" s="72"/>
      <c r="G4869" s="74"/>
      <c r="H4869" s="72"/>
      <c r="I4869" s="72"/>
    </row>
    <row r="4870" spans="1:9" x14ac:dyDescent="0.25">
      <c r="A4870" s="72"/>
      <c r="B4870" s="72"/>
      <c r="C4870" s="72"/>
      <c r="D4870" s="73"/>
      <c r="E4870" s="72"/>
      <c r="F4870" s="72"/>
      <c r="G4870" s="74"/>
      <c r="H4870" s="72"/>
      <c r="I4870" s="72"/>
    </row>
    <row r="4871" spans="1:9" x14ac:dyDescent="0.25">
      <c r="A4871" s="72"/>
      <c r="B4871" s="72"/>
      <c r="C4871" s="72"/>
      <c r="D4871" s="73"/>
      <c r="E4871" s="72"/>
      <c r="F4871" s="72"/>
      <c r="G4871" s="74"/>
      <c r="H4871" s="72"/>
      <c r="I4871" s="72"/>
    </row>
    <row r="4872" spans="1:9" x14ac:dyDescent="0.25">
      <c r="A4872" s="72"/>
      <c r="B4872" s="72"/>
      <c r="C4872" s="72"/>
      <c r="D4872" s="73"/>
      <c r="E4872" s="72"/>
      <c r="F4872" s="72"/>
      <c r="G4872" s="74"/>
      <c r="H4872" s="72"/>
      <c r="I4872" s="72"/>
    </row>
    <row r="4873" spans="1:9" x14ac:dyDescent="0.25">
      <c r="A4873" s="72"/>
      <c r="B4873" s="72"/>
      <c r="C4873" s="72"/>
      <c r="D4873" s="73"/>
      <c r="E4873" s="72"/>
      <c r="F4873" s="72"/>
      <c r="G4873" s="74"/>
      <c r="H4873" s="72"/>
      <c r="I4873" s="72"/>
    </row>
    <row r="4874" spans="1:9" x14ac:dyDescent="0.25">
      <c r="A4874" s="72"/>
      <c r="B4874" s="72"/>
      <c r="C4874" s="72"/>
      <c r="D4874" s="73"/>
      <c r="E4874" s="72"/>
      <c r="F4874" s="72"/>
      <c r="G4874" s="74"/>
      <c r="H4874" s="72"/>
      <c r="I4874" s="72"/>
    </row>
    <row r="4875" spans="1:9" x14ac:dyDescent="0.25">
      <c r="A4875" s="72"/>
      <c r="B4875" s="72"/>
      <c r="C4875" s="72"/>
      <c r="D4875" s="73"/>
      <c r="E4875" s="72"/>
      <c r="F4875" s="72"/>
      <c r="G4875" s="74"/>
      <c r="H4875" s="72"/>
      <c r="I4875" s="72"/>
    </row>
    <row r="4876" spans="1:9" x14ac:dyDescent="0.25">
      <c r="A4876" s="72"/>
      <c r="B4876" s="72"/>
      <c r="C4876" s="72"/>
      <c r="D4876" s="73"/>
      <c r="E4876" s="72"/>
      <c r="F4876" s="72"/>
      <c r="G4876" s="74"/>
      <c r="H4876" s="72"/>
      <c r="I4876" s="72"/>
    </row>
    <row r="4877" spans="1:9" x14ac:dyDescent="0.25">
      <c r="A4877" s="72"/>
      <c r="B4877" s="72"/>
      <c r="C4877" s="72"/>
      <c r="D4877" s="73"/>
      <c r="E4877" s="72"/>
      <c r="F4877" s="72"/>
      <c r="G4877" s="74"/>
      <c r="H4877" s="72"/>
      <c r="I4877" s="72"/>
    </row>
    <row r="4878" spans="1:9" x14ac:dyDescent="0.25">
      <c r="A4878" s="72"/>
      <c r="B4878" s="72"/>
      <c r="C4878" s="72"/>
      <c r="D4878" s="73"/>
      <c r="E4878" s="72"/>
      <c r="F4878" s="72"/>
      <c r="G4878" s="74"/>
      <c r="H4878" s="72"/>
      <c r="I4878" s="72"/>
    </row>
    <row r="4879" spans="1:9" x14ac:dyDescent="0.25">
      <c r="A4879" s="72"/>
      <c r="B4879" s="72"/>
      <c r="C4879" s="72"/>
      <c r="D4879" s="73"/>
      <c r="E4879" s="72"/>
      <c r="F4879" s="72"/>
      <c r="G4879" s="74"/>
      <c r="H4879" s="72"/>
      <c r="I4879" s="72"/>
    </row>
    <row r="4880" spans="1:9" x14ac:dyDescent="0.25">
      <c r="A4880" s="72"/>
      <c r="B4880" s="72"/>
      <c r="C4880" s="72"/>
      <c r="D4880" s="73"/>
      <c r="E4880" s="72"/>
      <c r="F4880" s="72"/>
      <c r="G4880" s="74"/>
      <c r="H4880" s="72"/>
      <c r="I4880" s="72"/>
    </row>
    <row r="4881" spans="1:9" x14ac:dyDescent="0.25">
      <c r="A4881" s="72"/>
      <c r="B4881" s="72"/>
      <c r="C4881" s="72"/>
      <c r="D4881" s="73"/>
      <c r="E4881" s="72"/>
      <c r="F4881" s="72"/>
      <c r="G4881" s="74"/>
      <c r="H4881" s="72"/>
      <c r="I4881" s="72"/>
    </row>
    <row r="4882" spans="1:9" x14ac:dyDescent="0.25">
      <c r="A4882" s="72"/>
      <c r="B4882" s="72"/>
      <c r="C4882" s="72"/>
      <c r="D4882" s="73"/>
      <c r="E4882" s="72"/>
      <c r="F4882" s="72"/>
      <c r="G4882" s="74"/>
      <c r="H4882" s="72"/>
      <c r="I4882" s="72"/>
    </row>
    <row r="4883" spans="1:9" x14ac:dyDescent="0.25">
      <c r="A4883" s="72"/>
      <c r="B4883" s="72"/>
      <c r="C4883" s="72"/>
      <c r="D4883" s="73"/>
      <c r="E4883" s="72"/>
      <c r="F4883" s="72"/>
      <c r="G4883" s="74"/>
      <c r="H4883" s="72"/>
      <c r="I4883" s="72"/>
    </row>
    <row r="4884" spans="1:9" x14ac:dyDescent="0.25">
      <c r="A4884" s="72"/>
      <c r="B4884" s="72"/>
      <c r="C4884" s="72"/>
      <c r="D4884" s="73"/>
      <c r="E4884" s="72"/>
      <c r="F4884" s="72"/>
      <c r="G4884" s="74"/>
      <c r="H4884" s="72"/>
      <c r="I4884" s="72"/>
    </row>
    <row r="4885" spans="1:9" x14ac:dyDescent="0.25">
      <c r="A4885" s="72"/>
      <c r="B4885" s="72"/>
      <c r="C4885" s="72"/>
      <c r="D4885" s="73"/>
      <c r="E4885" s="72"/>
      <c r="F4885" s="72"/>
      <c r="G4885" s="74"/>
      <c r="H4885" s="72"/>
      <c r="I4885" s="72"/>
    </row>
    <row r="4886" spans="1:9" x14ac:dyDescent="0.25">
      <c r="A4886" s="72"/>
      <c r="B4886" s="72"/>
      <c r="C4886" s="72"/>
      <c r="D4886" s="73"/>
      <c r="E4886" s="72"/>
      <c r="F4886" s="72"/>
      <c r="G4886" s="74"/>
      <c r="H4886" s="72"/>
      <c r="I4886" s="72"/>
    </row>
    <row r="4887" spans="1:9" x14ac:dyDescent="0.25">
      <c r="A4887" s="72"/>
      <c r="B4887" s="72"/>
      <c r="C4887" s="72"/>
      <c r="D4887" s="73"/>
      <c r="E4887" s="72"/>
      <c r="F4887" s="72"/>
      <c r="G4887" s="74"/>
      <c r="H4887" s="72"/>
      <c r="I4887" s="72"/>
    </row>
    <row r="4888" spans="1:9" x14ac:dyDescent="0.25">
      <c r="A4888" s="72"/>
      <c r="B4888" s="72"/>
      <c r="C4888" s="72"/>
      <c r="D4888" s="73"/>
      <c r="E4888" s="72"/>
      <c r="F4888" s="72"/>
      <c r="G4888" s="74"/>
      <c r="H4888" s="72"/>
      <c r="I4888" s="72"/>
    </row>
    <row r="4889" spans="1:9" x14ac:dyDescent="0.25">
      <c r="A4889" s="72"/>
      <c r="B4889" s="72"/>
      <c r="C4889" s="72"/>
      <c r="D4889" s="73"/>
      <c r="E4889" s="72"/>
      <c r="F4889" s="72"/>
      <c r="G4889" s="74"/>
      <c r="H4889" s="72"/>
      <c r="I4889" s="72"/>
    </row>
    <row r="4890" spans="1:9" x14ac:dyDescent="0.25">
      <c r="A4890" s="72"/>
      <c r="B4890" s="72"/>
      <c r="C4890" s="72"/>
      <c r="D4890" s="73"/>
      <c r="E4890" s="72"/>
      <c r="F4890" s="72"/>
      <c r="G4890" s="74"/>
      <c r="H4890" s="72"/>
      <c r="I4890" s="72"/>
    </row>
    <row r="4891" spans="1:9" x14ac:dyDescent="0.25">
      <c r="A4891" s="72"/>
      <c r="B4891" s="72"/>
      <c r="C4891" s="72"/>
      <c r="D4891" s="73"/>
      <c r="E4891" s="72"/>
      <c r="F4891" s="72"/>
      <c r="G4891" s="74"/>
      <c r="H4891" s="72"/>
      <c r="I4891" s="72"/>
    </row>
    <row r="4892" spans="1:9" x14ac:dyDescent="0.25">
      <c r="A4892" s="72"/>
      <c r="B4892" s="72"/>
      <c r="C4892" s="72"/>
      <c r="D4892" s="73"/>
      <c r="E4892" s="72"/>
      <c r="F4892" s="72"/>
      <c r="G4892" s="74"/>
      <c r="H4892" s="72"/>
      <c r="I4892" s="72"/>
    </row>
    <row r="4893" spans="1:9" x14ac:dyDescent="0.25">
      <c r="A4893" s="72"/>
      <c r="B4893" s="72"/>
      <c r="C4893" s="72"/>
      <c r="D4893" s="73"/>
      <c r="E4893" s="72"/>
      <c r="F4893" s="72"/>
      <c r="G4893" s="74"/>
      <c r="H4893" s="72"/>
      <c r="I4893" s="72"/>
    </row>
    <row r="4894" spans="1:9" x14ac:dyDescent="0.25">
      <c r="A4894" s="72"/>
      <c r="B4894" s="72"/>
      <c r="C4894" s="72"/>
      <c r="D4894" s="73"/>
      <c r="E4894" s="72"/>
      <c r="F4894" s="72"/>
      <c r="G4894" s="74"/>
      <c r="H4894" s="72"/>
      <c r="I4894" s="72"/>
    </row>
    <row r="4895" spans="1:9" x14ac:dyDescent="0.25">
      <c r="A4895" s="72"/>
      <c r="B4895" s="72"/>
      <c r="C4895" s="72"/>
      <c r="D4895" s="73"/>
      <c r="E4895" s="72"/>
      <c r="F4895" s="72"/>
      <c r="G4895" s="74"/>
      <c r="H4895" s="72"/>
      <c r="I4895" s="72"/>
    </row>
    <row r="4896" spans="1:9" x14ac:dyDescent="0.25">
      <c r="A4896" s="72"/>
      <c r="B4896" s="72"/>
      <c r="C4896" s="72"/>
      <c r="D4896" s="73"/>
      <c r="E4896" s="72"/>
      <c r="F4896" s="72"/>
      <c r="G4896" s="74"/>
      <c r="H4896" s="72"/>
      <c r="I4896" s="72"/>
    </row>
    <row r="4897" spans="1:9" x14ac:dyDescent="0.25">
      <c r="A4897" s="72"/>
      <c r="B4897" s="72"/>
      <c r="C4897" s="72"/>
      <c r="D4897" s="73"/>
      <c r="E4897" s="72"/>
      <c r="F4897" s="72"/>
      <c r="G4897" s="74"/>
      <c r="H4897" s="72"/>
      <c r="I4897" s="72"/>
    </row>
    <row r="4898" spans="1:9" x14ac:dyDescent="0.25">
      <c r="A4898" s="72"/>
      <c r="B4898" s="72"/>
      <c r="C4898" s="72"/>
      <c r="D4898" s="73"/>
      <c r="E4898" s="72"/>
      <c r="F4898" s="72"/>
      <c r="G4898" s="74"/>
      <c r="H4898" s="72"/>
      <c r="I4898" s="72"/>
    </row>
    <row r="4899" spans="1:9" x14ac:dyDescent="0.25">
      <c r="A4899" s="72"/>
      <c r="B4899" s="72"/>
      <c r="C4899" s="72"/>
      <c r="D4899" s="73"/>
      <c r="E4899" s="72"/>
      <c r="F4899" s="72"/>
      <c r="G4899" s="74"/>
      <c r="H4899" s="72"/>
      <c r="I4899" s="72"/>
    </row>
    <row r="4900" spans="1:9" x14ac:dyDescent="0.25">
      <c r="A4900" s="72"/>
      <c r="B4900" s="72"/>
      <c r="C4900" s="72"/>
      <c r="D4900" s="73"/>
      <c r="E4900" s="72"/>
      <c r="F4900" s="72"/>
      <c r="G4900" s="74"/>
      <c r="H4900" s="72"/>
      <c r="I4900" s="72"/>
    </row>
    <row r="4901" spans="1:9" x14ac:dyDescent="0.25">
      <c r="A4901" s="72"/>
      <c r="B4901" s="72"/>
      <c r="C4901" s="72"/>
      <c r="D4901" s="73"/>
      <c r="E4901" s="72"/>
      <c r="F4901" s="72"/>
      <c r="G4901" s="74"/>
      <c r="H4901" s="72"/>
      <c r="I4901" s="72"/>
    </row>
    <row r="4902" spans="1:9" x14ac:dyDescent="0.25">
      <c r="A4902" s="72"/>
      <c r="B4902" s="72"/>
      <c r="C4902" s="72"/>
      <c r="D4902" s="73"/>
      <c r="E4902" s="72"/>
      <c r="F4902" s="72"/>
      <c r="G4902" s="74"/>
      <c r="H4902" s="72"/>
      <c r="I4902" s="72"/>
    </row>
    <row r="4903" spans="1:9" x14ac:dyDescent="0.25">
      <c r="A4903" s="72"/>
      <c r="B4903" s="72"/>
      <c r="C4903" s="72"/>
      <c r="D4903" s="73"/>
      <c r="E4903" s="72"/>
      <c r="F4903" s="72"/>
      <c r="G4903" s="74"/>
      <c r="H4903" s="72"/>
      <c r="I4903" s="72"/>
    </row>
    <row r="4904" spans="1:9" x14ac:dyDescent="0.25">
      <c r="A4904" s="72"/>
      <c r="B4904" s="72"/>
      <c r="C4904" s="72"/>
      <c r="D4904" s="73"/>
      <c r="E4904" s="72"/>
      <c r="F4904" s="72"/>
      <c r="G4904" s="74"/>
      <c r="H4904" s="72"/>
      <c r="I4904" s="72"/>
    </row>
    <row r="4905" spans="1:9" x14ac:dyDescent="0.25">
      <c r="A4905" s="72"/>
      <c r="B4905" s="72"/>
      <c r="C4905" s="72"/>
      <c r="D4905" s="73"/>
      <c r="E4905" s="72"/>
      <c r="F4905" s="72"/>
      <c r="G4905" s="74"/>
      <c r="H4905" s="72"/>
      <c r="I4905" s="72"/>
    </row>
    <row r="4906" spans="1:9" x14ac:dyDescent="0.25">
      <c r="A4906" s="72"/>
      <c r="B4906" s="72"/>
      <c r="C4906" s="72"/>
      <c r="D4906" s="73"/>
      <c r="E4906" s="72"/>
      <c r="F4906" s="72"/>
      <c r="G4906" s="74"/>
      <c r="H4906" s="72"/>
      <c r="I4906" s="72"/>
    </row>
    <row r="4907" spans="1:9" x14ac:dyDescent="0.25">
      <c r="A4907" s="72"/>
      <c r="B4907" s="72"/>
      <c r="C4907" s="72"/>
      <c r="D4907" s="73"/>
      <c r="E4907" s="72"/>
      <c r="F4907" s="72"/>
      <c r="G4907" s="74"/>
      <c r="H4907" s="72"/>
      <c r="I4907" s="72"/>
    </row>
    <row r="4908" spans="1:9" x14ac:dyDescent="0.25">
      <c r="A4908" s="72"/>
      <c r="B4908" s="72"/>
      <c r="C4908" s="72"/>
      <c r="D4908" s="73"/>
      <c r="E4908" s="72"/>
      <c r="F4908" s="72"/>
      <c r="G4908" s="74"/>
      <c r="H4908" s="72"/>
      <c r="I4908" s="72"/>
    </row>
    <row r="4909" spans="1:9" x14ac:dyDescent="0.25">
      <c r="A4909" s="72"/>
      <c r="B4909" s="72"/>
      <c r="C4909" s="72"/>
      <c r="D4909" s="73"/>
      <c r="E4909" s="72"/>
      <c r="F4909" s="72"/>
      <c r="G4909" s="74"/>
      <c r="H4909" s="72"/>
      <c r="I4909" s="72"/>
    </row>
    <row r="4910" spans="1:9" x14ac:dyDescent="0.25">
      <c r="A4910" s="72"/>
      <c r="B4910" s="72"/>
      <c r="C4910" s="72"/>
      <c r="D4910" s="73"/>
      <c r="E4910" s="72"/>
      <c r="F4910" s="72"/>
      <c r="G4910" s="74"/>
      <c r="H4910" s="72"/>
      <c r="I4910" s="72"/>
    </row>
    <row r="4911" spans="1:9" x14ac:dyDescent="0.25">
      <c r="A4911" s="72"/>
      <c r="B4911" s="72"/>
      <c r="C4911" s="72"/>
      <c r="D4911" s="73"/>
      <c r="E4911" s="72"/>
      <c r="F4911" s="72"/>
      <c r="G4911" s="74"/>
      <c r="H4911" s="72"/>
      <c r="I4911" s="72"/>
    </row>
    <row r="4912" spans="1:9" x14ac:dyDescent="0.25">
      <c r="A4912" s="72"/>
      <c r="B4912" s="72"/>
      <c r="C4912" s="72"/>
      <c r="D4912" s="73"/>
      <c r="E4912" s="72"/>
      <c r="F4912" s="72"/>
      <c r="G4912" s="74"/>
      <c r="H4912" s="72"/>
      <c r="I4912" s="72"/>
    </row>
    <row r="4913" spans="1:9" x14ac:dyDescent="0.25">
      <c r="A4913" s="72"/>
      <c r="B4913" s="72"/>
      <c r="C4913" s="72"/>
      <c r="D4913" s="73"/>
      <c r="E4913" s="72"/>
      <c r="F4913" s="72"/>
      <c r="G4913" s="74"/>
      <c r="H4913" s="72"/>
      <c r="I4913" s="72"/>
    </row>
    <row r="4914" spans="1:9" x14ac:dyDescent="0.25">
      <c r="A4914" s="72"/>
      <c r="B4914" s="72"/>
      <c r="C4914" s="72"/>
      <c r="D4914" s="73"/>
      <c r="E4914" s="72"/>
      <c r="F4914" s="72"/>
      <c r="G4914" s="74"/>
      <c r="H4914" s="72"/>
      <c r="I4914" s="72"/>
    </row>
    <row r="4915" spans="1:9" x14ac:dyDescent="0.25">
      <c r="A4915" s="72"/>
      <c r="B4915" s="72"/>
      <c r="C4915" s="72"/>
      <c r="D4915" s="73"/>
      <c r="E4915" s="72"/>
      <c r="F4915" s="72"/>
      <c r="G4915" s="74"/>
      <c r="H4915" s="72"/>
      <c r="I4915" s="72"/>
    </row>
    <row r="4916" spans="1:9" x14ac:dyDescent="0.25">
      <c r="A4916" s="72"/>
      <c r="B4916" s="72"/>
      <c r="C4916" s="72"/>
      <c r="D4916" s="73"/>
      <c r="E4916" s="72"/>
      <c r="F4916" s="72"/>
      <c r="G4916" s="74"/>
      <c r="H4916" s="72"/>
      <c r="I4916" s="72"/>
    </row>
    <row r="4917" spans="1:9" x14ac:dyDescent="0.25">
      <c r="A4917" s="72"/>
      <c r="B4917" s="72"/>
      <c r="C4917" s="72"/>
      <c r="D4917" s="73"/>
      <c r="E4917" s="72"/>
      <c r="F4917" s="72"/>
      <c r="G4917" s="74"/>
      <c r="H4917" s="72"/>
      <c r="I4917" s="72"/>
    </row>
    <row r="4918" spans="1:9" x14ac:dyDescent="0.25">
      <c r="A4918" s="72"/>
      <c r="B4918" s="72"/>
      <c r="C4918" s="72"/>
      <c r="D4918" s="73"/>
      <c r="E4918" s="72"/>
      <c r="F4918" s="72"/>
      <c r="G4918" s="74"/>
      <c r="H4918" s="72"/>
      <c r="I4918" s="72"/>
    </row>
    <row r="4919" spans="1:9" x14ac:dyDescent="0.25">
      <c r="A4919" s="72"/>
      <c r="B4919" s="72"/>
      <c r="C4919" s="72"/>
      <c r="D4919" s="73"/>
      <c r="E4919" s="72"/>
      <c r="F4919" s="72"/>
      <c r="G4919" s="74"/>
      <c r="H4919" s="72"/>
      <c r="I4919" s="72"/>
    </row>
    <row r="4920" spans="1:9" x14ac:dyDescent="0.25">
      <c r="A4920" s="72"/>
      <c r="B4920" s="72"/>
      <c r="C4920" s="72"/>
      <c r="D4920" s="73"/>
      <c r="E4920" s="72"/>
      <c r="F4920" s="72"/>
      <c r="G4920" s="74"/>
      <c r="H4920" s="72"/>
      <c r="I4920" s="72"/>
    </row>
    <row r="4921" spans="1:9" x14ac:dyDescent="0.25">
      <c r="A4921" s="72"/>
      <c r="B4921" s="72"/>
      <c r="C4921" s="72"/>
      <c r="D4921" s="73"/>
      <c r="E4921" s="72"/>
      <c r="F4921" s="72"/>
      <c r="G4921" s="74"/>
      <c r="H4921" s="72"/>
      <c r="I4921" s="72"/>
    </row>
    <row r="4922" spans="1:9" x14ac:dyDescent="0.25">
      <c r="A4922" s="72"/>
      <c r="B4922" s="72"/>
      <c r="C4922" s="72"/>
      <c r="D4922" s="73"/>
      <c r="E4922" s="72"/>
      <c r="F4922" s="72"/>
      <c r="G4922" s="74"/>
      <c r="H4922" s="72"/>
      <c r="I4922" s="72"/>
    </row>
    <row r="4923" spans="1:9" x14ac:dyDescent="0.25">
      <c r="A4923" s="72"/>
      <c r="B4923" s="72"/>
      <c r="C4923" s="72"/>
      <c r="D4923" s="73"/>
      <c r="E4923" s="72"/>
      <c r="F4923" s="72"/>
      <c r="G4923" s="74"/>
      <c r="H4923" s="72"/>
      <c r="I4923" s="72"/>
    </row>
    <row r="4924" spans="1:9" x14ac:dyDescent="0.25">
      <c r="A4924" s="72"/>
      <c r="B4924" s="72"/>
      <c r="C4924" s="72"/>
      <c r="D4924" s="73"/>
      <c r="E4924" s="72"/>
      <c r="F4924" s="72"/>
      <c r="G4924" s="74"/>
      <c r="H4924" s="72"/>
      <c r="I4924" s="72"/>
    </row>
    <row r="4925" spans="1:9" x14ac:dyDescent="0.25">
      <c r="A4925" s="72"/>
      <c r="B4925" s="72"/>
      <c r="C4925" s="72"/>
      <c r="D4925" s="73"/>
      <c r="E4925" s="72"/>
      <c r="F4925" s="72"/>
      <c r="G4925" s="74"/>
      <c r="H4925" s="72"/>
      <c r="I4925" s="72"/>
    </row>
    <row r="4926" spans="1:9" x14ac:dyDescent="0.25">
      <c r="A4926" s="72"/>
      <c r="B4926" s="72"/>
      <c r="C4926" s="72"/>
      <c r="D4926" s="73"/>
      <c r="E4926" s="72"/>
      <c r="F4926" s="72"/>
      <c r="G4926" s="74"/>
      <c r="H4926" s="72"/>
      <c r="I4926" s="72"/>
    </row>
    <row r="4927" spans="1:9" x14ac:dyDescent="0.25">
      <c r="A4927" s="72"/>
      <c r="B4927" s="72"/>
      <c r="C4927" s="72"/>
      <c r="D4927" s="73"/>
      <c r="E4927" s="72"/>
      <c r="F4927" s="72"/>
      <c r="G4927" s="74"/>
      <c r="H4927" s="72"/>
      <c r="I4927" s="72"/>
    </row>
    <row r="4928" spans="1:9" x14ac:dyDescent="0.25">
      <c r="A4928" s="72"/>
      <c r="B4928" s="72"/>
      <c r="C4928" s="72"/>
      <c r="D4928" s="73"/>
      <c r="E4928" s="72"/>
      <c r="F4928" s="72"/>
      <c r="G4928" s="74"/>
      <c r="H4928" s="72"/>
      <c r="I4928" s="72"/>
    </row>
    <row r="4929" spans="1:9" x14ac:dyDescent="0.25">
      <c r="A4929" s="72"/>
      <c r="B4929" s="72"/>
      <c r="C4929" s="72"/>
      <c r="D4929" s="73"/>
      <c r="E4929" s="72"/>
      <c r="F4929" s="72"/>
      <c r="G4929" s="74"/>
      <c r="H4929" s="72"/>
      <c r="I4929" s="72"/>
    </row>
    <row r="4930" spans="1:9" x14ac:dyDescent="0.25">
      <c r="A4930" s="72"/>
      <c r="B4930" s="72"/>
      <c r="C4930" s="72"/>
      <c r="D4930" s="73"/>
      <c r="E4930" s="72"/>
      <c r="F4930" s="72"/>
      <c r="G4930" s="74"/>
      <c r="H4930" s="72"/>
      <c r="I4930" s="72"/>
    </row>
    <row r="4931" spans="1:9" x14ac:dyDescent="0.25">
      <c r="A4931" s="72"/>
      <c r="B4931" s="72"/>
      <c r="C4931" s="72"/>
      <c r="D4931" s="73"/>
      <c r="E4931" s="72"/>
      <c r="F4931" s="72"/>
      <c r="G4931" s="74"/>
      <c r="H4931" s="72"/>
      <c r="I4931" s="72"/>
    </row>
    <row r="4932" spans="1:9" x14ac:dyDescent="0.25">
      <c r="A4932" s="72"/>
      <c r="B4932" s="72"/>
      <c r="C4932" s="72"/>
      <c r="D4932" s="73"/>
      <c r="E4932" s="72"/>
      <c r="F4932" s="72"/>
      <c r="G4932" s="74"/>
      <c r="H4932" s="72"/>
      <c r="I4932" s="72"/>
    </row>
    <row r="4933" spans="1:9" x14ac:dyDescent="0.25">
      <c r="A4933" s="72"/>
      <c r="B4933" s="72"/>
      <c r="C4933" s="72"/>
      <c r="D4933" s="73"/>
      <c r="E4933" s="72"/>
      <c r="F4933" s="72"/>
      <c r="G4933" s="74"/>
      <c r="H4933" s="72"/>
      <c r="I4933" s="72"/>
    </row>
    <row r="4934" spans="1:9" x14ac:dyDescent="0.25">
      <c r="A4934" s="72"/>
      <c r="B4934" s="72"/>
      <c r="C4934" s="72"/>
      <c r="D4934" s="73"/>
      <c r="E4934" s="72"/>
      <c r="F4934" s="72"/>
      <c r="G4934" s="74"/>
      <c r="H4934" s="72"/>
      <c r="I4934" s="72"/>
    </row>
    <row r="4935" spans="1:9" x14ac:dyDescent="0.25">
      <c r="A4935" s="72"/>
      <c r="B4935" s="72"/>
      <c r="C4935" s="72"/>
      <c r="D4935" s="73"/>
      <c r="E4935" s="72"/>
      <c r="F4935" s="72"/>
      <c r="G4935" s="74"/>
      <c r="H4935" s="72"/>
      <c r="I4935" s="72"/>
    </row>
    <row r="4936" spans="1:9" x14ac:dyDescent="0.25">
      <c r="A4936" s="72"/>
      <c r="B4936" s="72"/>
      <c r="C4936" s="72"/>
      <c r="D4936" s="73"/>
      <c r="E4936" s="72"/>
      <c r="F4936" s="72"/>
      <c r="G4936" s="74"/>
      <c r="H4936" s="72"/>
      <c r="I4936" s="72"/>
    </row>
    <row r="4937" spans="1:9" x14ac:dyDescent="0.25">
      <c r="A4937" s="72"/>
      <c r="B4937" s="72"/>
      <c r="C4937" s="72"/>
      <c r="D4937" s="73"/>
      <c r="E4937" s="72"/>
      <c r="F4937" s="72"/>
      <c r="G4937" s="74"/>
      <c r="H4937" s="72"/>
      <c r="I4937" s="72"/>
    </row>
    <row r="4938" spans="1:9" x14ac:dyDescent="0.25">
      <c r="A4938" s="72"/>
      <c r="B4938" s="72"/>
      <c r="C4938" s="72"/>
      <c r="D4938" s="73"/>
      <c r="E4938" s="72"/>
      <c r="F4938" s="72"/>
      <c r="G4938" s="74"/>
      <c r="H4938" s="72"/>
      <c r="I4938" s="72"/>
    </row>
    <row r="4939" spans="1:9" x14ac:dyDescent="0.25">
      <c r="A4939" s="72"/>
      <c r="B4939" s="72"/>
      <c r="C4939" s="72"/>
      <c r="D4939" s="73"/>
      <c r="E4939" s="72"/>
      <c r="F4939" s="72"/>
      <c r="G4939" s="74"/>
      <c r="H4939" s="72"/>
      <c r="I4939" s="72"/>
    </row>
    <row r="4940" spans="1:9" x14ac:dyDescent="0.25">
      <c r="A4940" s="72"/>
      <c r="B4940" s="72"/>
      <c r="C4940" s="72"/>
      <c r="D4940" s="73"/>
      <c r="E4940" s="72"/>
      <c r="F4940" s="72"/>
      <c r="G4940" s="74"/>
      <c r="H4940" s="72"/>
      <c r="I4940" s="72"/>
    </row>
    <row r="4941" spans="1:9" x14ac:dyDescent="0.25">
      <c r="A4941" s="72"/>
      <c r="B4941" s="72"/>
      <c r="C4941" s="72"/>
      <c r="D4941" s="73"/>
      <c r="E4941" s="72"/>
      <c r="F4941" s="72"/>
      <c r="G4941" s="74"/>
      <c r="H4941" s="72"/>
      <c r="I4941" s="72"/>
    </row>
    <row r="4942" spans="1:9" x14ac:dyDescent="0.25">
      <c r="A4942" s="72"/>
      <c r="B4942" s="72"/>
      <c r="C4942" s="72"/>
      <c r="D4942" s="73"/>
      <c r="E4942" s="72"/>
      <c r="F4942" s="72"/>
      <c r="G4942" s="74"/>
      <c r="H4942" s="72"/>
      <c r="I4942" s="72"/>
    </row>
    <row r="4943" spans="1:9" x14ac:dyDescent="0.25">
      <c r="A4943" s="72"/>
      <c r="B4943" s="72"/>
      <c r="C4943" s="72"/>
      <c r="D4943" s="73"/>
      <c r="E4943" s="72"/>
      <c r="F4943" s="72"/>
      <c r="G4943" s="74"/>
      <c r="H4943" s="72"/>
      <c r="I4943" s="72"/>
    </row>
    <row r="4944" spans="1:9" x14ac:dyDescent="0.25">
      <c r="A4944" s="72"/>
      <c r="B4944" s="72"/>
      <c r="C4944" s="72"/>
      <c r="D4944" s="73"/>
      <c r="E4944" s="72"/>
      <c r="F4944" s="72"/>
      <c r="G4944" s="74"/>
      <c r="H4944" s="72"/>
      <c r="I4944" s="72"/>
    </row>
    <row r="4945" spans="1:9" x14ac:dyDescent="0.25">
      <c r="A4945" s="72"/>
      <c r="B4945" s="72"/>
      <c r="C4945" s="72"/>
      <c r="D4945" s="73"/>
      <c r="E4945" s="72"/>
      <c r="F4945" s="72"/>
      <c r="G4945" s="74"/>
      <c r="H4945" s="72"/>
      <c r="I4945" s="72"/>
    </row>
    <row r="4946" spans="1:9" x14ac:dyDescent="0.25">
      <c r="A4946" s="72"/>
      <c r="B4946" s="72"/>
      <c r="C4946" s="72"/>
      <c r="D4946" s="73"/>
      <c r="E4946" s="72"/>
      <c r="F4946" s="72"/>
      <c r="G4946" s="74"/>
      <c r="H4946" s="72"/>
      <c r="I4946" s="72"/>
    </row>
    <row r="4947" spans="1:9" x14ac:dyDescent="0.25">
      <c r="A4947" s="72"/>
      <c r="B4947" s="72"/>
      <c r="C4947" s="72"/>
      <c r="D4947" s="73"/>
      <c r="E4947" s="72"/>
      <c r="F4947" s="72"/>
      <c r="G4947" s="74"/>
      <c r="H4947" s="72"/>
      <c r="I4947" s="72"/>
    </row>
    <row r="4948" spans="1:9" x14ac:dyDescent="0.25">
      <c r="A4948" s="72"/>
      <c r="B4948" s="72"/>
      <c r="C4948" s="72"/>
      <c r="D4948" s="73"/>
      <c r="E4948" s="72"/>
      <c r="F4948" s="72"/>
      <c r="G4948" s="74"/>
      <c r="H4948" s="72"/>
      <c r="I4948" s="72"/>
    </row>
    <row r="4949" spans="1:9" x14ac:dyDescent="0.25">
      <c r="A4949" s="72"/>
      <c r="B4949" s="72"/>
      <c r="C4949" s="72"/>
      <c r="D4949" s="73"/>
      <c r="E4949" s="72"/>
      <c r="F4949" s="72"/>
      <c r="G4949" s="74"/>
      <c r="H4949" s="72"/>
      <c r="I4949" s="72"/>
    </row>
    <row r="4950" spans="1:9" x14ac:dyDescent="0.25">
      <c r="A4950" s="72"/>
      <c r="B4950" s="72"/>
      <c r="C4950" s="72"/>
      <c r="D4950" s="73"/>
      <c r="E4950" s="72"/>
      <c r="F4950" s="72"/>
      <c r="G4950" s="74"/>
      <c r="H4950" s="72"/>
      <c r="I4950" s="72"/>
    </row>
    <row r="4951" spans="1:9" x14ac:dyDescent="0.25">
      <c r="A4951" s="72"/>
      <c r="B4951" s="72"/>
      <c r="C4951" s="72"/>
      <c r="D4951" s="73"/>
      <c r="E4951" s="72"/>
      <c r="F4951" s="72"/>
      <c r="G4951" s="74"/>
      <c r="H4951" s="72"/>
      <c r="I4951" s="72"/>
    </row>
    <row r="4952" spans="1:9" x14ac:dyDescent="0.25">
      <c r="A4952" s="72"/>
      <c r="B4952" s="72"/>
      <c r="C4952" s="72"/>
      <c r="D4952" s="73"/>
      <c r="E4952" s="72"/>
      <c r="F4952" s="72"/>
      <c r="G4952" s="74"/>
      <c r="H4952" s="72"/>
      <c r="I4952" s="72"/>
    </row>
    <row r="4953" spans="1:9" x14ac:dyDescent="0.25">
      <c r="A4953" s="72"/>
      <c r="B4953" s="72"/>
      <c r="C4953" s="72"/>
      <c r="D4953" s="73"/>
      <c r="E4953" s="72"/>
      <c r="F4953" s="72"/>
      <c r="G4953" s="74"/>
      <c r="H4953" s="72"/>
      <c r="I4953" s="72"/>
    </row>
    <row r="4954" spans="1:9" x14ac:dyDescent="0.25">
      <c r="A4954" s="72"/>
      <c r="B4954" s="72"/>
      <c r="C4954" s="72"/>
      <c r="D4954" s="73"/>
      <c r="E4954" s="72"/>
      <c r="F4954" s="72"/>
      <c r="G4954" s="74"/>
      <c r="H4954" s="72"/>
      <c r="I4954" s="72"/>
    </row>
    <row r="4955" spans="1:9" x14ac:dyDescent="0.25">
      <c r="A4955" s="72"/>
      <c r="B4955" s="72"/>
      <c r="C4955" s="72"/>
      <c r="D4955" s="73"/>
      <c r="E4955" s="72"/>
      <c r="F4955" s="72"/>
      <c r="G4955" s="74"/>
      <c r="H4955" s="72"/>
      <c r="I4955" s="72"/>
    </row>
    <row r="4956" spans="1:9" x14ac:dyDescent="0.25">
      <c r="A4956" s="72"/>
      <c r="B4956" s="72"/>
      <c r="C4956" s="72"/>
      <c r="D4956" s="73"/>
      <c r="E4956" s="72"/>
      <c r="F4956" s="72"/>
      <c r="G4956" s="74"/>
      <c r="H4956" s="72"/>
      <c r="I4956" s="72"/>
    </row>
    <row r="4957" spans="1:9" x14ac:dyDescent="0.25">
      <c r="A4957" s="72"/>
      <c r="B4957" s="72"/>
      <c r="C4957" s="72"/>
      <c r="D4957" s="73"/>
      <c r="E4957" s="72"/>
      <c r="F4957" s="72"/>
      <c r="G4957" s="74"/>
      <c r="H4957" s="72"/>
      <c r="I4957" s="72"/>
    </row>
    <row r="4958" spans="1:9" x14ac:dyDescent="0.25">
      <c r="A4958" s="72"/>
      <c r="B4958" s="72"/>
      <c r="C4958" s="72"/>
      <c r="D4958" s="73"/>
      <c r="E4958" s="72"/>
      <c r="F4958" s="72"/>
      <c r="G4958" s="74"/>
      <c r="H4958" s="72"/>
      <c r="I4958" s="72"/>
    </row>
    <row r="4959" spans="1:9" x14ac:dyDescent="0.25">
      <c r="A4959" s="72"/>
      <c r="B4959" s="72"/>
      <c r="C4959" s="72"/>
      <c r="D4959" s="73"/>
      <c r="E4959" s="72"/>
      <c r="F4959" s="72"/>
      <c r="G4959" s="74"/>
      <c r="H4959" s="72"/>
      <c r="I4959" s="72"/>
    </row>
    <row r="4960" spans="1:9" x14ac:dyDescent="0.25">
      <c r="A4960" s="72"/>
      <c r="B4960" s="72"/>
      <c r="C4960" s="72"/>
      <c r="D4960" s="73"/>
      <c r="E4960" s="72"/>
      <c r="F4960" s="72"/>
      <c r="G4960" s="74"/>
      <c r="H4960" s="72"/>
      <c r="I4960" s="72"/>
    </row>
    <row r="4961" spans="1:9" x14ac:dyDescent="0.25">
      <c r="A4961" s="72"/>
      <c r="B4961" s="72"/>
      <c r="C4961" s="72"/>
      <c r="D4961" s="73"/>
      <c r="E4961" s="72"/>
      <c r="F4961" s="72"/>
      <c r="G4961" s="74"/>
      <c r="H4961" s="72"/>
      <c r="I4961" s="72"/>
    </row>
    <row r="4962" spans="1:9" x14ac:dyDescent="0.25">
      <c r="A4962" s="72"/>
      <c r="B4962" s="72"/>
      <c r="C4962" s="72"/>
      <c r="D4962" s="73"/>
      <c r="E4962" s="72"/>
      <c r="F4962" s="72"/>
      <c r="G4962" s="74"/>
      <c r="H4962" s="72"/>
      <c r="I4962" s="72"/>
    </row>
    <row r="4963" spans="1:9" x14ac:dyDescent="0.25">
      <c r="A4963" s="72"/>
      <c r="B4963" s="72"/>
      <c r="C4963" s="72"/>
      <c r="D4963" s="73"/>
      <c r="E4963" s="72"/>
      <c r="F4963" s="72"/>
      <c r="G4963" s="74"/>
      <c r="H4963" s="72"/>
      <c r="I4963" s="72"/>
    </row>
    <row r="4964" spans="1:9" x14ac:dyDescent="0.25">
      <c r="A4964" s="72"/>
      <c r="B4964" s="72"/>
      <c r="C4964" s="72"/>
      <c r="D4964" s="73"/>
      <c r="E4964" s="72"/>
      <c r="F4964" s="72"/>
      <c r="G4964" s="74"/>
      <c r="H4964" s="72"/>
      <c r="I4964" s="72"/>
    </row>
    <row r="4965" spans="1:9" x14ac:dyDescent="0.25">
      <c r="A4965" s="72"/>
      <c r="B4965" s="72"/>
      <c r="C4965" s="72"/>
      <c r="D4965" s="73"/>
      <c r="E4965" s="72"/>
      <c r="F4965" s="72"/>
      <c r="G4965" s="74"/>
      <c r="H4965" s="72"/>
      <c r="I4965" s="72"/>
    </row>
    <row r="4966" spans="1:9" x14ac:dyDescent="0.25">
      <c r="A4966" s="72"/>
      <c r="B4966" s="72"/>
      <c r="C4966" s="72"/>
      <c r="D4966" s="73"/>
      <c r="E4966" s="72"/>
      <c r="F4966" s="72"/>
      <c r="G4966" s="74"/>
      <c r="H4966" s="72"/>
      <c r="I4966" s="72"/>
    </row>
    <row r="4967" spans="1:9" x14ac:dyDescent="0.25">
      <c r="A4967" s="72"/>
      <c r="B4967" s="72"/>
      <c r="C4967" s="72"/>
      <c r="D4967" s="73"/>
      <c r="E4967" s="72"/>
      <c r="F4967" s="72"/>
      <c r="G4967" s="74"/>
      <c r="H4967" s="72"/>
      <c r="I4967" s="72"/>
    </row>
    <row r="4968" spans="1:9" x14ac:dyDescent="0.25">
      <c r="A4968" s="72"/>
      <c r="B4968" s="72"/>
      <c r="C4968" s="72"/>
      <c r="D4968" s="73"/>
      <c r="E4968" s="72"/>
      <c r="F4968" s="72"/>
      <c r="G4968" s="74"/>
      <c r="H4968" s="72"/>
      <c r="I4968" s="72"/>
    </row>
    <row r="4969" spans="1:9" x14ac:dyDescent="0.25">
      <c r="A4969" s="72"/>
      <c r="B4969" s="72"/>
      <c r="C4969" s="72"/>
      <c r="D4969" s="73"/>
      <c r="E4969" s="72"/>
      <c r="F4969" s="72"/>
      <c r="G4969" s="74"/>
      <c r="H4969" s="72"/>
      <c r="I4969" s="72"/>
    </row>
    <row r="4970" spans="1:9" x14ac:dyDescent="0.25">
      <c r="A4970" s="72"/>
      <c r="B4970" s="72"/>
      <c r="C4970" s="72"/>
      <c r="D4970" s="73"/>
      <c r="E4970" s="72"/>
      <c r="F4970" s="72"/>
      <c r="G4970" s="74"/>
      <c r="H4970" s="72"/>
      <c r="I4970" s="72"/>
    </row>
    <row r="4971" spans="1:9" x14ac:dyDescent="0.25">
      <c r="A4971" s="72"/>
      <c r="B4971" s="72"/>
      <c r="C4971" s="72"/>
      <c r="D4971" s="73"/>
      <c r="E4971" s="72"/>
      <c r="F4971" s="72"/>
      <c r="G4971" s="74"/>
      <c r="H4971" s="72"/>
      <c r="I4971" s="72"/>
    </row>
    <row r="4972" spans="1:9" x14ac:dyDescent="0.25">
      <c r="A4972" s="72"/>
      <c r="B4972" s="72"/>
      <c r="C4972" s="72"/>
      <c r="D4972" s="73"/>
      <c r="E4972" s="72"/>
      <c r="F4972" s="72"/>
      <c r="G4972" s="74"/>
      <c r="H4972" s="72"/>
      <c r="I4972" s="72"/>
    </row>
    <row r="4973" spans="1:9" x14ac:dyDescent="0.25">
      <c r="A4973" s="72"/>
      <c r="B4973" s="72"/>
      <c r="C4973" s="72"/>
      <c r="D4973" s="73"/>
      <c r="E4973" s="72"/>
      <c r="F4973" s="72"/>
      <c r="G4973" s="74"/>
      <c r="H4973" s="72"/>
      <c r="I4973" s="72"/>
    </row>
    <row r="4974" spans="1:9" x14ac:dyDescent="0.25">
      <c r="A4974" s="72"/>
      <c r="B4974" s="72"/>
      <c r="C4974" s="72"/>
      <c r="D4974" s="73"/>
      <c r="E4974" s="72"/>
      <c r="F4974" s="72"/>
      <c r="G4974" s="74"/>
      <c r="H4974" s="72"/>
      <c r="I4974" s="72"/>
    </row>
    <row r="4975" spans="1:9" x14ac:dyDescent="0.25">
      <c r="A4975" s="72"/>
      <c r="B4975" s="72"/>
      <c r="C4975" s="72"/>
      <c r="D4975" s="73"/>
      <c r="E4975" s="72"/>
      <c r="F4975" s="72"/>
      <c r="G4975" s="74"/>
      <c r="H4975" s="72"/>
      <c r="I4975" s="72"/>
    </row>
    <row r="4976" spans="1:9" x14ac:dyDescent="0.25">
      <c r="A4976" s="72"/>
      <c r="B4976" s="72"/>
      <c r="C4976" s="72"/>
      <c r="D4976" s="73"/>
      <c r="E4976" s="72"/>
      <c r="F4976" s="72"/>
      <c r="G4976" s="74"/>
      <c r="H4976" s="72"/>
      <c r="I4976" s="72"/>
    </row>
    <row r="4977" spans="1:9" x14ac:dyDescent="0.25">
      <c r="A4977" s="72"/>
      <c r="B4977" s="72"/>
      <c r="C4977" s="72"/>
      <c r="D4977" s="73"/>
      <c r="E4977" s="72"/>
      <c r="F4977" s="72"/>
      <c r="G4977" s="74"/>
      <c r="H4977" s="72"/>
      <c r="I4977" s="72"/>
    </row>
    <row r="4978" spans="1:9" x14ac:dyDescent="0.25">
      <c r="A4978" s="72"/>
      <c r="B4978" s="72"/>
      <c r="C4978" s="72"/>
      <c r="D4978" s="73"/>
      <c r="E4978" s="72"/>
      <c r="F4978" s="72"/>
      <c r="G4978" s="74"/>
      <c r="H4978" s="72"/>
      <c r="I4978" s="72"/>
    </row>
    <row r="4979" spans="1:9" x14ac:dyDescent="0.25">
      <c r="A4979" s="72"/>
      <c r="B4979" s="72"/>
      <c r="C4979" s="72"/>
      <c r="D4979" s="73"/>
      <c r="E4979" s="72"/>
      <c r="F4979" s="72"/>
      <c r="G4979" s="74"/>
      <c r="H4979" s="72"/>
      <c r="I4979" s="72"/>
    </row>
    <row r="4980" spans="1:9" x14ac:dyDescent="0.25">
      <c r="A4980" s="72"/>
      <c r="B4980" s="72"/>
      <c r="C4980" s="72"/>
      <c r="D4980" s="73"/>
      <c r="E4980" s="72"/>
      <c r="F4980" s="72"/>
      <c r="G4980" s="74"/>
      <c r="H4980" s="72"/>
      <c r="I4980" s="72"/>
    </row>
    <row r="4981" spans="1:9" x14ac:dyDescent="0.25">
      <c r="A4981" s="72"/>
      <c r="B4981" s="72"/>
      <c r="C4981" s="72"/>
      <c r="D4981" s="73"/>
      <c r="E4981" s="72"/>
      <c r="F4981" s="72"/>
      <c r="G4981" s="74"/>
      <c r="H4981" s="72"/>
      <c r="I4981" s="72"/>
    </row>
    <row r="4982" spans="1:9" x14ac:dyDescent="0.25">
      <c r="A4982" s="72"/>
      <c r="B4982" s="72"/>
      <c r="C4982" s="72"/>
      <c r="D4982" s="73"/>
      <c r="E4982" s="72"/>
      <c r="F4982" s="72"/>
      <c r="G4982" s="74"/>
      <c r="H4982" s="72"/>
      <c r="I4982" s="72"/>
    </row>
    <row r="4983" spans="1:9" x14ac:dyDescent="0.25">
      <c r="A4983" s="72"/>
      <c r="B4983" s="72"/>
      <c r="C4983" s="72"/>
      <c r="D4983" s="73"/>
      <c r="E4983" s="72"/>
      <c r="F4983" s="72"/>
      <c r="G4983" s="74"/>
      <c r="H4983" s="72"/>
      <c r="I4983" s="72"/>
    </row>
    <row r="4984" spans="1:9" x14ac:dyDescent="0.25">
      <c r="A4984" s="72"/>
      <c r="B4984" s="72"/>
      <c r="C4984" s="72"/>
      <c r="D4984" s="73"/>
      <c r="E4984" s="72"/>
      <c r="F4984" s="72"/>
      <c r="G4984" s="74"/>
      <c r="H4984" s="72"/>
      <c r="I4984" s="72"/>
    </row>
    <row r="4985" spans="1:9" x14ac:dyDescent="0.25">
      <c r="A4985" s="72"/>
      <c r="B4985" s="72"/>
      <c r="C4985" s="72"/>
      <c r="D4985" s="73"/>
      <c r="E4985" s="72"/>
      <c r="F4985" s="72"/>
      <c r="G4985" s="74"/>
      <c r="H4985" s="72"/>
      <c r="I4985" s="72"/>
    </row>
    <row r="4986" spans="1:9" x14ac:dyDescent="0.25">
      <c r="A4986" s="72"/>
      <c r="B4986" s="72"/>
      <c r="C4986" s="72"/>
      <c r="D4986" s="73"/>
      <c r="E4986" s="72"/>
      <c r="F4986" s="72"/>
      <c r="G4986" s="74"/>
      <c r="H4986" s="72"/>
      <c r="I4986" s="72"/>
    </row>
    <row r="4987" spans="1:9" x14ac:dyDescent="0.25">
      <c r="A4987" s="72"/>
      <c r="B4987" s="72"/>
      <c r="C4987" s="72"/>
      <c r="D4987" s="73"/>
      <c r="E4987" s="72"/>
      <c r="F4987" s="72"/>
      <c r="G4987" s="74"/>
      <c r="H4987" s="72"/>
      <c r="I4987" s="72"/>
    </row>
    <row r="4988" spans="1:9" x14ac:dyDescent="0.25">
      <c r="A4988" s="72"/>
      <c r="B4988" s="72"/>
      <c r="C4988" s="72"/>
      <c r="D4988" s="73"/>
      <c r="E4988" s="72"/>
      <c r="F4988" s="72"/>
      <c r="G4988" s="74"/>
      <c r="H4988" s="72"/>
      <c r="I4988" s="72"/>
    </row>
    <row r="4989" spans="1:9" x14ac:dyDescent="0.25">
      <c r="A4989" s="72"/>
      <c r="B4989" s="72"/>
      <c r="C4989" s="72"/>
      <c r="D4989" s="73"/>
      <c r="E4989" s="72"/>
      <c r="F4989" s="72"/>
      <c r="G4989" s="74"/>
      <c r="H4989" s="72"/>
      <c r="I4989" s="72"/>
    </row>
    <row r="4990" spans="1:9" x14ac:dyDescent="0.25">
      <c r="A4990" s="72"/>
      <c r="B4990" s="72"/>
      <c r="C4990" s="72"/>
      <c r="D4990" s="73"/>
      <c r="E4990" s="72"/>
      <c r="F4990" s="72"/>
      <c r="G4990" s="74"/>
      <c r="H4990" s="72"/>
      <c r="I4990" s="72"/>
    </row>
    <row r="4991" spans="1:9" x14ac:dyDescent="0.25">
      <c r="A4991" s="72"/>
      <c r="B4991" s="72"/>
      <c r="C4991" s="72"/>
      <c r="D4991" s="73"/>
      <c r="E4991" s="72"/>
      <c r="F4991" s="72"/>
      <c r="G4991" s="74"/>
      <c r="H4991" s="72"/>
      <c r="I4991" s="72"/>
    </row>
    <row r="4992" spans="1:9" x14ac:dyDescent="0.25">
      <c r="A4992" s="72"/>
      <c r="B4992" s="72"/>
      <c r="C4992" s="72"/>
      <c r="D4992" s="73"/>
      <c r="E4992" s="72"/>
      <c r="F4992" s="72"/>
      <c r="G4992" s="74"/>
      <c r="H4992" s="72"/>
      <c r="I4992" s="72"/>
    </row>
    <row r="4993" spans="1:9" x14ac:dyDescent="0.25">
      <c r="A4993" s="72"/>
      <c r="B4993" s="72"/>
      <c r="C4993" s="72"/>
      <c r="D4993" s="73"/>
      <c r="E4993" s="72"/>
      <c r="F4993" s="72"/>
      <c r="G4993" s="74"/>
      <c r="H4993" s="72"/>
      <c r="I4993" s="72"/>
    </row>
    <row r="4994" spans="1:9" x14ac:dyDescent="0.25">
      <c r="A4994" s="72"/>
      <c r="B4994" s="72"/>
      <c r="C4994" s="72"/>
      <c r="D4994" s="73"/>
      <c r="E4994" s="72"/>
      <c r="F4994" s="72"/>
      <c r="G4994" s="74"/>
      <c r="H4994" s="72"/>
      <c r="I4994" s="72"/>
    </row>
    <row r="4995" spans="1:9" x14ac:dyDescent="0.25">
      <c r="A4995" s="72"/>
      <c r="B4995" s="72"/>
      <c r="C4995" s="72"/>
      <c r="D4995" s="73"/>
      <c r="E4995" s="72"/>
      <c r="F4995" s="72"/>
      <c r="G4995" s="74"/>
      <c r="H4995" s="72"/>
      <c r="I4995" s="72"/>
    </row>
    <row r="4996" spans="1:9" x14ac:dyDescent="0.25">
      <c r="A4996" s="72"/>
      <c r="B4996" s="72"/>
      <c r="C4996" s="72"/>
      <c r="D4996" s="73"/>
      <c r="E4996" s="72"/>
      <c r="F4996" s="72"/>
      <c r="G4996" s="74"/>
      <c r="H4996" s="72"/>
      <c r="I4996" s="72"/>
    </row>
    <row r="4997" spans="1:9" x14ac:dyDescent="0.25">
      <c r="A4997" s="72"/>
      <c r="B4997" s="72"/>
      <c r="C4997" s="72"/>
      <c r="D4997" s="73"/>
      <c r="E4997" s="72"/>
      <c r="F4997" s="72"/>
      <c r="G4997" s="74"/>
      <c r="H4997" s="72"/>
      <c r="I4997" s="72"/>
    </row>
    <row r="4998" spans="1:9" x14ac:dyDescent="0.25">
      <c r="A4998" s="72"/>
      <c r="B4998" s="72"/>
      <c r="C4998" s="72"/>
      <c r="D4998" s="73"/>
      <c r="E4998" s="72"/>
      <c r="F4998" s="72"/>
      <c r="G4998" s="74"/>
      <c r="H4998" s="72"/>
      <c r="I4998" s="72"/>
    </row>
    <row r="4999" spans="1:9" x14ac:dyDescent="0.25">
      <c r="A4999" s="72"/>
      <c r="B4999" s="72"/>
      <c r="C4999" s="72"/>
      <c r="D4999" s="73"/>
      <c r="E4999" s="72"/>
      <c r="F4999" s="72"/>
      <c r="G4999" s="74"/>
      <c r="H4999" s="72"/>
      <c r="I4999" s="72"/>
    </row>
    <row r="5000" spans="1:9" x14ac:dyDescent="0.25">
      <c r="A5000" s="72"/>
      <c r="B5000" s="72"/>
      <c r="C5000" s="72"/>
      <c r="D5000" s="73"/>
      <c r="E5000" s="72"/>
      <c r="F5000" s="72"/>
      <c r="G5000" s="74"/>
      <c r="H5000" s="72"/>
      <c r="I5000" s="72"/>
    </row>
    <row r="5001" spans="1:9" x14ac:dyDescent="0.25">
      <c r="A5001" s="72"/>
      <c r="B5001" s="72"/>
      <c r="C5001" s="72"/>
      <c r="D5001" s="73"/>
      <c r="E5001" s="72"/>
      <c r="F5001" s="72"/>
      <c r="G5001" s="74"/>
      <c r="H5001" s="72"/>
      <c r="I5001" s="72"/>
    </row>
    <row r="5002" spans="1:9" x14ac:dyDescent="0.25">
      <c r="A5002" s="72"/>
      <c r="B5002" s="72"/>
      <c r="C5002" s="72"/>
      <c r="D5002" s="73"/>
      <c r="E5002" s="72"/>
      <c r="F5002" s="72"/>
      <c r="G5002" s="74"/>
      <c r="H5002" s="72"/>
      <c r="I5002" s="72"/>
    </row>
    <row r="5003" spans="1:9" x14ac:dyDescent="0.25">
      <c r="A5003" s="72"/>
      <c r="B5003" s="72"/>
      <c r="C5003" s="72"/>
      <c r="D5003" s="73"/>
      <c r="E5003" s="72"/>
      <c r="F5003" s="72"/>
      <c r="G5003" s="74"/>
      <c r="H5003" s="72"/>
      <c r="I5003" s="72"/>
    </row>
    <row r="5004" spans="1:9" x14ac:dyDescent="0.25">
      <c r="A5004" s="72"/>
      <c r="B5004" s="72"/>
      <c r="C5004" s="72"/>
      <c r="D5004" s="73"/>
      <c r="E5004" s="72"/>
      <c r="F5004" s="72"/>
      <c r="G5004" s="74"/>
      <c r="H5004" s="72"/>
      <c r="I5004" s="72"/>
    </row>
    <row r="5005" spans="1:9" x14ac:dyDescent="0.25">
      <c r="A5005" s="72"/>
      <c r="B5005" s="72"/>
      <c r="C5005" s="72"/>
      <c r="D5005" s="73"/>
      <c r="E5005" s="72"/>
      <c r="F5005" s="72"/>
      <c r="G5005" s="74"/>
      <c r="H5005" s="72"/>
      <c r="I5005" s="72"/>
    </row>
    <row r="5006" spans="1:9" x14ac:dyDescent="0.25">
      <c r="A5006" s="72"/>
      <c r="B5006" s="72"/>
      <c r="C5006" s="72"/>
      <c r="D5006" s="73"/>
      <c r="E5006" s="72"/>
      <c r="F5006" s="72"/>
      <c r="G5006" s="74"/>
      <c r="H5006" s="72"/>
      <c r="I5006" s="72"/>
    </row>
    <row r="5007" spans="1:9" x14ac:dyDescent="0.25">
      <c r="A5007" s="72"/>
      <c r="B5007" s="72"/>
      <c r="C5007" s="72"/>
      <c r="D5007" s="73"/>
      <c r="E5007" s="72"/>
      <c r="F5007" s="72"/>
      <c r="G5007" s="74"/>
      <c r="H5007" s="72"/>
      <c r="I5007" s="72"/>
    </row>
    <row r="5008" spans="1:9" x14ac:dyDescent="0.25">
      <c r="A5008" s="72"/>
      <c r="B5008" s="72"/>
      <c r="C5008" s="72"/>
      <c r="D5008" s="73"/>
      <c r="E5008" s="72"/>
      <c r="F5008" s="72"/>
      <c r="G5008" s="74"/>
      <c r="H5008" s="72"/>
      <c r="I5008" s="72"/>
    </row>
    <row r="5009" spans="1:9" x14ac:dyDescent="0.25">
      <c r="A5009" s="72"/>
      <c r="B5009" s="72"/>
      <c r="C5009" s="72"/>
      <c r="D5009" s="73"/>
      <c r="E5009" s="72"/>
      <c r="F5009" s="72"/>
      <c r="G5009" s="74"/>
      <c r="H5009" s="72"/>
      <c r="I5009" s="72"/>
    </row>
    <row r="5010" spans="1:9" x14ac:dyDescent="0.25">
      <c r="A5010" s="72"/>
      <c r="B5010" s="72"/>
      <c r="C5010" s="72"/>
      <c r="D5010" s="73"/>
      <c r="E5010" s="72"/>
      <c r="F5010" s="72"/>
      <c r="G5010" s="74"/>
      <c r="H5010" s="72"/>
      <c r="I5010" s="72"/>
    </row>
    <row r="5011" spans="1:9" x14ac:dyDescent="0.25">
      <c r="A5011" s="72"/>
      <c r="B5011" s="72"/>
      <c r="C5011" s="72"/>
      <c r="D5011" s="73"/>
      <c r="E5011" s="72"/>
      <c r="F5011" s="72"/>
      <c r="G5011" s="74"/>
      <c r="H5011" s="72"/>
      <c r="I5011" s="72"/>
    </row>
    <row r="5012" spans="1:9" x14ac:dyDescent="0.25">
      <c r="A5012" s="72"/>
      <c r="B5012" s="72"/>
      <c r="C5012" s="72"/>
      <c r="D5012" s="73"/>
      <c r="E5012" s="72"/>
      <c r="F5012" s="72"/>
      <c r="G5012" s="74"/>
      <c r="H5012" s="72"/>
      <c r="I5012" s="72"/>
    </row>
    <row r="5013" spans="1:9" x14ac:dyDescent="0.25">
      <c r="A5013" s="72"/>
      <c r="B5013" s="72"/>
      <c r="C5013" s="72"/>
      <c r="D5013" s="73"/>
      <c r="E5013" s="72"/>
      <c r="F5013" s="72"/>
      <c r="G5013" s="74"/>
      <c r="H5013" s="72"/>
      <c r="I5013" s="72"/>
    </row>
    <row r="5014" spans="1:9" x14ac:dyDescent="0.25">
      <c r="A5014" s="72"/>
      <c r="B5014" s="72"/>
      <c r="C5014" s="72"/>
      <c r="D5014" s="73"/>
      <c r="E5014" s="72"/>
      <c r="F5014" s="72"/>
      <c r="G5014" s="74"/>
      <c r="H5014" s="72"/>
      <c r="I5014" s="72"/>
    </row>
    <row r="5015" spans="1:9" x14ac:dyDescent="0.25">
      <c r="A5015" s="72"/>
      <c r="B5015" s="72"/>
      <c r="C5015" s="72"/>
      <c r="D5015" s="73"/>
      <c r="E5015" s="72"/>
      <c r="F5015" s="72"/>
      <c r="G5015" s="74"/>
      <c r="H5015" s="72"/>
      <c r="I5015" s="72"/>
    </row>
    <row r="5016" spans="1:9" x14ac:dyDescent="0.25">
      <c r="A5016" s="72"/>
      <c r="B5016" s="72"/>
      <c r="C5016" s="72"/>
      <c r="D5016" s="73"/>
      <c r="E5016" s="72"/>
      <c r="F5016" s="72"/>
      <c r="G5016" s="74"/>
      <c r="H5016" s="72"/>
      <c r="I5016" s="72"/>
    </row>
    <row r="5017" spans="1:9" x14ac:dyDescent="0.25">
      <c r="A5017" s="72"/>
      <c r="B5017" s="72"/>
      <c r="C5017" s="72"/>
      <c r="D5017" s="73"/>
      <c r="E5017" s="72"/>
      <c r="F5017" s="72"/>
      <c r="G5017" s="74"/>
      <c r="H5017" s="72"/>
      <c r="I5017" s="72"/>
    </row>
    <row r="5018" spans="1:9" x14ac:dyDescent="0.25">
      <c r="A5018" s="72"/>
      <c r="B5018" s="72"/>
      <c r="C5018" s="72"/>
      <c r="D5018" s="73"/>
      <c r="E5018" s="72"/>
      <c r="F5018" s="72"/>
      <c r="G5018" s="74"/>
      <c r="H5018" s="72"/>
      <c r="I5018" s="72"/>
    </row>
    <row r="5019" spans="1:9" x14ac:dyDescent="0.25">
      <c r="A5019" s="72"/>
      <c r="B5019" s="72"/>
      <c r="C5019" s="72"/>
      <c r="D5019" s="73"/>
      <c r="E5019" s="72"/>
      <c r="F5019" s="72"/>
      <c r="G5019" s="74"/>
      <c r="H5019" s="72"/>
      <c r="I5019" s="72"/>
    </row>
    <row r="5020" spans="1:9" x14ac:dyDescent="0.25">
      <c r="A5020" s="72"/>
      <c r="B5020" s="72"/>
      <c r="C5020" s="72"/>
      <c r="D5020" s="73"/>
      <c r="E5020" s="72"/>
      <c r="F5020" s="72"/>
      <c r="G5020" s="74"/>
      <c r="H5020" s="72"/>
      <c r="I5020" s="72"/>
    </row>
    <row r="5021" spans="1:9" x14ac:dyDescent="0.25">
      <c r="A5021" s="72"/>
      <c r="B5021" s="72"/>
      <c r="C5021" s="72"/>
      <c r="D5021" s="73"/>
      <c r="E5021" s="72"/>
      <c r="F5021" s="72"/>
      <c r="G5021" s="74"/>
      <c r="H5021" s="72"/>
      <c r="I5021" s="72"/>
    </row>
    <row r="5022" spans="1:9" x14ac:dyDescent="0.25">
      <c r="A5022" s="72"/>
      <c r="B5022" s="72"/>
      <c r="C5022" s="72"/>
      <c r="D5022" s="73"/>
      <c r="E5022" s="72"/>
      <c r="F5022" s="72"/>
      <c r="G5022" s="74"/>
      <c r="H5022" s="72"/>
      <c r="I5022" s="72"/>
    </row>
    <row r="5023" spans="1:9" x14ac:dyDescent="0.25">
      <c r="A5023" s="72"/>
      <c r="B5023" s="72"/>
      <c r="C5023" s="72"/>
      <c r="D5023" s="73"/>
      <c r="E5023" s="72"/>
      <c r="F5023" s="72"/>
      <c r="G5023" s="74"/>
      <c r="H5023" s="72"/>
      <c r="I5023" s="72"/>
    </row>
    <row r="5024" spans="1:9" x14ac:dyDescent="0.25">
      <c r="A5024" s="72"/>
      <c r="B5024" s="72"/>
      <c r="C5024" s="72"/>
      <c r="D5024" s="73"/>
      <c r="E5024" s="72"/>
      <c r="F5024" s="72"/>
      <c r="G5024" s="74"/>
      <c r="H5024" s="72"/>
      <c r="I5024" s="72"/>
    </row>
    <row r="5025" spans="1:9" x14ac:dyDescent="0.25">
      <c r="A5025" s="72"/>
      <c r="B5025" s="72"/>
      <c r="C5025" s="72"/>
      <c r="D5025" s="73"/>
      <c r="E5025" s="72"/>
      <c r="F5025" s="72"/>
      <c r="G5025" s="74"/>
      <c r="H5025" s="72"/>
      <c r="I5025" s="72"/>
    </row>
    <row r="5026" spans="1:9" x14ac:dyDescent="0.25">
      <c r="A5026" s="72"/>
      <c r="B5026" s="72"/>
      <c r="C5026" s="72"/>
      <c r="D5026" s="73"/>
      <c r="E5026" s="72"/>
      <c r="F5026" s="72"/>
      <c r="G5026" s="74"/>
      <c r="H5026" s="72"/>
      <c r="I5026" s="72"/>
    </row>
    <row r="5027" spans="1:9" x14ac:dyDescent="0.25">
      <c r="A5027" s="72"/>
      <c r="B5027" s="72"/>
      <c r="C5027" s="72"/>
      <c r="D5027" s="73"/>
      <c r="E5027" s="72"/>
      <c r="F5027" s="72"/>
      <c r="G5027" s="74"/>
      <c r="H5027" s="72"/>
      <c r="I5027" s="72"/>
    </row>
    <row r="5028" spans="1:9" x14ac:dyDescent="0.25">
      <c r="A5028" s="72"/>
      <c r="B5028" s="72"/>
      <c r="C5028" s="72"/>
      <c r="D5028" s="73"/>
      <c r="E5028" s="72"/>
      <c r="F5028" s="72"/>
      <c r="G5028" s="74"/>
      <c r="H5028" s="72"/>
      <c r="I5028" s="72"/>
    </row>
    <row r="5029" spans="1:9" x14ac:dyDescent="0.25">
      <c r="A5029" s="72"/>
      <c r="B5029" s="72"/>
      <c r="C5029" s="72"/>
      <c r="D5029" s="73"/>
      <c r="E5029" s="72"/>
      <c r="F5029" s="72"/>
      <c r="G5029" s="74"/>
      <c r="H5029" s="72"/>
      <c r="I5029" s="72"/>
    </row>
    <row r="5030" spans="1:9" x14ac:dyDescent="0.25">
      <c r="A5030" s="72"/>
      <c r="B5030" s="72"/>
      <c r="C5030" s="72"/>
      <c r="D5030" s="73"/>
      <c r="E5030" s="72"/>
      <c r="F5030" s="72"/>
      <c r="G5030" s="74"/>
      <c r="H5030" s="72"/>
      <c r="I5030" s="72"/>
    </row>
    <row r="5031" spans="1:9" x14ac:dyDescent="0.25">
      <c r="A5031" s="72"/>
      <c r="B5031" s="72"/>
      <c r="C5031" s="72"/>
      <c r="D5031" s="73"/>
      <c r="E5031" s="72"/>
      <c r="F5031" s="72"/>
      <c r="G5031" s="74"/>
      <c r="H5031" s="72"/>
      <c r="I5031" s="72"/>
    </row>
    <row r="5032" spans="1:9" x14ac:dyDescent="0.25">
      <c r="A5032" s="72"/>
      <c r="B5032" s="72"/>
      <c r="C5032" s="72"/>
      <c r="D5032" s="73"/>
      <c r="E5032" s="72"/>
      <c r="F5032" s="72"/>
      <c r="G5032" s="74"/>
      <c r="H5032" s="72"/>
      <c r="I5032" s="72"/>
    </row>
    <row r="5033" spans="1:9" x14ac:dyDescent="0.25">
      <c r="A5033" s="72"/>
      <c r="B5033" s="72"/>
      <c r="C5033" s="72"/>
      <c r="D5033" s="73"/>
      <c r="E5033" s="72"/>
      <c r="F5033" s="72"/>
      <c r="G5033" s="74"/>
      <c r="H5033" s="72"/>
      <c r="I5033" s="72"/>
    </row>
    <row r="5034" spans="1:9" x14ac:dyDescent="0.25">
      <c r="A5034" s="72"/>
      <c r="B5034" s="72"/>
      <c r="C5034" s="72"/>
      <c r="D5034" s="73"/>
      <c r="E5034" s="72"/>
      <c r="F5034" s="72"/>
      <c r="G5034" s="74"/>
      <c r="H5034" s="72"/>
      <c r="I5034" s="72"/>
    </row>
    <row r="5035" spans="1:9" x14ac:dyDescent="0.25">
      <c r="A5035" s="72"/>
      <c r="B5035" s="72"/>
      <c r="C5035" s="72"/>
      <c r="D5035" s="73"/>
      <c r="E5035" s="72"/>
      <c r="F5035" s="72"/>
      <c r="G5035" s="74"/>
      <c r="H5035" s="72"/>
      <c r="I5035" s="72"/>
    </row>
    <row r="5036" spans="1:9" x14ac:dyDescent="0.25">
      <c r="A5036" s="72"/>
      <c r="B5036" s="72"/>
      <c r="C5036" s="72"/>
      <c r="D5036" s="73"/>
      <c r="E5036" s="72"/>
      <c r="F5036" s="72"/>
      <c r="G5036" s="74"/>
      <c r="H5036" s="72"/>
      <c r="I5036" s="72"/>
    </row>
    <row r="5037" spans="1:9" x14ac:dyDescent="0.25">
      <c r="A5037" s="72"/>
      <c r="B5037" s="72"/>
      <c r="C5037" s="72"/>
      <c r="D5037" s="73"/>
      <c r="E5037" s="72"/>
      <c r="F5037" s="72"/>
      <c r="G5037" s="74"/>
      <c r="H5037" s="72"/>
      <c r="I5037" s="72"/>
    </row>
    <row r="5038" spans="1:9" x14ac:dyDescent="0.25">
      <c r="A5038" s="72"/>
      <c r="B5038" s="72"/>
      <c r="C5038" s="72"/>
      <c r="D5038" s="73"/>
      <c r="E5038" s="72"/>
      <c r="F5038" s="72"/>
      <c r="G5038" s="74"/>
      <c r="H5038" s="72"/>
      <c r="I5038" s="72"/>
    </row>
    <row r="5039" spans="1:9" x14ac:dyDescent="0.25">
      <c r="A5039" s="72"/>
      <c r="B5039" s="72"/>
      <c r="C5039" s="72"/>
      <c r="D5039" s="73"/>
      <c r="E5039" s="72"/>
      <c r="F5039" s="72"/>
      <c r="G5039" s="74"/>
      <c r="H5039" s="72"/>
      <c r="I5039" s="72"/>
    </row>
    <row r="5040" spans="1:9" x14ac:dyDescent="0.25">
      <c r="A5040" s="72"/>
      <c r="B5040" s="72"/>
      <c r="C5040" s="72"/>
      <c r="D5040" s="73"/>
      <c r="E5040" s="72"/>
      <c r="F5040" s="72"/>
      <c r="G5040" s="74"/>
      <c r="H5040" s="72"/>
      <c r="I5040" s="72"/>
    </row>
    <row r="5041" spans="1:9" x14ac:dyDescent="0.25">
      <c r="A5041" s="72"/>
      <c r="B5041" s="72"/>
      <c r="C5041" s="72"/>
      <c r="D5041" s="73"/>
      <c r="E5041" s="72"/>
      <c r="F5041" s="72"/>
      <c r="G5041" s="74"/>
      <c r="H5041" s="72"/>
      <c r="I5041" s="72"/>
    </row>
    <row r="5042" spans="1:9" x14ac:dyDescent="0.25">
      <c r="A5042" s="72"/>
      <c r="B5042" s="72"/>
      <c r="C5042" s="72"/>
      <c r="D5042" s="73"/>
      <c r="E5042" s="72"/>
      <c r="F5042" s="72"/>
      <c r="G5042" s="74"/>
      <c r="H5042" s="72"/>
      <c r="I5042" s="72"/>
    </row>
    <row r="5043" spans="1:9" x14ac:dyDescent="0.25">
      <c r="A5043" s="72"/>
      <c r="B5043" s="72"/>
      <c r="C5043" s="72"/>
      <c r="D5043" s="73"/>
      <c r="E5043" s="72"/>
      <c r="F5043" s="72"/>
      <c r="G5043" s="74"/>
      <c r="H5043" s="72"/>
      <c r="I5043" s="72"/>
    </row>
    <row r="5044" spans="1:9" x14ac:dyDescent="0.25">
      <c r="A5044" s="72"/>
      <c r="B5044" s="72"/>
      <c r="C5044" s="72"/>
      <c r="D5044" s="73"/>
      <c r="E5044" s="72"/>
      <c r="F5044" s="72"/>
      <c r="G5044" s="74"/>
      <c r="H5044" s="72"/>
      <c r="I5044" s="72"/>
    </row>
    <row r="5045" spans="1:9" x14ac:dyDescent="0.25">
      <c r="A5045" s="72"/>
      <c r="B5045" s="72"/>
      <c r="C5045" s="72"/>
      <c r="D5045" s="73"/>
      <c r="E5045" s="72"/>
      <c r="F5045" s="72"/>
      <c r="G5045" s="74"/>
      <c r="H5045" s="72"/>
      <c r="I5045" s="72"/>
    </row>
    <row r="5046" spans="1:9" x14ac:dyDescent="0.25">
      <c r="A5046" s="72"/>
      <c r="B5046" s="72"/>
      <c r="C5046" s="72"/>
      <c r="D5046" s="73"/>
      <c r="E5046" s="72"/>
      <c r="F5046" s="72"/>
      <c r="G5046" s="74"/>
      <c r="H5046" s="72"/>
      <c r="I5046" s="72"/>
    </row>
    <row r="5047" spans="1:9" x14ac:dyDescent="0.25">
      <c r="A5047" s="72"/>
      <c r="B5047" s="72"/>
      <c r="C5047" s="72"/>
      <c r="D5047" s="73"/>
      <c r="E5047" s="72"/>
      <c r="F5047" s="72"/>
      <c r="G5047" s="74"/>
      <c r="H5047" s="72"/>
      <c r="I5047" s="72"/>
    </row>
    <row r="5048" spans="1:9" x14ac:dyDescent="0.25">
      <c r="A5048" s="72"/>
      <c r="B5048" s="72"/>
      <c r="C5048" s="72"/>
      <c r="D5048" s="73"/>
      <c r="E5048" s="72"/>
      <c r="F5048" s="72"/>
      <c r="G5048" s="74"/>
      <c r="H5048" s="72"/>
      <c r="I5048" s="72"/>
    </row>
    <row r="5049" spans="1:9" x14ac:dyDescent="0.25">
      <c r="A5049" s="72"/>
      <c r="B5049" s="72"/>
      <c r="C5049" s="72"/>
      <c r="D5049" s="73"/>
      <c r="E5049" s="72"/>
      <c r="F5049" s="72"/>
      <c r="G5049" s="74"/>
      <c r="H5049" s="72"/>
      <c r="I5049" s="72"/>
    </row>
    <row r="5050" spans="1:9" x14ac:dyDescent="0.25">
      <c r="A5050" s="72"/>
      <c r="B5050" s="72"/>
      <c r="C5050" s="72"/>
      <c r="D5050" s="73"/>
      <c r="E5050" s="72"/>
      <c r="F5050" s="72"/>
      <c r="G5050" s="74"/>
      <c r="H5050" s="72"/>
      <c r="I5050" s="72"/>
    </row>
    <row r="5051" spans="1:9" x14ac:dyDescent="0.25">
      <c r="A5051" s="72"/>
      <c r="B5051" s="72"/>
      <c r="C5051" s="72"/>
      <c r="D5051" s="73"/>
      <c r="E5051" s="72"/>
      <c r="F5051" s="72"/>
      <c r="G5051" s="74"/>
      <c r="H5051" s="72"/>
      <c r="I5051" s="72"/>
    </row>
    <row r="5052" spans="1:9" x14ac:dyDescent="0.25">
      <c r="A5052" s="72"/>
      <c r="B5052" s="72"/>
      <c r="C5052" s="72"/>
      <c r="D5052" s="73"/>
      <c r="E5052" s="72"/>
      <c r="F5052" s="72"/>
      <c r="G5052" s="74"/>
      <c r="H5052" s="72"/>
      <c r="I5052" s="72"/>
    </row>
    <row r="5053" spans="1:9" x14ac:dyDescent="0.25">
      <c r="A5053" s="72"/>
      <c r="B5053" s="72"/>
      <c r="C5053" s="72"/>
      <c r="D5053" s="73"/>
      <c r="E5053" s="72"/>
      <c r="F5053" s="72"/>
      <c r="G5053" s="74"/>
      <c r="H5053" s="72"/>
      <c r="I5053" s="72"/>
    </row>
    <row r="5054" spans="1:9" x14ac:dyDescent="0.25">
      <c r="A5054" s="72"/>
      <c r="B5054" s="72"/>
      <c r="C5054" s="72"/>
      <c r="D5054" s="73"/>
      <c r="E5054" s="72"/>
      <c r="F5054" s="72"/>
      <c r="G5054" s="74"/>
      <c r="H5054" s="72"/>
      <c r="I5054" s="72"/>
    </row>
    <row r="5055" spans="1:9" x14ac:dyDescent="0.25">
      <c r="A5055" s="72"/>
      <c r="B5055" s="72"/>
      <c r="C5055" s="72"/>
      <c r="D5055" s="73"/>
      <c r="E5055" s="72"/>
      <c r="F5055" s="72"/>
      <c r="G5055" s="74"/>
      <c r="H5055" s="72"/>
      <c r="I5055" s="72"/>
    </row>
    <row r="5056" spans="1:9" x14ac:dyDescent="0.25">
      <c r="A5056" s="72"/>
      <c r="B5056" s="72"/>
      <c r="C5056" s="72"/>
      <c r="D5056" s="73"/>
      <c r="E5056" s="72"/>
      <c r="F5056" s="72"/>
      <c r="G5056" s="74"/>
      <c r="H5056" s="72"/>
      <c r="I5056" s="72"/>
    </row>
    <row r="5057" spans="1:9" x14ac:dyDescent="0.25">
      <c r="A5057" s="72"/>
      <c r="B5057" s="72"/>
      <c r="C5057" s="72"/>
      <c r="D5057" s="73"/>
      <c r="E5057" s="72"/>
      <c r="F5057" s="72"/>
      <c r="G5057" s="74"/>
      <c r="H5057" s="72"/>
      <c r="I5057" s="72"/>
    </row>
    <row r="5058" spans="1:9" x14ac:dyDescent="0.25">
      <c r="A5058" s="72"/>
      <c r="B5058" s="72"/>
      <c r="C5058" s="72"/>
      <c r="D5058" s="73"/>
      <c r="E5058" s="72"/>
      <c r="F5058" s="72"/>
      <c r="G5058" s="74"/>
      <c r="H5058" s="72"/>
      <c r="I5058" s="72"/>
    </row>
    <row r="5059" spans="1:9" x14ac:dyDescent="0.25">
      <c r="A5059" s="72"/>
      <c r="B5059" s="72"/>
      <c r="C5059" s="72"/>
      <c r="D5059" s="73"/>
      <c r="E5059" s="72"/>
      <c r="F5059" s="72"/>
      <c r="G5059" s="74"/>
      <c r="H5059" s="72"/>
      <c r="I5059" s="72"/>
    </row>
    <row r="5060" spans="1:9" x14ac:dyDescent="0.25">
      <c r="A5060" s="72"/>
      <c r="B5060" s="72"/>
      <c r="C5060" s="72"/>
      <c r="D5060" s="73"/>
      <c r="E5060" s="72"/>
      <c r="F5060" s="72"/>
      <c r="G5060" s="74"/>
      <c r="H5060" s="72"/>
      <c r="I5060" s="72"/>
    </row>
    <row r="5061" spans="1:9" x14ac:dyDescent="0.25">
      <c r="A5061" s="72"/>
      <c r="B5061" s="72"/>
      <c r="C5061" s="72"/>
      <c r="D5061" s="73"/>
      <c r="E5061" s="72"/>
      <c r="F5061" s="72"/>
      <c r="G5061" s="74"/>
      <c r="H5061" s="72"/>
      <c r="I5061" s="72"/>
    </row>
    <row r="5062" spans="1:9" x14ac:dyDescent="0.25">
      <c r="A5062" s="72"/>
      <c r="B5062" s="72"/>
      <c r="C5062" s="72"/>
      <c r="D5062" s="73"/>
      <c r="E5062" s="72"/>
      <c r="F5062" s="72"/>
      <c r="G5062" s="74"/>
      <c r="H5062" s="72"/>
      <c r="I5062" s="72"/>
    </row>
    <row r="5063" spans="1:9" x14ac:dyDescent="0.25">
      <c r="A5063" s="72"/>
      <c r="B5063" s="72"/>
      <c r="C5063" s="72"/>
      <c r="D5063" s="73"/>
      <c r="E5063" s="72"/>
      <c r="F5063" s="72"/>
      <c r="G5063" s="74"/>
      <c r="H5063" s="72"/>
      <c r="I5063" s="72"/>
    </row>
    <row r="5064" spans="1:9" x14ac:dyDescent="0.25">
      <c r="A5064" s="72"/>
      <c r="B5064" s="72"/>
      <c r="C5064" s="72"/>
      <c r="D5064" s="73"/>
      <c r="E5064" s="72"/>
      <c r="F5064" s="72"/>
      <c r="G5064" s="74"/>
      <c r="H5064" s="72"/>
      <c r="I5064" s="72"/>
    </row>
    <row r="5065" spans="1:9" x14ac:dyDescent="0.25">
      <c r="A5065" s="72"/>
      <c r="B5065" s="72"/>
      <c r="C5065" s="72"/>
      <c r="D5065" s="73"/>
      <c r="E5065" s="72"/>
      <c r="F5065" s="72"/>
      <c r="G5065" s="74"/>
      <c r="H5065" s="72"/>
      <c r="I5065" s="72"/>
    </row>
    <row r="5066" spans="1:9" x14ac:dyDescent="0.25">
      <c r="A5066" s="72"/>
      <c r="B5066" s="72"/>
      <c r="C5066" s="72"/>
      <c r="D5066" s="73"/>
      <c r="E5066" s="72"/>
      <c r="F5066" s="72"/>
      <c r="G5066" s="74"/>
      <c r="H5066" s="72"/>
      <c r="I5066" s="72"/>
    </row>
    <row r="5067" spans="1:9" x14ac:dyDescent="0.25">
      <c r="A5067" s="72"/>
      <c r="B5067" s="72"/>
      <c r="C5067" s="72"/>
      <c r="D5067" s="73"/>
      <c r="E5067" s="72"/>
      <c r="F5067" s="72"/>
      <c r="G5067" s="74"/>
      <c r="H5067" s="72"/>
      <c r="I5067" s="72"/>
    </row>
    <row r="5068" spans="1:9" x14ac:dyDescent="0.25">
      <c r="A5068" s="72"/>
      <c r="B5068" s="72"/>
      <c r="C5068" s="72"/>
      <c r="D5068" s="73"/>
      <c r="E5068" s="72"/>
      <c r="F5068" s="72"/>
      <c r="G5068" s="74"/>
      <c r="H5068" s="72"/>
      <c r="I5068" s="72"/>
    </row>
    <row r="5069" spans="1:9" x14ac:dyDescent="0.25">
      <c r="A5069" s="72"/>
      <c r="B5069" s="72"/>
      <c r="C5069" s="72"/>
      <c r="D5069" s="73"/>
      <c r="E5069" s="72"/>
      <c r="F5069" s="72"/>
      <c r="G5069" s="74"/>
      <c r="H5069" s="72"/>
      <c r="I5069" s="72"/>
    </row>
    <row r="5070" spans="1:9" x14ac:dyDescent="0.25">
      <c r="A5070" s="72"/>
      <c r="B5070" s="72"/>
      <c r="C5070" s="72"/>
      <c r="D5070" s="73"/>
      <c r="E5070" s="72"/>
      <c r="F5070" s="72"/>
      <c r="G5070" s="74"/>
      <c r="H5070" s="72"/>
      <c r="I5070" s="72"/>
    </row>
    <row r="5071" spans="1:9" x14ac:dyDescent="0.25">
      <c r="A5071" s="72"/>
      <c r="B5071" s="72"/>
      <c r="C5071" s="72"/>
      <c r="D5071" s="73"/>
      <c r="E5071" s="72"/>
      <c r="F5071" s="72"/>
      <c r="G5071" s="74"/>
      <c r="H5071" s="72"/>
      <c r="I5071" s="72"/>
    </row>
    <row r="5072" spans="1:9" x14ac:dyDescent="0.25">
      <c r="A5072" s="72"/>
      <c r="B5072" s="72"/>
      <c r="C5072" s="72"/>
      <c r="D5072" s="73"/>
      <c r="E5072" s="72"/>
      <c r="F5072" s="72"/>
      <c r="G5072" s="74"/>
      <c r="H5072" s="72"/>
      <c r="I5072" s="72"/>
    </row>
    <row r="5073" spans="1:9" x14ac:dyDescent="0.25">
      <c r="A5073" s="72"/>
      <c r="B5073" s="72"/>
      <c r="C5073" s="72"/>
      <c r="D5073" s="73"/>
      <c r="E5073" s="72"/>
      <c r="F5073" s="72"/>
      <c r="G5073" s="74"/>
      <c r="H5073" s="72"/>
      <c r="I5073" s="72"/>
    </row>
    <row r="5074" spans="1:9" x14ac:dyDescent="0.25">
      <c r="A5074" s="72"/>
      <c r="B5074" s="72"/>
      <c r="C5074" s="72"/>
      <c r="D5074" s="73"/>
      <c r="E5074" s="72"/>
      <c r="F5074" s="72"/>
      <c r="G5074" s="74"/>
      <c r="H5074" s="72"/>
      <c r="I5074" s="72"/>
    </row>
    <row r="5075" spans="1:9" x14ac:dyDescent="0.25">
      <c r="A5075" s="72"/>
      <c r="B5075" s="72"/>
      <c r="C5075" s="72"/>
      <c r="D5075" s="73"/>
      <c r="E5075" s="72"/>
      <c r="F5075" s="72"/>
      <c r="G5075" s="74"/>
      <c r="H5075" s="72"/>
      <c r="I5075" s="72"/>
    </row>
    <row r="5076" spans="1:9" x14ac:dyDescent="0.25">
      <c r="A5076" s="72"/>
      <c r="B5076" s="72"/>
      <c r="C5076" s="72"/>
      <c r="D5076" s="73"/>
      <c r="E5076" s="72"/>
      <c r="F5076" s="72"/>
      <c r="G5076" s="74"/>
      <c r="H5076" s="72"/>
      <c r="I5076" s="72"/>
    </row>
    <row r="5077" spans="1:9" x14ac:dyDescent="0.25">
      <c r="A5077" s="72"/>
      <c r="B5077" s="72"/>
      <c r="C5077" s="72"/>
      <c r="D5077" s="73"/>
      <c r="E5077" s="72"/>
      <c r="F5077" s="72"/>
      <c r="G5077" s="74"/>
      <c r="H5077" s="72"/>
      <c r="I5077" s="72"/>
    </row>
    <row r="5078" spans="1:9" x14ac:dyDescent="0.25">
      <c r="A5078" s="72"/>
      <c r="B5078" s="72"/>
      <c r="C5078" s="72"/>
      <c r="D5078" s="73"/>
      <c r="E5078" s="72"/>
      <c r="F5078" s="72"/>
      <c r="G5078" s="74"/>
      <c r="H5078" s="72"/>
      <c r="I5078" s="72"/>
    </row>
    <row r="5079" spans="1:9" x14ac:dyDescent="0.25">
      <c r="A5079" s="72"/>
      <c r="B5079" s="72"/>
      <c r="C5079" s="72"/>
      <c r="D5079" s="73"/>
      <c r="E5079" s="72"/>
      <c r="F5079" s="72"/>
      <c r="G5079" s="74"/>
      <c r="H5079" s="72"/>
      <c r="I5079" s="72"/>
    </row>
    <row r="5080" spans="1:9" x14ac:dyDescent="0.25">
      <c r="A5080" s="72"/>
      <c r="B5080" s="72"/>
      <c r="C5080" s="72"/>
      <c r="D5080" s="73"/>
      <c r="E5080" s="72"/>
      <c r="F5080" s="72"/>
      <c r="G5080" s="74"/>
      <c r="H5080" s="72"/>
      <c r="I5080" s="72"/>
    </row>
    <row r="5081" spans="1:9" x14ac:dyDescent="0.25">
      <c r="A5081" s="72"/>
      <c r="B5081" s="72"/>
      <c r="C5081" s="72"/>
      <c r="D5081" s="73"/>
      <c r="E5081" s="72"/>
      <c r="F5081" s="72"/>
      <c r="G5081" s="74"/>
      <c r="H5081" s="72"/>
      <c r="I5081" s="72"/>
    </row>
    <row r="5082" spans="1:9" x14ac:dyDescent="0.25">
      <c r="A5082" s="72"/>
      <c r="B5082" s="72"/>
      <c r="C5082" s="72"/>
      <c r="D5082" s="73"/>
      <c r="E5082" s="72"/>
      <c r="F5082" s="72"/>
      <c r="G5082" s="74"/>
      <c r="H5082" s="72"/>
      <c r="I5082" s="72"/>
    </row>
    <row r="5083" spans="1:9" x14ac:dyDescent="0.25">
      <c r="A5083" s="72"/>
      <c r="B5083" s="72"/>
      <c r="C5083" s="72"/>
      <c r="D5083" s="73"/>
      <c r="E5083" s="72"/>
      <c r="F5083" s="72"/>
      <c r="G5083" s="74"/>
      <c r="H5083" s="72"/>
      <c r="I5083" s="72"/>
    </row>
    <row r="5084" spans="1:9" x14ac:dyDescent="0.25">
      <c r="A5084" s="72"/>
      <c r="B5084" s="72"/>
      <c r="C5084" s="72"/>
      <c r="D5084" s="73"/>
      <c r="E5084" s="72"/>
      <c r="F5084" s="72"/>
      <c r="G5084" s="74"/>
      <c r="H5084" s="72"/>
      <c r="I5084" s="72"/>
    </row>
    <row r="5085" spans="1:9" x14ac:dyDescent="0.25">
      <c r="A5085" s="72"/>
      <c r="B5085" s="72"/>
      <c r="C5085" s="72"/>
      <c r="D5085" s="73"/>
      <c r="E5085" s="72"/>
      <c r="F5085" s="72"/>
      <c r="G5085" s="74"/>
      <c r="H5085" s="72"/>
      <c r="I5085" s="72"/>
    </row>
    <row r="5086" spans="1:9" x14ac:dyDescent="0.25">
      <c r="A5086" s="72"/>
      <c r="B5086" s="72"/>
      <c r="C5086" s="72"/>
      <c r="D5086" s="73"/>
      <c r="E5086" s="72"/>
      <c r="F5086" s="72"/>
      <c r="G5086" s="74"/>
      <c r="H5086" s="72"/>
      <c r="I5086" s="72"/>
    </row>
    <row r="5087" spans="1:9" x14ac:dyDescent="0.25">
      <c r="A5087" s="72"/>
      <c r="B5087" s="72"/>
      <c r="C5087" s="72"/>
      <c r="D5087" s="73"/>
      <c r="E5087" s="72"/>
      <c r="F5087" s="72"/>
      <c r="G5087" s="74"/>
      <c r="H5087" s="72"/>
      <c r="I5087" s="72"/>
    </row>
    <row r="5088" spans="1:9" x14ac:dyDescent="0.25">
      <c r="A5088" s="72"/>
      <c r="B5088" s="72"/>
      <c r="C5088" s="72"/>
      <c r="D5088" s="73"/>
      <c r="E5088" s="72"/>
      <c r="F5088" s="72"/>
      <c r="G5088" s="74"/>
      <c r="H5088" s="72"/>
      <c r="I5088" s="72"/>
    </row>
    <row r="5089" spans="1:9" x14ac:dyDescent="0.25">
      <c r="A5089" s="72"/>
      <c r="B5089" s="72"/>
      <c r="C5089" s="72"/>
      <c r="D5089" s="73"/>
      <c r="E5089" s="72"/>
      <c r="F5089" s="72"/>
      <c r="G5089" s="74"/>
      <c r="H5089" s="72"/>
      <c r="I5089" s="72"/>
    </row>
    <row r="5090" spans="1:9" x14ac:dyDescent="0.25">
      <c r="A5090" s="72"/>
      <c r="B5090" s="72"/>
      <c r="C5090" s="72"/>
      <c r="D5090" s="73"/>
      <c r="E5090" s="72"/>
      <c r="F5090" s="72"/>
      <c r="G5090" s="74"/>
      <c r="H5090" s="72"/>
      <c r="I5090" s="72"/>
    </row>
    <row r="5091" spans="1:9" x14ac:dyDescent="0.25">
      <c r="A5091" s="72"/>
      <c r="B5091" s="72"/>
      <c r="C5091" s="72"/>
      <c r="D5091" s="73"/>
      <c r="E5091" s="72"/>
      <c r="F5091" s="72"/>
      <c r="G5091" s="74"/>
      <c r="H5091" s="72"/>
      <c r="I5091" s="72"/>
    </row>
    <row r="5092" spans="1:9" x14ac:dyDescent="0.25">
      <c r="A5092" s="72"/>
      <c r="B5092" s="72"/>
      <c r="C5092" s="72"/>
      <c r="D5092" s="73"/>
      <c r="E5092" s="72"/>
      <c r="F5092" s="72"/>
      <c r="G5092" s="74"/>
      <c r="H5092" s="72"/>
      <c r="I5092" s="72"/>
    </row>
    <row r="5093" spans="1:9" x14ac:dyDescent="0.25">
      <c r="A5093" s="72"/>
      <c r="B5093" s="72"/>
      <c r="C5093" s="72"/>
      <c r="D5093" s="73"/>
      <c r="E5093" s="72"/>
      <c r="F5093" s="72"/>
      <c r="G5093" s="74"/>
      <c r="H5093" s="72"/>
      <c r="I5093" s="72"/>
    </row>
    <row r="5094" spans="1:9" x14ac:dyDescent="0.25">
      <c r="A5094" s="72"/>
      <c r="B5094" s="72"/>
      <c r="C5094" s="72"/>
      <c r="D5094" s="73"/>
      <c r="E5094" s="72"/>
      <c r="F5094" s="72"/>
      <c r="G5094" s="74"/>
      <c r="H5094" s="72"/>
      <c r="I5094" s="72"/>
    </row>
    <row r="5095" spans="1:9" x14ac:dyDescent="0.25">
      <c r="A5095" s="72"/>
      <c r="B5095" s="72"/>
      <c r="C5095" s="72"/>
      <c r="D5095" s="73"/>
      <c r="E5095" s="72"/>
      <c r="F5095" s="72"/>
      <c r="G5095" s="74"/>
      <c r="H5095" s="72"/>
      <c r="I5095" s="72"/>
    </row>
    <row r="5096" spans="1:9" x14ac:dyDescent="0.25">
      <c r="A5096" s="72"/>
      <c r="B5096" s="72"/>
      <c r="C5096" s="72"/>
      <c r="D5096" s="73"/>
      <c r="E5096" s="72"/>
      <c r="F5096" s="72"/>
      <c r="G5096" s="74"/>
      <c r="H5096" s="72"/>
      <c r="I5096" s="72"/>
    </row>
    <row r="5097" spans="1:9" x14ac:dyDescent="0.25">
      <c r="A5097" s="72"/>
      <c r="B5097" s="72"/>
      <c r="C5097" s="72"/>
      <c r="D5097" s="73"/>
      <c r="E5097" s="72"/>
      <c r="F5097" s="72"/>
      <c r="G5097" s="74"/>
      <c r="H5097" s="72"/>
      <c r="I5097" s="72"/>
    </row>
    <row r="5098" spans="1:9" x14ac:dyDescent="0.25">
      <c r="A5098" s="72"/>
      <c r="B5098" s="72"/>
      <c r="C5098" s="72"/>
      <c r="D5098" s="73"/>
      <c r="E5098" s="72"/>
      <c r="F5098" s="72"/>
      <c r="G5098" s="74"/>
      <c r="H5098" s="72"/>
      <c r="I5098" s="72"/>
    </row>
    <row r="5099" spans="1:9" x14ac:dyDescent="0.25">
      <c r="A5099" s="72"/>
      <c r="B5099" s="72"/>
      <c r="C5099" s="72"/>
      <c r="D5099" s="73"/>
      <c r="E5099" s="72"/>
      <c r="F5099" s="72"/>
      <c r="G5099" s="74"/>
      <c r="H5099" s="72"/>
      <c r="I5099" s="72"/>
    </row>
    <row r="5100" spans="1:9" x14ac:dyDescent="0.25">
      <c r="A5100" s="72"/>
      <c r="B5100" s="72"/>
      <c r="C5100" s="72"/>
      <c r="D5100" s="73"/>
      <c r="E5100" s="72"/>
      <c r="F5100" s="72"/>
      <c r="G5100" s="74"/>
      <c r="H5100" s="72"/>
      <c r="I5100" s="72"/>
    </row>
    <row r="5101" spans="1:9" x14ac:dyDescent="0.25">
      <c r="A5101" s="72"/>
      <c r="B5101" s="72"/>
      <c r="C5101" s="72"/>
      <c r="D5101" s="73"/>
      <c r="E5101" s="72"/>
      <c r="F5101" s="72"/>
      <c r="G5101" s="74"/>
      <c r="H5101" s="72"/>
      <c r="I5101" s="72"/>
    </row>
    <row r="5102" spans="1:9" x14ac:dyDescent="0.25">
      <c r="A5102" s="72"/>
      <c r="B5102" s="72"/>
      <c r="C5102" s="72"/>
      <c r="D5102" s="73"/>
      <c r="E5102" s="72"/>
      <c r="F5102" s="72"/>
      <c r="G5102" s="74"/>
      <c r="H5102" s="72"/>
      <c r="I5102" s="72"/>
    </row>
    <row r="5103" spans="1:9" x14ac:dyDescent="0.25">
      <c r="A5103" s="72"/>
      <c r="B5103" s="72"/>
      <c r="C5103" s="72"/>
      <c r="D5103" s="73"/>
      <c r="E5103" s="72"/>
      <c r="F5103" s="72"/>
      <c r="G5103" s="74"/>
      <c r="H5103" s="72"/>
      <c r="I5103" s="72"/>
    </row>
    <row r="5104" spans="1:9" x14ac:dyDescent="0.25">
      <c r="A5104" s="72"/>
      <c r="B5104" s="72"/>
      <c r="C5104" s="72"/>
      <c r="D5104" s="73"/>
      <c r="E5104" s="72"/>
      <c r="F5104" s="72"/>
      <c r="G5104" s="74"/>
      <c r="H5104" s="72"/>
      <c r="I5104" s="72"/>
    </row>
    <row r="5105" spans="1:9" x14ac:dyDescent="0.25">
      <c r="A5105" s="72"/>
      <c r="B5105" s="72"/>
      <c r="C5105" s="72"/>
      <c r="D5105" s="73"/>
      <c r="E5105" s="72"/>
      <c r="F5105" s="72"/>
      <c r="G5105" s="74"/>
      <c r="H5105" s="72"/>
      <c r="I5105" s="72"/>
    </row>
    <row r="5106" spans="1:9" x14ac:dyDescent="0.25">
      <c r="A5106" s="72"/>
      <c r="B5106" s="72"/>
      <c r="C5106" s="72"/>
      <c r="D5106" s="73"/>
      <c r="E5106" s="72"/>
      <c r="F5106" s="72"/>
      <c r="G5106" s="74"/>
      <c r="H5106" s="72"/>
      <c r="I5106" s="72"/>
    </row>
    <row r="5107" spans="1:9" x14ac:dyDescent="0.25">
      <c r="A5107" s="72"/>
      <c r="B5107" s="72"/>
      <c r="C5107" s="72"/>
      <c r="D5107" s="73"/>
      <c r="E5107" s="72"/>
      <c r="F5107" s="72"/>
      <c r="G5107" s="74"/>
      <c r="H5107" s="72"/>
      <c r="I5107" s="72"/>
    </row>
    <row r="5108" spans="1:9" x14ac:dyDescent="0.25">
      <c r="A5108" s="72"/>
      <c r="B5108" s="72"/>
      <c r="C5108" s="72"/>
      <c r="D5108" s="73"/>
      <c r="E5108" s="72"/>
      <c r="F5108" s="72"/>
      <c r="G5108" s="74"/>
      <c r="H5108" s="72"/>
      <c r="I5108" s="72"/>
    </row>
    <row r="5109" spans="1:9" x14ac:dyDescent="0.25">
      <c r="A5109" s="72"/>
      <c r="B5109" s="72"/>
      <c r="C5109" s="72"/>
      <c r="D5109" s="73"/>
      <c r="E5109" s="72"/>
      <c r="F5109" s="72"/>
      <c r="G5109" s="74"/>
      <c r="H5109" s="72"/>
      <c r="I5109" s="72"/>
    </row>
    <row r="5110" spans="1:9" x14ac:dyDescent="0.25">
      <c r="A5110" s="72"/>
      <c r="B5110" s="72"/>
      <c r="C5110" s="72"/>
      <c r="D5110" s="73"/>
      <c r="E5110" s="72"/>
      <c r="F5110" s="72"/>
      <c r="G5110" s="74"/>
      <c r="H5110" s="72"/>
      <c r="I5110" s="72"/>
    </row>
    <row r="5111" spans="1:9" x14ac:dyDescent="0.25">
      <c r="A5111" s="72"/>
      <c r="B5111" s="72"/>
      <c r="C5111" s="72"/>
      <c r="D5111" s="73"/>
      <c r="E5111" s="72"/>
      <c r="F5111" s="72"/>
      <c r="G5111" s="74"/>
      <c r="H5111" s="72"/>
      <c r="I5111" s="72"/>
    </row>
    <row r="5112" spans="1:9" x14ac:dyDescent="0.25">
      <c r="A5112" s="72"/>
      <c r="B5112" s="72"/>
      <c r="C5112" s="72"/>
      <c r="D5112" s="73"/>
      <c r="E5112" s="72"/>
      <c r="F5112" s="72"/>
      <c r="G5112" s="74"/>
      <c r="H5112" s="72"/>
      <c r="I5112" s="72"/>
    </row>
    <row r="5113" spans="1:9" x14ac:dyDescent="0.25">
      <c r="A5113" s="72"/>
      <c r="B5113" s="72"/>
      <c r="C5113" s="72"/>
      <c r="D5113" s="73"/>
      <c r="E5113" s="72"/>
      <c r="F5113" s="72"/>
      <c r="G5113" s="74"/>
      <c r="H5113" s="72"/>
      <c r="I5113" s="72"/>
    </row>
    <row r="5114" spans="1:9" x14ac:dyDescent="0.25">
      <c r="A5114" s="72"/>
      <c r="B5114" s="72"/>
      <c r="C5114" s="72"/>
      <c r="D5114" s="73"/>
      <c r="E5114" s="72"/>
      <c r="F5114" s="72"/>
      <c r="G5114" s="74"/>
      <c r="H5114" s="72"/>
      <c r="I5114" s="72"/>
    </row>
    <row r="5115" spans="1:9" x14ac:dyDescent="0.25">
      <c r="A5115" s="72"/>
      <c r="B5115" s="72"/>
      <c r="C5115" s="72"/>
      <c r="D5115" s="73"/>
      <c r="E5115" s="72"/>
      <c r="F5115" s="72"/>
      <c r="G5115" s="74"/>
      <c r="H5115" s="72"/>
      <c r="I5115" s="72"/>
    </row>
    <row r="5116" spans="1:9" x14ac:dyDescent="0.25">
      <c r="A5116" s="72"/>
      <c r="B5116" s="72"/>
      <c r="C5116" s="72"/>
      <c r="D5116" s="73"/>
      <c r="E5116" s="72"/>
      <c r="F5116" s="72"/>
      <c r="G5116" s="74"/>
      <c r="H5116" s="72"/>
      <c r="I5116" s="72"/>
    </row>
    <row r="5117" spans="1:9" x14ac:dyDescent="0.25">
      <c r="A5117" s="72"/>
      <c r="B5117" s="72"/>
      <c r="C5117" s="72"/>
      <c r="D5117" s="73"/>
      <c r="E5117" s="72"/>
      <c r="F5117" s="72"/>
      <c r="G5117" s="74"/>
      <c r="H5117" s="72"/>
      <c r="I5117" s="72"/>
    </row>
    <row r="5118" spans="1:9" x14ac:dyDescent="0.25">
      <c r="A5118" s="72"/>
      <c r="B5118" s="72"/>
      <c r="C5118" s="72"/>
      <c r="D5118" s="73"/>
      <c r="E5118" s="72"/>
      <c r="F5118" s="72"/>
      <c r="G5118" s="74"/>
      <c r="H5118" s="72"/>
      <c r="I5118" s="72"/>
    </row>
    <row r="5119" spans="1:9" x14ac:dyDescent="0.25">
      <c r="A5119" s="72"/>
      <c r="B5119" s="72"/>
      <c r="C5119" s="72"/>
      <c r="D5119" s="73"/>
      <c r="E5119" s="72"/>
      <c r="F5119" s="72"/>
      <c r="G5119" s="74"/>
      <c r="H5119" s="72"/>
      <c r="I5119" s="72"/>
    </row>
    <row r="5120" spans="1:9" x14ac:dyDescent="0.25">
      <c r="A5120" s="72"/>
      <c r="B5120" s="72"/>
      <c r="C5120" s="72"/>
      <c r="D5120" s="73"/>
      <c r="E5120" s="72"/>
      <c r="F5120" s="72"/>
      <c r="G5120" s="74"/>
      <c r="H5120" s="72"/>
      <c r="I5120" s="72"/>
    </row>
    <row r="5121" spans="1:9" x14ac:dyDescent="0.25">
      <c r="A5121" s="72"/>
      <c r="B5121" s="72"/>
      <c r="C5121" s="72"/>
      <c r="D5121" s="73"/>
      <c r="E5121" s="72"/>
      <c r="F5121" s="72"/>
      <c r="G5121" s="74"/>
      <c r="H5121" s="72"/>
      <c r="I5121" s="72"/>
    </row>
    <row r="5122" spans="1:9" x14ac:dyDescent="0.25">
      <c r="A5122" s="72"/>
      <c r="B5122" s="72"/>
      <c r="C5122" s="72"/>
      <c r="D5122" s="73"/>
      <c r="E5122" s="72"/>
      <c r="F5122" s="72"/>
      <c r="G5122" s="74"/>
      <c r="H5122" s="72"/>
      <c r="I5122" s="72"/>
    </row>
    <row r="5123" spans="1:9" x14ac:dyDescent="0.25">
      <c r="A5123" s="72"/>
      <c r="B5123" s="72"/>
      <c r="C5123" s="72"/>
      <c r="D5123" s="73"/>
      <c r="E5123" s="72"/>
      <c r="F5123" s="72"/>
      <c r="G5123" s="74"/>
      <c r="H5123" s="72"/>
      <c r="I5123" s="72"/>
    </row>
    <row r="5124" spans="1:9" x14ac:dyDescent="0.25">
      <c r="A5124" s="72"/>
      <c r="B5124" s="72"/>
      <c r="C5124" s="72"/>
      <c r="D5124" s="73"/>
      <c r="E5124" s="72"/>
      <c r="F5124" s="72"/>
      <c r="G5124" s="74"/>
      <c r="H5124" s="72"/>
      <c r="I5124" s="72"/>
    </row>
    <row r="5125" spans="1:9" x14ac:dyDescent="0.25">
      <c r="A5125" s="72"/>
      <c r="B5125" s="72"/>
      <c r="C5125" s="72"/>
      <c r="D5125" s="73"/>
      <c r="E5125" s="72"/>
      <c r="F5125" s="72"/>
      <c r="G5125" s="74"/>
      <c r="H5125" s="72"/>
      <c r="I5125" s="72"/>
    </row>
    <row r="5126" spans="1:9" x14ac:dyDescent="0.25">
      <c r="A5126" s="72"/>
      <c r="B5126" s="72"/>
      <c r="C5126" s="72"/>
      <c r="D5126" s="73"/>
      <c r="E5126" s="72"/>
      <c r="F5126" s="72"/>
      <c r="G5126" s="74"/>
      <c r="H5126" s="72"/>
      <c r="I5126" s="72"/>
    </row>
    <row r="5127" spans="1:9" x14ac:dyDescent="0.25">
      <c r="A5127" s="72"/>
      <c r="B5127" s="72"/>
      <c r="C5127" s="72"/>
      <c r="D5127" s="73"/>
      <c r="E5127" s="72"/>
      <c r="F5127" s="72"/>
      <c r="G5127" s="74"/>
      <c r="H5127" s="72"/>
      <c r="I5127" s="72"/>
    </row>
    <row r="5128" spans="1:9" x14ac:dyDescent="0.25">
      <c r="A5128" s="72"/>
      <c r="B5128" s="72"/>
      <c r="C5128" s="72"/>
      <c r="D5128" s="73"/>
      <c r="E5128" s="72"/>
      <c r="F5128" s="72"/>
      <c r="G5128" s="74"/>
      <c r="H5128" s="72"/>
      <c r="I5128" s="72"/>
    </row>
    <row r="5129" spans="1:9" x14ac:dyDescent="0.25">
      <c r="A5129" s="72"/>
      <c r="B5129" s="72"/>
      <c r="C5129" s="72"/>
      <c r="D5129" s="73"/>
      <c r="E5129" s="72"/>
      <c r="F5129" s="72"/>
      <c r="G5129" s="74"/>
      <c r="H5129" s="72"/>
      <c r="I5129" s="72"/>
    </row>
    <row r="5130" spans="1:9" x14ac:dyDescent="0.25">
      <c r="A5130" s="72"/>
      <c r="B5130" s="72"/>
      <c r="C5130" s="72"/>
      <c r="D5130" s="73"/>
      <c r="E5130" s="72"/>
      <c r="F5130" s="72"/>
      <c r="G5130" s="74"/>
      <c r="H5130" s="72"/>
      <c r="I5130" s="72"/>
    </row>
    <row r="5131" spans="1:9" x14ac:dyDescent="0.25">
      <c r="A5131" s="72"/>
      <c r="B5131" s="72"/>
      <c r="C5131" s="72"/>
      <c r="D5131" s="73"/>
      <c r="E5131" s="72"/>
      <c r="F5131" s="72"/>
      <c r="G5131" s="74"/>
      <c r="H5131" s="72"/>
      <c r="I5131" s="72"/>
    </row>
    <row r="5132" spans="1:9" x14ac:dyDescent="0.25">
      <c r="A5132" s="72"/>
      <c r="B5132" s="72"/>
      <c r="C5132" s="72"/>
      <c r="D5132" s="73"/>
      <c r="E5132" s="72"/>
      <c r="F5132" s="72"/>
      <c r="G5132" s="74"/>
      <c r="H5132" s="72"/>
      <c r="I5132" s="72"/>
    </row>
    <row r="5133" spans="1:9" x14ac:dyDescent="0.25">
      <c r="A5133" s="72"/>
      <c r="B5133" s="72"/>
      <c r="C5133" s="72"/>
      <c r="D5133" s="73"/>
      <c r="E5133" s="72"/>
      <c r="F5133" s="72"/>
      <c r="G5133" s="74"/>
      <c r="H5133" s="72"/>
      <c r="I5133" s="72"/>
    </row>
    <row r="5134" spans="1:9" x14ac:dyDescent="0.25">
      <c r="A5134" s="72"/>
      <c r="B5134" s="72"/>
      <c r="C5134" s="72"/>
      <c r="D5134" s="73"/>
      <c r="E5134" s="72"/>
      <c r="F5134" s="72"/>
      <c r="G5134" s="74"/>
      <c r="H5134" s="72"/>
      <c r="I5134" s="72"/>
    </row>
    <row r="5135" spans="1:9" x14ac:dyDescent="0.25">
      <c r="A5135" s="72"/>
      <c r="B5135" s="72"/>
      <c r="C5135" s="72"/>
      <c r="D5135" s="73"/>
      <c r="E5135" s="72"/>
      <c r="F5135" s="72"/>
      <c r="G5135" s="74"/>
      <c r="H5135" s="72"/>
      <c r="I5135" s="72"/>
    </row>
    <row r="5136" spans="1:9" x14ac:dyDescent="0.25">
      <c r="A5136" s="72"/>
      <c r="B5136" s="72"/>
      <c r="C5136" s="72"/>
      <c r="D5136" s="73"/>
      <c r="E5136" s="72"/>
      <c r="F5136" s="72"/>
      <c r="G5136" s="74"/>
      <c r="H5136" s="72"/>
      <c r="I5136" s="72"/>
    </row>
    <row r="5137" spans="1:9" x14ac:dyDescent="0.25">
      <c r="A5137" s="72"/>
      <c r="B5137" s="72"/>
      <c r="C5137" s="72"/>
      <c r="D5137" s="73"/>
      <c r="E5137" s="72"/>
      <c r="F5137" s="72"/>
      <c r="G5137" s="74"/>
      <c r="H5137" s="72"/>
      <c r="I5137" s="72"/>
    </row>
    <row r="5138" spans="1:9" x14ac:dyDescent="0.25">
      <c r="A5138" s="72"/>
      <c r="B5138" s="72"/>
      <c r="C5138" s="72"/>
      <c r="D5138" s="73"/>
      <c r="E5138" s="72"/>
      <c r="F5138" s="72"/>
      <c r="G5138" s="74"/>
      <c r="H5138" s="72"/>
      <c r="I5138" s="72"/>
    </row>
    <row r="5139" spans="1:9" x14ac:dyDescent="0.25">
      <c r="A5139" s="72"/>
      <c r="B5139" s="72"/>
      <c r="C5139" s="72"/>
      <c r="D5139" s="73"/>
      <c r="E5139" s="72"/>
      <c r="F5139" s="72"/>
      <c r="G5139" s="74"/>
      <c r="H5139" s="72"/>
      <c r="I5139" s="72"/>
    </row>
    <row r="5140" spans="1:9" x14ac:dyDescent="0.25">
      <c r="A5140" s="72"/>
      <c r="B5140" s="72"/>
      <c r="C5140" s="72"/>
      <c r="D5140" s="73"/>
      <c r="E5140" s="72"/>
      <c r="F5140" s="72"/>
      <c r="G5140" s="74"/>
      <c r="H5140" s="72"/>
      <c r="I5140" s="72"/>
    </row>
    <row r="5141" spans="1:9" x14ac:dyDescent="0.25">
      <c r="A5141" s="72"/>
      <c r="B5141" s="72"/>
      <c r="C5141" s="72"/>
      <c r="D5141" s="73"/>
      <c r="E5141" s="72"/>
      <c r="F5141" s="72"/>
      <c r="G5141" s="74"/>
      <c r="H5141" s="72"/>
      <c r="I5141" s="72"/>
    </row>
    <row r="5142" spans="1:9" x14ac:dyDescent="0.25">
      <c r="A5142" s="72"/>
      <c r="B5142" s="72"/>
      <c r="C5142" s="72"/>
      <c r="D5142" s="73"/>
      <c r="E5142" s="72"/>
      <c r="F5142" s="72"/>
      <c r="G5142" s="74"/>
      <c r="H5142" s="72"/>
      <c r="I5142" s="72"/>
    </row>
    <row r="5143" spans="1:9" x14ac:dyDescent="0.25">
      <c r="A5143" s="72"/>
      <c r="B5143" s="72"/>
      <c r="C5143" s="72"/>
      <c r="D5143" s="73"/>
      <c r="E5143" s="72"/>
      <c r="F5143" s="72"/>
      <c r="G5143" s="74"/>
      <c r="H5143" s="72"/>
      <c r="I5143" s="72"/>
    </row>
    <row r="5144" spans="1:9" x14ac:dyDescent="0.25">
      <c r="A5144" s="72"/>
      <c r="B5144" s="72"/>
      <c r="C5144" s="72"/>
      <c r="D5144" s="73"/>
      <c r="E5144" s="72"/>
      <c r="F5144" s="72"/>
      <c r="G5144" s="74"/>
      <c r="H5144" s="72"/>
      <c r="I5144" s="72"/>
    </row>
    <row r="5145" spans="1:9" x14ac:dyDescent="0.25">
      <c r="A5145" s="72"/>
      <c r="B5145" s="72"/>
      <c r="C5145" s="72"/>
      <c r="D5145" s="73"/>
      <c r="E5145" s="72"/>
      <c r="F5145" s="72"/>
      <c r="G5145" s="74"/>
      <c r="H5145" s="72"/>
      <c r="I5145" s="72"/>
    </row>
    <row r="5146" spans="1:9" x14ac:dyDescent="0.25">
      <c r="A5146" s="72"/>
      <c r="B5146" s="72"/>
      <c r="C5146" s="72"/>
      <c r="D5146" s="73"/>
      <c r="E5146" s="72"/>
      <c r="F5146" s="72"/>
      <c r="G5146" s="74"/>
      <c r="H5146" s="72"/>
      <c r="I5146" s="72"/>
    </row>
    <row r="5147" spans="1:9" x14ac:dyDescent="0.25">
      <c r="A5147" s="72"/>
      <c r="B5147" s="72"/>
      <c r="C5147" s="72"/>
      <c r="D5147" s="73"/>
      <c r="E5147" s="72"/>
      <c r="F5147" s="72"/>
      <c r="G5147" s="74"/>
      <c r="H5147" s="72"/>
      <c r="I5147" s="72"/>
    </row>
    <row r="5148" spans="1:9" x14ac:dyDescent="0.25">
      <c r="A5148" s="72"/>
      <c r="B5148" s="72"/>
      <c r="C5148" s="72"/>
      <c r="D5148" s="73"/>
      <c r="E5148" s="72"/>
      <c r="F5148" s="72"/>
      <c r="G5148" s="74"/>
      <c r="H5148" s="72"/>
      <c r="I5148" s="72"/>
    </row>
    <row r="5149" spans="1:9" x14ac:dyDescent="0.25">
      <c r="A5149" s="72"/>
      <c r="B5149" s="72"/>
      <c r="C5149" s="72"/>
      <c r="D5149" s="73"/>
      <c r="E5149" s="72"/>
      <c r="F5149" s="72"/>
      <c r="G5149" s="74"/>
      <c r="H5149" s="72"/>
      <c r="I5149" s="72"/>
    </row>
    <row r="5150" spans="1:9" x14ac:dyDescent="0.25">
      <c r="A5150" s="72"/>
      <c r="B5150" s="72"/>
      <c r="C5150" s="72"/>
      <c r="D5150" s="73"/>
      <c r="E5150" s="72"/>
      <c r="F5150" s="72"/>
      <c r="G5150" s="74"/>
      <c r="H5150" s="72"/>
      <c r="I5150" s="72"/>
    </row>
    <row r="5151" spans="1:9" x14ac:dyDescent="0.25">
      <c r="A5151" s="72"/>
      <c r="B5151" s="72"/>
      <c r="C5151" s="72"/>
      <c r="D5151" s="73"/>
      <c r="E5151" s="72"/>
      <c r="F5151" s="72"/>
      <c r="G5151" s="74"/>
      <c r="H5151" s="72"/>
      <c r="I5151" s="72"/>
    </row>
    <row r="5152" spans="1:9" x14ac:dyDescent="0.25">
      <c r="A5152" s="72"/>
      <c r="B5152" s="72"/>
      <c r="C5152" s="72"/>
      <c r="D5152" s="73"/>
      <c r="E5152" s="72"/>
      <c r="F5152" s="72"/>
      <c r="G5152" s="74"/>
      <c r="H5152" s="72"/>
      <c r="I5152" s="72"/>
    </row>
    <row r="5153" spans="1:9" x14ac:dyDescent="0.25">
      <c r="A5153" s="72"/>
      <c r="B5153" s="72"/>
      <c r="C5153" s="72"/>
      <c r="D5153" s="73"/>
      <c r="E5153" s="72"/>
      <c r="F5153" s="72"/>
      <c r="G5153" s="74"/>
      <c r="H5153" s="72"/>
      <c r="I5153" s="72"/>
    </row>
    <row r="5154" spans="1:9" x14ac:dyDescent="0.25">
      <c r="A5154" s="72"/>
      <c r="B5154" s="72"/>
      <c r="C5154" s="72"/>
      <c r="D5154" s="73"/>
      <c r="E5154" s="72"/>
      <c r="F5154" s="72"/>
      <c r="G5154" s="74"/>
      <c r="H5154" s="72"/>
      <c r="I5154" s="72"/>
    </row>
    <row r="5155" spans="1:9" x14ac:dyDescent="0.25">
      <c r="A5155" s="72"/>
      <c r="B5155" s="72"/>
      <c r="C5155" s="72"/>
      <c r="D5155" s="73"/>
      <c r="E5155" s="72"/>
      <c r="F5155" s="72"/>
      <c r="G5155" s="74"/>
      <c r="H5155" s="72"/>
      <c r="I5155" s="72"/>
    </row>
    <row r="5156" spans="1:9" x14ac:dyDescent="0.25">
      <c r="A5156" s="72"/>
      <c r="B5156" s="72"/>
      <c r="C5156" s="72"/>
      <c r="D5156" s="73"/>
      <c r="E5156" s="72"/>
      <c r="F5156" s="72"/>
      <c r="G5156" s="74"/>
      <c r="H5156" s="72"/>
      <c r="I5156" s="72"/>
    </row>
    <row r="5157" spans="1:9" x14ac:dyDescent="0.25">
      <c r="A5157" s="72"/>
      <c r="B5157" s="72"/>
      <c r="C5157" s="72"/>
      <c r="D5157" s="73"/>
      <c r="E5157" s="72"/>
      <c r="F5157" s="72"/>
      <c r="G5157" s="74"/>
      <c r="H5157" s="72"/>
      <c r="I5157" s="72"/>
    </row>
    <row r="5158" spans="1:9" x14ac:dyDescent="0.25">
      <c r="A5158" s="72"/>
      <c r="B5158" s="72"/>
      <c r="C5158" s="72"/>
      <c r="D5158" s="73"/>
      <c r="E5158" s="72"/>
      <c r="F5158" s="72"/>
      <c r="G5158" s="74"/>
      <c r="H5158" s="72"/>
      <c r="I5158" s="72"/>
    </row>
    <row r="5159" spans="1:9" x14ac:dyDescent="0.25">
      <c r="A5159" s="72"/>
      <c r="B5159" s="72"/>
      <c r="C5159" s="72"/>
      <c r="D5159" s="73"/>
      <c r="E5159" s="72"/>
      <c r="F5159" s="72"/>
      <c r="G5159" s="74"/>
      <c r="H5159" s="72"/>
      <c r="I5159" s="72"/>
    </row>
    <row r="5160" spans="1:9" x14ac:dyDescent="0.25">
      <c r="A5160" s="72"/>
      <c r="B5160" s="72"/>
      <c r="C5160" s="72"/>
      <c r="D5160" s="73"/>
      <c r="E5160" s="72"/>
      <c r="F5160" s="72"/>
      <c r="G5160" s="74"/>
      <c r="H5160" s="72"/>
      <c r="I5160" s="72"/>
    </row>
    <row r="5161" spans="1:9" x14ac:dyDescent="0.25">
      <c r="A5161" s="72"/>
      <c r="B5161" s="72"/>
      <c r="C5161" s="72"/>
      <c r="D5161" s="73"/>
      <c r="E5161" s="72"/>
      <c r="F5161" s="72"/>
      <c r="G5161" s="74"/>
      <c r="H5161" s="72"/>
      <c r="I5161" s="72"/>
    </row>
    <row r="5162" spans="1:9" x14ac:dyDescent="0.25">
      <c r="A5162" s="72"/>
      <c r="B5162" s="72"/>
      <c r="C5162" s="72"/>
      <c r="D5162" s="73"/>
      <c r="E5162" s="72"/>
      <c r="F5162" s="72"/>
      <c r="G5162" s="74"/>
      <c r="H5162" s="72"/>
      <c r="I5162" s="72"/>
    </row>
    <row r="5163" spans="1:9" x14ac:dyDescent="0.25">
      <c r="A5163" s="72"/>
      <c r="B5163" s="72"/>
      <c r="C5163" s="72"/>
      <c r="D5163" s="73"/>
      <c r="E5163" s="72"/>
      <c r="F5163" s="72"/>
      <c r="G5163" s="74"/>
      <c r="H5163" s="72"/>
      <c r="I5163" s="72"/>
    </row>
    <row r="5164" spans="1:9" x14ac:dyDescent="0.25">
      <c r="A5164" s="72"/>
      <c r="B5164" s="72"/>
      <c r="C5164" s="72"/>
      <c r="D5164" s="73"/>
      <c r="E5164" s="72"/>
      <c r="F5164" s="72"/>
      <c r="G5164" s="74"/>
      <c r="H5164" s="72"/>
      <c r="I5164" s="72"/>
    </row>
    <row r="5165" spans="1:9" x14ac:dyDescent="0.25">
      <c r="A5165" s="72"/>
      <c r="B5165" s="72"/>
      <c r="C5165" s="72"/>
      <c r="D5165" s="73"/>
      <c r="E5165" s="72"/>
      <c r="F5165" s="72"/>
      <c r="G5165" s="74"/>
      <c r="H5165" s="72"/>
      <c r="I5165" s="72"/>
    </row>
    <row r="5166" spans="1:9" x14ac:dyDescent="0.25">
      <c r="A5166" s="72"/>
      <c r="B5166" s="72"/>
      <c r="C5166" s="72"/>
      <c r="D5166" s="73"/>
      <c r="E5166" s="72"/>
      <c r="F5166" s="72"/>
      <c r="G5166" s="74"/>
      <c r="H5166" s="72"/>
      <c r="I5166" s="72"/>
    </row>
    <row r="5167" spans="1:9" x14ac:dyDescent="0.25">
      <c r="A5167" s="72"/>
      <c r="B5167" s="72"/>
      <c r="C5167" s="72"/>
      <c r="D5167" s="73"/>
      <c r="E5167" s="72"/>
      <c r="F5167" s="72"/>
      <c r="G5167" s="74"/>
      <c r="H5167" s="72"/>
      <c r="I5167" s="72"/>
    </row>
    <row r="5168" spans="1:9" x14ac:dyDescent="0.25">
      <c r="A5168" s="72"/>
      <c r="B5168" s="72"/>
      <c r="C5168" s="72"/>
      <c r="D5168" s="73"/>
      <c r="E5168" s="72"/>
      <c r="F5168" s="72"/>
      <c r="G5168" s="74"/>
      <c r="H5168" s="72"/>
      <c r="I5168" s="72"/>
    </row>
    <row r="5169" spans="1:9" x14ac:dyDescent="0.25">
      <c r="A5169" s="72"/>
      <c r="B5169" s="72"/>
      <c r="C5169" s="72"/>
      <c r="D5169" s="73"/>
      <c r="E5169" s="72"/>
      <c r="F5169" s="72"/>
      <c r="G5169" s="74"/>
      <c r="H5169" s="72"/>
      <c r="I5169" s="72"/>
    </row>
    <row r="5170" spans="1:9" x14ac:dyDescent="0.25">
      <c r="A5170" s="72"/>
      <c r="B5170" s="72"/>
      <c r="C5170" s="72"/>
      <c r="D5170" s="73"/>
      <c r="E5170" s="72"/>
      <c r="F5170" s="72"/>
      <c r="G5170" s="74"/>
      <c r="H5170" s="72"/>
      <c r="I5170" s="72"/>
    </row>
    <row r="5171" spans="1:9" x14ac:dyDescent="0.25">
      <c r="A5171" s="72"/>
      <c r="B5171" s="72"/>
      <c r="C5171" s="72"/>
      <c r="D5171" s="73"/>
      <c r="E5171" s="72"/>
      <c r="F5171" s="72"/>
      <c r="G5171" s="74"/>
      <c r="H5171" s="72"/>
      <c r="I5171" s="72"/>
    </row>
    <row r="5172" spans="1:9" x14ac:dyDescent="0.25">
      <c r="A5172" s="72"/>
      <c r="B5172" s="72"/>
      <c r="C5172" s="72"/>
      <c r="D5172" s="73"/>
      <c r="E5172" s="72"/>
      <c r="F5172" s="72"/>
      <c r="G5172" s="74"/>
      <c r="H5172" s="72"/>
      <c r="I5172" s="72"/>
    </row>
    <row r="5173" spans="1:9" x14ac:dyDescent="0.25">
      <c r="A5173" s="72"/>
      <c r="B5173" s="72"/>
      <c r="C5173" s="72"/>
      <c r="D5173" s="73"/>
      <c r="E5173" s="72"/>
      <c r="F5173" s="72"/>
      <c r="G5173" s="74"/>
      <c r="H5173" s="72"/>
      <c r="I5173" s="72"/>
    </row>
    <row r="5174" spans="1:9" x14ac:dyDescent="0.25">
      <c r="A5174" s="72"/>
      <c r="B5174" s="72"/>
      <c r="C5174" s="72"/>
      <c r="D5174" s="73"/>
      <c r="E5174" s="72"/>
      <c r="F5174" s="72"/>
      <c r="G5174" s="74"/>
      <c r="H5174" s="72"/>
      <c r="I5174" s="72"/>
    </row>
    <row r="5175" spans="1:9" x14ac:dyDescent="0.25">
      <c r="A5175" s="72"/>
      <c r="B5175" s="72"/>
      <c r="C5175" s="72"/>
      <c r="D5175" s="73"/>
      <c r="E5175" s="72"/>
      <c r="F5175" s="72"/>
      <c r="G5175" s="74"/>
      <c r="H5175" s="72"/>
      <c r="I5175" s="72"/>
    </row>
    <row r="5176" spans="1:9" x14ac:dyDescent="0.25">
      <c r="A5176" s="72"/>
      <c r="B5176" s="72"/>
      <c r="C5176" s="72"/>
      <c r="D5176" s="73"/>
      <c r="E5176" s="72"/>
      <c r="F5176" s="72"/>
      <c r="G5176" s="74"/>
      <c r="H5176" s="72"/>
      <c r="I5176" s="72"/>
    </row>
    <row r="5177" spans="1:9" x14ac:dyDescent="0.25">
      <c r="A5177" s="72"/>
      <c r="B5177" s="72"/>
      <c r="C5177" s="72"/>
      <c r="D5177" s="73"/>
      <c r="E5177" s="72"/>
      <c r="F5177" s="72"/>
      <c r="G5177" s="74"/>
      <c r="H5177" s="72"/>
      <c r="I5177" s="72"/>
    </row>
    <row r="5178" spans="1:9" x14ac:dyDescent="0.25">
      <c r="A5178" s="72"/>
      <c r="B5178" s="72"/>
      <c r="C5178" s="72"/>
      <c r="D5178" s="73"/>
      <c r="E5178" s="72"/>
      <c r="F5178" s="72"/>
      <c r="G5178" s="74"/>
      <c r="H5178" s="72"/>
      <c r="I5178" s="72"/>
    </row>
    <row r="5179" spans="1:9" x14ac:dyDescent="0.25">
      <c r="A5179" s="72"/>
      <c r="B5179" s="72"/>
      <c r="C5179" s="72"/>
      <c r="D5179" s="73"/>
      <c r="E5179" s="72"/>
      <c r="F5179" s="72"/>
      <c r="G5179" s="74"/>
      <c r="H5179" s="72"/>
      <c r="I5179" s="72"/>
    </row>
    <row r="5180" spans="1:9" x14ac:dyDescent="0.25">
      <c r="A5180" s="72"/>
      <c r="B5180" s="72"/>
      <c r="C5180" s="72"/>
      <c r="D5180" s="73"/>
      <c r="E5180" s="72"/>
      <c r="F5180" s="72"/>
      <c r="G5180" s="74"/>
      <c r="H5180" s="72"/>
      <c r="I5180" s="72"/>
    </row>
    <row r="5181" spans="1:9" x14ac:dyDescent="0.25">
      <c r="A5181" s="72"/>
      <c r="B5181" s="72"/>
      <c r="C5181" s="72"/>
      <c r="D5181" s="73"/>
      <c r="E5181" s="72"/>
      <c r="F5181" s="72"/>
      <c r="G5181" s="74"/>
      <c r="H5181" s="72"/>
      <c r="I5181" s="72"/>
    </row>
    <row r="5182" spans="1:9" x14ac:dyDescent="0.25">
      <c r="A5182" s="72"/>
      <c r="B5182" s="72"/>
      <c r="C5182" s="72"/>
      <c r="D5182" s="73"/>
      <c r="E5182" s="72"/>
      <c r="F5182" s="72"/>
      <c r="G5182" s="74"/>
      <c r="H5182" s="72"/>
      <c r="I5182" s="72"/>
    </row>
    <row r="5183" spans="1:9" x14ac:dyDescent="0.25">
      <c r="A5183" s="72"/>
      <c r="B5183" s="72"/>
      <c r="C5183" s="72"/>
      <c r="D5183" s="73"/>
      <c r="E5183" s="72"/>
      <c r="F5183" s="72"/>
      <c r="G5183" s="74"/>
      <c r="H5183" s="72"/>
      <c r="I5183" s="72"/>
    </row>
    <row r="5184" spans="1:9" x14ac:dyDescent="0.25">
      <c r="A5184" s="72"/>
      <c r="B5184" s="72"/>
      <c r="C5184" s="72"/>
      <c r="D5184" s="73"/>
      <c r="E5184" s="72"/>
      <c r="F5184" s="72"/>
      <c r="G5184" s="74"/>
      <c r="H5184" s="72"/>
      <c r="I5184" s="72"/>
    </row>
    <row r="5185" spans="1:9" x14ac:dyDescent="0.25">
      <c r="A5185" s="72"/>
      <c r="B5185" s="72"/>
      <c r="C5185" s="72"/>
      <c r="D5185" s="73"/>
      <c r="E5185" s="72"/>
      <c r="F5185" s="72"/>
      <c r="G5185" s="74"/>
      <c r="H5185" s="72"/>
      <c r="I5185" s="72"/>
    </row>
    <row r="5186" spans="1:9" x14ac:dyDescent="0.25">
      <c r="A5186" s="72"/>
      <c r="B5186" s="72"/>
      <c r="C5186" s="72"/>
      <c r="D5186" s="73"/>
      <c r="E5186" s="72"/>
      <c r="F5186" s="72"/>
      <c r="G5186" s="74"/>
      <c r="H5186" s="72"/>
      <c r="I5186" s="72"/>
    </row>
    <row r="5187" spans="1:9" x14ac:dyDescent="0.25">
      <c r="A5187" s="72"/>
      <c r="B5187" s="72"/>
      <c r="C5187" s="72"/>
      <c r="D5187" s="73"/>
      <c r="E5187" s="72"/>
      <c r="F5187" s="72"/>
      <c r="G5187" s="74"/>
      <c r="H5187" s="72"/>
      <c r="I5187" s="72"/>
    </row>
    <row r="5188" spans="1:9" x14ac:dyDescent="0.25">
      <c r="A5188" s="72"/>
      <c r="B5188" s="72"/>
      <c r="C5188" s="72"/>
      <c r="D5188" s="73"/>
      <c r="E5188" s="72"/>
      <c r="F5188" s="72"/>
      <c r="G5188" s="74"/>
      <c r="H5188" s="72"/>
      <c r="I5188" s="72"/>
    </row>
    <row r="5189" spans="1:9" x14ac:dyDescent="0.25">
      <c r="A5189" s="72"/>
      <c r="B5189" s="72"/>
      <c r="C5189" s="72"/>
      <c r="D5189" s="73"/>
      <c r="E5189" s="72"/>
      <c r="F5189" s="72"/>
      <c r="G5189" s="74"/>
      <c r="H5189" s="72"/>
      <c r="I5189" s="72"/>
    </row>
    <row r="5190" spans="1:9" x14ac:dyDescent="0.25">
      <c r="A5190" s="72"/>
      <c r="B5190" s="72"/>
      <c r="C5190" s="72"/>
      <c r="D5190" s="73"/>
      <c r="E5190" s="72"/>
      <c r="F5190" s="72"/>
      <c r="G5190" s="74"/>
      <c r="H5190" s="72"/>
      <c r="I5190" s="72"/>
    </row>
    <row r="5191" spans="1:9" x14ac:dyDescent="0.25">
      <c r="A5191" s="72"/>
      <c r="B5191" s="72"/>
      <c r="C5191" s="72"/>
      <c r="D5191" s="73"/>
      <c r="E5191" s="72"/>
      <c r="F5191" s="72"/>
      <c r="G5191" s="74"/>
      <c r="H5191" s="72"/>
      <c r="I5191" s="72"/>
    </row>
    <row r="5192" spans="1:9" x14ac:dyDescent="0.25">
      <c r="A5192" s="72"/>
      <c r="B5192" s="72"/>
      <c r="C5192" s="72"/>
      <c r="D5192" s="73"/>
      <c r="E5192" s="72"/>
      <c r="F5192" s="72"/>
      <c r="G5192" s="74"/>
      <c r="H5192" s="72"/>
      <c r="I5192" s="72"/>
    </row>
    <row r="5193" spans="1:9" x14ac:dyDescent="0.25">
      <c r="A5193" s="72"/>
      <c r="B5193" s="72"/>
      <c r="C5193" s="72"/>
      <c r="D5193" s="73"/>
      <c r="E5193" s="72"/>
      <c r="F5193" s="72"/>
      <c r="G5193" s="74"/>
      <c r="H5193" s="72"/>
      <c r="I5193" s="72"/>
    </row>
    <row r="5194" spans="1:9" x14ac:dyDescent="0.25">
      <c r="A5194" s="72"/>
      <c r="B5194" s="72"/>
      <c r="C5194" s="72"/>
      <c r="D5194" s="73"/>
      <c r="E5194" s="72"/>
      <c r="F5194" s="72"/>
      <c r="G5194" s="74"/>
      <c r="H5194" s="72"/>
      <c r="I5194" s="72"/>
    </row>
    <row r="5195" spans="1:9" x14ac:dyDescent="0.25">
      <c r="A5195" s="72"/>
      <c r="B5195" s="72"/>
      <c r="C5195" s="72"/>
      <c r="D5195" s="73"/>
      <c r="E5195" s="72"/>
      <c r="F5195" s="72"/>
      <c r="G5195" s="74"/>
      <c r="H5195" s="72"/>
      <c r="I5195" s="72"/>
    </row>
    <row r="5196" spans="1:9" x14ac:dyDescent="0.25">
      <c r="A5196" s="72"/>
      <c r="B5196" s="72"/>
      <c r="C5196" s="72"/>
      <c r="D5196" s="73"/>
      <c r="E5196" s="72"/>
      <c r="F5196" s="72"/>
      <c r="G5196" s="74"/>
      <c r="H5196" s="72"/>
      <c r="I5196" s="72"/>
    </row>
    <row r="5197" spans="1:9" x14ac:dyDescent="0.25">
      <c r="A5197" s="72"/>
      <c r="B5197" s="72"/>
      <c r="C5197" s="72"/>
      <c r="D5197" s="73"/>
      <c r="E5197" s="72"/>
      <c r="F5197" s="72"/>
      <c r="G5197" s="74"/>
      <c r="H5197" s="72"/>
      <c r="I5197" s="72"/>
    </row>
    <row r="5198" spans="1:9" x14ac:dyDescent="0.25">
      <c r="A5198" s="72"/>
      <c r="B5198" s="72"/>
      <c r="C5198" s="72"/>
      <c r="D5198" s="73"/>
      <c r="E5198" s="72"/>
      <c r="F5198" s="72"/>
      <c r="G5198" s="74"/>
      <c r="H5198" s="72"/>
      <c r="I5198" s="72"/>
    </row>
    <row r="5199" spans="1:9" x14ac:dyDescent="0.25">
      <c r="A5199" s="72"/>
      <c r="B5199" s="72"/>
      <c r="C5199" s="72"/>
      <c r="D5199" s="73"/>
      <c r="E5199" s="72"/>
      <c r="F5199" s="72"/>
      <c r="G5199" s="74"/>
      <c r="H5199" s="72"/>
      <c r="I5199" s="72"/>
    </row>
    <row r="5200" spans="1:9" x14ac:dyDescent="0.25">
      <c r="A5200" s="72"/>
      <c r="B5200" s="72"/>
      <c r="C5200" s="72"/>
      <c r="D5200" s="73"/>
      <c r="E5200" s="72"/>
      <c r="F5200" s="72"/>
      <c r="G5200" s="74"/>
      <c r="H5200" s="72"/>
      <c r="I5200" s="72"/>
    </row>
    <row r="5201" spans="1:9" x14ac:dyDescent="0.25">
      <c r="A5201" s="72"/>
      <c r="B5201" s="72"/>
      <c r="C5201" s="72"/>
      <c r="D5201" s="73"/>
      <c r="E5201" s="72"/>
      <c r="F5201" s="72"/>
      <c r="G5201" s="74"/>
      <c r="H5201" s="72"/>
      <c r="I5201" s="72"/>
    </row>
    <row r="5202" spans="1:9" x14ac:dyDescent="0.25">
      <c r="A5202" s="72"/>
      <c r="B5202" s="72"/>
      <c r="C5202" s="72"/>
      <c r="D5202" s="73"/>
      <c r="E5202" s="72"/>
      <c r="F5202" s="72"/>
      <c r="G5202" s="74"/>
      <c r="H5202" s="72"/>
      <c r="I5202" s="72"/>
    </row>
    <row r="5203" spans="1:9" x14ac:dyDescent="0.25">
      <c r="A5203" s="72"/>
      <c r="B5203" s="72"/>
      <c r="C5203" s="72"/>
      <c r="D5203" s="73"/>
      <c r="E5203" s="72"/>
      <c r="F5203" s="72"/>
      <c r="G5203" s="74"/>
      <c r="H5203" s="72"/>
      <c r="I5203" s="72"/>
    </row>
    <row r="5204" spans="1:9" x14ac:dyDescent="0.25">
      <c r="A5204" s="72"/>
      <c r="B5204" s="72"/>
      <c r="C5204" s="72"/>
      <c r="D5204" s="73"/>
      <c r="E5204" s="72"/>
      <c r="F5204" s="72"/>
      <c r="G5204" s="74"/>
      <c r="H5204" s="72"/>
      <c r="I5204" s="72"/>
    </row>
    <row r="5205" spans="1:9" x14ac:dyDescent="0.25">
      <c r="A5205" s="72"/>
      <c r="B5205" s="72"/>
      <c r="C5205" s="72"/>
      <c r="D5205" s="73"/>
      <c r="E5205" s="72"/>
      <c r="F5205" s="72"/>
      <c r="G5205" s="74"/>
      <c r="H5205" s="72"/>
      <c r="I5205" s="72"/>
    </row>
    <row r="5206" spans="1:9" x14ac:dyDescent="0.25">
      <c r="A5206" s="72"/>
      <c r="B5206" s="72"/>
      <c r="C5206" s="72"/>
      <c r="D5206" s="73"/>
      <c r="E5206" s="72"/>
      <c r="F5206" s="72"/>
      <c r="G5206" s="74"/>
      <c r="H5206" s="72"/>
      <c r="I5206" s="72"/>
    </row>
    <row r="5207" spans="1:9" x14ac:dyDescent="0.25">
      <c r="A5207" s="72"/>
      <c r="B5207" s="72"/>
      <c r="C5207" s="72"/>
      <c r="D5207" s="73"/>
      <c r="E5207" s="72"/>
      <c r="F5207" s="72"/>
      <c r="G5207" s="74"/>
      <c r="H5207" s="72"/>
      <c r="I5207" s="72"/>
    </row>
    <row r="5208" spans="1:9" x14ac:dyDescent="0.25">
      <c r="A5208" s="72"/>
      <c r="B5208" s="72"/>
      <c r="C5208" s="72"/>
      <c r="D5208" s="73"/>
      <c r="E5208" s="72"/>
      <c r="F5208" s="72"/>
      <c r="G5208" s="74"/>
      <c r="H5208" s="72"/>
      <c r="I5208" s="72"/>
    </row>
    <row r="5209" spans="1:9" x14ac:dyDescent="0.25">
      <c r="A5209" s="72"/>
      <c r="B5209" s="72"/>
      <c r="C5209" s="72"/>
      <c r="D5209" s="73"/>
      <c r="E5209" s="72"/>
      <c r="F5209" s="72"/>
      <c r="G5209" s="74"/>
      <c r="H5209" s="72"/>
      <c r="I5209" s="72"/>
    </row>
    <row r="5210" spans="1:9" x14ac:dyDescent="0.25">
      <c r="A5210" s="72"/>
      <c r="B5210" s="72"/>
      <c r="C5210" s="72"/>
      <c r="D5210" s="73"/>
      <c r="E5210" s="72"/>
      <c r="F5210" s="72"/>
      <c r="G5210" s="74"/>
      <c r="H5210" s="72"/>
      <c r="I5210" s="72"/>
    </row>
    <row r="5211" spans="1:9" x14ac:dyDescent="0.25">
      <c r="A5211" s="72"/>
      <c r="B5211" s="72"/>
      <c r="C5211" s="72"/>
      <c r="D5211" s="73"/>
      <c r="E5211" s="72"/>
      <c r="F5211" s="72"/>
      <c r="G5211" s="74"/>
      <c r="H5211" s="72"/>
      <c r="I5211" s="72"/>
    </row>
    <row r="5212" spans="1:9" x14ac:dyDescent="0.25">
      <c r="A5212" s="72"/>
      <c r="B5212" s="72"/>
      <c r="C5212" s="72"/>
      <c r="D5212" s="73"/>
      <c r="E5212" s="72"/>
      <c r="F5212" s="72"/>
      <c r="G5212" s="74"/>
      <c r="H5212" s="72"/>
      <c r="I5212" s="72"/>
    </row>
    <row r="5213" spans="1:9" x14ac:dyDescent="0.25">
      <c r="A5213" s="72"/>
      <c r="B5213" s="72"/>
      <c r="C5213" s="72"/>
      <c r="D5213" s="73"/>
      <c r="E5213" s="72"/>
      <c r="F5213" s="72"/>
      <c r="G5213" s="74"/>
      <c r="H5213" s="72"/>
      <c r="I5213" s="72"/>
    </row>
    <row r="5214" spans="1:9" x14ac:dyDescent="0.25">
      <c r="A5214" s="72"/>
      <c r="B5214" s="72"/>
      <c r="C5214" s="72"/>
      <c r="D5214" s="73"/>
      <c r="E5214" s="72"/>
      <c r="F5214" s="72"/>
      <c r="G5214" s="74"/>
      <c r="H5214" s="72"/>
      <c r="I5214" s="72"/>
    </row>
    <row r="5215" spans="1:9" x14ac:dyDescent="0.25">
      <c r="A5215" s="72"/>
      <c r="B5215" s="72"/>
      <c r="C5215" s="72"/>
      <c r="D5215" s="73"/>
      <c r="E5215" s="72"/>
      <c r="F5215" s="72"/>
      <c r="G5215" s="74"/>
      <c r="H5215" s="72"/>
      <c r="I5215" s="72"/>
    </row>
    <row r="5216" spans="1:9" x14ac:dyDescent="0.25">
      <c r="A5216" s="72"/>
      <c r="B5216" s="72"/>
      <c r="C5216" s="72"/>
      <c r="D5216" s="73"/>
      <c r="E5216" s="72"/>
      <c r="F5216" s="72"/>
      <c r="G5216" s="74"/>
      <c r="H5216" s="72"/>
      <c r="I5216" s="72"/>
    </row>
    <row r="5217" spans="1:9" x14ac:dyDescent="0.25">
      <c r="A5217" s="72"/>
      <c r="B5217" s="72"/>
      <c r="C5217" s="72"/>
      <c r="D5217" s="73"/>
      <c r="E5217" s="72"/>
      <c r="F5217" s="72"/>
      <c r="G5217" s="74"/>
      <c r="H5217" s="72"/>
      <c r="I5217" s="72"/>
    </row>
    <row r="5218" spans="1:9" x14ac:dyDescent="0.25">
      <c r="A5218" s="72"/>
      <c r="B5218" s="72"/>
      <c r="C5218" s="72"/>
      <c r="D5218" s="73"/>
      <c r="E5218" s="72"/>
      <c r="F5218" s="72"/>
      <c r="G5218" s="74"/>
      <c r="H5218" s="72"/>
      <c r="I5218" s="72"/>
    </row>
    <row r="5219" spans="1:9" x14ac:dyDescent="0.25">
      <c r="A5219" s="72"/>
      <c r="B5219" s="72"/>
      <c r="C5219" s="72"/>
      <c r="D5219" s="73"/>
      <c r="E5219" s="72"/>
      <c r="F5219" s="72"/>
      <c r="G5219" s="74"/>
      <c r="H5219" s="72"/>
      <c r="I5219" s="72"/>
    </row>
    <row r="5220" spans="1:9" x14ac:dyDescent="0.25">
      <c r="A5220" s="72"/>
      <c r="B5220" s="72"/>
      <c r="C5220" s="72"/>
      <c r="D5220" s="73"/>
      <c r="E5220" s="72"/>
      <c r="F5220" s="72"/>
      <c r="G5220" s="74"/>
      <c r="H5220" s="72"/>
      <c r="I5220" s="72"/>
    </row>
    <row r="5221" spans="1:9" x14ac:dyDescent="0.25">
      <c r="A5221" s="72"/>
      <c r="B5221" s="72"/>
      <c r="C5221" s="72"/>
      <c r="D5221" s="73"/>
      <c r="E5221" s="72"/>
      <c r="F5221" s="72"/>
      <c r="G5221" s="74"/>
      <c r="H5221" s="72"/>
      <c r="I5221" s="72"/>
    </row>
    <row r="5222" spans="1:9" x14ac:dyDescent="0.25">
      <c r="A5222" s="72"/>
      <c r="B5222" s="72"/>
      <c r="C5222" s="72"/>
      <c r="D5222" s="73"/>
      <c r="E5222" s="72"/>
      <c r="F5222" s="72"/>
      <c r="G5222" s="74"/>
      <c r="H5222" s="72"/>
      <c r="I5222" s="72"/>
    </row>
    <row r="5223" spans="1:9" x14ac:dyDescent="0.25">
      <c r="A5223" s="72"/>
      <c r="B5223" s="72"/>
      <c r="C5223" s="72"/>
      <c r="D5223" s="73"/>
      <c r="E5223" s="72"/>
      <c r="F5223" s="72"/>
      <c r="G5223" s="74"/>
      <c r="H5223" s="72"/>
      <c r="I5223" s="72"/>
    </row>
    <row r="5224" spans="1:9" x14ac:dyDescent="0.25">
      <c r="A5224" s="72"/>
      <c r="B5224" s="72"/>
      <c r="C5224" s="72"/>
      <c r="D5224" s="73"/>
      <c r="E5224" s="72"/>
      <c r="F5224" s="72"/>
      <c r="G5224" s="74"/>
      <c r="H5224" s="72"/>
      <c r="I5224" s="72"/>
    </row>
    <row r="5225" spans="1:9" x14ac:dyDescent="0.25">
      <c r="A5225" s="72"/>
      <c r="B5225" s="72"/>
      <c r="C5225" s="72"/>
      <c r="D5225" s="73"/>
      <c r="E5225" s="72"/>
      <c r="F5225" s="72"/>
      <c r="G5225" s="74"/>
      <c r="H5225" s="72"/>
      <c r="I5225" s="72"/>
    </row>
    <row r="5226" spans="1:9" x14ac:dyDescent="0.25">
      <c r="A5226" s="72"/>
      <c r="B5226" s="72"/>
      <c r="C5226" s="72"/>
      <c r="D5226" s="73"/>
      <c r="E5226" s="72"/>
      <c r="F5226" s="72"/>
      <c r="G5226" s="74"/>
      <c r="H5226" s="72"/>
      <c r="I5226" s="72"/>
    </row>
    <row r="5227" spans="1:9" x14ac:dyDescent="0.25">
      <c r="A5227" s="72"/>
      <c r="B5227" s="72"/>
      <c r="C5227" s="72"/>
      <c r="D5227" s="73"/>
      <c r="E5227" s="72"/>
      <c r="F5227" s="72"/>
      <c r="G5227" s="74"/>
      <c r="H5227" s="72"/>
      <c r="I5227" s="72"/>
    </row>
    <row r="5228" spans="1:9" x14ac:dyDescent="0.25">
      <c r="A5228" s="72"/>
      <c r="B5228" s="72"/>
      <c r="C5228" s="72"/>
      <c r="D5228" s="73"/>
      <c r="E5228" s="72"/>
      <c r="F5228" s="72"/>
      <c r="G5228" s="74"/>
      <c r="H5228" s="72"/>
      <c r="I5228" s="72"/>
    </row>
    <row r="5229" spans="1:9" x14ac:dyDescent="0.25">
      <c r="A5229" s="72"/>
      <c r="B5229" s="72"/>
      <c r="C5229" s="72"/>
      <c r="D5229" s="73"/>
      <c r="E5229" s="72"/>
      <c r="F5229" s="72"/>
      <c r="G5229" s="74"/>
      <c r="H5229" s="72"/>
      <c r="I5229" s="72"/>
    </row>
    <row r="5230" spans="1:9" x14ac:dyDescent="0.25">
      <c r="A5230" s="72"/>
      <c r="B5230" s="72"/>
      <c r="C5230" s="72"/>
      <c r="D5230" s="73"/>
      <c r="E5230" s="72"/>
      <c r="F5230" s="72"/>
      <c r="G5230" s="74"/>
      <c r="H5230" s="72"/>
      <c r="I5230" s="72"/>
    </row>
    <row r="5231" spans="1:9" x14ac:dyDescent="0.25">
      <c r="A5231" s="72"/>
      <c r="B5231" s="72"/>
      <c r="C5231" s="72"/>
      <c r="D5231" s="73"/>
      <c r="E5231" s="72"/>
      <c r="F5231" s="72"/>
      <c r="G5231" s="74"/>
      <c r="H5231" s="72"/>
      <c r="I5231" s="72"/>
    </row>
    <row r="5232" spans="1:9" x14ac:dyDescent="0.25">
      <c r="A5232" s="72"/>
      <c r="B5232" s="72"/>
      <c r="C5232" s="72"/>
      <c r="D5232" s="73"/>
      <c r="E5232" s="72"/>
      <c r="F5232" s="72"/>
      <c r="G5232" s="74"/>
      <c r="H5232" s="72"/>
      <c r="I5232" s="72"/>
    </row>
    <row r="5233" spans="1:9" x14ac:dyDescent="0.25">
      <c r="A5233" s="72"/>
      <c r="B5233" s="72"/>
      <c r="C5233" s="72"/>
      <c r="D5233" s="73"/>
      <c r="E5233" s="72"/>
      <c r="F5233" s="72"/>
      <c r="G5233" s="74"/>
      <c r="H5233" s="72"/>
      <c r="I5233" s="72"/>
    </row>
    <row r="5234" spans="1:9" x14ac:dyDescent="0.25">
      <c r="A5234" s="72"/>
      <c r="B5234" s="72"/>
      <c r="C5234" s="72"/>
      <c r="D5234" s="73"/>
      <c r="E5234" s="72"/>
      <c r="F5234" s="72"/>
      <c r="G5234" s="74"/>
      <c r="H5234" s="72"/>
      <c r="I5234" s="72"/>
    </row>
    <row r="5235" spans="1:9" x14ac:dyDescent="0.25">
      <c r="A5235" s="72"/>
      <c r="B5235" s="72"/>
      <c r="C5235" s="72"/>
      <c r="D5235" s="73"/>
      <c r="E5235" s="72"/>
      <c r="F5235" s="72"/>
      <c r="G5235" s="74"/>
      <c r="H5235" s="72"/>
      <c r="I5235" s="72"/>
    </row>
    <row r="5236" spans="1:9" x14ac:dyDescent="0.25">
      <c r="A5236" s="72"/>
      <c r="B5236" s="72"/>
      <c r="C5236" s="72"/>
      <c r="D5236" s="73"/>
      <c r="E5236" s="72"/>
      <c r="F5236" s="72"/>
      <c r="G5236" s="74"/>
      <c r="H5236" s="72"/>
      <c r="I5236" s="72"/>
    </row>
    <row r="5237" spans="1:9" x14ac:dyDescent="0.25">
      <c r="A5237" s="72"/>
      <c r="B5237" s="72"/>
      <c r="C5237" s="72"/>
      <c r="D5237" s="73"/>
      <c r="E5237" s="72"/>
      <c r="F5237" s="72"/>
      <c r="G5237" s="74"/>
      <c r="H5237" s="72"/>
      <c r="I5237" s="72"/>
    </row>
    <row r="5238" spans="1:9" x14ac:dyDescent="0.25">
      <c r="A5238" s="72"/>
      <c r="B5238" s="72"/>
      <c r="C5238" s="72"/>
      <c r="D5238" s="73"/>
      <c r="E5238" s="72"/>
      <c r="F5238" s="72"/>
      <c r="G5238" s="74"/>
      <c r="H5238" s="72"/>
      <c r="I5238" s="72"/>
    </row>
    <row r="5239" spans="1:9" x14ac:dyDescent="0.25">
      <c r="A5239" s="72"/>
      <c r="B5239" s="72"/>
      <c r="C5239" s="72"/>
      <c r="D5239" s="73"/>
      <c r="E5239" s="72"/>
      <c r="F5239" s="72"/>
      <c r="G5239" s="74"/>
      <c r="H5239" s="72"/>
      <c r="I5239" s="72"/>
    </row>
    <row r="5240" spans="1:9" x14ac:dyDescent="0.25">
      <c r="A5240" s="72"/>
      <c r="B5240" s="72"/>
      <c r="C5240" s="72"/>
      <c r="D5240" s="73"/>
      <c r="E5240" s="72"/>
      <c r="F5240" s="72"/>
      <c r="G5240" s="74"/>
      <c r="H5240" s="72"/>
      <c r="I5240" s="72"/>
    </row>
    <row r="5241" spans="1:9" x14ac:dyDescent="0.25">
      <c r="A5241" s="72"/>
      <c r="B5241" s="72"/>
      <c r="C5241" s="72"/>
      <c r="D5241" s="73"/>
      <c r="E5241" s="72"/>
      <c r="F5241" s="72"/>
      <c r="G5241" s="74"/>
      <c r="H5241" s="72"/>
      <c r="I5241" s="72"/>
    </row>
    <row r="5242" spans="1:9" x14ac:dyDescent="0.25">
      <c r="A5242" s="72"/>
      <c r="B5242" s="72"/>
      <c r="C5242" s="72"/>
      <c r="D5242" s="73"/>
      <c r="E5242" s="72"/>
      <c r="F5242" s="72"/>
      <c r="G5242" s="74"/>
      <c r="H5242" s="72"/>
      <c r="I5242" s="72"/>
    </row>
    <row r="5243" spans="1:9" x14ac:dyDescent="0.25">
      <c r="A5243" s="72"/>
      <c r="B5243" s="72"/>
      <c r="C5243" s="72"/>
      <c r="D5243" s="73"/>
      <c r="E5243" s="72"/>
      <c r="F5243" s="72"/>
      <c r="G5243" s="74"/>
      <c r="H5243" s="72"/>
      <c r="I5243" s="72"/>
    </row>
    <row r="5244" spans="1:9" x14ac:dyDescent="0.25">
      <c r="A5244" s="72"/>
      <c r="B5244" s="72"/>
      <c r="C5244" s="72"/>
      <c r="D5244" s="73"/>
      <c r="E5244" s="72"/>
      <c r="F5244" s="72"/>
      <c r="G5244" s="74"/>
      <c r="H5244" s="72"/>
      <c r="I5244" s="72"/>
    </row>
    <row r="5245" spans="1:9" x14ac:dyDescent="0.25">
      <c r="A5245" s="72"/>
      <c r="B5245" s="72"/>
      <c r="C5245" s="72"/>
      <c r="D5245" s="73"/>
      <c r="E5245" s="72"/>
      <c r="F5245" s="72"/>
      <c r="G5245" s="74"/>
      <c r="H5245" s="72"/>
      <c r="I5245" s="72"/>
    </row>
    <row r="5246" spans="1:9" x14ac:dyDescent="0.25">
      <c r="A5246" s="72"/>
      <c r="B5246" s="72"/>
      <c r="C5246" s="72"/>
      <c r="D5246" s="73"/>
      <c r="E5246" s="72"/>
      <c r="F5246" s="72"/>
      <c r="G5246" s="74"/>
      <c r="H5246" s="72"/>
      <c r="I5246" s="72"/>
    </row>
    <row r="5247" spans="1:9" x14ac:dyDescent="0.25">
      <c r="A5247" s="72"/>
      <c r="B5247" s="72"/>
      <c r="C5247" s="72"/>
      <c r="D5247" s="73"/>
      <c r="E5247" s="72"/>
      <c r="F5247" s="72"/>
      <c r="G5247" s="74"/>
      <c r="H5247" s="72"/>
      <c r="I5247" s="72"/>
    </row>
    <row r="5248" spans="1:9" x14ac:dyDescent="0.25">
      <c r="A5248" s="72"/>
      <c r="B5248" s="72"/>
      <c r="C5248" s="72"/>
      <c r="D5248" s="73"/>
      <c r="E5248" s="72"/>
      <c r="F5248" s="72"/>
      <c r="G5248" s="74"/>
      <c r="H5248" s="72"/>
      <c r="I5248" s="72"/>
    </row>
    <row r="5249" spans="1:9" x14ac:dyDescent="0.25">
      <c r="A5249" s="72"/>
      <c r="B5249" s="72"/>
      <c r="C5249" s="72"/>
      <c r="D5249" s="73"/>
      <c r="E5249" s="72"/>
      <c r="F5249" s="72"/>
      <c r="G5249" s="74"/>
      <c r="H5249" s="72"/>
      <c r="I5249" s="72"/>
    </row>
    <row r="5250" spans="1:9" x14ac:dyDescent="0.25">
      <c r="A5250" s="72"/>
      <c r="B5250" s="72"/>
      <c r="C5250" s="72"/>
      <c r="D5250" s="73"/>
      <c r="E5250" s="72"/>
      <c r="F5250" s="72"/>
      <c r="G5250" s="74"/>
      <c r="H5250" s="72"/>
      <c r="I5250" s="72"/>
    </row>
    <row r="5251" spans="1:9" x14ac:dyDescent="0.25">
      <c r="A5251" s="72"/>
      <c r="B5251" s="72"/>
      <c r="C5251" s="72"/>
      <c r="D5251" s="73"/>
      <c r="E5251" s="72"/>
      <c r="F5251" s="72"/>
      <c r="G5251" s="74"/>
      <c r="H5251" s="72"/>
      <c r="I5251" s="72"/>
    </row>
    <row r="5252" spans="1:9" x14ac:dyDescent="0.25">
      <c r="A5252" s="72"/>
      <c r="B5252" s="72"/>
      <c r="C5252" s="72"/>
      <c r="D5252" s="73"/>
      <c r="E5252" s="72"/>
      <c r="F5252" s="72"/>
      <c r="G5252" s="74"/>
      <c r="H5252" s="72"/>
      <c r="I5252" s="72"/>
    </row>
    <row r="5253" spans="1:9" x14ac:dyDescent="0.25">
      <c r="A5253" s="72"/>
      <c r="B5253" s="72"/>
      <c r="C5253" s="72"/>
      <c r="D5253" s="73"/>
      <c r="E5253" s="72"/>
      <c r="F5253" s="72"/>
      <c r="G5253" s="74"/>
      <c r="H5253" s="72"/>
      <c r="I5253" s="72"/>
    </row>
    <row r="5254" spans="1:9" x14ac:dyDescent="0.25">
      <c r="A5254" s="72"/>
      <c r="B5254" s="72"/>
      <c r="C5254" s="72"/>
      <c r="D5254" s="73"/>
      <c r="E5254" s="72"/>
      <c r="F5254" s="72"/>
      <c r="G5254" s="74"/>
      <c r="H5254" s="72"/>
      <c r="I5254" s="72"/>
    </row>
    <row r="5255" spans="1:9" x14ac:dyDescent="0.25">
      <c r="A5255" s="72"/>
      <c r="B5255" s="72"/>
      <c r="C5255" s="72"/>
      <c r="D5255" s="73"/>
      <c r="E5255" s="72"/>
      <c r="F5255" s="72"/>
      <c r="G5255" s="74"/>
      <c r="H5255" s="72"/>
      <c r="I5255" s="72"/>
    </row>
    <row r="5256" spans="1:9" x14ac:dyDescent="0.25">
      <c r="A5256" s="72"/>
      <c r="B5256" s="72"/>
      <c r="C5256" s="72"/>
      <c r="D5256" s="73"/>
      <c r="E5256" s="72"/>
      <c r="F5256" s="72"/>
      <c r="G5256" s="74"/>
      <c r="H5256" s="72"/>
      <c r="I5256" s="72"/>
    </row>
    <row r="5257" spans="1:9" x14ac:dyDescent="0.25">
      <c r="A5257" s="72"/>
      <c r="B5257" s="72"/>
      <c r="C5257" s="72"/>
      <c r="D5257" s="73"/>
      <c r="E5257" s="72"/>
      <c r="F5257" s="72"/>
      <c r="G5257" s="74"/>
      <c r="H5257" s="72"/>
      <c r="I5257" s="72"/>
    </row>
    <row r="5258" spans="1:9" x14ac:dyDescent="0.25">
      <c r="A5258" s="72"/>
      <c r="B5258" s="72"/>
      <c r="C5258" s="72"/>
      <c r="D5258" s="73"/>
      <c r="E5258" s="72"/>
      <c r="F5258" s="72"/>
      <c r="G5258" s="74"/>
      <c r="H5258" s="72"/>
      <c r="I5258" s="72"/>
    </row>
    <row r="5259" spans="1:9" x14ac:dyDescent="0.25">
      <c r="A5259" s="72"/>
      <c r="B5259" s="72"/>
      <c r="C5259" s="72"/>
      <c r="D5259" s="73"/>
      <c r="E5259" s="72"/>
      <c r="F5259" s="72"/>
      <c r="G5259" s="74"/>
      <c r="H5259" s="72"/>
      <c r="I5259" s="72"/>
    </row>
    <row r="5260" spans="1:9" x14ac:dyDescent="0.25">
      <c r="A5260" s="72"/>
      <c r="B5260" s="72"/>
      <c r="C5260" s="72"/>
      <c r="D5260" s="73"/>
      <c r="E5260" s="72"/>
      <c r="F5260" s="72"/>
      <c r="G5260" s="74"/>
      <c r="H5260" s="72"/>
      <c r="I5260" s="72"/>
    </row>
    <row r="5261" spans="1:9" x14ac:dyDescent="0.25">
      <c r="A5261" s="72"/>
      <c r="B5261" s="72"/>
      <c r="C5261" s="72"/>
      <c r="D5261" s="73"/>
      <c r="E5261" s="72"/>
      <c r="F5261" s="72"/>
      <c r="G5261" s="74"/>
      <c r="H5261" s="72"/>
      <c r="I5261" s="72"/>
    </row>
    <row r="5262" spans="1:9" x14ac:dyDescent="0.25">
      <c r="A5262" s="72"/>
      <c r="B5262" s="72"/>
      <c r="C5262" s="72"/>
      <c r="D5262" s="73"/>
      <c r="E5262" s="72"/>
      <c r="F5262" s="72"/>
      <c r="G5262" s="74"/>
      <c r="H5262" s="72"/>
      <c r="I5262" s="72"/>
    </row>
    <row r="5263" spans="1:9" x14ac:dyDescent="0.25">
      <c r="A5263" s="72"/>
      <c r="B5263" s="72"/>
      <c r="C5263" s="72"/>
      <c r="D5263" s="73"/>
      <c r="E5263" s="72"/>
      <c r="F5263" s="72"/>
      <c r="G5263" s="74"/>
      <c r="H5263" s="72"/>
      <c r="I5263" s="72"/>
    </row>
    <row r="5264" spans="1:9" x14ac:dyDescent="0.25">
      <c r="A5264" s="72"/>
      <c r="B5264" s="72"/>
      <c r="C5264" s="72"/>
      <c r="D5264" s="73"/>
      <c r="E5264" s="72"/>
      <c r="F5264" s="72"/>
      <c r="G5264" s="74"/>
      <c r="H5264" s="72"/>
      <c r="I5264" s="72"/>
    </row>
    <row r="5265" spans="1:9" x14ac:dyDescent="0.25">
      <c r="A5265" s="72"/>
      <c r="B5265" s="72"/>
      <c r="C5265" s="72"/>
      <c r="D5265" s="73"/>
      <c r="E5265" s="72"/>
      <c r="F5265" s="72"/>
      <c r="G5265" s="74"/>
      <c r="H5265" s="72"/>
      <c r="I5265" s="72"/>
    </row>
    <row r="5266" spans="1:9" x14ac:dyDescent="0.25">
      <c r="A5266" s="72"/>
      <c r="B5266" s="72"/>
      <c r="C5266" s="72"/>
      <c r="D5266" s="73"/>
      <c r="E5266" s="72"/>
      <c r="F5266" s="72"/>
      <c r="G5266" s="74"/>
      <c r="H5266" s="72"/>
      <c r="I5266" s="72"/>
    </row>
    <row r="5267" spans="1:9" x14ac:dyDescent="0.25">
      <c r="A5267" s="72"/>
      <c r="B5267" s="72"/>
      <c r="C5267" s="72"/>
      <c r="D5267" s="73"/>
      <c r="E5267" s="72"/>
      <c r="F5267" s="72"/>
      <c r="G5267" s="74"/>
      <c r="H5267" s="72"/>
      <c r="I5267" s="72"/>
    </row>
    <row r="5268" spans="1:9" x14ac:dyDescent="0.25">
      <c r="A5268" s="72"/>
      <c r="B5268" s="72"/>
      <c r="C5268" s="72"/>
      <c r="D5268" s="73"/>
      <c r="E5268" s="72"/>
      <c r="F5268" s="72"/>
      <c r="G5268" s="74"/>
      <c r="H5268" s="72"/>
      <c r="I5268" s="72"/>
    </row>
    <row r="5269" spans="1:9" x14ac:dyDescent="0.25">
      <c r="A5269" s="72"/>
      <c r="B5269" s="72"/>
      <c r="C5269" s="72"/>
      <c r="D5269" s="73"/>
      <c r="E5269" s="72"/>
      <c r="F5269" s="72"/>
      <c r="G5269" s="74"/>
      <c r="H5269" s="72"/>
      <c r="I5269" s="72"/>
    </row>
    <row r="5270" spans="1:9" x14ac:dyDescent="0.25">
      <c r="A5270" s="72"/>
      <c r="B5270" s="72"/>
      <c r="C5270" s="72"/>
      <c r="D5270" s="73"/>
      <c r="E5270" s="72"/>
      <c r="F5270" s="72"/>
      <c r="G5270" s="74"/>
      <c r="H5270" s="72"/>
      <c r="I5270" s="72"/>
    </row>
    <row r="5271" spans="1:9" x14ac:dyDescent="0.25">
      <c r="A5271" s="72"/>
      <c r="B5271" s="72"/>
      <c r="C5271" s="72"/>
      <c r="D5271" s="73"/>
      <c r="E5271" s="72"/>
      <c r="F5271" s="72"/>
      <c r="G5271" s="74"/>
      <c r="H5271" s="72"/>
      <c r="I5271" s="72"/>
    </row>
    <row r="5272" spans="1:9" x14ac:dyDescent="0.25">
      <c r="A5272" s="72"/>
      <c r="B5272" s="72"/>
      <c r="C5272" s="72"/>
      <c r="D5272" s="73"/>
      <c r="E5272" s="72"/>
      <c r="F5272" s="72"/>
      <c r="G5272" s="74"/>
      <c r="H5272" s="72"/>
      <c r="I5272" s="72"/>
    </row>
    <row r="5273" spans="1:9" x14ac:dyDescent="0.25">
      <c r="A5273" s="72"/>
      <c r="B5273" s="72"/>
      <c r="C5273" s="72"/>
      <c r="D5273" s="73"/>
      <c r="E5273" s="72"/>
      <c r="F5273" s="72"/>
      <c r="G5273" s="74"/>
      <c r="H5273" s="72"/>
      <c r="I5273" s="72"/>
    </row>
    <row r="5274" spans="1:9" x14ac:dyDescent="0.25">
      <c r="A5274" s="72"/>
      <c r="B5274" s="72"/>
      <c r="C5274" s="72"/>
      <c r="D5274" s="73"/>
      <c r="E5274" s="72"/>
      <c r="F5274" s="72"/>
      <c r="G5274" s="74"/>
      <c r="H5274" s="72"/>
      <c r="I5274" s="72"/>
    </row>
    <row r="5275" spans="1:9" x14ac:dyDescent="0.25">
      <c r="A5275" s="72"/>
      <c r="B5275" s="72"/>
      <c r="C5275" s="72"/>
      <c r="D5275" s="73"/>
      <c r="E5275" s="72"/>
      <c r="F5275" s="72"/>
      <c r="G5275" s="74"/>
      <c r="H5275" s="72"/>
      <c r="I5275" s="72"/>
    </row>
    <row r="5276" spans="1:9" x14ac:dyDescent="0.25">
      <c r="A5276" s="72"/>
      <c r="B5276" s="72"/>
      <c r="C5276" s="72"/>
      <c r="D5276" s="73"/>
      <c r="E5276" s="72"/>
      <c r="F5276" s="72"/>
      <c r="G5276" s="74"/>
      <c r="H5276" s="72"/>
      <c r="I5276" s="72"/>
    </row>
    <row r="5277" spans="1:9" x14ac:dyDescent="0.25">
      <c r="A5277" s="72"/>
      <c r="B5277" s="72"/>
      <c r="C5277" s="72"/>
      <c r="D5277" s="73"/>
      <c r="E5277" s="72"/>
      <c r="F5277" s="72"/>
      <c r="G5277" s="74"/>
      <c r="H5277" s="72"/>
      <c r="I5277" s="72"/>
    </row>
    <row r="5278" spans="1:9" x14ac:dyDescent="0.25">
      <c r="A5278" s="72"/>
      <c r="B5278" s="72"/>
      <c r="C5278" s="72"/>
      <c r="D5278" s="73"/>
      <c r="E5278" s="72"/>
      <c r="F5278" s="72"/>
      <c r="G5278" s="74"/>
      <c r="H5278" s="72"/>
      <c r="I5278" s="72"/>
    </row>
    <row r="5279" spans="1:9" x14ac:dyDescent="0.25">
      <c r="A5279" s="72"/>
      <c r="B5279" s="72"/>
      <c r="C5279" s="72"/>
      <c r="D5279" s="73"/>
      <c r="E5279" s="72"/>
      <c r="F5279" s="72"/>
      <c r="G5279" s="74"/>
      <c r="H5279" s="72"/>
      <c r="I5279" s="72"/>
    </row>
    <row r="5280" spans="1:9" x14ac:dyDescent="0.25">
      <c r="A5280" s="72"/>
      <c r="B5280" s="72"/>
      <c r="C5280" s="72"/>
      <c r="D5280" s="73"/>
      <c r="E5280" s="72"/>
      <c r="F5280" s="72"/>
      <c r="G5280" s="74"/>
      <c r="H5280" s="72"/>
      <c r="I5280" s="72"/>
    </row>
    <row r="5281" spans="1:9" x14ac:dyDescent="0.25">
      <c r="A5281" s="72"/>
      <c r="B5281" s="72"/>
      <c r="C5281" s="72"/>
      <c r="D5281" s="73"/>
      <c r="E5281" s="72"/>
      <c r="F5281" s="72"/>
      <c r="G5281" s="74"/>
      <c r="H5281" s="72"/>
      <c r="I5281" s="72"/>
    </row>
    <row r="5282" spans="1:9" x14ac:dyDescent="0.25">
      <c r="A5282" s="72"/>
      <c r="B5282" s="72"/>
      <c r="C5282" s="72"/>
      <c r="D5282" s="73"/>
      <c r="E5282" s="72"/>
      <c r="F5282" s="72"/>
      <c r="G5282" s="74"/>
      <c r="H5282" s="72"/>
      <c r="I5282" s="72"/>
    </row>
    <row r="5283" spans="1:9" x14ac:dyDescent="0.25">
      <c r="A5283" s="72"/>
      <c r="B5283" s="72"/>
      <c r="C5283" s="72"/>
      <c r="D5283" s="73"/>
      <c r="E5283" s="72"/>
      <c r="F5283" s="72"/>
      <c r="G5283" s="74"/>
      <c r="H5283" s="72"/>
      <c r="I5283" s="72"/>
    </row>
    <row r="5284" spans="1:9" x14ac:dyDescent="0.25">
      <c r="A5284" s="72"/>
      <c r="B5284" s="72"/>
      <c r="C5284" s="72"/>
      <c r="D5284" s="73"/>
      <c r="E5284" s="72"/>
      <c r="F5284" s="72"/>
      <c r="G5284" s="74"/>
      <c r="H5284" s="72"/>
      <c r="I5284" s="72"/>
    </row>
    <row r="5285" spans="1:9" x14ac:dyDescent="0.25">
      <c r="A5285" s="72"/>
      <c r="B5285" s="72"/>
      <c r="C5285" s="72"/>
      <c r="D5285" s="73"/>
      <c r="E5285" s="72"/>
      <c r="F5285" s="72"/>
      <c r="G5285" s="74"/>
      <c r="H5285" s="72"/>
      <c r="I5285" s="72"/>
    </row>
    <row r="5286" spans="1:9" x14ac:dyDescent="0.25">
      <c r="A5286" s="72"/>
      <c r="B5286" s="72"/>
      <c r="C5286" s="72"/>
      <c r="D5286" s="73"/>
      <c r="E5286" s="72"/>
      <c r="F5286" s="72"/>
      <c r="G5286" s="74"/>
      <c r="H5286" s="72"/>
      <c r="I5286" s="72"/>
    </row>
    <row r="5287" spans="1:9" x14ac:dyDescent="0.25">
      <c r="A5287" s="72"/>
      <c r="B5287" s="72"/>
      <c r="C5287" s="72"/>
      <c r="D5287" s="73"/>
      <c r="E5287" s="72"/>
      <c r="F5287" s="72"/>
      <c r="G5287" s="74"/>
      <c r="H5287" s="72"/>
      <c r="I5287" s="72"/>
    </row>
    <row r="5288" spans="1:9" x14ac:dyDescent="0.25">
      <c r="A5288" s="72"/>
      <c r="B5288" s="72"/>
      <c r="C5288" s="72"/>
      <c r="D5288" s="73"/>
      <c r="E5288" s="72"/>
      <c r="F5288" s="72"/>
      <c r="G5288" s="74"/>
      <c r="H5288" s="72"/>
      <c r="I5288" s="72"/>
    </row>
    <row r="5289" spans="1:9" x14ac:dyDescent="0.25">
      <c r="A5289" s="72"/>
      <c r="B5289" s="72"/>
      <c r="C5289" s="72"/>
      <c r="D5289" s="73"/>
      <c r="E5289" s="72"/>
      <c r="F5289" s="72"/>
      <c r="G5289" s="74"/>
      <c r="H5289" s="72"/>
      <c r="I5289" s="72"/>
    </row>
    <row r="5290" spans="1:9" x14ac:dyDescent="0.25">
      <c r="A5290" s="72"/>
      <c r="B5290" s="72"/>
      <c r="C5290" s="72"/>
      <c r="D5290" s="73"/>
      <c r="E5290" s="72"/>
      <c r="F5290" s="72"/>
      <c r="G5290" s="74"/>
      <c r="H5290" s="72"/>
      <c r="I5290" s="72"/>
    </row>
    <row r="5291" spans="1:9" x14ac:dyDescent="0.25">
      <c r="A5291" s="72"/>
      <c r="B5291" s="72"/>
      <c r="C5291" s="72"/>
      <c r="D5291" s="73"/>
      <c r="E5291" s="72"/>
      <c r="F5291" s="72"/>
      <c r="G5291" s="74"/>
      <c r="H5291" s="72"/>
      <c r="I5291" s="72"/>
    </row>
    <row r="5292" spans="1:9" x14ac:dyDescent="0.25">
      <c r="A5292" s="72"/>
      <c r="B5292" s="72"/>
      <c r="C5292" s="72"/>
      <c r="D5292" s="73"/>
      <c r="E5292" s="72"/>
      <c r="F5292" s="72"/>
      <c r="G5292" s="74"/>
      <c r="H5292" s="72"/>
      <c r="I5292" s="72"/>
    </row>
    <row r="5293" spans="1:9" x14ac:dyDescent="0.25">
      <c r="A5293" s="72"/>
      <c r="B5293" s="72"/>
      <c r="C5293" s="72"/>
      <c r="D5293" s="73"/>
      <c r="E5293" s="72"/>
      <c r="F5293" s="72"/>
      <c r="G5293" s="74"/>
      <c r="H5293" s="72"/>
      <c r="I5293" s="72"/>
    </row>
    <row r="5294" spans="1:9" x14ac:dyDescent="0.25">
      <c r="A5294" s="72"/>
      <c r="B5294" s="72"/>
      <c r="C5294" s="72"/>
      <c r="D5294" s="73"/>
      <c r="E5294" s="72"/>
      <c r="F5294" s="72"/>
      <c r="G5294" s="74"/>
      <c r="H5294" s="72"/>
      <c r="I5294" s="72"/>
    </row>
    <row r="5295" spans="1:9" x14ac:dyDescent="0.25">
      <c r="A5295" s="72"/>
      <c r="B5295" s="72"/>
      <c r="C5295" s="72"/>
      <c r="D5295" s="73"/>
      <c r="E5295" s="72"/>
      <c r="F5295" s="72"/>
      <c r="G5295" s="74"/>
      <c r="H5295" s="72"/>
      <c r="I5295" s="72"/>
    </row>
    <row r="5296" spans="1:9" x14ac:dyDescent="0.25">
      <c r="A5296" s="72"/>
      <c r="B5296" s="72"/>
      <c r="C5296" s="72"/>
      <c r="D5296" s="73"/>
      <c r="E5296" s="72"/>
      <c r="F5296" s="72"/>
      <c r="G5296" s="74"/>
      <c r="H5296" s="72"/>
      <c r="I5296" s="72"/>
    </row>
    <row r="5297" spans="1:9" x14ac:dyDescent="0.25">
      <c r="A5297" s="72"/>
      <c r="B5297" s="72"/>
      <c r="C5297" s="72"/>
      <c r="D5297" s="73"/>
      <c r="E5297" s="72"/>
      <c r="F5297" s="72"/>
      <c r="G5297" s="74"/>
      <c r="H5297" s="72"/>
      <c r="I5297" s="72"/>
    </row>
    <row r="5298" spans="1:9" x14ac:dyDescent="0.25">
      <c r="A5298" s="72"/>
      <c r="B5298" s="72"/>
      <c r="C5298" s="72"/>
      <c r="D5298" s="73"/>
      <c r="E5298" s="72"/>
      <c r="F5298" s="72"/>
      <c r="G5298" s="74"/>
      <c r="H5298" s="72"/>
      <c r="I5298" s="72"/>
    </row>
    <row r="5299" spans="1:9" x14ac:dyDescent="0.25">
      <c r="A5299" s="72"/>
      <c r="B5299" s="72"/>
      <c r="C5299" s="72"/>
      <c r="D5299" s="73"/>
      <c r="E5299" s="72"/>
      <c r="F5299" s="72"/>
      <c r="G5299" s="74"/>
      <c r="H5299" s="72"/>
      <c r="I5299" s="72"/>
    </row>
    <row r="5300" spans="1:9" x14ac:dyDescent="0.25">
      <c r="A5300" s="72"/>
      <c r="B5300" s="72"/>
      <c r="C5300" s="72"/>
      <c r="D5300" s="73"/>
      <c r="E5300" s="72"/>
      <c r="F5300" s="72"/>
      <c r="G5300" s="74"/>
      <c r="H5300" s="72"/>
      <c r="I5300" s="72"/>
    </row>
    <row r="5301" spans="1:9" x14ac:dyDescent="0.25">
      <c r="A5301" s="72"/>
      <c r="B5301" s="72"/>
      <c r="C5301" s="72"/>
      <c r="D5301" s="73"/>
      <c r="E5301" s="72"/>
      <c r="F5301" s="72"/>
      <c r="G5301" s="74"/>
      <c r="H5301" s="72"/>
      <c r="I5301" s="72"/>
    </row>
    <row r="5302" spans="1:9" x14ac:dyDescent="0.25">
      <c r="A5302" s="72"/>
      <c r="B5302" s="72"/>
      <c r="C5302" s="72"/>
      <c r="D5302" s="73"/>
      <c r="E5302" s="72"/>
      <c r="F5302" s="72"/>
      <c r="G5302" s="74"/>
      <c r="H5302" s="72"/>
      <c r="I5302" s="72"/>
    </row>
    <row r="5303" spans="1:9" x14ac:dyDescent="0.25">
      <c r="A5303" s="72"/>
      <c r="B5303" s="72"/>
      <c r="C5303" s="72"/>
      <c r="D5303" s="73"/>
      <c r="E5303" s="72"/>
      <c r="F5303" s="72"/>
      <c r="G5303" s="74"/>
      <c r="H5303" s="72"/>
      <c r="I5303" s="72"/>
    </row>
    <row r="5304" spans="1:9" x14ac:dyDescent="0.25">
      <c r="A5304" s="72"/>
      <c r="B5304" s="72"/>
      <c r="C5304" s="72"/>
      <c r="D5304" s="73"/>
      <c r="E5304" s="72"/>
      <c r="F5304" s="72"/>
      <c r="G5304" s="74"/>
      <c r="H5304" s="72"/>
      <c r="I5304" s="72"/>
    </row>
    <row r="5305" spans="1:9" x14ac:dyDescent="0.25">
      <c r="A5305" s="72"/>
      <c r="B5305" s="72"/>
      <c r="C5305" s="72"/>
      <c r="D5305" s="73"/>
      <c r="E5305" s="72"/>
      <c r="F5305" s="72"/>
      <c r="G5305" s="74"/>
      <c r="H5305" s="72"/>
      <c r="I5305" s="72"/>
    </row>
    <row r="5306" spans="1:9" x14ac:dyDescent="0.25">
      <c r="A5306" s="72"/>
      <c r="B5306" s="72"/>
      <c r="C5306" s="72"/>
      <c r="D5306" s="73"/>
      <c r="E5306" s="72"/>
      <c r="F5306" s="72"/>
      <c r="G5306" s="74"/>
      <c r="H5306" s="72"/>
      <c r="I5306" s="72"/>
    </row>
    <row r="5307" spans="1:9" x14ac:dyDescent="0.25">
      <c r="A5307" s="72"/>
      <c r="B5307" s="72"/>
      <c r="C5307" s="72"/>
      <c r="D5307" s="73"/>
      <c r="E5307" s="72"/>
      <c r="F5307" s="72"/>
      <c r="G5307" s="74"/>
      <c r="H5307" s="72"/>
      <c r="I5307" s="72"/>
    </row>
    <row r="5308" spans="1:9" x14ac:dyDescent="0.25">
      <c r="A5308" s="72"/>
      <c r="B5308" s="72"/>
      <c r="C5308" s="72"/>
      <c r="D5308" s="73"/>
      <c r="E5308" s="72"/>
      <c r="F5308" s="72"/>
      <c r="G5308" s="74"/>
      <c r="H5308" s="72"/>
      <c r="I5308" s="72"/>
    </row>
    <row r="5309" spans="1:9" x14ac:dyDescent="0.25">
      <c r="A5309" s="72"/>
      <c r="B5309" s="72"/>
      <c r="C5309" s="72"/>
      <c r="D5309" s="73"/>
      <c r="E5309" s="72"/>
      <c r="F5309" s="72"/>
      <c r="G5309" s="74"/>
      <c r="H5309" s="72"/>
      <c r="I5309" s="72"/>
    </row>
    <row r="5310" spans="1:9" x14ac:dyDescent="0.25">
      <c r="A5310" s="72"/>
      <c r="B5310" s="72"/>
      <c r="C5310" s="72"/>
      <c r="D5310" s="73"/>
      <c r="E5310" s="72"/>
      <c r="F5310" s="72"/>
      <c r="G5310" s="74"/>
      <c r="H5310" s="72"/>
      <c r="I5310" s="72"/>
    </row>
    <row r="5311" spans="1:9" x14ac:dyDescent="0.25">
      <c r="A5311" s="72"/>
      <c r="B5311" s="72"/>
      <c r="C5311" s="72"/>
      <c r="D5311" s="73"/>
      <c r="E5311" s="72"/>
      <c r="F5311" s="72"/>
      <c r="G5311" s="74"/>
      <c r="H5311" s="72"/>
      <c r="I5311" s="72"/>
    </row>
    <row r="5312" spans="1:9" x14ac:dyDescent="0.25">
      <c r="A5312" s="72"/>
      <c r="B5312" s="72"/>
      <c r="C5312" s="72"/>
      <c r="D5312" s="73"/>
      <c r="E5312" s="72"/>
      <c r="F5312" s="72"/>
      <c r="G5312" s="74"/>
      <c r="H5312" s="72"/>
      <c r="I5312" s="72"/>
    </row>
    <row r="5313" spans="1:9" x14ac:dyDescent="0.25">
      <c r="A5313" s="72"/>
      <c r="B5313" s="72"/>
      <c r="C5313" s="72"/>
      <c r="D5313" s="73"/>
      <c r="E5313" s="72"/>
      <c r="F5313" s="72"/>
      <c r="G5313" s="74"/>
      <c r="H5313" s="72"/>
      <c r="I5313" s="72"/>
    </row>
    <row r="5314" spans="1:9" x14ac:dyDescent="0.25">
      <c r="A5314" s="72"/>
      <c r="B5314" s="72"/>
      <c r="C5314" s="72"/>
      <c r="D5314" s="73"/>
      <c r="E5314" s="72"/>
      <c r="F5314" s="72"/>
      <c r="G5314" s="74"/>
      <c r="H5314" s="72"/>
      <c r="I5314" s="72"/>
    </row>
    <row r="5315" spans="1:9" x14ac:dyDescent="0.25">
      <c r="A5315" s="72"/>
      <c r="B5315" s="72"/>
      <c r="C5315" s="72"/>
      <c r="D5315" s="73"/>
      <c r="E5315" s="72"/>
      <c r="F5315" s="72"/>
      <c r="G5315" s="74"/>
      <c r="H5315" s="72"/>
      <c r="I5315" s="72"/>
    </row>
    <row r="5316" spans="1:9" x14ac:dyDescent="0.25">
      <c r="A5316" s="72"/>
      <c r="B5316" s="72"/>
      <c r="C5316" s="72"/>
      <c r="D5316" s="73"/>
      <c r="E5316" s="72"/>
      <c r="F5316" s="72"/>
      <c r="G5316" s="74"/>
      <c r="H5316" s="72"/>
      <c r="I5316" s="72"/>
    </row>
    <row r="5317" spans="1:9" x14ac:dyDescent="0.25">
      <c r="A5317" s="72"/>
      <c r="B5317" s="72"/>
      <c r="C5317" s="72"/>
      <c r="D5317" s="73"/>
      <c r="E5317" s="72"/>
      <c r="F5317" s="72"/>
      <c r="G5317" s="74"/>
      <c r="H5317" s="72"/>
      <c r="I5317" s="72"/>
    </row>
    <row r="5318" spans="1:9" x14ac:dyDescent="0.25">
      <c r="A5318" s="72"/>
      <c r="B5318" s="72"/>
      <c r="C5318" s="72"/>
      <c r="D5318" s="73"/>
      <c r="E5318" s="72"/>
      <c r="F5318" s="72"/>
      <c r="G5318" s="74"/>
      <c r="H5318" s="72"/>
      <c r="I5318" s="72"/>
    </row>
    <row r="5319" spans="1:9" x14ac:dyDescent="0.25">
      <c r="A5319" s="72"/>
      <c r="B5319" s="72"/>
      <c r="C5319" s="72"/>
      <c r="D5319" s="73"/>
      <c r="E5319" s="72"/>
      <c r="F5319" s="72"/>
      <c r="G5319" s="74"/>
      <c r="H5319" s="72"/>
      <c r="I5319" s="72"/>
    </row>
    <row r="5320" spans="1:9" x14ac:dyDescent="0.25">
      <c r="A5320" s="72"/>
      <c r="B5320" s="72"/>
      <c r="C5320" s="72"/>
      <c r="D5320" s="73"/>
      <c r="E5320" s="72"/>
      <c r="F5320" s="72"/>
      <c r="G5320" s="74"/>
      <c r="H5320" s="72"/>
      <c r="I5320" s="72"/>
    </row>
    <row r="5321" spans="1:9" x14ac:dyDescent="0.25">
      <c r="A5321" s="72"/>
      <c r="B5321" s="72"/>
      <c r="C5321" s="72"/>
      <c r="D5321" s="73"/>
      <c r="E5321" s="72"/>
      <c r="F5321" s="72"/>
      <c r="G5321" s="74"/>
      <c r="H5321" s="72"/>
      <c r="I5321" s="72"/>
    </row>
    <row r="5322" spans="1:9" x14ac:dyDescent="0.25">
      <c r="A5322" s="72"/>
      <c r="B5322" s="72"/>
      <c r="C5322" s="72"/>
      <c r="D5322" s="73"/>
      <c r="E5322" s="72"/>
      <c r="F5322" s="72"/>
      <c r="G5322" s="74"/>
      <c r="H5322" s="72"/>
      <c r="I5322" s="72"/>
    </row>
    <row r="5323" spans="1:9" x14ac:dyDescent="0.25">
      <c r="A5323" s="72"/>
      <c r="B5323" s="72"/>
      <c r="C5323" s="72"/>
      <c r="D5323" s="73"/>
      <c r="E5323" s="72"/>
      <c r="F5323" s="72"/>
      <c r="G5323" s="74"/>
      <c r="H5323" s="72"/>
      <c r="I5323" s="72"/>
    </row>
    <row r="5324" spans="1:9" x14ac:dyDescent="0.25">
      <c r="A5324" s="72"/>
      <c r="B5324" s="72"/>
      <c r="C5324" s="72"/>
      <c r="D5324" s="73"/>
      <c r="E5324" s="72"/>
      <c r="F5324" s="72"/>
      <c r="G5324" s="74"/>
      <c r="H5324" s="72"/>
      <c r="I5324" s="72"/>
    </row>
    <row r="5325" spans="1:9" x14ac:dyDescent="0.25">
      <c r="A5325" s="72"/>
      <c r="B5325" s="72"/>
      <c r="C5325" s="72"/>
      <c r="D5325" s="73"/>
      <c r="E5325" s="72"/>
      <c r="F5325" s="72"/>
      <c r="G5325" s="74"/>
      <c r="H5325" s="72"/>
      <c r="I5325" s="72"/>
    </row>
    <row r="5326" spans="1:9" x14ac:dyDescent="0.25">
      <c r="A5326" s="72"/>
      <c r="B5326" s="72"/>
      <c r="C5326" s="72"/>
      <c r="D5326" s="73"/>
      <c r="E5326" s="72"/>
      <c r="F5326" s="72"/>
      <c r="G5326" s="74"/>
      <c r="H5326" s="72"/>
      <c r="I5326" s="72"/>
    </row>
    <row r="5327" spans="1:9" x14ac:dyDescent="0.25">
      <c r="A5327" s="72"/>
      <c r="B5327" s="72"/>
      <c r="C5327" s="72"/>
      <c r="D5327" s="73"/>
      <c r="E5327" s="72"/>
      <c r="F5327" s="72"/>
      <c r="G5327" s="74"/>
      <c r="H5327" s="72"/>
      <c r="I5327" s="72"/>
    </row>
    <row r="5328" spans="1:9" x14ac:dyDescent="0.25">
      <c r="A5328" s="72"/>
      <c r="B5328" s="72"/>
      <c r="C5328" s="72"/>
      <c r="D5328" s="73"/>
      <c r="E5328" s="72"/>
      <c r="F5328" s="72"/>
      <c r="G5328" s="74"/>
      <c r="H5328" s="72"/>
      <c r="I5328" s="72"/>
    </row>
    <row r="5329" spans="1:9" x14ac:dyDescent="0.25">
      <c r="A5329" s="72"/>
      <c r="B5329" s="72"/>
      <c r="C5329" s="72"/>
      <c r="D5329" s="73"/>
      <c r="E5329" s="72"/>
      <c r="F5329" s="72"/>
      <c r="G5329" s="74"/>
      <c r="H5329" s="72"/>
      <c r="I5329" s="72"/>
    </row>
    <row r="5330" spans="1:9" x14ac:dyDescent="0.25">
      <c r="A5330" s="72"/>
      <c r="B5330" s="72"/>
      <c r="C5330" s="72"/>
      <c r="D5330" s="73"/>
      <c r="E5330" s="72"/>
      <c r="F5330" s="72"/>
      <c r="G5330" s="74"/>
      <c r="H5330" s="72"/>
      <c r="I5330" s="72"/>
    </row>
    <row r="5331" spans="1:9" x14ac:dyDescent="0.25">
      <c r="A5331" s="72"/>
      <c r="B5331" s="72"/>
      <c r="C5331" s="72"/>
      <c r="D5331" s="73"/>
      <c r="E5331" s="72"/>
      <c r="F5331" s="72"/>
      <c r="G5331" s="74"/>
      <c r="H5331" s="72"/>
      <c r="I5331" s="72"/>
    </row>
    <row r="5332" spans="1:9" x14ac:dyDescent="0.25">
      <c r="A5332" s="72"/>
      <c r="B5332" s="72"/>
      <c r="C5332" s="72"/>
      <c r="D5332" s="73"/>
      <c r="E5332" s="72"/>
      <c r="F5332" s="72"/>
      <c r="G5332" s="74"/>
      <c r="H5332" s="72"/>
      <c r="I5332" s="72"/>
    </row>
    <row r="5333" spans="1:9" x14ac:dyDescent="0.25">
      <c r="A5333" s="72"/>
      <c r="B5333" s="72"/>
      <c r="C5333" s="72"/>
      <c r="D5333" s="73"/>
      <c r="E5333" s="72"/>
      <c r="F5333" s="72"/>
      <c r="G5333" s="74"/>
      <c r="H5333" s="72"/>
      <c r="I5333" s="72"/>
    </row>
    <row r="5334" spans="1:9" x14ac:dyDescent="0.25">
      <c r="A5334" s="72"/>
      <c r="B5334" s="72"/>
      <c r="C5334" s="72"/>
      <c r="D5334" s="73"/>
      <c r="E5334" s="72"/>
      <c r="F5334" s="72"/>
      <c r="G5334" s="74"/>
      <c r="H5334" s="72"/>
      <c r="I5334" s="72"/>
    </row>
    <row r="5335" spans="1:9" x14ac:dyDescent="0.25">
      <c r="A5335" s="72"/>
      <c r="B5335" s="72"/>
      <c r="C5335" s="72"/>
      <c r="D5335" s="73"/>
      <c r="E5335" s="72"/>
      <c r="F5335" s="72"/>
      <c r="G5335" s="74"/>
      <c r="H5335" s="72"/>
      <c r="I5335" s="72"/>
    </row>
    <row r="5336" spans="1:9" x14ac:dyDescent="0.25">
      <c r="A5336" s="72"/>
      <c r="B5336" s="72"/>
      <c r="C5336" s="72"/>
      <c r="D5336" s="73"/>
      <c r="E5336" s="72"/>
      <c r="F5336" s="72"/>
      <c r="G5336" s="74"/>
      <c r="H5336" s="72"/>
      <c r="I5336" s="72"/>
    </row>
    <row r="5337" spans="1:9" x14ac:dyDescent="0.25">
      <c r="A5337" s="72"/>
      <c r="B5337" s="72"/>
      <c r="C5337" s="72"/>
      <c r="D5337" s="73"/>
      <c r="E5337" s="72"/>
      <c r="F5337" s="72"/>
      <c r="G5337" s="74"/>
      <c r="H5337" s="72"/>
      <c r="I5337" s="72"/>
    </row>
    <row r="5338" spans="1:9" x14ac:dyDescent="0.25">
      <c r="A5338" s="72"/>
      <c r="B5338" s="72"/>
      <c r="C5338" s="72"/>
      <c r="D5338" s="73"/>
      <c r="E5338" s="72"/>
      <c r="F5338" s="72"/>
      <c r="G5338" s="74"/>
      <c r="H5338" s="72"/>
      <c r="I5338" s="72"/>
    </row>
    <row r="5339" spans="1:9" x14ac:dyDescent="0.25">
      <c r="A5339" s="72"/>
      <c r="B5339" s="72"/>
      <c r="C5339" s="72"/>
      <c r="D5339" s="73"/>
      <c r="E5339" s="72"/>
      <c r="F5339" s="72"/>
      <c r="G5339" s="74"/>
      <c r="H5339" s="72"/>
      <c r="I5339" s="72"/>
    </row>
    <row r="5340" spans="1:9" x14ac:dyDescent="0.25">
      <c r="A5340" s="72"/>
      <c r="B5340" s="72"/>
      <c r="C5340" s="72"/>
      <c r="D5340" s="73"/>
      <c r="E5340" s="72"/>
      <c r="F5340" s="72"/>
      <c r="G5340" s="74"/>
      <c r="H5340" s="72"/>
      <c r="I5340" s="72"/>
    </row>
    <row r="5341" spans="1:9" x14ac:dyDescent="0.25">
      <c r="A5341" s="72"/>
      <c r="B5341" s="72"/>
      <c r="C5341" s="72"/>
      <c r="D5341" s="73"/>
      <c r="E5341" s="72"/>
      <c r="F5341" s="72"/>
      <c r="G5341" s="74"/>
      <c r="H5341" s="72"/>
      <c r="I5341" s="72"/>
    </row>
    <row r="5342" spans="1:9" x14ac:dyDescent="0.25">
      <c r="A5342" s="72"/>
      <c r="B5342" s="72"/>
      <c r="C5342" s="72"/>
      <c r="D5342" s="73"/>
      <c r="E5342" s="72"/>
      <c r="F5342" s="72"/>
      <c r="G5342" s="74"/>
      <c r="H5342" s="72"/>
      <c r="I5342" s="72"/>
    </row>
    <row r="5343" spans="1:9" x14ac:dyDescent="0.25">
      <c r="A5343" s="72"/>
      <c r="B5343" s="72"/>
      <c r="C5343" s="72"/>
      <c r="D5343" s="73"/>
      <c r="E5343" s="72"/>
      <c r="F5343" s="72"/>
      <c r="G5343" s="74"/>
      <c r="H5343" s="72"/>
      <c r="I5343" s="72"/>
    </row>
    <row r="5344" spans="1:9" x14ac:dyDescent="0.25">
      <c r="A5344" s="72"/>
      <c r="B5344" s="72"/>
      <c r="C5344" s="72"/>
      <c r="D5344" s="73"/>
      <c r="E5344" s="72"/>
      <c r="F5344" s="72"/>
      <c r="G5344" s="74"/>
      <c r="H5344" s="72"/>
      <c r="I5344" s="72"/>
    </row>
    <row r="5345" spans="1:9" x14ac:dyDescent="0.25">
      <c r="A5345" s="72"/>
      <c r="B5345" s="72"/>
      <c r="C5345" s="72"/>
      <c r="D5345" s="73"/>
      <c r="E5345" s="72"/>
      <c r="F5345" s="72"/>
      <c r="G5345" s="74"/>
      <c r="H5345" s="72"/>
      <c r="I5345" s="72"/>
    </row>
    <row r="5346" spans="1:9" x14ac:dyDescent="0.25">
      <c r="A5346" s="72"/>
      <c r="B5346" s="72"/>
      <c r="C5346" s="72"/>
      <c r="D5346" s="73"/>
      <c r="E5346" s="72"/>
      <c r="F5346" s="72"/>
      <c r="G5346" s="74"/>
      <c r="H5346" s="72"/>
      <c r="I5346" s="72"/>
    </row>
    <row r="5347" spans="1:9" x14ac:dyDescent="0.25">
      <c r="A5347" s="72"/>
      <c r="B5347" s="72"/>
      <c r="C5347" s="72"/>
      <c r="D5347" s="73"/>
      <c r="E5347" s="72"/>
      <c r="F5347" s="72"/>
      <c r="G5347" s="74"/>
      <c r="H5347" s="72"/>
      <c r="I5347" s="72"/>
    </row>
    <row r="5348" spans="1:9" x14ac:dyDescent="0.25">
      <c r="A5348" s="72"/>
      <c r="B5348" s="72"/>
      <c r="C5348" s="72"/>
      <c r="D5348" s="73"/>
      <c r="E5348" s="72"/>
      <c r="F5348" s="72"/>
      <c r="G5348" s="74"/>
      <c r="H5348" s="72"/>
      <c r="I5348" s="72"/>
    </row>
    <row r="5349" spans="1:9" x14ac:dyDescent="0.25">
      <c r="A5349" s="72"/>
      <c r="B5349" s="72"/>
      <c r="C5349" s="72"/>
      <c r="D5349" s="73"/>
      <c r="E5349" s="72"/>
      <c r="F5349" s="72"/>
      <c r="G5349" s="74"/>
      <c r="H5349" s="72"/>
      <c r="I5349" s="72"/>
    </row>
    <row r="5350" spans="1:9" x14ac:dyDescent="0.25">
      <c r="A5350" s="72"/>
      <c r="B5350" s="72"/>
      <c r="C5350" s="72"/>
      <c r="D5350" s="73"/>
      <c r="E5350" s="72"/>
      <c r="F5350" s="72"/>
      <c r="G5350" s="74"/>
      <c r="H5350" s="72"/>
      <c r="I5350" s="72"/>
    </row>
    <row r="5351" spans="1:9" x14ac:dyDescent="0.25">
      <c r="A5351" s="72"/>
      <c r="B5351" s="72"/>
      <c r="C5351" s="72"/>
      <c r="D5351" s="73"/>
      <c r="E5351" s="72"/>
      <c r="F5351" s="72"/>
      <c r="G5351" s="74"/>
      <c r="H5351" s="72"/>
      <c r="I5351" s="72"/>
    </row>
    <row r="5352" spans="1:9" x14ac:dyDescent="0.25">
      <c r="A5352" s="72"/>
      <c r="B5352" s="72"/>
      <c r="C5352" s="72"/>
      <c r="D5352" s="73"/>
      <c r="E5352" s="72"/>
      <c r="F5352" s="72"/>
      <c r="G5352" s="74"/>
      <c r="H5352" s="72"/>
      <c r="I5352" s="72"/>
    </row>
    <row r="5353" spans="1:9" x14ac:dyDescent="0.25">
      <c r="A5353" s="72"/>
      <c r="B5353" s="72"/>
      <c r="C5353" s="72"/>
      <c r="D5353" s="73"/>
      <c r="E5353" s="72"/>
      <c r="F5353" s="72"/>
      <c r="G5353" s="74"/>
      <c r="H5353" s="72"/>
      <c r="I5353" s="72"/>
    </row>
    <row r="5354" spans="1:9" x14ac:dyDescent="0.25">
      <c r="A5354" s="72"/>
      <c r="B5354" s="72"/>
      <c r="C5354" s="72"/>
      <c r="D5354" s="73"/>
      <c r="E5354" s="72"/>
      <c r="F5354" s="72"/>
      <c r="G5354" s="74"/>
      <c r="H5354" s="72"/>
      <c r="I5354" s="72"/>
    </row>
    <row r="5355" spans="1:9" x14ac:dyDescent="0.25">
      <c r="A5355" s="72"/>
      <c r="B5355" s="72"/>
      <c r="C5355" s="72"/>
      <c r="D5355" s="73"/>
      <c r="E5355" s="72"/>
      <c r="F5355" s="72"/>
      <c r="G5355" s="74"/>
      <c r="H5355" s="72"/>
      <c r="I5355" s="72"/>
    </row>
    <row r="5356" spans="1:9" x14ac:dyDescent="0.25">
      <c r="A5356" s="72"/>
      <c r="B5356" s="72"/>
      <c r="C5356" s="72"/>
      <c r="D5356" s="73"/>
      <c r="E5356" s="72"/>
      <c r="F5356" s="72"/>
      <c r="G5356" s="74"/>
      <c r="H5356" s="72"/>
      <c r="I5356" s="72"/>
    </row>
    <row r="5357" spans="1:9" x14ac:dyDescent="0.25">
      <c r="A5357" s="72"/>
      <c r="B5357" s="72"/>
      <c r="C5357" s="72"/>
      <c r="D5357" s="73"/>
      <c r="E5357" s="72"/>
      <c r="F5357" s="72"/>
      <c r="G5357" s="74"/>
      <c r="H5357" s="72"/>
      <c r="I5357" s="72"/>
    </row>
    <row r="5358" spans="1:9" x14ac:dyDescent="0.25">
      <c r="A5358" s="72"/>
      <c r="B5358" s="72"/>
      <c r="C5358" s="72"/>
      <c r="D5358" s="73"/>
      <c r="E5358" s="72"/>
      <c r="F5358" s="72"/>
      <c r="G5358" s="74"/>
      <c r="H5358" s="72"/>
      <c r="I5358" s="72"/>
    </row>
    <row r="5359" spans="1:9" x14ac:dyDescent="0.25">
      <c r="A5359" s="72"/>
      <c r="B5359" s="72"/>
      <c r="C5359" s="72"/>
      <c r="D5359" s="73"/>
      <c r="E5359" s="72"/>
      <c r="F5359" s="72"/>
      <c r="G5359" s="74"/>
      <c r="H5359" s="72"/>
      <c r="I5359" s="72"/>
    </row>
    <row r="5360" spans="1:9" x14ac:dyDescent="0.25">
      <c r="A5360" s="72"/>
      <c r="B5360" s="72"/>
      <c r="C5360" s="72"/>
      <c r="D5360" s="73"/>
      <c r="E5360" s="72"/>
      <c r="F5360" s="72"/>
      <c r="G5360" s="74"/>
      <c r="H5360" s="72"/>
      <c r="I5360" s="72"/>
    </row>
    <row r="5361" spans="1:9" x14ac:dyDescent="0.25">
      <c r="A5361" s="72"/>
      <c r="B5361" s="72"/>
      <c r="C5361" s="72"/>
      <c r="D5361" s="73"/>
      <c r="E5361" s="72"/>
      <c r="F5361" s="72"/>
      <c r="G5361" s="74"/>
      <c r="H5361" s="72"/>
      <c r="I5361" s="72"/>
    </row>
    <row r="5362" spans="1:9" x14ac:dyDescent="0.25">
      <c r="A5362" s="72"/>
      <c r="B5362" s="72"/>
      <c r="C5362" s="72"/>
      <c r="D5362" s="73"/>
      <c r="E5362" s="72"/>
      <c r="F5362" s="72"/>
      <c r="G5362" s="74"/>
      <c r="H5362" s="72"/>
      <c r="I5362" s="72"/>
    </row>
    <row r="5363" spans="1:9" x14ac:dyDescent="0.25">
      <c r="A5363" s="72"/>
      <c r="B5363" s="72"/>
      <c r="C5363" s="72"/>
      <c r="D5363" s="73"/>
      <c r="E5363" s="72"/>
      <c r="F5363" s="72"/>
      <c r="G5363" s="74"/>
      <c r="H5363" s="72"/>
      <c r="I5363" s="72"/>
    </row>
    <row r="5364" spans="1:9" x14ac:dyDescent="0.25">
      <c r="A5364" s="72"/>
      <c r="B5364" s="72"/>
      <c r="C5364" s="72"/>
      <c r="D5364" s="73"/>
      <c r="E5364" s="72"/>
      <c r="F5364" s="72"/>
      <c r="G5364" s="74"/>
      <c r="H5364" s="72"/>
      <c r="I5364" s="72"/>
    </row>
    <row r="5365" spans="1:9" x14ac:dyDescent="0.25">
      <c r="A5365" s="72"/>
      <c r="B5365" s="72"/>
      <c r="C5365" s="72"/>
      <c r="D5365" s="73"/>
      <c r="E5365" s="72"/>
      <c r="F5365" s="72"/>
      <c r="G5365" s="74"/>
      <c r="H5365" s="72"/>
      <c r="I5365" s="72"/>
    </row>
    <row r="5366" spans="1:9" x14ac:dyDescent="0.25">
      <c r="A5366" s="72"/>
      <c r="B5366" s="72"/>
      <c r="C5366" s="72"/>
      <c r="D5366" s="73"/>
      <c r="E5366" s="72"/>
      <c r="F5366" s="72"/>
      <c r="G5366" s="74"/>
      <c r="H5366" s="72"/>
      <c r="I5366" s="72"/>
    </row>
    <row r="5367" spans="1:9" x14ac:dyDescent="0.25">
      <c r="A5367" s="72"/>
      <c r="B5367" s="72"/>
      <c r="C5367" s="72"/>
      <c r="D5367" s="73"/>
      <c r="E5367" s="72"/>
      <c r="F5367" s="72"/>
      <c r="G5367" s="74"/>
      <c r="H5367" s="72"/>
      <c r="I5367" s="72"/>
    </row>
    <row r="5368" spans="1:9" x14ac:dyDescent="0.25">
      <c r="A5368" s="72"/>
      <c r="B5368" s="72"/>
      <c r="C5368" s="72"/>
      <c r="D5368" s="73"/>
      <c r="E5368" s="72"/>
      <c r="F5368" s="72"/>
      <c r="G5368" s="74"/>
      <c r="H5368" s="72"/>
      <c r="I5368" s="72"/>
    </row>
    <row r="5369" spans="1:9" x14ac:dyDescent="0.25">
      <c r="A5369" s="72"/>
      <c r="B5369" s="72"/>
      <c r="C5369" s="72"/>
      <c r="D5369" s="73"/>
      <c r="E5369" s="72"/>
      <c r="F5369" s="72"/>
      <c r="G5369" s="74"/>
      <c r="H5369" s="72"/>
      <c r="I5369" s="72"/>
    </row>
    <row r="5370" spans="1:9" x14ac:dyDescent="0.25">
      <c r="A5370" s="72"/>
      <c r="B5370" s="72"/>
      <c r="C5370" s="72"/>
      <c r="D5370" s="73"/>
      <c r="E5370" s="72"/>
      <c r="F5370" s="72"/>
      <c r="G5370" s="74"/>
      <c r="H5370" s="72"/>
      <c r="I5370" s="72"/>
    </row>
    <row r="5371" spans="1:9" x14ac:dyDescent="0.25">
      <c r="A5371" s="72"/>
      <c r="B5371" s="72"/>
      <c r="C5371" s="72"/>
      <c r="D5371" s="73"/>
      <c r="E5371" s="72"/>
      <c r="F5371" s="72"/>
      <c r="G5371" s="74"/>
      <c r="H5371" s="72"/>
      <c r="I5371" s="72"/>
    </row>
    <row r="5372" spans="1:9" x14ac:dyDescent="0.25">
      <c r="A5372" s="72"/>
      <c r="B5372" s="72"/>
      <c r="C5372" s="72"/>
      <c r="D5372" s="73"/>
      <c r="E5372" s="72"/>
      <c r="F5372" s="72"/>
      <c r="G5372" s="74"/>
      <c r="H5372" s="72"/>
      <c r="I5372" s="72"/>
    </row>
    <row r="5373" spans="1:9" x14ac:dyDescent="0.25">
      <c r="A5373" s="72"/>
      <c r="B5373" s="72"/>
      <c r="C5373" s="72"/>
      <c r="D5373" s="73"/>
      <c r="E5373" s="72"/>
      <c r="F5373" s="72"/>
      <c r="G5373" s="74"/>
      <c r="H5373" s="72"/>
      <c r="I5373" s="72"/>
    </row>
    <row r="5374" spans="1:9" x14ac:dyDescent="0.25">
      <c r="A5374" s="72"/>
      <c r="B5374" s="72"/>
      <c r="C5374" s="72"/>
      <c r="D5374" s="73"/>
      <c r="E5374" s="72"/>
      <c r="F5374" s="72"/>
      <c r="G5374" s="74"/>
      <c r="H5374" s="72"/>
      <c r="I5374" s="72"/>
    </row>
    <row r="5375" spans="1:9" x14ac:dyDescent="0.25">
      <c r="A5375" s="72"/>
      <c r="B5375" s="72"/>
      <c r="C5375" s="72"/>
      <c r="D5375" s="73"/>
      <c r="E5375" s="72"/>
      <c r="F5375" s="72"/>
      <c r="G5375" s="74"/>
      <c r="H5375" s="72"/>
      <c r="I5375" s="72"/>
    </row>
    <row r="5376" spans="1:9" x14ac:dyDescent="0.25">
      <c r="A5376" s="72"/>
      <c r="B5376" s="72"/>
      <c r="C5376" s="72"/>
      <c r="D5376" s="73"/>
      <c r="E5376" s="72"/>
      <c r="F5376" s="72"/>
      <c r="G5376" s="74"/>
      <c r="H5376" s="72"/>
      <c r="I5376" s="72"/>
    </row>
    <row r="5377" spans="1:9" x14ac:dyDescent="0.25">
      <c r="A5377" s="72"/>
      <c r="B5377" s="72"/>
      <c r="C5377" s="72"/>
      <c r="D5377" s="73"/>
      <c r="E5377" s="72"/>
      <c r="F5377" s="72"/>
      <c r="G5377" s="74"/>
      <c r="H5377" s="72"/>
      <c r="I5377" s="72"/>
    </row>
    <row r="5378" spans="1:9" x14ac:dyDescent="0.25">
      <c r="A5378" s="72"/>
      <c r="B5378" s="72"/>
      <c r="C5378" s="72"/>
      <c r="D5378" s="73"/>
      <c r="E5378" s="72"/>
      <c r="F5378" s="72"/>
      <c r="G5378" s="74"/>
      <c r="H5378" s="72"/>
      <c r="I5378" s="72"/>
    </row>
    <row r="5379" spans="1:9" x14ac:dyDescent="0.25">
      <c r="A5379" s="72"/>
      <c r="B5379" s="72"/>
      <c r="C5379" s="72"/>
      <c r="D5379" s="73"/>
      <c r="E5379" s="72"/>
      <c r="F5379" s="72"/>
      <c r="G5379" s="74"/>
      <c r="H5379" s="72"/>
      <c r="I5379" s="72"/>
    </row>
    <row r="5380" spans="1:9" x14ac:dyDescent="0.25">
      <c r="A5380" s="72"/>
      <c r="B5380" s="72"/>
      <c r="C5380" s="72"/>
      <c r="D5380" s="73"/>
      <c r="E5380" s="72"/>
      <c r="F5380" s="72"/>
      <c r="G5380" s="74"/>
      <c r="H5380" s="72"/>
      <c r="I5380" s="72"/>
    </row>
    <row r="5381" spans="1:9" x14ac:dyDescent="0.25">
      <c r="A5381" s="72"/>
      <c r="B5381" s="72"/>
      <c r="C5381" s="72"/>
      <c r="D5381" s="73"/>
      <c r="E5381" s="72"/>
      <c r="F5381" s="72"/>
      <c r="G5381" s="74"/>
      <c r="H5381" s="72"/>
      <c r="I5381" s="72"/>
    </row>
    <row r="5382" spans="1:9" x14ac:dyDescent="0.25">
      <c r="A5382" s="72"/>
      <c r="B5382" s="72"/>
      <c r="C5382" s="72"/>
      <c r="D5382" s="73"/>
      <c r="E5382" s="72"/>
      <c r="F5382" s="72"/>
      <c r="G5382" s="74"/>
      <c r="H5382" s="72"/>
      <c r="I5382" s="72"/>
    </row>
    <row r="5383" spans="1:9" x14ac:dyDescent="0.25">
      <c r="A5383" s="72"/>
      <c r="B5383" s="72"/>
      <c r="C5383" s="72"/>
      <c r="D5383" s="73"/>
      <c r="E5383" s="72"/>
      <c r="F5383" s="72"/>
      <c r="G5383" s="74"/>
      <c r="H5383" s="72"/>
      <c r="I5383" s="72"/>
    </row>
    <row r="5384" spans="1:9" x14ac:dyDescent="0.25">
      <c r="A5384" s="72"/>
      <c r="B5384" s="72"/>
      <c r="C5384" s="72"/>
      <c r="D5384" s="73"/>
      <c r="E5384" s="72"/>
      <c r="F5384" s="72"/>
      <c r="G5384" s="74"/>
      <c r="H5384" s="72"/>
      <c r="I5384" s="72"/>
    </row>
    <row r="5385" spans="1:9" x14ac:dyDescent="0.25">
      <c r="A5385" s="72"/>
      <c r="B5385" s="72"/>
      <c r="C5385" s="72"/>
      <c r="D5385" s="73"/>
      <c r="E5385" s="72"/>
      <c r="F5385" s="72"/>
      <c r="G5385" s="74"/>
      <c r="H5385" s="72"/>
      <c r="I5385" s="72"/>
    </row>
    <row r="5386" spans="1:9" x14ac:dyDescent="0.25">
      <c r="A5386" s="72"/>
      <c r="B5386" s="72"/>
      <c r="C5386" s="72"/>
      <c r="D5386" s="73"/>
      <c r="E5386" s="72"/>
      <c r="F5386" s="72"/>
      <c r="G5386" s="74"/>
      <c r="H5386" s="72"/>
      <c r="I5386" s="72"/>
    </row>
    <row r="5387" spans="1:9" x14ac:dyDescent="0.25">
      <c r="A5387" s="72"/>
      <c r="B5387" s="72"/>
      <c r="C5387" s="72"/>
      <c r="D5387" s="73"/>
      <c r="E5387" s="72"/>
      <c r="F5387" s="72"/>
      <c r="G5387" s="74"/>
      <c r="H5387" s="72"/>
      <c r="I5387" s="72"/>
    </row>
    <row r="5388" spans="1:9" x14ac:dyDescent="0.25">
      <c r="A5388" s="72"/>
      <c r="B5388" s="72"/>
      <c r="C5388" s="72"/>
      <c r="D5388" s="73"/>
      <c r="E5388" s="72"/>
      <c r="F5388" s="72"/>
      <c r="G5388" s="74"/>
      <c r="H5388" s="72"/>
      <c r="I5388" s="72"/>
    </row>
    <row r="5389" spans="1:9" x14ac:dyDescent="0.25">
      <c r="A5389" s="72"/>
      <c r="B5389" s="72"/>
      <c r="C5389" s="72"/>
      <c r="D5389" s="73"/>
      <c r="E5389" s="72"/>
      <c r="F5389" s="72"/>
      <c r="G5389" s="74"/>
      <c r="H5389" s="72"/>
      <c r="I5389" s="72"/>
    </row>
    <row r="5390" spans="1:9" x14ac:dyDescent="0.25">
      <c r="A5390" s="72"/>
      <c r="B5390" s="72"/>
      <c r="C5390" s="72"/>
      <c r="D5390" s="73"/>
      <c r="E5390" s="72"/>
      <c r="F5390" s="72"/>
      <c r="G5390" s="74"/>
      <c r="H5390" s="72"/>
      <c r="I5390" s="72"/>
    </row>
    <row r="5391" spans="1:9" x14ac:dyDescent="0.25">
      <c r="A5391" s="72"/>
      <c r="B5391" s="72"/>
      <c r="C5391" s="72"/>
      <c r="D5391" s="73"/>
      <c r="E5391" s="72"/>
      <c r="F5391" s="72"/>
      <c r="G5391" s="74"/>
      <c r="H5391" s="72"/>
      <c r="I5391" s="72"/>
    </row>
    <row r="5392" spans="1:9" x14ac:dyDescent="0.25">
      <c r="A5392" s="72"/>
      <c r="B5392" s="72"/>
      <c r="C5392" s="72"/>
      <c r="D5392" s="73"/>
      <c r="E5392" s="72"/>
      <c r="F5392" s="72"/>
      <c r="G5392" s="74"/>
      <c r="H5392" s="72"/>
      <c r="I5392" s="72"/>
    </row>
    <row r="5393" spans="1:9" x14ac:dyDescent="0.25">
      <c r="A5393" s="72"/>
      <c r="B5393" s="72"/>
      <c r="C5393" s="72"/>
      <c r="D5393" s="73"/>
      <c r="E5393" s="72"/>
      <c r="F5393" s="72"/>
      <c r="G5393" s="74"/>
      <c r="H5393" s="72"/>
      <c r="I5393" s="72"/>
    </row>
    <row r="5394" spans="1:9" x14ac:dyDescent="0.25">
      <c r="A5394" s="72"/>
      <c r="B5394" s="72"/>
      <c r="C5394" s="72"/>
      <c r="D5394" s="73"/>
      <c r="E5394" s="72"/>
      <c r="F5394" s="72"/>
      <c r="G5394" s="74"/>
      <c r="H5394" s="72"/>
      <c r="I5394" s="72"/>
    </row>
    <row r="5395" spans="1:9" x14ac:dyDescent="0.25">
      <c r="A5395" s="72"/>
      <c r="B5395" s="72"/>
      <c r="C5395" s="72"/>
      <c r="D5395" s="73"/>
      <c r="E5395" s="72"/>
      <c r="F5395" s="72"/>
      <c r="G5395" s="74"/>
      <c r="H5395" s="72"/>
      <c r="I5395" s="72"/>
    </row>
    <row r="5396" spans="1:9" x14ac:dyDescent="0.25">
      <c r="A5396" s="72"/>
      <c r="B5396" s="72"/>
      <c r="C5396" s="72"/>
      <c r="D5396" s="73"/>
      <c r="E5396" s="72"/>
      <c r="F5396" s="72"/>
      <c r="G5396" s="74"/>
      <c r="H5396" s="72"/>
      <c r="I5396" s="72"/>
    </row>
    <row r="5397" spans="1:9" x14ac:dyDescent="0.25">
      <c r="A5397" s="72"/>
      <c r="B5397" s="72"/>
      <c r="C5397" s="72"/>
      <c r="D5397" s="73"/>
      <c r="E5397" s="72"/>
      <c r="F5397" s="72"/>
      <c r="G5397" s="74"/>
      <c r="H5397" s="72"/>
      <c r="I5397" s="72"/>
    </row>
    <row r="5398" spans="1:9" x14ac:dyDescent="0.25">
      <c r="A5398" s="72"/>
      <c r="B5398" s="72"/>
      <c r="C5398" s="72"/>
      <c r="D5398" s="73"/>
      <c r="E5398" s="72"/>
      <c r="F5398" s="72"/>
      <c r="G5398" s="74"/>
      <c r="H5398" s="72"/>
      <c r="I5398" s="72"/>
    </row>
    <row r="5399" spans="1:9" x14ac:dyDescent="0.25">
      <c r="A5399" s="72"/>
      <c r="B5399" s="72"/>
      <c r="C5399" s="72"/>
      <c r="D5399" s="73"/>
      <c r="E5399" s="72"/>
      <c r="F5399" s="72"/>
      <c r="G5399" s="74"/>
      <c r="H5399" s="72"/>
      <c r="I5399" s="72"/>
    </row>
    <row r="5400" spans="1:9" x14ac:dyDescent="0.25">
      <c r="A5400" s="72"/>
      <c r="B5400" s="72"/>
      <c r="C5400" s="72"/>
      <c r="D5400" s="73"/>
      <c r="E5400" s="72"/>
      <c r="F5400" s="72"/>
      <c r="G5400" s="74"/>
      <c r="H5400" s="72"/>
      <c r="I5400" s="72"/>
    </row>
    <row r="5401" spans="1:9" x14ac:dyDescent="0.25">
      <c r="A5401" s="72"/>
      <c r="B5401" s="72"/>
      <c r="C5401" s="72"/>
      <c r="D5401" s="73"/>
      <c r="E5401" s="72"/>
      <c r="F5401" s="72"/>
      <c r="G5401" s="74"/>
      <c r="H5401" s="72"/>
      <c r="I5401" s="72"/>
    </row>
    <row r="5402" spans="1:9" x14ac:dyDescent="0.25">
      <c r="A5402" s="72"/>
      <c r="B5402" s="72"/>
      <c r="C5402" s="72"/>
      <c r="D5402" s="73"/>
      <c r="E5402" s="72"/>
      <c r="F5402" s="72"/>
      <c r="G5402" s="74"/>
      <c r="H5402" s="72"/>
      <c r="I5402" s="72"/>
    </row>
    <row r="5403" spans="1:9" x14ac:dyDescent="0.25">
      <c r="A5403" s="72"/>
      <c r="B5403" s="72"/>
      <c r="C5403" s="72"/>
      <c r="D5403" s="73"/>
      <c r="E5403" s="72"/>
      <c r="F5403" s="72"/>
      <c r="G5403" s="74"/>
      <c r="H5403" s="72"/>
      <c r="I5403" s="72"/>
    </row>
    <row r="5404" spans="1:9" x14ac:dyDescent="0.25">
      <c r="A5404" s="72"/>
      <c r="B5404" s="72"/>
      <c r="C5404" s="72"/>
      <c r="D5404" s="73"/>
      <c r="E5404" s="72"/>
      <c r="F5404" s="72"/>
      <c r="G5404" s="74"/>
      <c r="H5404" s="72"/>
      <c r="I5404" s="72"/>
    </row>
    <row r="5405" spans="1:9" x14ac:dyDescent="0.25">
      <c r="A5405" s="72"/>
      <c r="B5405" s="72"/>
      <c r="C5405" s="72"/>
      <c r="D5405" s="73"/>
      <c r="E5405" s="72"/>
      <c r="F5405" s="72"/>
      <c r="G5405" s="74"/>
      <c r="H5405" s="72"/>
      <c r="I5405" s="72"/>
    </row>
    <row r="5406" spans="1:9" x14ac:dyDescent="0.25">
      <c r="A5406" s="72"/>
      <c r="B5406" s="72"/>
      <c r="C5406" s="72"/>
      <c r="D5406" s="73"/>
      <c r="E5406" s="72"/>
      <c r="F5406" s="72"/>
      <c r="G5406" s="74"/>
      <c r="H5406" s="72"/>
      <c r="I5406" s="72"/>
    </row>
    <row r="5407" spans="1:9" x14ac:dyDescent="0.25">
      <c r="A5407" s="72"/>
      <c r="B5407" s="72"/>
      <c r="C5407" s="72"/>
      <c r="D5407" s="73"/>
      <c r="E5407" s="72"/>
      <c r="F5407" s="72"/>
      <c r="G5407" s="74"/>
      <c r="H5407" s="72"/>
      <c r="I5407" s="72"/>
    </row>
    <row r="5408" spans="1:9" x14ac:dyDescent="0.25">
      <c r="A5408" s="72"/>
      <c r="B5408" s="72"/>
      <c r="C5408" s="72"/>
      <c r="D5408" s="73"/>
      <c r="E5408" s="72"/>
      <c r="F5408" s="72"/>
      <c r="G5408" s="74"/>
      <c r="H5408" s="72"/>
      <c r="I5408" s="72"/>
    </row>
    <row r="5409" spans="1:9" x14ac:dyDescent="0.25">
      <c r="A5409" s="72"/>
      <c r="B5409" s="72"/>
      <c r="C5409" s="72"/>
      <c r="D5409" s="73"/>
      <c r="E5409" s="72"/>
      <c r="F5409" s="72"/>
      <c r="G5409" s="74"/>
      <c r="H5409" s="72"/>
      <c r="I5409" s="72"/>
    </row>
    <row r="5410" spans="1:9" x14ac:dyDescent="0.25">
      <c r="A5410" s="72"/>
      <c r="B5410" s="72"/>
      <c r="C5410" s="72"/>
      <c r="D5410" s="73"/>
      <c r="E5410" s="72"/>
      <c r="F5410" s="72"/>
      <c r="G5410" s="74"/>
      <c r="H5410" s="72"/>
      <c r="I5410" s="72"/>
    </row>
    <row r="5411" spans="1:9" x14ac:dyDescent="0.25">
      <c r="A5411" s="72"/>
      <c r="B5411" s="72"/>
      <c r="C5411" s="72"/>
      <c r="D5411" s="73"/>
      <c r="E5411" s="72"/>
      <c r="F5411" s="72"/>
      <c r="G5411" s="74"/>
      <c r="H5411" s="72"/>
      <c r="I5411" s="72"/>
    </row>
    <row r="5412" spans="1:9" x14ac:dyDescent="0.25">
      <c r="A5412" s="72"/>
      <c r="B5412" s="72"/>
      <c r="C5412" s="72"/>
      <c r="D5412" s="73"/>
      <c r="E5412" s="72"/>
      <c r="F5412" s="72"/>
      <c r="G5412" s="74"/>
      <c r="H5412" s="72"/>
      <c r="I5412" s="72"/>
    </row>
    <row r="5413" spans="1:9" x14ac:dyDescent="0.25">
      <c r="A5413" s="72"/>
      <c r="B5413" s="72"/>
      <c r="C5413" s="72"/>
      <c r="D5413" s="73"/>
      <c r="E5413" s="72"/>
      <c r="F5413" s="72"/>
      <c r="G5413" s="74"/>
      <c r="H5413" s="72"/>
      <c r="I5413" s="72"/>
    </row>
    <row r="5414" spans="1:9" x14ac:dyDescent="0.25">
      <c r="A5414" s="72"/>
      <c r="B5414" s="72"/>
      <c r="C5414" s="72"/>
      <c r="D5414" s="73"/>
      <c r="E5414" s="72"/>
      <c r="F5414" s="72"/>
      <c r="G5414" s="74"/>
      <c r="H5414" s="72"/>
      <c r="I5414" s="72"/>
    </row>
    <row r="5415" spans="1:9" x14ac:dyDescent="0.25">
      <c r="A5415" s="72"/>
      <c r="B5415" s="72"/>
      <c r="C5415" s="72"/>
      <c r="D5415" s="73"/>
      <c r="E5415" s="72"/>
      <c r="F5415" s="72"/>
      <c r="G5415" s="74"/>
      <c r="H5415" s="72"/>
      <c r="I5415" s="72"/>
    </row>
    <row r="5416" spans="1:9" x14ac:dyDescent="0.25">
      <c r="A5416" s="72"/>
      <c r="B5416" s="72"/>
      <c r="C5416" s="72"/>
      <c r="D5416" s="73"/>
      <c r="E5416" s="72"/>
      <c r="F5416" s="72"/>
      <c r="G5416" s="74"/>
      <c r="H5416" s="72"/>
      <c r="I5416" s="72"/>
    </row>
    <row r="5417" spans="1:9" x14ac:dyDescent="0.25">
      <c r="A5417" s="72"/>
      <c r="B5417" s="72"/>
      <c r="C5417" s="72"/>
      <c r="D5417" s="73"/>
      <c r="E5417" s="72"/>
      <c r="F5417" s="72"/>
      <c r="G5417" s="74"/>
      <c r="H5417" s="72"/>
      <c r="I5417" s="72"/>
    </row>
    <row r="5418" spans="1:9" x14ac:dyDescent="0.25">
      <c r="A5418" s="72"/>
      <c r="B5418" s="72"/>
      <c r="C5418" s="72"/>
      <c r="D5418" s="73"/>
      <c r="E5418" s="72"/>
      <c r="F5418" s="72"/>
      <c r="G5418" s="74"/>
      <c r="H5418" s="72"/>
      <c r="I5418" s="72"/>
    </row>
    <row r="5419" spans="1:9" x14ac:dyDescent="0.25">
      <c r="A5419" s="72"/>
      <c r="B5419" s="72"/>
      <c r="C5419" s="72"/>
      <c r="D5419" s="73"/>
      <c r="E5419" s="72"/>
      <c r="F5419" s="72"/>
      <c r="G5419" s="74"/>
      <c r="H5419" s="72"/>
      <c r="I5419" s="72"/>
    </row>
    <row r="5420" spans="1:9" x14ac:dyDescent="0.25">
      <c r="A5420" s="72"/>
      <c r="B5420" s="72"/>
      <c r="C5420" s="72"/>
      <c r="D5420" s="73"/>
      <c r="E5420" s="72"/>
      <c r="F5420" s="72"/>
      <c r="G5420" s="74"/>
      <c r="H5420" s="72"/>
      <c r="I5420" s="72"/>
    </row>
    <row r="5421" spans="1:9" x14ac:dyDescent="0.25">
      <c r="A5421" s="72"/>
      <c r="B5421" s="72"/>
      <c r="C5421" s="72"/>
      <c r="D5421" s="73"/>
      <c r="E5421" s="72"/>
      <c r="F5421" s="72"/>
      <c r="G5421" s="74"/>
      <c r="H5421" s="72"/>
      <c r="I5421" s="72"/>
    </row>
    <row r="5422" spans="1:9" x14ac:dyDescent="0.25">
      <c r="A5422" s="72"/>
      <c r="B5422" s="72"/>
      <c r="C5422" s="72"/>
      <c r="D5422" s="73"/>
      <c r="E5422" s="72"/>
      <c r="F5422" s="72"/>
      <c r="G5422" s="74"/>
      <c r="H5422" s="72"/>
      <c r="I5422" s="72"/>
    </row>
    <row r="5423" spans="1:9" x14ac:dyDescent="0.25">
      <c r="A5423" s="72"/>
      <c r="B5423" s="72"/>
      <c r="C5423" s="72"/>
      <c r="D5423" s="73"/>
      <c r="E5423" s="72"/>
      <c r="F5423" s="72"/>
      <c r="G5423" s="74"/>
      <c r="H5423" s="72"/>
      <c r="I5423" s="72"/>
    </row>
    <row r="5424" spans="1:9" x14ac:dyDescent="0.25">
      <c r="A5424" s="72"/>
      <c r="B5424" s="72"/>
      <c r="C5424" s="72"/>
      <c r="D5424" s="73"/>
      <c r="E5424" s="72"/>
      <c r="F5424" s="72"/>
      <c r="G5424" s="74"/>
      <c r="H5424" s="72"/>
      <c r="I5424" s="72"/>
    </row>
    <row r="5425" spans="1:9" x14ac:dyDescent="0.25">
      <c r="A5425" s="72"/>
      <c r="B5425" s="72"/>
      <c r="C5425" s="72"/>
      <c r="D5425" s="73"/>
      <c r="E5425" s="72"/>
      <c r="F5425" s="72"/>
      <c r="G5425" s="74"/>
      <c r="H5425" s="72"/>
      <c r="I5425" s="72"/>
    </row>
    <row r="5426" spans="1:9" x14ac:dyDescent="0.25">
      <c r="A5426" s="72"/>
      <c r="B5426" s="72"/>
      <c r="C5426" s="72"/>
      <c r="D5426" s="73"/>
      <c r="E5426" s="72"/>
      <c r="F5426" s="72"/>
      <c r="G5426" s="74"/>
      <c r="H5426" s="72"/>
      <c r="I5426" s="72"/>
    </row>
    <row r="5427" spans="1:9" x14ac:dyDescent="0.25">
      <c r="A5427" s="72"/>
      <c r="B5427" s="72"/>
      <c r="C5427" s="72"/>
      <c r="D5427" s="73"/>
      <c r="E5427" s="72"/>
      <c r="F5427" s="72"/>
      <c r="G5427" s="74"/>
      <c r="H5427" s="72"/>
      <c r="I5427" s="72"/>
    </row>
    <row r="5428" spans="1:9" x14ac:dyDescent="0.25">
      <c r="A5428" s="72"/>
      <c r="B5428" s="72"/>
      <c r="C5428" s="72"/>
      <c r="D5428" s="73"/>
      <c r="E5428" s="72"/>
      <c r="F5428" s="72"/>
      <c r="G5428" s="74"/>
      <c r="H5428" s="72"/>
      <c r="I5428" s="72"/>
    </row>
    <row r="5429" spans="1:9" x14ac:dyDescent="0.25">
      <c r="A5429" s="72"/>
      <c r="B5429" s="72"/>
      <c r="C5429" s="72"/>
      <c r="D5429" s="73"/>
      <c r="E5429" s="72"/>
      <c r="F5429" s="72"/>
      <c r="G5429" s="74"/>
      <c r="H5429" s="72"/>
      <c r="I5429" s="72"/>
    </row>
    <row r="5430" spans="1:9" x14ac:dyDescent="0.25">
      <c r="A5430" s="72"/>
      <c r="B5430" s="72"/>
      <c r="C5430" s="72"/>
      <c r="D5430" s="73"/>
      <c r="E5430" s="72"/>
      <c r="F5430" s="72"/>
      <c r="G5430" s="74"/>
      <c r="H5430" s="72"/>
      <c r="I5430" s="72"/>
    </row>
    <row r="5431" spans="1:9" x14ac:dyDescent="0.25">
      <c r="A5431" s="72"/>
      <c r="B5431" s="72"/>
      <c r="C5431" s="72"/>
      <c r="D5431" s="73"/>
      <c r="E5431" s="72"/>
      <c r="F5431" s="72"/>
      <c r="G5431" s="74"/>
      <c r="H5431" s="72"/>
      <c r="I5431" s="72"/>
    </row>
    <row r="5432" spans="1:9" x14ac:dyDescent="0.25">
      <c r="A5432" s="72"/>
      <c r="B5432" s="72"/>
      <c r="C5432" s="72"/>
      <c r="D5432" s="73"/>
      <c r="E5432" s="72"/>
      <c r="F5432" s="72"/>
      <c r="G5432" s="74"/>
      <c r="H5432" s="72"/>
      <c r="I5432" s="72"/>
    </row>
    <row r="5433" spans="1:9" x14ac:dyDescent="0.25">
      <c r="A5433" s="72"/>
      <c r="B5433" s="72"/>
      <c r="C5433" s="72"/>
      <c r="D5433" s="73"/>
      <c r="E5433" s="72"/>
      <c r="F5433" s="72"/>
      <c r="G5433" s="74"/>
      <c r="H5433" s="72"/>
      <c r="I5433" s="72"/>
    </row>
    <row r="5434" spans="1:9" x14ac:dyDescent="0.25">
      <c r="A5434" s="72"/>
      <c r="B5434" s="72"/>
      <c r="C5434" s="72"/>
      <c r="D5434" s="73"/>
      <c r="E5434" s="72"/>
      <c r="F5434" s="72"/>
      <c r="G5434" s="74"/>
      <c r="H5434" s="72"/>
      <c r="I5434" s="72"/>
    </row>
    <row r="5435" spans="1:9" x14ac:dyDescent="0.25">
      <c r="A5435" s="72"/>
      <c r="B5435" s="72"/>
      <c r="C5435" s="72"/>
      <c r="D5435" s="73"/>
      <c r="E5435" s="72"/>
      <c r="F5435" s="72"/>
      <c r="G5435" s="74"/>
      <c r="H5435" s="72"/>
      <c r="I5435" s="72"/>
    </row>
    <row r="5436" spans="1:9" x14ac:dyDescent="0.25">
      <c r="A5436" s="72"/>
      <c r="B5436" s="72"/>
      <c r="C5436" s="72"/>
      <c r="D5436" s="73"/>
      <c r="E5436" s="72"/>
      <c r="F5436" s="72"/>
      <c r="G5436" s="74"/>
      <c r="H5436" s="72"/>
      <c r="I5436" s="72"/>
    </row>
    <row r="5437" spans="1:9" x14ac:dyDescent="0.25">
      <c r="A5437" s="72"/>
      <c r="B5437" s="72"/>
      <c r="C5437" s="72"/>
      <c r="D5437" s="73"/>
      <c r="E5437" s="72"/>
      <c r="F5437" s="72"/>
      <c r="G5437" s="74"/>
      <c r="H5437" s="72"/>
      <c r="I5437" s="72"/>
    </row>
    <row r="5438" spans="1:9" x14ac:dyDescent="0.25">
      <c r="A5438" s="72"/>
      <c r="B5438" s="72"/>
      <c r="C5438" s="72"/>
      <c r="D5438" s="73"/>
      <c r="E5438" s="72"/>
      <c r="F5438" s="72"/>
      <c r="G5438" s="74"/>
      <c r="H5438" s="72"/>
      <c r="I5438" s="72"/>
    </row>
    <row r="5439" spans="1:9" x14ac:dyDescent="0.25">
      <c r="A5439" s="72"/>
      <c r="B5439" s="72"/>
      <c r="C5439" s="72"/>
      <c r="D5439" s="73"/>
      <c r="E5439" s="72"/>
      <c r="F5439" s="72"/>
      <c r="G5439" s="74"/>
      <c r="H5439" s="72"/>
      <c r="I5439" s="72"/>
    </row>
    <row r="5440" spans="1:9" x14ac:dyDescent="0.25">
      <c r="A5440" s="72"/>
      <c r="B5440" s="72"/>
      <c r="C5440" s="72"/>
      <c r="D5440" s="73"/>
      <c r="E5440" s="72"/>
      <c r="F5440" s="72"/>
      <c r="G5440" s="74"/>
      <c r="H5440" s="72"/>
      <c r="I5440" s="72"/>
    </row>
    <row r="5441" spans="1:9" x14ac:dyDescent="0.25">
      <c r="A5441" s="72"/>
      <c r="B5441" s="72"/>
      <c r="C5441" s="72"/>
      <c r="D5441" s="73"/>
      <c r="E5441" s="72"/>
      <c r="F5441" s="72"/>
      <c r="G5441" s="74"/>
      <c r="H5441" s="72"/>
      <c r="I5441" s="72"/>
    </row>
    <row r="5442" spans="1:9" x14ac:dyDescent="0.25">
      <c r="A5442" s="72"/>
      <c r="B5442" s="72"/>
      <c r="C5442" s="72"/>
      <c r="D5442" s="73"/>
      <c r="E5442" s="72"/>
      <c r="F5442" s="72"/>
      <c r="G5442" s="74"/>
      <c r="H5442" s="72"/>
      <c r="I5442" s="72"/>
    </row>
    <row r="5443" spans="1:9" x14ac:dyDescent="0.25">
      <c r="A5443" s="72"/>
      <c r="B5443" s="72"/>
      <c r="C5443" s="72"/>
      <c r="D5443" s="73"/>
      <c r="E5443" s="72"/>
      <c r="F5443" s="72"/>
      <c r="G5443" s="74"/>
      <c r="H5443" s="72"/>
      <c r="I5443" s="72"/>
    </row>
    <row r="5444" spans="1:9" x14ac:dyDescent="0.25">
      <c r="A5444" s="72"/>
      <c r="B5444" s="72"/>
      <c r="C5444" s="72"/>
      <c r="D5444" s="73"/>
      <c r="E5444" s="72"/>
      <c r="F5444" s="72"/>
      <c r="G5444" s="74"/>
      <c r="H5444" s="72"/>
      <c r="I5444" s="72"/>
    </row>
    <row r="5445" spans="1:9" x14ac:dyDescent="0.25">
      <c r="A5445" s="72"/>
      <c r="B5445" s="72"/>
      <c r="C5445" s="72"/>
      <c r="D5445" s="73"/>
      <c r="E5445" s="72"/>
      <c r="F5445" s="72"/>
      <c r="G5445" s="74"/>
      <c r="H5445" s="72"/>
      <c r="I5445" s="72"/>
    </row>
    <row r="5446" spans="1:9" x14ac:dyDescent="0.25">
      <c r="A5446" s="72"/>
      <c r="B5446" s="72"/>
      <c r="C5446" s="72"/>
      <c r="D5446" s="73"/>
      <c r="E5446" s="72"/>
      <c r="F5446" s="72"/>
      <c r="G5446" s="74"/>
      <c r="H5446" s="72"/>
      <c r="I5446" s="72"/>
    </row>
    <row r="5447" spans="1:9" x14ac:dyDescent="0.25">
      <c r="A5447" s="72"/>
      <c r="B5447" s="72"/>
      <c r="C5447" s="72"/>
      <c r="D5447" s="73"/>
      <c r="E5447" s="72"/>
      <c r="F5447" s="72"/>
      <c r="G5447" s="74"/>
      <c r="H5447" s="72"/>
      <c r="I5447" s="72"/>
    </row>
    <row r="5448" spans="1:9" x14ac:dyDescent="0.25">
      <c r="A5448" s="72"/>
      <c r="B5448" s="72"/>
      <c r="C5448" s="72"/>
      <c r="D5448" s="73"/>
      <c r="E5448" s="72"/>
      <c r="F5448" s="72"/>
      <c r="G5448" s="74"/>
      <c r="H5448" s="72"/>
      <c r="I5448" s="72"/>
    </row>
    <row r="5449" spans="1:9" x14ac:dyDescent="0.25">
      <c r="A5449" s="72"/>
      <c r="B5449" s="72"/>
      <c r="C5449" s="72"/>
      <c r="D5449" s="73"/>
      <c r="E5449" s="72"/>
      <c r="F5449" s="72"/>
      <c r="G5449" s="74"/>
      <c r="H5449" s="72"/>
      <c r="I5449" s="72"/>
    </row>
    <row r="5450" spans="1:9" x14ac:dyDescent="0.25">
      <c r="A5450" s="72"/>
      <c r="B5450" s="72"/>
      <c r="C5450" s="72"/>
      <c r="D5450" s="73"/>
      <c r="E5450" s="72"/>
      <c r="F5450" s="72"/>
      <c r="G5450" s="74"/>
      <c r="H5450" s="72"/>
      <c r="I5450" s="72"/>
    </row>
    <row r="5451" spans="1:9" x14ac:dyDescent="0.25">
      <c r="A5451" s="72"/>
      <c r="B5451" s="72"/>
      <c r="C5451" s="72"/>
      <c r="D5451" s="73"/>
      <c r="E5451" s="72"/>
      <c r="F5451" s="72"/>
      <c r="G5451" s="74"/>
      <c r="H5451" s="72"/>
      <c r="I5451" s="72"/>
    </row>
    <row r="5452" spans="1:9" x14ac:dyDescent="0.25">
      <c r="A5452" s="72"/>
      <c r="B5452" s="72"/>
      <c r="C5452" s="72"/>
      <c r="D5452" s="73"/>
      <c r="E5452" s="72"/>
      <c r="F5452" s="72"/>
      <c r="G5452" s="74"/>
      <c r="H5452" s="72"/>
      <c r="I5452" s="72"/>
    </row>
    <row r="5453" spans="1:9" x14ac:dyDescent="0.25">
      <c r="A5453" s="72"/>
      <c r="B5453" s="72"/>
      <c r="C5453" s="72"/>
      <c r="D5453" s="73"/>
      <c r="E5453" s="72"/>
      <c r="F5453" s="72"/>
      <c r="G5453" s="74"/>
      <c r="H5453" s="72"/>
      <c r="I5453" s="72"/>
    </row>
    <row r="5454" spans="1:9" x14ac:dyDescent="0.25">
      <c r="A5454" s="72"/>
      <c r="B5454" s="72"/>
      <c r="C5454" s="72"/>
      <c r="D5454" s="73"/>
      <c r="E5454" s="72"/>
      <c r="F5454" s="72"/>
      <c r="G5454" s="74"/>
      <c r="H5454" s="72"/>
      <c r="I5454" s="72"/>
    </row>
    <row r="5455" spans="1:9" x14ac:dyDescent="0.25">
      <c r="A5455" s="72"/>
      <c r="B5455" s="72"/>
      <c r="C5455" s="72"/>
      <c r="D5455" s="73"/>
      <c r="E5455" s="72"/>
      <c r="F5455" s="72"/>
      <c r="G5455" s="74"/>
      <c r="H5455" s="72"/>
      <c r="I5455" s="72"/>
    </row>
    <row r="5456" spans="1:9" x14ac:dyDescent="0.25">
      <c r="A5456" s="72"/>
      <c r="B5456" s="72"/>
      <c r="C5456" s="72"/>
      <c r="D5456" s="73"/>
      <c r="E5456" s="72"/>
      <c r="F5456" s="72"/>
      <c r="G5456" s="74"/>
      <c r="H5456" s="72"/>
      <c r="I5456" s="72"/>
    </row>
    <row r="5457" spans="1:9" x14ac:dyDescent="0.25">
      <c r="A5457" s="72"/>
      <c r="B5457" s="72"/>
      <c r="C5457" s="72"/>
      <c r="D5457" s="73"/>
      <c r="E5457" s="72"/>
      <c r="F5457" s="72"/>
      <c r="G5457" s="74"/>
      <c r="H5457" s="72"/>
      <c r="I5457" s="72"/>
    </row>
    <row r="5458" spans="1:9" x14ac:dyDescent="0.25">
      <c r="A5458" s="72"/>
      <c r="B5458" s="72"/>
      <c r="C5458" s="72"/>
      <c r="D5458" s="73"/>
      <c r="E5458" s="72"/>
      <c r="F5458" s="72"/>
      <c r="G5458" s="74"/>
      <c r="H5458" s="72"/>
      <c r="I5458" s="72"/>
    </row>
    <row r="5459" spans="1:9" x14ac:dyDescent="0.25">
      <c r="A5459" s="72"/>
      <c r="B5459" s="72"/>
      <c r="C5459" s="72"/>
      <c r="D5459" s="73"/>
      <c r="E5459" s="72"/>
      <c r="F5459" s="72"/>
      <c r="G5459" s="74"/>
      <c r="H5459" s="72"/>
      <c r="I5459" s="72"/>
    </row>
    <row r="5460" spans="1:9" x14ac:dyDescent="0.25">
      <c r="A5460" s="72"/>
      <c r="B5460" s="72"/>
      <c r="C5460" s="72"/>
      <c r="D5460" s="73"/>
      <c r="E5460" s="72"/>
      <c r="F5460" s="72"/>
      <c r="G5460" s="74"/>
      <c r="H5460" s="72"/>
      <c r="I5460" s="72"/>
    </row>
    <row r="5461" spans="1:9" x14ac:dyDescent="0.25">
      <c r="A5461" s="72"/>
      <c r="B5461" s="72"/>
      <c r="C5461" s="72"/>
      <c r="D5461" s="73"/>
      <c r="E5461" s="72"/>
      <c r="F5461" s="72"/>
      <c r="G5461" s="74"/>
      <c r="H5461" s="72"/>
      <c r="I5461" s="72"/>
    </row>
    <row r="5462" spans="1:9" x14ac:dyDescent="0.25">
      <c r="A5462" s="72"/>
      <c r="B5462" s="72"/>
      <c r="C5462" s="72"/>
      <c r="D5462" s="73"/>
      <c r="E5462" s="72"/>
      <c r="F5462" s="72"/>
      <c r="G5462" s="74"/>
      <c r="H5462" s="72"/>
      <c r="I5462" s="72"/>
    </row>
    <row r="5463" spans="1:9" x14ac:dyDescent="0.25">
      <c r="A5463" s="72"/>
      <c r="B5463" s="72"/>
      <c r="C5463" s="72"/>
      <c r="D5463" s="73"/>
      <c r="E5463" s="72"/>
      <c r="F5463" s="72"/>
      <c r="G5463" s="74"/>
      <c r="H5463" s="72"/>
      <c r="I5463" s="72"/>
    </row>
    <row r="5464" spans="1:9" x14ac:dyDescent="0.25">
      <c r="A5464" s="72"/>
      <c r="B5464" s="72"/>
      <c r="C5464" s="72"/>
      <c r="D5464" s="73"/>
      <c r="E5464" s="72"/>
      <c r="F5464" s="72"/>
      <c r="G5464" s="74"/>
      <c r="H5464" s="72"/>
      <c r="I5464" s="72"/>
    </row>
    <row r="5465" spans="1:9" x14ac:dyDescent="0.25">
      <c r="A5465" s="72"/>
      <c r="B5465" s="72"/>
      <c r="C5465" s="72"/>
      <c r="D5465" s="73"/>
      <c r="E5465" s="72"/>
      <c r="F5465" s="72"/>
      <c r="G5465" s="74"/>
      <c r="H5465" s="72"/>
      <c r="I5465" s="72"/>
    </row>
    <row r="5466" spans="1:9" x14ac:dyDescent="0.25">
      <c r="A5466" s="72"/>
      <c r="B5466" s="72"/>
      <c r="C5466" s="72"/>
      <c r="D5466" s="73"/>
      <c r="E5466" s="72"/>
      <c r="F5466" s="72"/>
      <c r="G5466" s="74"/>
      <c r="H5466" s="72"/>
      <c r="I5466" s="72"/>
    </row>
    <row r="5467" spans="1:9" x14ac:dyDescent="0.25">
      <c r="A5467" s="72"/>
      <c r="B5467" s="72"/>
      <c r="C5467" s="72"/>
      <c r="D5467" s="73"/>
      <c r="E5467" s="72"/>
      <c r="F5467" s="72"/>
      <c r="G5467" s="74"/>
      <c r="H5467" s="72"/>
      <c r="I5467" s="72"/>
    </row>
    <row r="5468" spans="1:9" x14ac:dyDescent="0.25">
      <c r="A5468" s="72"/>
      <c r="B5468" s="72"/>
      <c r="C5468" s="72"/>
      <c r="D5468" s="73"/>
      <c r="E5468" s="72"/>
      <c r="F5468" s="72"/>
      <c r="G5468" s="74"/>
      <c r="H5468" s="72"/>
      <c r="I5468" s="72"/>
    </row>
    <row r="5469" spans="1:9" x14ac:dyDescent="0.25">
      <c r="A5469" s="72"/>
      <c r="B5469" s="72"/>
      <c r="C5469" s="72"/>
      <c r="D5469" s="73"/>
      <c r="E5469" s="72"/>
      <c r="F5469" s="72"/>
      <c r="G5469" s="74"/>
      <c r="H5469" s="72"/>
      <c r="I5469" s="72"/>
    </row>
    <row r="5470" spans="1:9" x14ac:dyDescent="0.25">
      <c r="A5470" s="72"/>
      <c r="B5470" s="72"/>
      <c r="C5470" s="72"/>
      <c r="D5470" s="73"/>
      <c r="E5470" s="72"/>
      <c r="F5470" s="72"/>
      <c r="G5470" s="74"/>
      <c r="H5470" s="72"/>
      <c r="I5470" s="72"/>
    </row>
    <row r="5471" spans="1:9" x14ac:dyDescent="0.25">
      <c r="A5471" s="72"/>
      <c r="B5471" s="72"/>
      <c r="C5471" s="72"/>
      <c r="D5471" s="73"/>
      <c r="E5471" s="72"/>
      <c r="F5471" s="72"/>
      <c r="G5471" s="74"/>
      <c r="H5471" s="72"/>
      <c r="I5471" s="72"/>
    </row>
    <row r="5472" spans="1:9" x14ac:dyDescent="0.25">
      <c r="A5472" s="72"/>
      <c r="B5472" s="72"/>
      <c r="C5472" s="72"/>
      <c r="D5472" s="73"/>
      <c r="E5472" s="72"/>
      <c r="F5472" s="72"/>
      <c r="G5472" s="74"/>
      <c r="H5472" s="72"/>
      <c r="I5472" s="72"/>
    </row>
    <row r="5473" spans="1:9" x14ac:dyDescent="0.25">
      <c r="A5473" s="72"/>
      <c r="B5473" s="72"/>
      <c r="C5473" s="72"/>
      <c r="D5473" s="73"/>
      <c r="E5473" s="72"/>
      <c r="F5473" s="72"/>
      <c r="G5473" s="74"/>
      <c r="H5473" s="72"/>
      <c r="I5473" s="72"/>
    </row>
    <row r="5474" spans="1:9" x14ac:dyDescent="0.25">
      <c r="A5474" s="72"/>
      <c r="B5474" s="72"/>
      <c r="C5474" s="72"/>
      <c r="D5474" s="73"/>
      <c r="E5474" s="72"/>
      <c r="F5474" s="72"/>
      <c r="G5474" s="74"/>
      <c r="H5474" s="72"/>
      <c r="I5474" s="72"/>
    </row>
    <row r="5475" spans="1:9" x14ac:dyDescent="0.25">
      <c r="A5475" s="72"/>
      <c r="B5475" s="72"/>
      <c r="C5475" s="72"/>
      <c r="D5475" s="73"/>
      <c r="E5475" s="72"/>
      <c r="F5475" s="72"/>
      <c r="G5475" s="74"/>
      <c r="H5475" s="72"/>
      <c r="I5475" s="72"/>
    </row>
    <row r="5476" spans="1:9" x14ac:dyDescent="0.25">
      <c r="A5476" s="72"/>
      <c r="B5476" s="72"/>
      <c r="C5476" s="72"/>
      <c r="D5476" s="73"/>
      <c r="E5476" s="72"/>
      <c r="F5476" s="72"/>
      <c r="G5476" s="74"/>
      <c r="H5476" s="72"/>
      <c r="I5476" s="72"/>
    </row>
    <row r="5477" spans="1:9" x14ac:dyDescent="0.25">
      <c r="A5477" s="72"/>
      <c r="B5477" s="72"/>
      <c r="C5477" s="72"/>
      <c r="D5477" s="73"/>
      <c r="E5477" s="72"/>
      <c r="F5477" s="72"/>
      <c r="G5477" s="74"/>
      <c r="H5477" s="72"/>
      <c r="I5477" s="72"/>
    </row>
    <row r="5478" spans="1:9" x14ac:dyDescent="0.25">
      <c r="A5478" s="72"/>
      <c r="B5478" s="72"/>
      <c r="C5478" s="72"/>
      <c r="D5478" s="73"/>
      <c r="E5478" s="72"/>
      <c r="F5478" s="72"/>
      <c r="G5478" s="74"/>
      <c r="H5478" s="72"/>
      <c r="I5478" s="72"/>
    </row>
    <row r="5479" spans="1:9" x14ac:dyDescent="0.25">
      <c r="A5479" s="72"/>
      <c r="B5479" s="72"/>
      <c r="C5479" s="72"/>
      <c r="D5479" s="73"/>
      <c r="E5479" s="72"/>
      <c r="F5479" s="72"/>
      <c r="G5479" s="74"/>
      <c r="H5479" s="72"/>
      <c r="I5479" s="72"/>
    </row>
    <row r="5480" spans="1:9" x14ac:dyDescent="0.25">
      <c r="A5480" s="72"/>
      <c r="B5480" s="72"/>
      <c r="C5480" s="72"/>
      <c r="D5480" s="73"/>
      <c r="E5480" s="72"/>
      <c r="F5480" s="72"/>
      <c r="G5480" s="74"/>
      <c r="H5480" s="72"/>
      <c r="I5480" s="72"/>
    </row>
    <row r="5481" spans="1:9" x14ac:dyDescent="0.25">
      <c r="A5481" s="72"/>
      <c r="B5481" s="72"/>
      <c r="C5481" s="72"/>
      <c r="D5481" s="73"/>
      <c r="E5481" s="72"/>
      <c r="F5481" s="72"/>
      <c r="G5481" s="74"/>
      <c r="H5481" s="72"/>
      <c r="I5481" s="72"/>
    </row>
    <row r="5482" spans="1:9" x14ac:dyDescent="0.25">
      <c r="A5482" s="72"/>
      <c r="B5482" s="72"/>
      <c r="C5482" s="72"/>
      <c r="D5482" s="73"/>
      <c r="E5482" s="72"/>
      <c r="F5482" s="72"/>
      <c r="G5482" s="74"/>
      <c r="H5482" s="72"/>
      <c r="I5482" s="72"/>
    </row>
    <row r="5483" spans="1:9" x14ac:dyDescent="0.25">
      <c r="A5483" s="72"/>
      <c r="B5483" s="72"/>
      <c r="C5483" s="72"/>
      <c r="D5483" s="73"/>
      <c r="E5483" s="72"/>
      <c r="F5483" s="72"/>
      <c r="G5483" s="74"/>
      <c r="H5483" s="72"/>
      <c r="I5483" s="72"/>
    </row>
    <row r="5484" spans="1:9" x14ac:dyDescent="0.25">
      <c r="A5484" s="72"/>
      <c r="B5484" s="72"/>
      <c r="C5484" s="72"/>
      <c r="D5484" s="73"/>
      <c r="E5484" s="72"/>
      <c r="F5484" s="72"/>
      <c r="G5484" s="74"/>
      <c r="H5484" s="72"/>
      <c r="I5484" s="72"/>
    </row>
    <row r="5485" spans="1:9" x14ac:dyDescent="0.25">
      <c r="A5485" s="72"/>
      <c r="B5485" s="72"/>
      <c r="C5485" s="72"/>
      <c r="D5485" s="73"/>
      <c r="E5485" s="72"/>
      <c r="F5485" s="72"/>
      <c r="G5485" s="74"/>
      <c r="H5485" s="72"/>
      <c r="I5485" s="72"/>
    </row>
    <row r="5486" spans="1:9" x14ac:dyDescent="0.25">
      <c r="A5486" s="72"/>
      <c r="B5486" s="72"/>
      <c r="C5486" s="72"/>
      <c r="D5486" s="73"/>
      <c r="E5486" s="72"/>
      <c r="F5486" s="72"/>
      <c r="G5486" s="74"/>
      <c r="H5486" s="72"/>
      <c r="I5486" s="72"/>
    </row>
    <row r="5487" spans="1:9" x14ac:dyDescent="0.25">
      <c r="A5487" s="72"/>
      <c r="B5487" s="72"/>
      <c r="C5487" s="72"/>
      <c r="D5487" s="73"/>
      <c r="E5487" s="72"/>
      <c r="F5487" s="72"/>
      <c r="G5487" s="74"/>
      <c r="H5487" s="72"/>
      <c r="I5487" s="72"/>
    </row>
    <row r="5488" spans="1:9" x14ac:dyDescent="0.25">
      <c r="A5488" s="72"/>
      <c r="B5488" s="72"/>
      <c r="C5488" s="72"/>
      <c r="D5488" s="73"/>
      <c r="E5488" s="72"/>
      <c r="F5488" s="72"/>
      <c r="G5488" s="74"/>
      <c r="H5488" s="72"/>
      <c r="I5488" s="72"/>
    </row>
    <row r="5489" spans="1:9" x14ac:dyDescent="0.25">
      <c r="A5489" s="72"/>
      <c r="B5489" s="72"/>
      <c r="C5489" s="72"/>
      <c r="D5489" s="73"/>
      <c r="E5489" s="72"/>
      <c r="F5489" s="72"/>
      <c r="G5489" s="74"/>
      <c r="H5489" s="72"/>
      <c r="I5489" s="72"/>
    </row>
    <row r="5490" spans="1:9" x14ac:dyDescent="0.25">
      <c r="A5490" s="72"/>
      <c r="B5490" s="72"/>
      <c r="C5490" s="72"/>
      <c r="D5490" s="73"/>
      <c r="E5490" s="72"/>
      <c r="F5490" s="72"/>
      <c r="G5490" s="74"/>
      <c r="H5490" s="72"/>
      <c r="I5490" s="72"/>
    </row>
    <row r="5491" spans="1:9" x14ac:dyDescent="0.25">
      <c r="A5491" s="72"/>
      <c r="B5491" s="72"/>
      <c r="C5491" s="72"/>
      <c r="D5491" s="73"/>
      <c r="E5491" s="72"/>
      <c r="F5491" s="72"/>
      <c r="G5491" s="74"/>
      <c r="H5491" s="72"/>
      <c r="I5491" s="72"/>
    </row>
    <row r="5492" spans="1:9" x14ac:dyDescent="0.25">
      <c r="A5492" s="72"/>
      <c r="B5492" s="72"/>
      <c r="C5492" s="72"/>
      <c r="D5492" s="73"/>
      <c r="E5492" s="72"/>
      <c r="F5492" s="72"/>
      <c r="G5492" s="74"/>
      <c r="H5492" s="72"/>
      <c r="I5492" s="72"/>
    </row>
    <row r="5493" spans="1:9" x14ac:dyDescent="0.25">
      <c r="A5493" s="72"/>
      <c r="B5493" s="72"/>
      <c r="C5493" s="72"/>
      <c r="D5493" s="73"/>
      <c r="E5493" s="72"/>
      <c r="F5493" s="72"/>
      <c r="G5493" s="74"/>
      <c r="H5493" s="72"/>
      <c r="I5493" s="72"/>
    </row>
    <row r="5494" spans="1:9" x14ac:dyDescent="0.25">
      <c r="A5494" s="72"/>
      <c r="B5494" s="72"/>
      <c r="C5494" s="72"/>
      <c r="D5494" s="73"/>
      <c r="E5494" s="72"/>
      <c r="F5494" s="72"/>
      <c r="G5494" s="74"/>
      <c r="H5494" s="72"/>
      <c r="I5494" s="72"/>
    </row>
    <row r="5495" spans="1:9" x14ac:dyDescent="0.25">
      <c r="A5495" s="72"/>
      <c r="B5495" s="72"/>
      <c r="C5495" s="72"/>
      <c r="D5495" s="73"/>
      <c r="E5495" s="72"/>
      <c r="F5495" s="72"/>
      <c r="G5495" s="74"/>
      <c r="H5495" s="72"/>
      <c r="I5495" s="72"/>
    </row>
    <row r="5496" spans="1:9" x14ac:dyDescent="0.25">
      <c r="A5496" s="72"/>
      <c r="B5496" s="72"/>
      <c r="C5496" s="72"/>
      <c r="D5496" s="73"/>
      <c r="E5496" s="72"/>
      <c r="F5496" s="72"/>
      <c r="G5496" s="74"/>
      <c r="H5496" s="72"/>
      <c r="I5496" s="72"/>
    </row>
    <row r="5497" spans="1:9" x14ac:dyDescent="0.25">
      <c r="A5497" s="72"/>
      <c r="B5497" s="72"/>
      <c r="C5497" s="72"/>
      <c r="D5497" s="73"/>
      <c r="E5497" s="72"/>
      <c r="F5497" s="72"/>
      <c r="G5497" s="74"/>
      <c r="H5497" s="72"/>
      <c r="I5497" s="72"/>
    </row>
    <row r="5498" spans="1:9" x14ac:dyDescent="0.25">
      <c r="A5498" s="72"/>
      <c r="B5498" s="72"/>
      <c r="C5498" s="72"/>
      <c r="D5498" s="73"/>
      <c r="E5498" s="72"/>
      <c r="F5498" s="72"/>
      <c r="G5498" s="74"/>
      <c r="H5498" s="72"/>
      <c r="I5498" s="72"/>
    </row>
    <row r="5499" spans="1:9" x14ac:dyDescent="0.25">
      <c r="A5499" s="72"/>
      <c r="B5499" s="72"/>
      <c r="C5499" s="72"/>
      <c r="D5499" s="73"/>
      <c r="E5499" s="72"/>
      <c r="F5499" s="72"/>
      <c r="G5499" s="74"/>
      <c r="H5499" s="72"/>
      <c r="I5499" s="72"/>
    </row>
    <row r="5500" spans="1:9" x14ac:dyDescent="0.25">
      <c r="A5500" s="72"/>
      <c r="B5500" s="72"/>
      <c r="C5500" s="72"/>
      <c r="D5500" s="73"/>
      <c r="E5500" s="72"/>
      <c r="F5500" s="72"/>
      <c r="G5500" s="74"/>
      <c r="H5500" s="72"/>
      <c r="I5500" s="72"/>
    </row>
    <row r="5501" spans="1:9" x14ac:dyDescent="0.25">
      <c r="A5501" s="72"/>
      <c r="B5501" s="72"/>
      <c r="C5501" s="72"/>
      <c r="D5501" s="73"/>
      <c r="E5501" s="72"/>
      <c r="F5501" s="72"/>
      <c r="G5501" s="74"/>
      <c r="H5501" s="72"/>
      <c r="I5501" s="72"/>
    </row>
    <row r="5502" spans="1:9" x14ac:dyDescent="0.25">
      <c r="A5502" s="72"/>
      <c r="B5502" s="72"/>
      <c r="C5502" s="72"/>
      <c r="D5502" s="73"/>
      <c r="E5502" s="72"/>
      <c r="F5502" s="72"/>
      <c r="G5502" s="74"/>
      <c r="H5502" s="72"/>
      <c r="I5502" s="72"/>
    </row>
    <row r="5503" spans="1:9" x14ac:dyDescent="0.25">
      <c r="A5503" s="72"/>
      <c r="B5503" s="72"/>
      <c r="C5503" s="72"/>
      <c r="D5503" s="73"/>
      <c r="E5503" s="72"/>
      <c r="F5503" s="72"/>
      <c r="G5503" s="74"/>
      <c r="H5503" s="72"/>
      <c r="I5503" s="72"/>
    </row>
    <row r="5504" spans="1:9" x14ac:dyDescent="0.25">
      <c r="A5504" s="72"/>
      <c r="B5504" s="72"/>
      <c r="C5504" s="72"/>
      <c r="D5504" s="73"/>
      <c r="E5504" s="72"/>
      <c r="F5504" s="72"/>
      <c r="G5504" s="74"/>
      <c r="H5504" s="72"/>
      <c r="I5504" s="72"/>
    </row>
    <row r="5505" spans="1:9" x14ac:dyDescent="0.25">
      <c r="A5505" s="72"/>
      <c r="B5505" s="72"/>
      <c r="C5505" s="72"/>
      <c r="D5505" s="73"/>
      <c r="E5505" s="72"/>
      <c r="F5505" s="72"/>
      <c r="G5505" s="74"/>
      <c r="H5505" s="72"/>
      <c r="I5505" s="72"/>
    </row>
    <row r="5506" spans="1:9" x14ac:dyDescent="0.25">
      <c r="A5506" s="72"/>
      <c r="B5506" s="72"/>
      <c r="C5506" s="72"/>
      <c r="D5506" s="73"/>
      <c r="E5506" s="72"/>
      <c r="F5506" s="72"/>
      <c r="G5506" s="74"/>
      <c r="H5506" s="72"/>
      <c r="I5506" s="72"/>
    </row>
    <row r="5507" spans="1:9" x14ac:dyDescent="0.25">
      <c r="A5507" s="72"/>
      <c r="B5507" s="72"/>
      <c r="C5507" s="72"/>
      <c r="D5507" s="73"/>
      <c r="E5507" s="72"/>
      <c r="F5507" s="72"/>
      <c r="G5507" s="74"/>
      <c r="H5507" s="72"/>
      <c r="I5507" s="72"/>
    </row>
    <row r="5508" spans="1:9" x14ac:dyDescent="0.25">
      <c r="A5508" s="72"/>
      <c r="B5508" s="72"/>
      <c r="C5508" s="72"/>
      <c r="D5508" s="73"/>
      <c r="E5508" s="72"/>
      <c r="F5508" s="72"/>
      <c r="G5508" s="74"/>
      <c r="H5508" s="72"/>
      <c r="I5508" s="72"/>
    </row>
    <row r="5509" spans="1:9" x14ac:dyDescent="0.25">
      <c r="A5509" s="72"/>
      <c r="B5509" s="72"/>
      <c r="C5509" s="72"/>
      <c r="D5509" s="73"/>
      <c r="E5509" s="72"/>
      <c r="F5509" s="72"/>
      <c r="G5509" s="74"/>
      <c r="H5509" s="72"/>
      <c r="I5509" s="72"/>
    </row>
    <row r="5510" spans="1:9" x14ac:dyDescent="0.25">
      <c r="A5510" s="72"/>
      <c r="B5510" s="72"/>
      <c r="C5510" s="72"/>
      <c r="D5510" s="73"/>
      <c r="E5510" s="72"/>
      <c r="F5510" s="72"/>
      <c r="G5510" s="74"/>
      <c r="H5510" s="72"/>
      <c r="I5510" s="72"/>
    </row>
    <row r="5511" spans="1:9" x14ac:dyDescent="0.25">
      <c r="A5511" s="72"/>
      <c r="B5511" s="72"/>
      <c r="C5511" s="72"/>
      <c r="D5511" s="73"/>
      <c r="E5511" s="72"/>
      <c r="F5511" s="72"/>
      <c r="G5511" s="74"/>
      <c r="H5511" s="72"/>
      <c r="I5511" s="72"/>
    </row>
    <row r="5512" spans="1:9" x14ac:dyDescent="0.25">
      <c r="A5512" s="72"/>
      <c r="B5512" s="72"/>
      <c r="C5512" s="72"/>
      <c r="D5512" s="73"/>
      <c r="E5512" s="72"/>
      <c r="F5512" s="72"/>
      <c r="G5512" s="74"/>
      <c r="H5512" s="72"/>
      <c r="I5512" s="72"/>
    </row>
    <row r="5513" spans="1:9" x14ac:dyDescent="0.25">
      <c r="A5513" s="72"/>
      <c r="B5513" s="72"/>
      <c r="C5513" s="72"/>
      <c r="D5513" s="73"/>
      <c r="E5513" s="72"/>
      <c r="F5513" s="72"/>
      <c r="G5513" s="74"/>
      <c r="H5513" s="72"/>
      <c r="I5513" s="72"/>
    </row>
    <row r="5514" spans="1:9" x14ac:dyDescent="0.25">
      <c r="A5514" s="72"/>
      <c r="B5514" s="72"/>
      <c r="C5514" s="72"/>
      <c r="D5514" s="73"/>
      <c r="E5514" s="72"/>
      <c r="F5514" s="72"/>
      <c r="G5514" s="74"/>
      <c r="H5514" s="72"/>
      <c r="I5514" s="72"/>
    </row>
    <row r="5515" spans="1:9" x14ac:dyDescent="0.25">
      <c r="A5515" s="72"/>
      <c r="B5515" s="72"/>
      <c r="C5515" s="72"/>
      <c r="D5515" s="73"/>
      <c r="E5515" s="72"/>
      <c r="F5515" s="72"/>
      <c r="G5515" s="74"/>
      <c r="H5515" s="72"/>
      <c r="I5515" s="72"/>
    </row>
    <row r="5516" spans="1:9" x14ac:dyDescent="0.25">
      <c r="A5516" s="72"/>
      <c r="B5516" s="72"/>
      <c r="C5516" s="72"/>
      <c r="D5516" s="73"/>
      <c r="E5516" s="72"/>
      <c r="F5516" s="72"/>
      <c r="G5516" s="74"/>
      <c r="H5516" s="72"/>
      <c r="I5516" s="72"/>
    </row>
    <row r="5517" spans="1:9" x14ac:dyDescent="0.25">
      <c r="A5517" s="72"/>
      <c r="B5517" s="72"/>
      <c r="C5517" s="72"/>
      <c r="D5517" s="73"/>
      <c r="E5517" s="72"/>
      <c r="F5517" s="72"/>
      <c r="G5517" s="74"/>
      <c r="H5517" s="72"/>
      <c r="I5517" s="72"/>
    </row>
    <row r="5518" spans="1:9" x14ac:dyDescent="0.25">
      <c r="A5518" s="72"/>
      <c r="B5518" s="72"/>
      <c r="C5518" s="72"/>
      <c r="D5518" s="73"/>
      <c r="E5518" s="72"/>
      <c r="F5518" s="72"/>
      <c r="G5518" s="74"/>
      <c r="H5518" s="72"/>
      <c r="I5518" s="72"/>
    </row>
    <row r="5519" spans="1:9" x14ac:dyDescent="0.25">
      <c r="A5519" s="72"/>
      <c r="B5519" s="72"/>
      <c r="C5519" s="72"/>
      <c r="D5519" s="73"/>
      <c r="E5519" s="72"/>
      <c r="F5519" s="72"/>
      <c r="G5519" s="74"/>
      <c r="H5519" s="72"/>
      <c r="I5519" s="72"/>
    </row>
    <row r="5520" spans="1:9" x14ac:dyDescent="0.25">
      <c r="A5520" s="72"/>
      <c r="B5520" s="72"/>
      <c r="C5520" s="72"/>
      <c r="D5520" s="73"/>
      <c r="E5520" s="72"/>
      <c r="F5520" s="72"/>
      <c r="G5520" s="74"/>
      <c r="H5520" s="72"/>
      <c r="I5520" s="72"/>
    </row>
    <row r="5521" spans="1:9" x14ac:dyDescent="0.25">
      <c r="A5521" s="72"/>
      <c r="B5521" s="72"/>
      <c r="C5521" s="72"/>
      <c r="D5521" s="73"/>
      <c r="E5521" s="72"/>
      <c r="F5521" s="72"/>
      <c r="G5521" s="74"/>
      <c r="H5521" s="72"/>
      <c r="I5521" s="72"/>
    </row>
    <row r="5522" spans="1:9" x14ac:dyDescent="0.25">
      <c r="A5522" s="72"/>
      <c r="B5522" s="72"/>
      <c r="C5522" s="72"/>
      <c r="D5522" s="73"/>
      <c r="E5522" s="72"/>
      <c r="F5522" s="72"/>
      <c r="G5522" s="74"/>
      <c r="H5522" s="72"/>
      <c r="I5522" s="72"/>
    </row>
    <row r="5523" spans="1:9" x14ac:dyDescent="0.25">
      <c r="A5523" s="72"/>
      <c r="B5523" s="72"/>
      <c r="C5523" s="72"/>
      <c r="D5523" s="73"/>
      <c r="E5523" s="72"/>
      <c r="F5523" s="72"/>
      <c r="G5523" s="74"/>
      <c r="H5523" s="72"/>
      <c r="I5523" s="72"/>
    </row>
    <row r="5524" spans="1:9" x14ac:dyDescent="0.25">
      <c r="A5524" s="72"/>
      <c r="B5524" s="72"/>
      <c r="C5524" s="72"/>
      <c r="D5524" s="73"/>
      <c r="E5524" s="72"/>
      <c r="F5524" s="72"/>
      <c r="G5524" s="74"/>
      <c r="H5524" s="72"/>
      <c r="I5524" s="72"/>
    </row>
    <row r="5525" spans="1:9" x14ac:dyDescent="0.25">
      <c r="A5525" s="72"/>
      <c r="B5525" s="72"/>
      <c r="C5525" s="72"/>
      <c r="D5525" s="73"/>
      <c r="E5525" s="72"/>
      <c r="F5525" s="72"/>
      <c r="G5525" s="74"/>
      <c r="H5525" s="72"/>
      <c r="I5525" s="72"/>
    </row>
    <row r="5526" spans="1:9" x14ac:dyDescent="0.25">
      <c r="A5526" s="72"/>
      <c r="B5526" s="72"/>
      <c r="C5526" s="72"/>
      <c r="D5526" s="73"/>
      <c r="E5526" s="72"/>
      <c r="F5526" s="72"/>
      <c r="G5526" s="74"/>
      <c r="H5526" s="72"/>
      <c r="I5526" s="72"/>
    </row>
    <row r="5527" spans="1:9" x14ac:dyDescent="0.25">
      <c r="A5527" s="72"/>
      <c r="B5527" s="72"/>
      <c r="C5527" s="72"/>
      <c r="D5527" s="73"/>
      <c r="E5527" s="72"/>
      <c r="F5527" s="72"/>
      <c r="G5527" s="74"/>
      <c r="H5527" s="72"/>
      <c r="I5527" s="72"/>
    </row>
    <row r="5528" spans="1:9" x14ac:dyDescent="0.25">
      <c r="A5528" s="72"/>
      <c r="B5528" s="72"/>
      <c r="C5528" s="72"/>
      <c r="D5528" s="73"/>
      <c r="E5528" s="72"/>
      <c r="F5528" s="72"/>
      <c r="G5528" s="74"/>
      <c r="H5528" s="72"/>
      <c r="I5528" s="72"/>
    </row>
    <row r="5529" spans="1:9" x14ac:dyDescent="0.25">
      <c r="A5529" s="72"/>
      <c r="B5529" s="72"/>
      <c r="C5529" s="72"/>
      <c r="D5529" s="73"/>
      <c r="E5529" s="72"/>
      <c r="F5529" s="72"/>
      <c r="G5529" s="74"/>
      <c r="H5529" s="72"/>
      <c r="I5529" s="72"/>
    </row>
    <row r="5530" spans="1:9" x14ac:dyDescent="0.25">
      <c r="A5530" s="72"/>
      <c r="B5530" s="72"/>
      <c r="C5530" s="72"/>
      <c r="D5530" s="73"/>
      <c r="E5530" s="72"/>
      <c r="F5530" s="72"/>
      <c r="G5530" s="74"/>
      <c r="H5530" s="72"/>
      <c r="I5530" s="72"/>
    </row>
    <row r="5531" spans="1:9" x14ac:dyDescent="0.25">
      <c r="A5531" s="72"/>
      <c r="B5531" s="72"/>
      <c r="C5531" s="72"/>
      <c r="D5531" s="73"/>
      <c r="E5531" s="72"/>
      <c r="F5531" s="72"/>
      <c r="G5531" s="74"/>
      <c r="H5531" s="72"/>
      <c r="I5531" s="72"/>
    </row>
    <row r="5532" spans="1:9" x14ac:dyDescent="0.25">
      <c r="A5532" s="72"/>
      <c r="B5532" s="72"/>
      <c r="C5532" s="72"/>
      <c r="D5532" s="73"/>
      <c r="E5532" s="72"/>
      <c r="F5532" s="72"/>
      <c r="G5532" s="74"/>
      <c r="H5532" s="72"/>
      <c r="I5532" s="72"/>
    </row>
    <row r="5533" spans="1:9" x14ac:dyDescent="0.25">
      <c r="A5533" s="72"/>
      <c r="B5533" s="72"/>
      <c r="C5533" s="72"/>
      <c r="D5533" s="73"/>
      <c r="E5533" s="72"/>
      <c r="F5533" s="72"/>
      <c r="G5533" s="74"/>
      <c r="H5533" s="72"/>
      <c r="I5533" s="72"/>
    </row>
    <row r="5534" spans="1:9" x14ac:dyDescent="0.25">
      <c r="A5534" s="72"/>
      <c r="B5534" s="72"/>
      <c r="C5534" s="72"/>
      <c r="D5534" s="73"/>
      <c r="E5534" s="72"/>
      <c r="F5534" s="72"/>
      <c r="G5534" s="74"/>
      <c r="H5534" s="72"/>
      <c r="I5534" s="72"/>
    </row>
    <row r="5535" spans="1:9" x14ac:dyDescent="0.25">
      <c r="A5535" s="72"/>
      <c r="B5535" s="72"/>
      <c r="C5535" s="72"/>
      <c r="D5535" s="73"/>
      <c r="E5535" s="72"/>
      <c r="F5535" s="72"/>
      <c r="G5535" s="74"/>
      <c r="H5535" s="72"/>
      <c r="I5535" s="72"/>
    </row>
    <row r="5536" spans="1:9" x14ac:dyDescent="0.25">
      <c r="A5536" s="72"/>
      <c r="B5536" s="72"/>
      <c r="C5536" s="72"/>
      <c r="D5536" s="73"/>
      <c r="E5536" s="72"/>
      <c r="F5536" s="72"/>
      <c r="G5536" s="74"/>
      <c r="H5536" s="72"/>
      <c r="I5536" s="72"/>
    </row>
    <row r="5537" spans="1:9" x14ac:dyDescent="0.25">
      <c r="A5537" s="72"/>
      <c r="B5537" s="72"/>
      <c r="C5537" s="72"/>
      <c r="D5537" s="73"/>
      <c r="E5537" s="72"/>
      <c r="F5537" s="72"/>
      <c r="G5537" s="74"/>
      <c r="H5537" s="72"/>
      <c r="I5537" s="72"/>
    </row>
    <row r="5538" spans="1:9" x14ac:dyDescent="0.25">
      <c r="A5538" s="72"/>
      <c r="B5538" s="72"/>
      <c r="C5538" s="72"/>
      <c r="D5538" s="73"/>
      <c r="E5538" s="72"/>
      <c r="F5538" s="72"/>
      <c r="G5538" s="74"/>
      <c r="H5538" s="72"/>
      <c r="I5538" s="72"/>
    </row>
    <row r="5539" spans="1:9" x14ac:dyDescent="0.25">
      <c r="A5539" s="72"/>
      <c r="B5539" s="72"/>
      <c r="C5539" s="72"/>
      <c r="D5539" s="73"/>
      <c r="E5539" s="72"/>
      <c r="F5539" s="72"/>
      <c r="G5539" s="74"/>
      <c r="H5539" s="72"/>
      <c r="I5539" s="72"/>
    </row>
    <row r="5540" spans="1:9" x14ac:dyDescent="0.25">
      <c r="A5540" s="72"/>
      <c r="B5540" s="72"/>
      <c r="C5540" s="72"/>
      <c r="D5540" s="73"/>
      <c r="E5540" s="72"/>
      <c r="F5540" s="72"/>
      <c r="G5540" s="74"/>
      <c r="H5540" s="72"/>
      <c r="I5540" s="72"/>
    </row>
    <row r="5541" spans="1:9" x14ac:dyDescent="0.25">
      <c r="A5541" s="72"/>
      <c r="B5541" s="72"/>
      <c r="C5541" s="72"/>
      <c r="D5541" s="73"/>
      <c r="E5541" s="72"/>
      <c r="F5541" s="72"/>
      <c r="G5541" s="74"/>
      <c r="H5541" s="72"/>
      <c r="I5541" s="72"/>
    </row>
    <row r="5542" spans="1:9" x14ac:dyDescent="0.25">
      <c r="A5542" s="72"/>
      <c r="B5542" s="72"/>
      <c r="C5542" s="72"/>
      <c r="D5542" s="73"/>
      <c r="E5542" s="72"/>
      <c r="F5542" s="72"/>
      <c r="G5542" s="74"/>
      <c r="H5542" s="72"/>
      <c r="I5542" s="72"/>
    </row>
    <row r="5543" spans="1:9" x14ac:dyDescent="0.25">
      <c r="A5543" s="72"/>
      <c r="B5543" s="72"/>
      <c r="C5543" s="72"/>
      <c r="D5543" s="73"/>
      <c r="E5543" s="72"/>
      <c r="F5543" s="72"/>
      <c r="G5543" s="74"/>
      <c r="H5543" s="72"/>
      <c r="I5543" s="72"/>
    </row>
    <row r="5544" spans="1:9" x14ac:dyDescent="0.25">
      <c r="A5544" s="72"/>
      <c r="B5544" s="72"/>
      <c r="C5544" s="72"/>
      <c r="D5544" s="73"/>
      <c r="E5544" s="72"/>
      <c r="F5544" s="72"/>
      <c r="G5544" s="74"/>
      <c r="H5544" s="72"/>
      <c r="I5544" s="72"/>
    </row>
    <row r="5545" spans="1:9" x14ac:dyDescent="0.25">
      <c r="A5545" s="72"/>
      <c r="B5545" s="72"/>
      <c r="C5545" s="72"/>
      <c r="D5545" s="73"/>
      <c r="E5545" s="72"/>
      <c r="F5545" s="72"/>
      <c r="G5545" s="74"/>
      <c r="H5545" s="72"/>
      <c r="I5545" s="72"/>
    </row>
    <row r="5546" spans="1:9" x14ac:dyDescent="0.25">
      <c r="A5546" s="72"/>
      <c r="B5546" s="72"/>
      <c r="C5546" s="72"/>
      <c r="D5546" s="73"/>
      <c r="E5546" s="72"/>
      <c r="F5546" s="72"/>
      <c r="G5546" s="74"/>
      <c r="H5546" s="72"/>
      <c r="I5546" s="72"/>
    </row>
    <row r="5547" spans="1:9" x14ac:dyDescent="0.25">
      <c r="A5547" s="72"/>
      <c r="B5547" s="72"/>
      <c r="C5547" s="72"/>
      <c r="D5547" s="73"/>
      <c r="E5547" s="72"/>
      <c r="F5547" s="72"/>
      <c r="G5547" s="74"/>
      <c r="H5547" s="72"/>
      <c r="I5547" s="72"/>
    </row>
    <row r="5548" spans="1:9" x14ac:dyDescent="0.25">
      <c r="A5548" s="72"/>
      <c r="B5548" s="72"/>
      <c r="C5548" s="72"/>
      <c r="D5548" s="73"/>
      <c r="E5548" s="72"/>
      <c r="F5548" s="72"/>
      <c r="G5548" s="74"/>
      <c r="H5548" s="72"/>
      <c r="I5548" s="72"/>
    </row>
    <row r="5549" spans="1:9" x14ac:dyDescent="0.25">
      <c r="A5549" s="72"/>
      <c r="B5549" s="72"/>
      <c r="C5549" s="72"/>
      <c r="D5549" s="73"/>
      <c r="E5549" s="72"/>
      <c r="F5549" s="72"/>
      <c r="G5549" s="74"/>
      <c r="H5549" s="72"/>
      <c r="I5549" s="72"/>
    </row>
    <row r="5550" spans="1:9" x14ac:dyDescent="0.25">
      <c r="A5550" s="72"/>
      <c r="B5550" s="72"/>
      <c r="C5550" s="72"/>
      <c r="D5550" s="73"/>
      <c r="E5550" s="72"/>
      <c r="F5550" s="72"/>
      <c r="G5550" s="74"/>
      <c r="H5550" s="72"/>
      <c r="I5550" s="72"/>
    </row>
    <row r="5551" spans="1:9" x14ac:dyDescent="0.25">
      <c r="A5551" s="72"/>
      <c r="B5551" s="72"/>
      <c r="C5551" s="72"/>
      <c r="D5551" s="73"/>
      <c r="E5551" s="72"/>
      <c r="F5551" s="72"/>
      <c r="G5551" s="74"/>
      <c r="H5551" s="72"/>
      <c r="I5551" s="72"/>
    </row>
    <row r="5552" spans="1:9" x14ac:dyDescent="0.25">
      <c r="A5552" s="72"/>
      <c r="B5552" s="72"/>
      <c r="C5552" s="72"/>
      <c r="D5552" s="73"/>
      <c r="E5552" s="72"/>
      <c r="F5552" s="72"/>
      <c r="G5552" s="74"/>
      <c r="H5552" s="72"/>
      <c r="I5552" s="72"/>
    </row>
    <row r="5553" spans="1:9" x14ac:dyDescent="0.25">
      <c r="A5553" s="72"/>
      <c r="B5553" s="72"/>
      <c r="C5553" s="72"/>
      <c r="D5553" s="73"/>
      <c r="E5553" s="72"/>
      <c r="F5553" s="72"/>
      <c r="G5553" s="74"/>
      <c r="H5553" s="72"/>
      <c r="I5553" s="72"/>
    </row>
    <row r="5554" spans="1:9" x14ac:dyDescent="0.25">
      <c r="A5554" s="72"/>
      <c r="B5554" s="72"/>
      <c r="C5554" s="72"/>
      <c r="D5554" s="73"/>
      <c r="E5554" s="72"/>
      <c r="F5554" s="72"/>
      <c r="G5554" s="74"/>
      <c r="H5554" s="72"/>
      <c r="I5554" s="72"/>
    </row>
    <row r="5555" spans="1:9" x14ac:dyDescent="0.25">
      <c r="A5555" s="72"/>
      <c r="B5555" s="72"/>
      <c r="C5555" s="72"/>
      <c r="D5555" s="73"/>
      <c r="E5555" s="72"/>
      <c r="F5555" s="72"/>
      <c r="G5555" s="74"/>
      <c r="H5555" s="72"/>
      <c r="I5555" s="72"/>
    </row>
    <row r="5556" spans="1:9" x14ac:dyDescent="0.25">
      <c r="A5556" s="72"/>
      <c r="B5556" s="72"/>
      <c r="C5556" s="72"/>
      <c r="D5556" s="73"/>
      <c r="E5556" s="72"/>
      <c r="F5556" s="72"/>
      <c r="G5556" s="74"/>
      <c r="H5556" s="72"/>
      <c r="I5556" s="72"/>
    </row>
    <row r="5557" spans="1:9" x14ac:dyDescent="0.25">
      <c r="A5557" s="72"/>
      <c r="B5557" s="72"/>
      <c r="C5557" s="72"/>
      <c r="D5557" s="73"/>
      <c r="E5557" s="72"/>
      <c r="F5557" s="72"/>
      <c r="G5557" s="74"/>
      <c r="H5557" s="72"/>
      <c r="I5557" s="72"/>
    </row>
    <row r="5558" spans="1:9" x14ac:dyDescent="0.25">
      <c r="A5558" s="72"/>
      <c r="B5558" s="72"/>
      <c r="C5558" s="72"/>
      <c r="D5558" s="73"/>
      <c r="E5558" s="72"/>
      <c r="F5558" s="72"/>
      <c r="G5558" s="74"/>
      <c r="H5558" s="72"/>
      <c r="I5558" s="72"/>
    </row>
    <row r="5559" spans="1:9" x14ac:dyDescent="0.25">
      <c r="A5559" s="72"/>
      <c r="B5559" s="72"/>
      <c r="C5559" s="72"/>
      <c r="D5559" s="73"/>
      <c r="E5559" s="72"/>
      <c r="F5559" s="72"/>
      <c r="G5559" s="74"/>
      <c r="H5559" s="72"/>
      <c r="I5559" s="72"/>
    </row>
    <row r="5560" spans="1:9" x14ac:dyDescent="0.25">
      <c r="A5560" s="72"/>
      <c r="B5560" s="72"/>
      <c r="C5560" s="72"/>
      <c r="D5560" s="73"/>
      <c r="E5560" s="72"/>
      <c r="F5560" s="72"/>
      <c r="G5560" s="74"/>
      <c r="H5560" s="72"/>
      <c r="I5560" s="72"/>
    </row>
    <row r="5561" spans="1:9" x14ac:dyDescent="0.25">
      <c r="A5561" s="72"/>
      <c r="B5561" s="72"/>
      <c r="C5561" s="72"/>
      <c r="D5561" s="73"/>
      <c r="E5561" s="72"/>
      <c r="F5561" s="72"/>
      <c r="G5561" s="74"/>
      <c r="H5561" s="72"/>
      <c r="I5561" s="72"/>
    </row>
    <row r="5562" spans="1:9" x14ac:dyDescent="0.25">
      <c r="A5562" s="72"/>
      <c r="B5562" s="72"/>
      <c r="C5562" s="72"/>
      <c r="D5562" s="73"/>
      <c r="E5562" s="72"/>
      <c r="F5562" s="72"/>
      <c r="G5562" s="74"/>
      <c r="H5562" s="72"/>
      <c r="I5562" s="72"/>
    </row>
    <row r="5563" spans="1:9" x14ac:dyDescent="0.25">
      <c r="A5563" s="72"/>
      <c r="B5563" s="72"/>
      <c r="C5563" s="72"/>
      <c r="D5563" s="73"/>
      <c r="E5563" s="72"/>
      <c r="F5563" s="72"/>
      <c r="G5563" s="74"/>
      <c r="H5563" s="72"/>
      <c r="I5563" s="72"/>
    </row>
    <row r="5564" spans="1:9" x14ac:dyDescent="0.25">
      <c r="A5564" s="72"/>
      <c r="B5564" s="72"/>
      <c r="C5564" s="72"/>
      <c r="D5564" s="73"/>
      <c r="E5564" s="72"/>
      <c r="F5564" s="72"/>
      <c r="G5564" s="74"/>
      <c r="H5564" s="72"/>
      <c r="I5564" s="72"/>
    </row>
    <row r="5565" spans="1:9" x14ac:dyDescent="0.25">
      <c r="A5565" s="72"/>
      <c r="B5565" s="72"/>
      <c r="C5565" s="72"/>
      <c r="D5565" s="73"/>
      <c r="E5565" s="72"/>
      <c r="F5565" s="72"/>
      <c r="G5565" s="74"/>
      <c r="H5565" s="72"/>
      <c r="I5565" s="72"/>
    </row>
    <row r="5566" spans="1:9" x14ac:dyDescent="0.25">
      <c r="A5566" s="72"/>
      <c r="B5566" s="72"/>
      <c r="C5566" s="72"/>
      <c r="D5566" s="73"/>
      <c r="E5566" s="72"/>
      <c r="F5566" s="72"/>
      <c r="G5566" s="74"/>
      <c r="H5566" s="72"/>
      <c r="I5566" s="72"/>
    </row>
    <row r="5567" spans="1:9" x14ac:dyDescent="0.25">
      <c r="A5567" s="72"/>
      <c r="B5567" s="72"/>
      <c r="C5567" s="72"/>
      <c r="D5567" s="73"/>
      <c r="E5567" s="72"/>
      <c r="F5567" s="72"/>
      <c r="G5567" s="74"/>
      <c r="H5567" s="72"/>
      <c r="I5567" s="72"/>
    </row>
    <row r="5568" spans="1:9" x14ac:dyDescent="0.25">
      <c r="A5568" s="72"/>
      <c r="B5568" s="72"/>
      <c r="C5568" s="72"/>
      <c r="D5568" s="73"/>
      <c r="E5568" s="72"/>
      <c r="F5568" s="72"/>
      <c r="G5568" s="74"/>
      <c r="H5568" s="72"/>
      <c r="I5568" s="72"/>
    </row>
    <row r="5569" spans="1:9" x14ac:dyDescent="0.25">
      <c r="A5569" s="72"/>
      <c r="B5569" s="72"/>
      <c r="C5569" s="72"/>
      <c r="D5569" s="73"/>
      <c r="E5569" s="72"/>
      <c r="F5569" s="72"/>
      <c r="G5569" s="74"/>
      <c r="H5569" s="72"/>
      <c r="I5569" s="72"/>
    </row>
    <row r="5570" spans="1:9" x14ac:dyDescent="0.25">
      <c r="A5570" s="72"/>
      <c r="B5570" s="72"/>
      <c r="C5570" s="72"/>
      <c r="D5570" s="73"/>
      <c r="E5570" s="72"/>
      <c r="F5570" s="72"/>
      <c r="G5570" s="74"/>
      <c r="H5570" s="72"/>
      <c r="I5570" s="72"/>
    </row>
    <row r="5571" spans="1:9" x14ac:dyDescent="0.25">
      <c r="A5571" s="72"/>
      <c r="B5571" s="72"/>
      <c r="C5571" s="72"/>
      <c r="D5571" s="73"/>
      <c r="E5571" s="72"/>
      <c r="F5571" s="72"/>
      <c r="G5571" s="74"/>
      <c r="H5571" s="72"/>
      <c r="I5571" s="72"/>
    </row>
    <row r="5572" spans="1:9" x14ac:dyDescent="0.25">
      <c r="A5572" s="72"/>
      <c r="B5572" s="72"/>
      <c r="C5572" s="72"/>
      <c r="D5572" s="73"/>
      <c r="E5572" s="72"/>
      <c r="F5572" s="72"/>
      <c r="G5572" s="74"/>
      <c r="H5572" s="72"/>
      <c r="I5572" s="72"/>
    </row>
    <row r="5573" spans="1:9" x14ac:dyDescent="0.25">
      <c r="A5573" s="72"/>
      <c r="B5573" s="72"/>
      <c r="C5573" s="72"/>
      <c r="D5573" s="73"/>
      <c r="E5573" s="72"/>
      <c r="F5573" s="72"/>
      <c r="G5573" s="74"/>
      <c r="H5573" s="72"/>
      <c r="I5573" s="72"/>
    </row>
    <row r="5574" spans="1:9" x14ac:dyDescent="0.25">
      <c r="A5574" s="72"/>
      <c r="B5574" s="72"/>
      <c r="C5574" s="72"/>
      <c r="D5574" s="73"/>
      <c r="E5574" s="72"/>
      <c r="F5574" s="72"/>
      <c r="G5574" s="74"/>
      <c r="H5574" s="72"/>
      <c r="I5574" s="72"/>
    </row>
    <row r="5575" spans="1:9" x14ac:dyDescent="0.25">
      <c r="A5575" s="72"/>
      <c r="B5575" s="72"/>
      <c r="C5575" s="72"/>
      <c r="D5575" s="73"/>
      <c r="E5575" s="72"/>
      <c r="F5575" s="72"/>
      <c r="G5575" s="74"/>
      <c r="H5575" s="72"/>
      <c r="I5575" s="72"/>
    </row>
    <row r="5576" spans="1:9" x14ac:dyDescent="0.25">
      <c r="A5576" s="72"/>
      <c r="B5576" s="72"/>
      <c r="C5576" s="72"/>
      <c r="D5576" s="73"/>
      <c r="E5576" s="72"/>
      <c r="F5576" s="72"/>
      <c r="G5576" s="74"/>
      <c r="H5576" s="72"/>
      <c r="I5576" s="72"/>
    </row>
    <row r="5577" spans="1:9" x14ac:dyDescent="0.25">
      <c r="A5577" s="72"/>
      <c r="B5577" s="72"/>
      <c r="C5577" s="72"/>
      <c r="D5577" s="73"/>
      <c r="E5577" s="72"/>
      <c r="F5577" s="72"/>
      <c r="G5577" s="74"/>
      <c r="H5577" s="72"/>
      <c r="I5577" s="72"/>
    </row>
    <row r="5578" spans="1:9" x14ac:dyDescent="0.25">
      <c r="A5578" s="72"/>
      <c r="B5578" s="72"/>
      <c r="C5578" s="72"/>
      <c r="D5578" s="73"/>
      <c r="E5578" s="72"/>
      <c r="F5578" s="72"/>
      <c r="G5578" s="74"/>
      <c r="H5578" s="72"/>
      <c r="I5578" s="72"/>
    </row>
    <row r="5579" spans="1:9" x14ac:dyDescent="0.25">
      <c r="A5579" s="72"/>
      <c r="B5579" s="72"/>
      <c r="C5579" s="72"/>
      <c r="D5579" s="73"/>
      <c r="E5579" s="72"/>
      <c r="F5579" s="72"/>
      <c r="G5579" s="74"/>
      <c r="H5579" s="72"/>
      <c r="I5579" s="72"/>
    </row>
    <row r="5580" spans="1:9" x14ac:dyDescent="0.25">
      <c r="A5580" s="72"/>
      <c r="B5580" s="72"/>
      <c r="C5580" s="72"/>
      <c r="D5580" s="73"/>
      <c r="E5580" s="72"/>
      <c r="F5580" s="72"/>
      <c r="G5580" s="74"/>
      <c r="H5580" s="72"/>
      <c r="I5580" s="72"/>
    </row>
    <row r="5581" spans="1:9" x14ac:dyDescent="0.25">
      <c r="A5581" s="72"/>
      <c r="B5581" s="72"/>
      <c r="C5581" s="72"/>
      <c r="D5581" s="73"/>
      <c r="E5581" s="72"/>
      <c r="F5581" s="72"/>
      <c r="G5581" s="74"/>
      <c r="H5581" s="72"/>
      <c r="I5581" s="72"/>
    </row>
    <row r="5582" spans="1:9" x14ac:dyDescent="0.25">
      <c r="A5582" s="72"/>
      <c r="B5582" s="72"/>
      <c r="C5582" s="72"/>
      <c r="D5582" s="73"/>
      <c r="E5582" s="72"/>
      <c r="F5582" s="72"/>
      <c r="G5582" s="74"/>
      <c r="H5582" s="72"/>
      <c r="I5582" s="72"/>
    </row>
    <row r="5583" spans="1:9" x14ac:dyDescent="0.25">
      <c r="A5583" s="72"/>
      <c r="B5583" s="72"/>
      <c r="C5583" s="72"/>
      <c r="D5583" s="73"/>
      <c r="E5583" s="72"/>
      <c r="F5583" s="72"/>
      <c r="G5583" s="74"/>
      <c r="H5583" s="72"/>
      <c r="I5583" s="72"/>
    </row>
    <row r="5584" spans="1:9" x14ac:dyDescent="0.25">
      <c r="A5584" s="72"/>
      <c r="B5584" s="72"/>
      <c r="C5584" s="72"/>
      <c r="D5584" s="73"/>
      <c r="E5584" s="72"/>
      <c r="F5584" s="72"/>
      <c r="G5584" s="74"/>
      <c r="H5584" s="72"/>
      <c r="I5584" s="72"/>
    </row>
    <row r="5585" spans="1:9" x14ac:dyDescent="0.25">
      <c r="A5585" s="72"/>
      <c r="B5585" s="72"/>
      <c r="C5585" s="72"/>
      <c r="D5585" s="73"/>
      <c r="E5585" s="72"/>
      <c r="F5585" s="72"/>
      <c r="G5585" s="74"/>
      <c r="H5585" s="72"/>
      <c r="I5585" s="72"/>
    </row>
    <row r="5586" spans="1:9" x14ac:dyDescent="0.25">
      <c r="A5586" s="72"/>
      <c r="B5586" s="72"/>
      <c r="C5586" s="72"/>
      <c r="D5586" s="73"/>
      <c r="E5586" s="72"/>
      <c r="F5586" s="72"/>
      <c r="G5586" s="74"/>
      <c r="H5586" s="72"/>
      <c r="I5586" s="72"/>
    </row>
    <row r="5587" spans="1:9" x14ac:dyDescent="0.25">
      <c r="A5587" s="72"/>
      <c r="B5587" s="72"/>
      <c r="C5587" s="72"/>
      <c r="D5587" s="73"/>
      <c r="E5587" s="72"/>
      <c r="F5587" s="72"/>
      <c r="G5587" s="74"/>
      <c r="H5587" s="72"/>
      <c r="I5587" s="72"/>
    </row>
    <row r="5588" spans="1:9" x14ac:dyDescent="0.25">
      <c r="A5588" s="72"/>
      <c r="B5588" s="72"/>
      <c r="C5588" s="72"/>
      <c r="D5588" s="73"/>
      <c r="E5588" s="72"/>
      <c r="F5588" s="72"/>
      <c r="G5588" s="74"/>
      <c r="H5588" s="72"/>
      <c r="I5588" s="72"/>
    </row>
    <row r="5589" spans="1:9" x14ac:dyDescent="0.25">
      <c r="A5589" s="72"/>
      <c r="B5589" s="72"/>
      <c r="C5589" s="72"/>
      <c r="D5589" s="73"/>
      <c r="E5589" s="72"/>
      <c r="F5589" s="72"/>
      <c r="G5589" s="74"/>
      <c r="H5589" s="72"/>
      <c r="I5589" s="72"/>
    </row>
    <row r="5590" spans="1:9" x14ac:dyDescent="0.25">
      <c r="A5590" s="72"/>
      <c r="B5590" s="72"/>
      <c r="C5590" s="72"/>
      <c r="D5590" s="73"/>
      <c r="E5590" s="72"/>
      <c r="F5590" s="72"/>
      <c r="G5590" s="74"/>
      <c r="H5590" s="72"/>
      <c r="I5590" s="72"/>
    </row>
    <row r="5591" spans="1:9" x14ac:dyDescent="0.25">
      <c r="A5591" s="72"/>
      <c r="B5591" s="72"/>
      <c r="C5591" s="72"/>
      <c r="D5591" s="73"/>
      <c r="E5591" s="72"/>
      <c r="F5591" s="72"/>
      <c r="G5591" s="74"/>
      <c r="H5591" s="72"/>
      <c r="I5591" s="72"/>
    </row>
    <row r="5592" spans="1:9" x14ac:dyDescent="0.25">
      <c r="A5592" s="72"/>
      <c r="B5592" s="72"/>
      <c r="C5592" s="72"/>
      <c r="D5592" s="73"/>
      <c r="E5592" s="72"/>
      <c r="F5592" s="72"/>
      <c r="G5592" s="74"/>
      <c r="H5592" s="72"/>
      <c r="I5592" s="72"/>
    </row>
    <row r="5593" spans="1:9" x14ac:dyDescent="0.25">
      <c r="A5593" s="72"/>
      <c r="B5593" s="72"/>
      <c r="C5593" s="72"/>
      <c r="D5593" s="73"/>
      <c r="E5593" s="72"/>
      <c r="F5593" s="72"/>
      <c r="G5593" s="74"/>
      <c r="H5593" s="72"/>
      <c r="I5593" s="72"/>
    </row>
    <row r="5594" spans="1:9" x14ac:dyDescent="0.25">
      <c r="A5594" s="72"/>
      <c r="B5594" s="72"/>
      <c r="C5594" s="72"/>
      <c r="D5594" s="73"/>
      <c r="E5594" s="72"/>
      <c r="F5594" s="72"/>
      <c r="G5594" s="74"/>
      <c r="H5594" s="72"/>
      <c r="I5594" s="72"/>
    </row>
    <row r="5595" spans="1:9" x14ac:dyDescent="0.25">
      <c r="A5595" s="72"/>
      <c r="B5595" s="72"/>
      <c r="C5595" s="72"/>
      <c r="D5595" s="73"/>
      <c r="E5595" s="72"/>
      <c r="F5595" s="72"/>
      <c r="G5595" s="74"/>
      <c r="H5595" s="72"/>
      <c r="I5595" s="72"/>
    </row>
    <row r="5596" spans="1:9" x14ac:dyDescent="0.25">
      <c r="A5596" s="72"/>
      <c r="B5596" s="72"/>
      <c r="C5596" s="72"/>
      <c r="D5596" s="73"/>
      <c r="E5596" s="72"/>
      <c r="F5596" s="72"/>
      <c r="G5596" s="74"/>
      <c r="H5596" s="72"/>
      <c r="I5596" s="72"/>
    </row>
    <row r="5597" spans="1:9" x14ac:dyDescent="0.25">
      <c r="A5597" s="72"/>
      <c r="B5597" s="72"/>
      <c r="C5597" s="72"/>
      <c r="D5597" s="73"/>
      <c r="E5597" s="72"/>
      <c r="F5597" s="72"/>
      <c r="G5597" s="74"/>
      <c r="H5597" s="72"/>
      <c r="I5597" s="72"/>
    </row>
    <row r="5598" spans="1:9" x14ac:dyDescent="0.25">
      <c r="A5598" s="72"/>
      <c r="B5598" s="72"/>
      <c r="C5598" s="72"/>
      <c r="D5598" s="73"/>
      <c r="E5598" s="72"/>
      <c r="F5598" s="72"/>
      <c r="G5598" s="74"/>
      <c r="H5598" s="72"/>
      <c r="I5598" s="72"/>
    </row>
    <row r="5599" spans="1:9" x14ac:dyDescent="0.25">
      <c r="A5599" s="72"/>
      <c r="B5599" s="72"/>
      <c r="C5599" s="72"/>
      <c r="D5599" s="73"/>
      <c r="E5599" s="72"/>
      <c r="F5599" s="72"/>
      <c r="G5599" s="74"/>
      <c r="H5599" s="72"/>
      <c r="I5599" s="72"/>
    </row>
    <row r="5600" spans="1:9" x14ac:dyDescent="0.25">
      <c r="A5600" s="72"/>
      <c r="B5600" s="72"/>
      <c r="C5600" s="72"/>
      <c r="D5600" s="73"/>
      <c r="E5600" s="72"/>
      <c r="F5600" s="72"/>
      <c r="G5600" s="74"/>
      <c r="H5600" s="72"/>
      <c r="I5600" s="72"/>
    </row>
    <row r="5601" spans="1:9" x14ac:dyDescent="0.25">
      <c r="A5601" s="72"/>
      <c r="B5601" s="72"/>
      <c r="C5601" s="72"/>
      <c r="D5601" s="73"/>
      <c r="E5601" s="72"/>
      <c r="F5601" s="72"/>
      <c r="G5601" s="74"/>
      <c r="H5601" s="72"/>
      <c r="I5601" s="72"/>
    </row>
    <row r="5602" spans="1:9" x14ac:dyDescent="0.25">
      <c r="A5602" s="72"/>
      <c r="B5602" s="72"/>
      <c r="C5602" s="72"/>
      <c r="D5602" s="73"/>
      <c r="E5602" s="72"/>
      <c r="F5602" s="72"/>
      <c r="G5602" s="74"/>
      <c r="H5602" s="72"/>
      <c r="I5602" s="72"/>
    </row>
    <row r="5603" spans="1:9" x14ac:dyDescent="0.25">
      <c r="A5603" s="72"/>
      <c r="B5603" s="72"/>
      <c r="C5603" s="72"/>
      <c r="D5603" s="73"/>
      <c r="E5603" s="72"/>
      <c r="F5603" s="72"/>
      <c r="G5603" s="74"/>
      <c r="H5603" s="72"/>
      <c r="I5603" s="72"/>
    </row>
    <row r="5604" spans="1:9" x14ac:dyDescent="0.25">
      <c r="A5604" s="72"/>
      <c r="B5604" s="72"/>
      <c r="C5604" s="72"/>
      <c r="D5604" s="73"/>
      <c r="E5604" s="72"/>
      <c r="F5604" s="72"/>
      <c r="G5604" s="74"/>
      <c r="H5604" s="72"/>
      <c r="I5604" s="72"/>
    </row>
    <row r="5605" spans="1:9" x14ac:dyDescent="0.25">
      <c r="A5605" s="72"/>
      <c r="B5605" s="72"/>
      <c r="C5605" s="72"/>
      <c r="D5605" s="73"/>
      <c r="E5605" s="72"/>
      <c r="F5605" s="72"/>
      <c r="G5605" s="74"/>
      <c r="H5605" s="72"/>
      <c r="I5605" s="72"/>
    </row>
    <row r="5606" spans="1:9" x14ac:dyDescent="0.25">
      <c r="A5606" s="72"/>
      <c r="B5606" s="72"/>
      <c r="C5606" s="72"/>
      <c r="D5606" s="73"/>
      <c r="E5606" s="72"/>
      <c r="F5606" s="72"/>
      <c r="G5606" s="74"/>
      <c r="H5606" s="72"/>
      <c r="I5606" s="72"/>
    </row>
    <row r="5607" spans="1:9" x14ac:dyDescent="0.25">
      <c r="A5607" s="72"/>
      <c r="B5607" s="72"/>
      <c r="C5607" s="72"/>
      <c r="D5607" s="73"/>
      <c r="E5607" s="72"/>
      <c r="F5607" s="72"/>
      <c r="G5607" s="74"/>
      <c r="H5607" s="72"/>
      <c r="I5607" s="72"/>
    </row>
    <row r="5608" spans="1:9" x14ac:dyDescent="0.25">
      <c r="A5608" s="72"/>
      <c r="B5608" s="72"/>
      <c r="C5608" s="72"/>
      <c r="D5608" s="73"/>
      <c r="E5608" s="72"/>
      <c r="F5608" s="72"/>
      <c r="G5608" s="74"/>
      <c r="H5608" s="72"/>
      <c r="I5608" s="72"/>
    </row>
    <row r="5609" spans="1:9" x14ac:dyDescent="0.25">
      <c r="A5609" s="72"/>
      <c r="B5609" s="72"/>
      <c r="C5609" s="72"/>
      <c r="D5609" s="73"/>
      <c r="E5609" s="72"/>
      <c r="F5609" s="72"/>
      <c r="G5609" s="74"/>
      <c r="H5609" s="72"/>
      <c r="I5609" s="72"/>
    </row>
    <row r="5610" spans="1:9" x14ac:dyDescent="0.25">
      <c r="A5610" s="72"/>
      <c r="B5610" s="72"/>
      <c r="C5610" s="72"/>
      <c r="D5610" s="73"/>
      <c r="E5610" s="72"/>
      <c r="F5610" s="72"/>
      <c r="G5610" s="74"/>
      <c r="H5610" s="72"/>
      <c r="I5610" s="72"/>
    </row>
    <row r="5611" spans="1:9" x14ac:dyDescent="0.25">
      <c r="A5611" s="72"/>
      <c r="B5611" s="72"/>
      <c r="C5611" s="72"/>
      <c r="D5611" s="73"/>
      <c r="E5611" s="72"/>
      <c r="F5611" s="72"/>
      <c r="G5611" s="74"/>
      <c r="H5611" s="72"/>
      <c r="I5611" s="72"/>
    </row>
    <row r="5612" spans="1:9" x14ac:dyDescent="0.25">
      <c r="A5612" s="72"/>
      <c r="B5612" s="72"/>
      <c r="C5612" s="72"/>
      <c r="D5612" s="73"/>
      <c r="E5612" s="72"/>
      <c r="F5612" s="72"/>
      <c r="G5612" s="74"/>
      <c r="H5612" s="72"/>
      <c r="I5612" s="72"/>
    </row>
    <row r="5613" spans="1:9" x14ac:dyDescent="0.25">
      <c r="A5613" s="72"/>
      <c r="B5613" s="72"/>
      <c r="C5613" s="72"/>
      <c r="D5613" s="73"/>
      <c r="E5613" s="72"/>
      <c r="F5613" s="72"/>
      <c r="G5613" s="74"/>
      <c r="H5613" s="72"/>
      <c r="I5613" s="72"/>
    </row>
    <row r="5614" spans="1:9" x14ac:dyDescent="0.25">
      <c r="A5614" s="72"/>
      <c r="B5614" s="72"/>
      <c r="C5614" s="72"/>
      <c r="D5614" s="73"/>
      <c r="E5614" s="72"/>
      <c r="F5614" s="72"/>
      <c r="G5614" s="74"/>
      <c r="H5614" s="72"/>
      <c r="I5614" s="72"/>
    </row>
    <row r="5615" spans="1:9" x14ac:dyDescent="0.25">
      <c r="A5615" s="72"/>
      <c r="B5615" s="72"/>
      <c r="C5615" s="72"/>
      <c r="D5615" s="73"/>
      <c r="E5615" s="72"/>
      <c r="F5615" s="72"/>
      <c r="G5615" s="74"/>
      <c r="H5615" s="72"/>
      <c r="I5615" s="72"/>
    </row>
    <row r="5616" spans="1:9" x14ac:dyDescent="0.25">
      <c r="A5616" s="72"/>
      <c r="B5616" s="72"/>
      <c r="C5616" s="72"/>
      <c r="D5616" s="73"/>
      <c r="E5616" s="72"/>
      <c r="F5616" s="72"/>
      <c r="G5616" s="74"/>
      <c r="H5616" s="72"/>
      <c r="I5616" s="72"/>
    </row>
    <row r="5617" spans="1:9" x14ac:dyDescent="0.25">
      <c r="A5617" s="72"/>
      <c r="B5617" s="72"/>
      <c r="C5617" s="72"/>
      <c r="D5617" s="73"/>
      <c r="E5617" s="72"/>
      <c r="F5617" s="72"/>
      <c r="G5617" s="74"/>
      <c r="H5617" s="72"/>
      <c r="I5617" s="72"/>
    </row>
    <row r="5618" spans="1:9" x14ac:dyDescent="0.25">
      <c r="A5618" s="72"/>
      <c r="B5618" s="72"/>
      <c r="C5618" s="72"/>
      <c r="D5618" s="73"/>
      <c r="E5618" s="72"/>
      <c r="F5618" s="72"/>
      <c r="G5618" s="74"/>
      <c r="H5618" s="72"/>
      <c r="I5618" s="72"/>
    </row>
    <row r="5619" spans="1:9" x14ac:dyDescent="0.25">
      <c r="A5619" s="72"/>
      <c r="B5619" s="72"/>
      <c r="C5619" s="72"/>
      <c r="D5619" s="73"/>
      <c r="E5619" s="72"/>
      <c r="F5619" s="72"/>
      <c r="G5619" s="74"/>
      <c r="H5619" s="72"/>
      <c r="I5619" s="72"/>
    </row>
    <row r="5620" spans="1:9" x14ac:dyDescent="0.25">
      <c r="A5620" s="72"/>
      <c r="B5620" s="72"/>
      <c r="C5620" s="72"/>
      <c r="D5620" s="73"/>
      <c r="E5620" s="72"/>
      <c r="F5620" s="72"/>
      <c r="G5620" s="74"/>
      <c r="H5620" s="72"/>
      <c r="I5620" s="72"/>
    </row>
    <row r="5621" spans="1:9" x14ac:dyDescent="0.25">
      <c r="A5621" s="72"/>
      <c r="B5621" s="72"/>
      <c r="C5621" s="72"/>
      <c r="D5621" s="73"/>
      <c r="E5621" s="72"/>
      <c r="F5621" s="72"/>
      <c r="G5621" s="74"/>
      <c r="H5621" s="72"/>
      <c r="I5621" s="72"/>
    </row>
    <row r="5622" spans="1:9" x14ac:dyDescent="0.25">
      <c r="A5622" s="72"/>
      <c r="B5622" s="72"/>
      <c r="C5622" s="72"/>
      <c r="D5622" s="73"/>
      <c r="E5622" s="72"/>
      <c r="F5622" s="72"/>
      <c r="G5622" s="74"/>
      <c r="H5622" s="72"/>
      <c r="I5622" s="72"/>
    </row>
    <row r="5623" spans="1:9" x14ac:dyDescent="0.25">
      <c r="A5623" s="72"/>
      <c r="B5623" s="72"/>
      <c r="C5623" s="72"/>
      <c r="D5623" s="73"/>
      <c r="E5623" s="72"/>
      <c r="F5623" s="72"/>
      <c r="G5623" s="74"/>
      <c r="H5623" s="72"/>
      <c r="I5623" s="72"/>
    </row>
    <row r="5624" spans="1:9" x14ac:dyDescent="0.25">
      <c r="A5624" s="72"/>
      <c r="B5624" s="72"/>
      <c r="C5624" s="72"/>
      <c r="D5624" s="73"/>
      <c r="E5624" s="72"/>
      <c r="F5624" s="72"/>
      <c r="G5624" s="74"/>
      <c r="H5624" s="72"/>
      <c r="I5624" s="72"/>
    </row>
    <row r="5625" spans="1:9" x14ac:dyDescent="0.25">
      <c r="A5625" s="72"/>
      <c r="B5625" s="72"/>
      <c r="C5625" s="72"/>
      <c r="D5625" s="73"/>
      <c r="E5625" s="72"/>
      <c r="F5625" s="72"/>
      <c r="G5625" s="74"/>
      <c r="H5625" s="72"/>
      <c r="I5625" s="72"/>
    </row>
    <row r="5626" spans="1:9" x14ac:dyDescent="0.25">
      <c r="A5626" s="72"/>
      <c r="B5626" s="72"/>
      <c r="C5626" s="72"/>
      <c r="D5626" s="73"/>
      <c r="E5626" s="72"/>
      <c r="F5626" s="72"/>
      <c r="G5626" s="74"/>
      <c r="H5626" s="72"/>
      <c r="I5626" s="72"/>
    </row>
    <row r="5627" spans="1:9" x14ac:dyDescent="0.25">
      <c r="A5627" s="72"/>
      <c r="B5627" s="72"/>
      <c r="C5627" s="72"/>
      <c r="D5627" s="73"/>
      <c r="E5627" s="72"/>
      <c r="F5627" s="72"/>
      <c r="G5627" s="74"/>
      <c r="H5627" s="72"/>
      <c r="I5627" s="72"/>
    </row>
    <row r="5628" spans="1:9" x14ac:dyDescent="0.25">
      <c r="A5628" s="72"/>
      <c r="B5628" s="72"/>
      <c r="C5628" s="72"/>
      <c r="D5628" s="73"/>
      <c r="E5628" s="72"/>
      <c r="F5628" s="72"/>
      <c r="G5628" s="74"/>
      <c r="H5628" s="72"/>
      <c r="I5628" s="72"/>
    </row>
    <row r="5629" spans="1:9" x14ac:dyDescent="0.25">
      <c r="A5629" s="72"/>
      <c r="B5629" s="72"/>
      <c r="C5629" s="72"/>
      <c r="D5629" s="73"/>
      <c r="E5629" s="72"/>
      <c r="F5629" s="72"/>
      <c r="G5629" s="74"/>
      <c r="H5629" s="72"/>
      <c r="I5629" s="72"/>
    </row>
    <row r="5630" spans="1:9" x14ac:dyDescent="0.25">
      <c r="A5630" s="72"/>
      <c r="B5630" s="72"/>
      <c r="C5630" s="72"/>
      <c r="D5630" s="73"/>
      <c r="E5630" s="72"/>
      <c r="F5630" s="72"/>
      <c r="G5630" s="74"/>
      <c r="H5630" s="72"/>
      <c r="I5630" s="72"/>
    </row>
    <row r="5631" spans="1:9" x14ac:dyDescent="0.25">
      <c r="A5631" s="72"/>
      <c r="B5631" s="72"/>
      <c r="C5631" s="72"/>
      <c r="D5631" s="73"/>
      <c r="E5631" s="72"/>
      <c r="F5631" s="72"/>
      <c r="G5631" s="74"/>
      <c r="H5631" s="72"/>
      <c r="I5631" s="72"/>
    </row>
    <row r="5632" spans="1:9" x14ac:dyDescent="0.25">
      <c r="A5632" s="72"/>
      <c r="B5632" s="72"/>
      <c r="C5632" s="72"/>
      <c r="D5632" s="73"/>
      <c r="E5632" s="72"/>
      <c r="F5632" s="72"/>
      <c r="G5632" s="74"/>
      <c r="H5632" s="72"/>
      <c r="I5632" s="72"/>
    </row>
    <row r="5633" spans="1:9" x14ac:dyDescent="0.25">
      <c r="A5633" s="72"/>
      <c r="B5633" s="72"/>
      <c r="C5633" s="72"/>
      <c r="D5633" s="73"/>
      <c r="E5633" s="72"/>
      <c r="F5633" s="72"/>
      <c r="G5633" s="74"/>
      <c r="H5633" s="72"/>
      <c r="I5633" s="72"/>
    </row>
    <row r="5634" spans="1:9" x14ac:dyDescent="0.25">
      <c r="A5634" s="72"/>
      <c r="B5634" s="72"/>
      <c r="C5634" s="72"/>
      <c r="D5634" s="73"/>
      <c r="E5634" s="72"/>
      <c r="F5634" s="72"/>
      <c r="G5634" s="74"/>
      <c r="H5634" s="72"/>
      <c r="I5634" s="72"/>
    </row>
    <row r="5635" spans="1:9" x14ac:dyDescent="0.25">
      <c r="A5635" s="72"/>
      <c r="B5635" s="72"/>
      <c r="C5635" s="72"/>
      <c r="D5635" s="73"/>
      <c r="E5635" s="72"/>
      <c r="F5635" s="72"/>
      <c r="G5635" s="74"/>
      <c r="H5635" s="72"/>
      <c r="I5635" s="72"/>
    </row>
    <row r="5636" spans="1:9" x14ac:dyDescent="0.25">
      <c r="A5636" s="72"/>
      <c r="B5636" s="72"/>
      <c r="C5636" s="72"/>
      <c r="D5636" s="73"/>
      <c r="E5636" s="72"/>
      <c r="F5636" s="72"/>
      <c r="G5636" s="74"/>
      <c r="H5636" s="72"/>
      <c r="I5636" s="72"/>
    </row>
    <row r="5637" spans="1:9" x14ac:dyDescent="0.25">
      <c r="A5637" s="72"/>
      <c r="B5637" s="72"/>
      <c r="C5637" s="72"/>
      <c r="D5637" s="73"/>
      <c r="E5637" s="72"/>
      <c r="F5637" s="72"/>
      <c r="G5637" s="74"/>
      <c r="H5637" s="72"/>
      <c r="I5637" s="72"/>
    </row>
    <row r="5638" spans="1:9" x14ac:dyDescent="0.25">
      <c r="A5638" s="72"/>
      <c r="B5638" s="72"/>
      <c r="C5638" s="72"/>
      <c r="D5638" s="73"/>
      <c r="E5638" s="72"/>
      <c r="F5638" s="72"/>
      <c r="G5638" s="74"/>
      <c r="H5638" s="72"/>
      <c r="I5638" s="72"/>
    </row>
    <row r="5639" spans="1:9" x14ac:dyDescent="0.25">
      <c r="A5639" s="72"/>
      <c r="B5639" s="72"/>
      <c r="C5639" s="72"/>
      <c r="D5639" s="73"/>
      <c r="E5639" s="72"/>
      <c r="F5639" s="72"/>
      <c r="G5639" s="74"/>
      <c r="H5639" s="72"/>
      <c r="I5639" s="72"/>
    </row>
    <row r="5640" spans="1:9" x14ac:dyDescent="0.25">
      <c r="A5640" s="72"/>
      <c r="B5640" s="72"/>
      <c r="C5640" s="72"/>
      <c r="D5640" s="73"/>
      <c r="E5640" s="72"/>
      <c r="F5640" s="72"/>
      <c r="G5640" s="74"/>
      <c r="H5640" s="72"/>
      <c r="I5640" s="72"/>
    </row>
    <row r="5641" spans="1:9" x14ac:dyDescent="0.25">
      <c r="A5641" s="72"/>
      <c r="B5641" s="72"/>
      <c r="C5641" s="72"/>
      <c r="D5641" s="73"/>
      <c r="E5641" s="72"/>
      <c r="F5641" s="72"/>
      <c r="G5641" s="74"/>
      <c r="H5641" s="72"/>
      <c r="I5641" s="72"/>
    </row>
    <row r="5642" spans="1:9" x14ac:dyDescent="0.25">
      <c r="A5642" s="72"/>
      <c r="B5642" s="72"/>
      <c r="C5642" s="72"/>
      <c r="D5642" s="73"/>
      <c r="E5642" s="72"/>
      <c r="F5642" s="72"/>
      <c r="G5642" s="74"/>
      <c r="H5642" s="72"/>
      <c r="I5642" s="72"/>
    </row>
    <row r="5643" spans="1:9" x14ac:dyDescent="0.25">
      <c r="A5643" s="72"/>
      <c r="B5643" s="72"/>
      <c r="C5643" s="72"/>
      <c r="D5643" s="73"/>
      <c r="E5643" s="72"/>
      <c r="F5643" s="72"/>
      <c r="G5643" s="74"/>
      <c r="H5643" s="72"/>
      <c r="I5643" s="72"/>
    </row>
    <row r="5644" spans="1:9" x14ac:dyDescent="0.25">
      <c r="A5644" s="72"/>
      <c r="B5644" s="72"/>
      <c r="C5644" s="72"/>
      <c r="D5644" s="73"/>
      <c r="E5644" s="72"/>
      <c r="F5644" s="72"/>
      <c r="G5644" s="74"/>
      <c r="H5644" s="72"/>
      <c r="I5644" s="72"/>
    </row>
    <row r="5645" spans="1:9" x14ac:dyDescent="0.25">
      <c r="A5645" s="72"/>
      <c r="B5645" s="72"/>
      <c r="C5645" s="72"/>
      <c r="D5645" s="73"/>
      <c r="E5645" s="72"/>
      <c r="F5645" s="72"/>
      <c r="G5645" s="74"/>
      <c r="H5645" s="72"/>
      <c r="I5645" s="72"/>
    </row>
    <row r="5646" spans="1:9" x14ac:dyDescent="0.25">
      <c r="A5646" s="72"/>
      <c r="B5646" s="72"/>
      <c r="C5646" s="72"/>
      <c r="D5646" s="73"/>
      <c r="E5646" s="72"/>
      <c r="F5646" s="72"/>
      <c r="G5646" s="74"/>
      <c r="H5646" s="72"/>
      <c r="I5646" s="72"/>
    </row>
    <row r="5647" spans="1:9" x14ac:dyDescent="0.25">
      <c r="A5647" s="72"/>
      <c r="B5647" s="72"/>
      <c r="C5647" s="72"/>
      <c r="D5647" s="73"/>
      <c r="E5647" s="72"/>
      <c r="F5647" s="72"/>
      <c r="G5647" s="74"/>
      <c r="H5647" s="72"/>
      <c r="I5647" s="72"/>
    </row>
    <row r="5648" spans="1:9" x14ac:dyDescent="0.25">
      <c r="A5648" s="72"/>
      <c r="B5648" s="72"/>
      <c r="C5648" s="72"/>
      <c r="D5648" s="73"/>
      <c r="E5648" s="72"/>
      <c r="F5648" s="72"/>
      <c r="G5648" s="74"/>
      <c r="H5648" s="72"/>
      <c r="I5648" s="72"/>
    </row>
    <row r="5649" spans="1:9" x14ac:dyDescent="0.25">
      <c r="A5649" s="72"/>
      <c r="B5649" s="72"/>
      <c r="C5649" s="72"/>
      <c r="D5649" s="73"/>
      <c r="E5649" s="72"/>
      <c r="F5649" s="72"/>
      <c r="G5649" s="74"/>
      <c r="H5649" s="72"/>
      <c r="I5649" s="72"/>
    </row>
    <row r="5650" spans="1:9" x14ac:dyDescent="0.25">
      <c r="A5650" s="72"/>
      <c r="B5650" s="72"/>
      <c r="C5650" s="72"/>
      <c r="D5650" s="73"/>
      <c r="E5650" s="72"/>
      <c r="F5650" s="72"/>
      <c r="G5650" s="74"/>
      <c r="H5650" s="72"/>
      <c r="I5650" s="72"/>
    </row>
    <row r="5651" spans="1:9" x14ac:dyDescent="0.25">
      <c r="A5651" s="72"/>
      <c r="B5651" s="72"/>
      <c r="C5651" s="72"/>
      <c r="D5651" s="73"/>
      <c r="E5651" s="72"/>
      <c r="F5651" s="72"/>
      <c r="G5651" s="74"/>
      <c r="H5651" s="72"/>
      <c r="I5651" s="72"/>
    </row>
    <row r="5652" spans="1:9" x14ac:dyDescent="0.25">
      <c r="A5652" s="72"/>
      <c r="B5652" s="72"/>
      <c r="C5652" s="72"/>
      <c r="D5652" s="73"/>
      <c r="E5652" s="72"/>
      <c r="F5652" s="72"/>
      <c r="G5652" s="74"/>
      <c r="H5652" s="72"/>
      <c r="I5652" s="72"/>
    </row>
    <row r="5653" spans="1:9" x14ac:dyDescent="0.25">
      <c r="A5653" s="72"/>
      <c r="B5653" s="72"/>
      <c r="C5653" s="72"/>
      <c r="D5653" s="73"/>
      <c r="E5653" s="72"/>
      <c r="F5653" s="72"/>
      <c r="G5653" s="74"/>
      <c r="H5653" s="72"/>
      <c r="I5653" s="72"/>
    </row>
    <row r="5654" spans="1:9" x14ac:dyDescent="0.25">
      <c r="A5654" s="72"/>
      <c r="B5654" s="72"/>
      <c r="C5654" s="72"/>
      <c r="D5654" s="73"/>
      <c r="E5654" s="72"/>
      <c r="F5654" s="72"/>
      <c r="G5654" s="74"/>
      <c r="H5654" s="72"/>
      <c r="I5654" s="72"/>
    </row>
    <row r="5655" spans="1:9" x14ac:dyDescent="0.25">
      <c r="A5655" s="72"/>
      <c r="B5655" s="72"/>
      <c r="C5655" s="72"/>
      <c r="D5655" s="73"/>
      <c r="E5655" s="72"/>
      <c r="F5655" s="72"/>
      <c r="G5655" s="74"/>
      <c r="H5655" s="72"/>
      <c r="I5655" s="72"/>
    </row>
    <row r="5656" spans="1:9" x14ac:dyDescent="0.25">
      <c r="A5656" s="72"/>
      <c r="B5656" s="72"/>
      <c r="C5656" s="72"/>
      <c r="D5656" s="73"/>
      <c r="E5656" s="72"/>
      <c r="F5656" s="72"/>
      <c r="G5656" s="74"/>
      <c r="H5656" s="72"/>
      <c r="I5656" s="72"/>
    </row>
    <row r="5657" spans="1:9" x14ac:dyDescent="0.25">
      <c r="A5657" s="72"/>
      <c r="B5657" s="72"/>
      <c r="C5657" s="72"/>
      <c r="D5657" s="73"/>
      <c r="E5657" s="72"/>
      <c r="F5657" s="72"/>
      <c r="G5657" s="74"/>
      <c r="H5657" s="72"/>
      <c r="I5657" s="72"/>
    </row>
    <row r="5658" spans="1:9" x14ac:dyDescent="0.25">
      <c r="A5658" s="72"/>
      <c r="B5658" s="72"/>
      <c r="C5658" s="72"/>
      <c r="D5658" s="73"/>
      <c r="E5658" s="72"/>
      <c r="F5658" s="72"/>
      <c r="G5658" s="74"/>
      <c r="H5658" s="72"/>
      <c r="I5658" s="72"/>
    </row>
    <row r="5659" spans="1:9" x14ac:dyDescent="0.25">
      <c r="A5659" s="72"/>
      <c r="B5659" s="72"/>
      <c r="C5659" s="72"/>
      <c r="D5659" s="73"/>
      <c r="E5659" s="72"/>
      <c r="F5659" s="72"/>
      <c r="G5659" s="74"/>
      <c r="H5659" s="72"/>
      <c r="I5659" s="72"/>
    </row>
    <row r="5660" spans="1:9" x14ac:dyDescent="0.25">
      <c r="A5660" s="72"/>
      <c r="B5660" s="72"/>
      <c r="C5660" s="72"/>
      <c r="D5660" s="73"/>
      <c r="E5660" s="72"/>
      <c r="F5660" s="72"/>
      <c r="G5660" s="74"/>
      <c r="H5660" s="72"/>
      <c r="I5660" s="72"/>
    </row>
    <row r="5661" spans="1:9" x14ac:dyDescent="0.25">
      <c r="A5661" s="72"/>
      <c r="B5661" s="72"/>
      <c r="C5661" s="72"/>
      <c r="D5661" s="73"/>
      <c r="E5661" s="72"/>
      <c r="F5661" s="72"/>
      <c r="G5661" s="74"/>
      <c r="H5661" s="72"/>
      <c r="I5661" s="72"/>
    </row>
    <row r="5662" spans="1:9" x14ac:dyDescent="0.25">
      <c r="A5662" s="72"/>
      <c r="B5662" s="72"/>
      <c r="C5662" s="72"/>
      <c r="D5662" s="73"/>
      <c r="E5662" s="72"/>
      <c r="F5662" s="72"/>
      <c r="G5662" s="74"/>
      <c r="H5662" s="72"/>
      <c r="I5662" s="72"/>
    </row>
    <row r="5663" spans="1:9" x14ac:dyDescent="0.25">
      <c r="A5663" s="72"/>
      <c r="B5663" s="72"/>
      <c r="C5663" s="72"/>
      <c r="D5663" s="73"/>
      <c r="E5663" s="72"/>
      <c r="F5663" s="72"/>
      <c r="G5663" s="74"/>
      <c r="H5663" s="72"/>
      <c r="I5663" s="72"/>
    </row>
    <row r="5664" spans="1:9" x14ac:dyDescent="0.25">
      <c r="A5664" s="72"/>
      <c r="B5664" s="72"/>
      <c r="C5664" s="72"/>
      <c r="D5664" s="73"/>
      <c r="E5664" s="72"/>
      <c r="F5664" s="72"/>
      <c r="G5664" s="74"/>
      <c r="H5664" s="72"/>
      <c r="I5664" s="72"/>
    </row>
    <row r="5665" spans="1:9" x14ac:dyDescent="0.25">
      <c r="A5665" s="72"/>
      <c r="B5665" s="72"/>
      <c r="C5665" s="72"/>
      <c r="D5665" s="73"/>
      <c r="E5665" s="72"/>
      <c r="F5665" s="72"/>
      <c r="G5665" s="74"/>
      <c r="H5665" s="72"/>
      <c r="I5665" s="72"/>
    </row>
    <row r="5666" spans="1:9" x14ac:dyDescent="0.25">
      <c r="A5666" s="72"/>
      <c r="B5666" s="72"/>
      <c r="C5666" s="72"/>
      <c r="D5666" s="73"/>
      <c r="E5666" s="72"/>
      <c r="F5666" s="72"/>
      <c r="G5666" s="74"/>
      <c r="H5666" s="72"/>
      <c r="I5666" s="72"/>
    </row>
    <row r="5667" spans="1:9" x14ac:dyDescent="0.25">
      <c r="A5667" s="72"/>
      <c r="B5667" s="72"/>
      <c r="C5667" s="72"/>
      <c r="D5667" s="73"/>
      <c r="E5667" s="72"/>
      <c r="F5667" s="72"/>
      <c r="G5667" s="74"/>
      <c r="H5667" s="72"/>
      <c r="I5667" s="72"/>
    </row>
    <row r="5668" spans="1:9" x14ac:dyDescent="0.25">
      <c r="A5668" s="72"/>
      <c r="B5668" s="72"/>
      <c r="C5668" s="72"/>
      <c r="D5668" s="73"/>
      <c r="E5668" s="72"/>
      <c r="F5668" s="72"/>
      <c r="G5668" s="74"/>
      <c r="H5668" s="72"/>
      <c r="I5668" s="72"/>
    </row>
    <row r="5669" spans="1:9" x14ac:dyDescent="0.25">
      <c r="A5669" s="72"/>
      <c r="B5669" s="72"/>
      <c r="C5669" s="72"/>
      <c r="D5669" s="73"/>
      <c r="E5669" s="72"/>
      <c r="F5669" s="72"/>
      <c r="G5669" s="74"/>
      <c r="H5669" s="72"/>
      <c r="I5669" s="72"/>
    </row>
    <row r="5670" spans="1:9" x14ac:dyDescent="0.25">
      <c r="A5670" s="72"/>
      <c r="B5670" s="72"/>
      <c r="C5670" s="72"/>
      <c r="D5670" s="73"/>
      <c r="E5670" s="72"/>
      <c r="F5670" s="72"/>
      <c r="G5670" s="74"/>
      <c r="H5670" s="72"/>
      <c r="I5670" s="72"/>
    </row>
    <row r="5671" spans="1:9" x14ac:dyDescent="0.25">
      <c r="A5671" s="72"/>
      <c r="B5671" s="72"/>
      <c r="C5671" s="72"/>
      <c r="D5671" s="73"/>
      <c r="E5671" s="72"/>
      <c r="F5671" s="72"/>
      <c r="G5671" s="74"/>
      <c r="H5671" s="72"/>
      <c r="I5671" s="72"/>
    </row>
    <row r="5672" spans="1:9" x14ac:dyDescent="0.25">
      <c r="A5672" s="72"/>
      <c r="B5672" s="72"/>
      <c r="C5672" s="72"/>
      <c r="D5672" s="73"/>
      <c r="E5672" s="72"/>
      <c r="F5672" s="72"/>
      <c r="G5672" s="74"/>
      <c r="H5672" s="72"/>
      <c r="I5672" s="72"/>
    </row>
    <row r="5673" spans="1:9" x14ac:dyDescent="0.25">
      <c r="A5673" s="72"/>
      <c r="B5673" s="72"/>
      <c r="C5673" s="72"/>
      <c r="D5673" s="73"/>
      <c r="E5673" s="72"/>
      <c r="F5673" s="72"/>
      <c r="G5673" s="74"/>
      <c r="H5673" s="72"/>
      <c r="I5673" s="72"/>
    </row>
    <row r="5674" spans="1:9" x14ac:dyDescent="0.25">
      <c r="A5674" s="72"/>
      <c r="B5674" s="72"/>
      <c r="C5674" s="72"/>
      <c r="D5674" s="73"/>
      <c r="E5674" s="72"/>
      <c r="F5674" s="72"/>
      <c r="G5674" s="74"/>
      <c r="H5674" s="72"/>
      <c r="I5674" s="72"/>
    </row>
    <row r="5675" spans="1:9" x14ac:dyDescent="0.25">
      <c r="A5675" s="72"/>
      <c r="B5675" s="72"/>
      <c r="C5675" s="72"/>
      <c r="D5675" s="73"/>
      <c r="E5675" s="72"/>
      <c r="F5675" s="72"/>
      <c r="G5675" s="74"/>
      <c r="H5675" s="72"/>
      <c r="I5675" s="72"/>
    </row>
    <row r="5676" spans="1:9" x14ac:dyDescent="0.25">
      <c r="A5676" s="72"/>
      <c r="B5676" s="72"/>
      <c r="C5676" s="72"/>
      <c r="D5676" s="73"/>
      <c r="E5676" s="72"/>
      <c r="F5676" s="72"/>
      <c r="G5676" s="74"/>
      <c r="H5676" s="72"/>
      <c r="I5676" s="72"/>
    </row>
    <row r="5677" spans="1:9" x14ac:dyDescent="0.25">
      <c r="A5677" s="72"/>
      <c r="B5677" s="72"/>
      <c r="C5677" s="72"/>
      <c r="D5677" s="73"/>
      <c r="E5677" s="72"/>
      <c r="F5677" s="72"/>
      <c r="G5677" s="74"/>
      <c r="H5677" s="72"/>
      <c r="I5677" s="72"/>
    </row>
    <row r="5678" spans="1:9" x14ac:dyDescent="0.25">
      <c r="A5678" s="72"/>
      <c r="B5678" s="72"/>
      <c r="C5678" s="72"/>
      <c r="D5678" s="73"/>
      <c r="E5678" s="72"/>
      <c r="F5678" s="72"/>
      <c r="G5678" s="74"/>
      <c r="H5678" s="72"/>
      <c r="I5678" s="72"/>
    </row>
    <row r="5679" spans="1:9" x14ac:dyDescent="0.25">
      <c r="A5679" s="72"/>
      <c r="B5679" s="72"/>
      <c r="C5679" s="72"/>
      <c r="D5679" s="73"/>
      <c r="E5679" s="72"/>
      <c r="F5679" s="72"/>
      <c r="G5679" s="74"/>
      <c r="H5679" s="72"/>
      <c r="I5679" s="72"/>
    </row>
    <row r="5680" spans="1:9" x14ac:dyDescent="0.25">
      <c r="A5680" s="72"/>
      <c r="B5680" s="72"/>
      <c r="C5680" s="72"/>
      <c r="D5680" s="73"/>
      <c r="E5680" s="72"/>
      <c r="F5680" s="72"/>
      <c r="G5680" s="74"/>
      <c r="H5680" s="72"/>
      <c r="I5680" s="72"/>
    </row>
    <row r="5681" spans="1:9" x14ac:dyDescent="0.25">
      <c r="A5681" s="72"/>
      <c r="B5681" s="72"/>
      <c r="C5681" s="72"/>
      <c r="D5681" s="73"/>
      <c r="E5681" s="72"/>
      <c r="F5681" s="72"/>
      <c r="G5681" s="74"/>
      <c r="H5681" s="72"/>
      <c r="I5681" s="72"/>
    </row>
    <row r="5682" spans="1:9" x14ac:dyDescent="0.25">
      <c r="A5682" s="72"/>
      <c r="B5682" s="72"/>
      <c r="C5682" s="72"/>
      <c r="D5682" s="73"/>
      <c r="E5682" s="72"/>
      <c r="F5682" s="72"/>
      <c r="G5682" s="74"/>
      <c r="H5682" s="72"/>
      <c r="I5682" s="72"/>
    </row>
    <row r="5683" spans="1:9" x14ac:dyDescent="0.25">
      <c r="A5683" s="72"/>
      <c r="B5683" s="72"/>
      <c r="C5683" s="72"/>
      <c r="D5683" s="73"/>
      <c r="E5683" s="72"/>
      <c r="F5683" s="72"/>
      <c r="G5683" s="74"/>
      <c r="H5683" s="72"/>
      <c r="I5683" s="72"/>
    </row>
    <row r="5684" spans="1:9" x14ac:dyDescent="0.25">
      <c r="A5684" s="72"/>
      <c r="B5684" s="72"/>
      <c r="C5684" s="72"/>
      <c r="D5684" s="73"/>
      <c r="E5684" s="72"/>
      <c r="F5684" s="72"/>
      <c r="G5684" s="74"/>
      <c r="H5684" s="72"/>
      <c r="I5684" s="72"/>
    </row>
    <row r="5685" spans="1:9" x14ac:dyDescent="0.25">
      <c r="A5685" s="72"/>
      <c r="B5685" s="72"/>
      <c r="C5685" s="72"/>
      <c r="D5685" s="73"/>
      <c r="E5685" s="72"/>
      <c r="F5685" s="72"/>
      <c r="G5685" s="74"/>
      <c r="H5685" s="72"/>
      <c r="I5685" s="72"/>
    </row>
    <row r="5686" spans="1:9" x14ac:dyDescent="0.25">
      <c r="A5686" s="72"/>
      <c r="B5686" s="72"/>
      <c r="C5686" s="72"/>
      <c r="D5686" s="73"/>
      <c r="E5686" s="72"/>
      <c r="F5686" s="72"/>
      <c r="G5686" s="74"/>
      <c r="H5686" s="72"/>
      <c r="I5686" s="72"/>
    </row>
    <row r="5687" spans="1:9" x14ac:dyDescent="0.25">
      <c r="A5687" s="72"/>
      <c r="B5687" s="72"/>
      <c r="C5687" s="72"/>
      <c r="D5687" s="73"/>
      <c r="E5687" s="72"/>
      <c r="F5687" s="72"/>
      <c r="G5687" s="74"/>
      <c r="H5687" s="72"/>
      <c r="I5687" s="72"/>
    </row>
    <row r="5688" spans="1:9" x14ac:dyDescent="0.25">
      <c r="A5688" s="72"/>
      <c r="B5688" s="72"/>
      <c r="C5688" s="72"/>
      <c r="D5688" s="73"/>
      <c r="E5688" s="72"/>
      <c r="F5688" s="72"/>
      <c r="G5688" s="74"/>
      <c r="H5688" s="72"/>
      <c r="I5688" s="72"/>
    </row>
    <row r="5689" spans="1:9" x14ac:dyDescent="0.25">
      <c r="A5689" s="72"/>
      <c r="B5689" s="72"/>
      <c r="C5689" s="72"/>
      <c r="D5689" s="73"/>
      <c r="E5689" s="72"/>
      <c r="F5689" s="72"/>
      <c r="G5689" s="74"/>
      <c r="H5689" s="72"/>
      <c r="I5689" s="72"/>
    </row>
    <row r="5690" spans="1:9" x14ac:dyDescent="0.25">
      <c r="A5690" s="72"/>
      <c r="B5690" s="72"/>
      <c r="C5690" s="72"/>
      <c r="D5690" s="73"/>
      <c r="E5690" s="72"/>
      <c r="F5690" s="72"/>
      <c r="G5690" s="74"/>
      <c r="H5690" s="72"/>
      <c r="I5690" s="72"/>
    </row>
    <row r="5691" spans="1:9" x14ac:dyDescent="0.25">
      <c r="A5691" s="72"/>
      <c r="B5691" s="72"/>
      <c r="C5691" s="72"/>
      <c r="D5691" s="73"/>
      <c r="E5691" s="72"/>
      <c r="F5691" s="72"/>
      <c r="G5691" s="74"/>
      <c r="H5691" s="72"/>
      <c r="I5691" s="72"/>
    </row>
    <row r="5692" spans="1:9" x14ac:dyDescent="0.25">
      <c r="A5692" s="72"/>
      <c r="B5692" s="72"/>
      <c r="C5692" s="72"/>
      <c r="D5692" s="73"/>
      <c r="E5692" s="72"/>
      <c r="F5692" s="72"/>
      <c r="G5692" s="74"/>
      <c r="H5692" s="72"/>
      <c r="I5692" s="72"/>
    </row>
    <row r="5693" spans="1:9" x14ac:dyDescent="0.25">
      <c r="A5693" s="72"/>
      <c r="B5693" s="72"/>
      <c r="C5693" s="72"/>
      <c r="D5693" s="73"/>
      <c r="E5693" s="72"/>
      <c r="F5693" s="72"/>
      <c r="G5693" s="74"/>
      <c r="H5693" s="72"/>
      <c r="I5693" s="72"/>
    </row>
    <row r="5694" spans="1:9" x14ac:dyDescent="0.25">
      <c r="A5694" s="72"/>
      <c r="B5694" s="72"/>
      <c r="C5694" s="72"/>
      <c r="D5694" s="73"/>
      <c r="E5694" s="72"/>
      <c r="F5694" s="72"/>
      <c r="G5694" s="74"/>
      <c r="H5694" s="72"/>
      <c r="I5694" s="72"/>
    </row>
    <row r="5695" spans="1:9" x14ac:dyDescent="0.25">
      <c r="A5695" s="72"/>
      <c r="B5695" s="72"/>
      <c r="C5695" s="72"/>
      <c r="D5695" s="73"/>
      <c r="E5695" s="72"/>
      <c r="F5695" s="72"/>
      <c r="G5695" s="74"/>
      <c r="H5695" s="72"/>
      <c r="I5695" s="72"/>
    </row>
    <row r="5696" spans="1:9" x14ac:dyDescent="0.25">
      <c r="A5696" s="72"/>
      <c r="B5696" s="72"/>
      <c r="C5696" s="72"/>
      <c r="D5696" s="73"/>
      <c r="E5696" s="72"/>
      <c r="F5696" s="72"/>
      <c r="G5696" s="74"/>
      <c r="H5696" s="72"/>
      <c r="I5696" s="72"/>
    </row>
    <row r="5697" spans="1:9" x14ac:dyDescent="0.25">
      <c r="A5697" s="72"/>
      <c r="B5697" s="72"/>
      <c r="C5697" s="72"/>
      <c r="D5697" s="73"/>
      <c r="E5697" s="72"/>
      <c r="F5697" s="72"/>
      <c r="G5697" s="74"/>
      <c r="H5697" s="72"/>
      <c r="I5697" s="72"/>
    </row>
    <row r="5698" spans="1:9" x14ac:dyDescent="0.25">
      <c r="A5698" s="72"/>
      <c r="B5698" s="72"/>
      <c r="C5698" s="72"/>
      <c r="D5698" s="73"/>
      <c r="E5698" s="72"/>
      <c r="F5698" s="72"/>
      <c r="G5698" s="74"/>
      <c r="H5698" s="72"/>
      <c r="I5698" s="72"/>
    </row>
    <row r="5699" spans="1:9" x14ac:dyDescent="0.25">
      <c r="A5699" s="72"/>
      <c r="B5699" s="72"/>
      <c r="C5699" s="72"/>
      <c r="D5699" s="73"/>
      <c r="E5699" s="72"/>
      <c r="F5699" s="72"/>
      <c r="G5699" s="74"/>
      <c r="H5699" s="72"/>
      <c r="I5699" s="72"/>
    </row>
    <row r="5700" spans="1:9" x14ac:dyDescent="0.25">
      <c r="A5700" s="72"/>
      <c r="B5700" s="72"/>
      <c r="C5700" s="72"/>
      <c r="D5700" s="73"/>
      <c r="E5700" s="72"/>
      <c r="F5700" s="72"/>
      <c r="G5700" s="74"/>
      <c r="H5700" s="72"/>
      <c r="I5700" s="72"/>
    </row>
    <row r="5701" spans="1:9" x14ac:dyDescent="0.25">
      <c r="A5701" s="72"/>
      <c r="B5701" s="72"/>
      <c r="C5701" s="72"/>
      <c r="D5701" s="73"/>
      <c r="E5701" s="72"/>
      <c r="F5701" s="72"/>
      <c r="G5701" s="74"/>
      <c r="H5701" s="72"/>
      <c r="I5701" s="72"/>
    </row>
    <row r="5702" spans="1:9" x14ac:dyDescent="0.25">
      <c r="A5702" s="72"/>
      <c r="B5702" s="72"/>
      <c r="C5702" s="72"/>
      <c r="D5702" s="73"/>
      <c r="E5702" s="72"/>
      <c r="F5702" s="72"/>
      <c r="G5702" s="74"/>
      <c r="H5702" s="72"/>
      <c r="I5702" s="72"/>
    </row>
    <row r="5703" spans="1:9" x14ac:dyDescent="0.25">
      <c r="A5703" s="72"/>
      <c r="B5703" s="72"/>
      <c r="C5703" s="72"/>
      <c r="D5703" s="73"/>
      <c r="E5703" s="72"/>
      <c r="F5703" s="72"/>
      <c r="G5703" s="74"/>
      <c r="H5703" s="72"/>
      <c r="I5703" s="72"/>
    </row>
    <row r="5704" spans="1:9" x14ac:dyDescent="0.25">
      <c r="A5704" s="72"/>
      <c r="B5704" s="72"/>
      <c r="C5704" s="72"/>
      <c r="D5704" s="73"/>
      <c r="E5704" s="72"/>
      <c r="F5704" s="72"/>
      <c r="G5704" s="74"/>
      <c r="H5704" s="72"/>
      <c r="I5704" s="72"/>
    </row>
    <row r="5705" spans="1:9" x14ac:dyDescent="0.25">
      <c r="A5705" s="72"/>
      <c r="B5705" s="72"/>
      <c r="C5705" s="72"/>
      <c r="D5705" s="73"/>
      <c r="E5705" s="72"/>
      <c r="F5705" s="72"/>
      <c r="G5705" s="74"/>
      <c r="H5705" s="72"/>
      <c r="I5705" s="72"/>
    </row>
    <row r="5706" spans="1:9" x14ac:dyDescent="0.25">
      <c r="A5706" s="72"/>
      <c r="B5706" s="72"/>
      <c r="C5706" s="72"/>
      <c r="D5706" s="73"/>
      <c r="E5706" s="72"/>
      <c r="F5706" s="72"/>
      <c r="G5706" s="74"/>
      <c r="H5706" s="72"/>
      <c r="I5706" s="72"/>
    </row>
    <row r="5707" spans="1:9" x14ac:dyDescent="0.25">
      <c r="A5707" s="72"/>
      <c r="B5707" s="72"/>
      <c r="C5707" s="72"/>
      <c r="D5707" s="73"/>
      <c r="E5707" s="72"/>
      <c r="F5707" s="72"/>
      <c r="G5707" s="74"/>
      <c r="H5707" s="72"/>
      <c r="I5707" s="72"/>
    </row>
    <row r="5708" spans="1:9" x14ac:dyDescent="0.25">
      <c r="A5708" s="72"/>
      <c r="B5708" s="72"/>
      <c r="C5708" s="72"/>
      <c r="D5708" s="73"/>
      <c r="E5708" s="72"/>
      <c r="F5708" s="72"/>
      <c r="G5708" s="74"/>
      <c r="H5708" s="72"/>
      <c r="I5708" s="72"/>
    </row>
    <row r="5709" spans="1:9" x14ac:dyDescent="0.25">
      <c r="A5709" s="72"/>
      <c r="B5709" s="72"/>
      <c r="C5709" s="72"/>
      <c r="D5709" s="73"/>
      <c r="E5709" s="72"/>
      <c r="F5709" s="72"/>
      <c r="G5709" s="74"/>
      <c r="H5709" s="72"/>
      <c r="I5709" s="72"/>
    </row>
    <row r="5710" spans="1:9" x14ac:dyDescent="0.25">
      <c r="A5710" s="72"/>
      <c r="B5710" s="72"/>
      <c r="C5710" s="72"/>
      <c r="D5710" s="73"/>
      <c r="E5710" s="72"/>
      <c r="F5710" s="72"/>
      <c r="G5710" s="74"/>
      <c r="H5710" s="72"/>
      <c r="I5710" s="72"/>
    </row>
    <row r="5711" spans="1:9" x14ac:dyDescent="0.25">
      <c r="A5711" s="72"/>
      <c r="B5711" s="72"/>
      <c r="C5711" s="72"/>
      <c r="D5711" s="73"/>
      <c r="E5711" s="72"/>
      <c r="F5711" s="72"/>
      <c r="G5711" s="74"/>
      <c r="H5711" s="72"/>
      <c r="I5711" s="72"/>
    </row>
    <row r="5712" spans="1:9" x14ac:dyDescent="0.25">
      <c r="A5712" s="72"/>
      <c r="B5712" s="72"/>
      <c r="C5712" s="72"/>
      <c r="D5712" s="73"/>
      <c r="E5712" s="72"/>
      <c r="F5712" s="72"/>
      <c r="G5712" s="74"/>
      <c r="H5712" s="72"/>
      <c r="I5712" s="72"/>
    </row>
    <row r="5713" spans="1:9" x14ac:dyDescent="0.25">
      <c r="A5713" s="72"/>
      <c r="B5713" s="72"/>
      <c r="C5713" s="72"/>
      <c r="D5713" s="73"/>
      <c r="E5713" s="72"/>
      <c r="F5713" s="72"/>
      <c r="G5713" s="74"/>
      <c r="H5713" s="72"/>
      <c r="I5713" s="72"/>
    </row>
    <row r="5714" spans="1:9" x14ac:dyDescent="0.25">
      <c r="A5714" s="72"/>
      <c r="B5714" s="72"/>
      <c r="C5714" s="72"/>
      <c r="D5714" s="73"/>
      <c r="E5714" s="72"/>
      <c r="F5714" s="72"/>
      <c r="G5714" s="74"/>
      <c r="H5714" s="72"/>
      <c r="I5714" s="72"/>
    </row>
    <row r="5715" spans="1:9" x14ac:dyDescent="0.25">
      <c r="A5715" s="72"/>
      <c r="B5715" s="72"/>
      <c r="C5715" s="72"/>
      <c r="D5715" s="73"/>
      <c r="E5715" s="72"/>
      <c r="F5715" s="72"/>
      <c r="G5715" s="74"/>
      <c r="H5715" s="72"/>
      <c r="I5715" s="72"/>
    </row>
    <row r="5716" spans="1:9" x14ac:dyDescent="0.25">
      <c r="A5716" s="72"/>
      <c r="B5716" s="72"/>
      <c r="C5716" s="72"/>
      <c r="D5716" s="73"/>
      <c r="E5716" s="72"/>
      <c r="F5716" s="72"/>
      <c r="G5716" s="74"/>
      <c r="H5716" s="72"/>
      <c r="I5716" s="72"/>
    </row>
    <row r="5717" spans="1:9" x14ac:dyDescent="0.25">
      <c r="A5717" s="72"/>
      <c r="B5717" s="72"/>
      <c r="C5717" s="72"/>
      <c r="D5717" s="73"/>
      <c r="E5717" s="72"/>
      <c r="F5717" s="72"/>
      <c r="G5717" s="74"/>
      <c r="H5717" s="72"/>
      <c r="I5717" s="72"/>
    </row>
    <row r="5718" spans="1:9" x14ac:dyDescent="0.25">
      <c r="A5718" s="72"/>
      <c r="B5718" s="72"/>
      <c r="C5718" s="72"/>
      <c r="D5718" s="73"/>
      <c r="E5718" s="72"/>
      <c r="F5718" s="72"/>
      <c r="G5718" s="74"/>
      <c r="H5718" s="72"/>
      <c r="I5718" s="72"/>
    </row>
    <row r="5719" spans="1:9" x14ac:dyDescent="0.25">
      <c r="A5719" s="72"/>
      <c r="B5719" s="72"/>
      <c r="C5719" s="72"/>
      <c r="D5719" s="73"/>
      <c r="E5719" s="72"/>
      <c r="F5719" s="72"/>
      <c r="G5719" s="74"/>
      <c r="H5719" s="72"/>
      <c r="I5719" s="72"/>
    </row>
    <row r="5720" spans="1:9" x14ac:dyDescent="0.25">
      <c r="A5720" s="72"/>
      <c r="B5720" s="72"/>
      <c r="C5720" s="72"/>
      <c r="D5720" s="73"/>
      <c r="E5720" s="72"/>
      <c r="F5720" s="72"/>
      <c r="G5720" s="74"/>
      <c r="H5720" s="72"/>
      <c r="I5720" s="72"/>
    </row>
    <row r="5721" spans="1:9" x14ac:dyDescent="0.25">
      <c r="A5721" s="72"/>
      <c r="B5721" s="72"/>
      <c r="C5721" s="72"/>
      <c r="D5721" s="73"/>
      <c r="E5721" s="72"/>
      <c r="F5721" s="72"/>
      <c r="G5721" s="74"/>
      <c r="H5721" s="72"/>
      <c r="I5721" s="72"/>
    </row>
    <row r="5722" spans="1:9" x14ac:dyDescent="0.25">
      <c r="A5722" s="72"/>
      <c r="B5722" s="72"/>
      <c r="C5722" s="72"/>
      <c r="D5722" s="73"/>
      <c r="E5722" s="72"/>
      <c r="F5722" s="72"/>
      <c r="G5722" s="74"/>
      <c r="H5722" s="72"/>
      <c r="I5722" s="72"/>
    </row>
    <row r="5723" spans="1:9" x14ac:dyDescent="0.25">
      <c r="A5723" s="72"/>
      <c r="B5723" s="72"/>
      <c r="C5723" s="72"/>
      <c r="D5723" s="73"/>
      <c r="E5723" s="72"/>
      <c r="F5723" s="72"/>
      <c r="G5723" s="74"/>
      <c r="H5723" s="72"/>
      <c r="I5723" s="72"/>
    </row>
    <row r="5724" spans="1:9" x14ac:dyDescent="0.25">
      <c r="A5724" s="72"/>
      <c r="B5724" s="72"/>
      <c r="C5724" s="72"/>
      <c r="D5724" s="73"/>
      <c r="E5724" s="72"/>
      <c r="F5724" s="72"/>
      <c r="G5724" s="74"/>
      <c r="H5724" s="72"/>
      <c r="I5724" s="72"/>
    </row>
    <row r="5725" spans="1:9" x14ac:dyDescent="0.25">
      <c r="A5725" s="72"/>
      <c r="B5725" s="72"/>
      <c r="C5725" s="72"/>
      <c r="D5725" s="73"/>
      <c r="E5725" s="72"/>
      <c r="F5725" s="72"/>
      <c r="G5725" s="74"/>
      <c r="H5725" s="72"/>
      <c r="I5725" s="72"/>
    </row>
    <row r="5726" spans="1:9" x14ac:dyDescent="0.25">
      <c r="A5726" s="72"/>
      <c r="B5726" s="72"/>
      <c r="C5726" s="72"/>
      <c r="D5726" s="73"/>
      <c r="E5726" s="72"/>
      <c r="F5726" s="72"/>
      <c r="G5726" s="74"/>
      <c r="H5726" s="72"/>
      <c r="I5726" s="72"/>
    </row>
    <row r="5727" spans="1:9" x14ac:dyDescent="0.25">
      <c r="A5727" s="72"/>
      <c r="B5727" s="72"/>
      <c r="C5727" s="72"/>
      <c r="D5727" s="73"/>
      <c r="E5727" s="72"/>
      <c r="F5727" s="72"/>
      <c r="G5727" s="74"/>
      <c r="H5727" s="72"/>
      <c r="I5727" s="72"/>
    </row>
    <row r="5728" spans="1:9" x14ac:dyDescent="0.25">
      <c r="A5728" s="72"/>
      <c r="B5728" s="72"/>
      <c r="C5728" s="72"/>
      <c r="D5728" s="73"/>
      <c r="E5728" s="72"/>
      <c r="F5728" s="72"/>
      <c r="G5728" s="74"/>
      <c r="H5728" s="72"/>
      <c r="I5728" s="72"/>
    </row>
    <row r="5729" spans="1:9" x14ac:dyDescent="0.25">
      <c r="A5729" s="72"/>
      <c r="B5729" s="72"/>
      <c r="C5729" s="72"/>
      <c r="D5729" s="73"/>
      <c r="E5729" s="72"/>
      <c r="F5729" s="72"/>
      <c r="G5729" s="74"/>
      <c r="H5729" s="72"/>
      <c r="I5729" s="72"/>
    </row>
    <row r="5730" spans="1:9" x14ac:dyDescent="0.25">
      <c r="A5730" s="72"/>
      <c r="B5730" s="72"/>
      <c r="C5730" s="72"/>
      <c r="D5730" s="73"/>
      <c r="E5730" s="72"/>
      <c r="F5730" s="72"/>
      <c r="G5730" s="74"/>
      <c r="H5730" s="72"/>
      <c r="I5730" s="72"/>
    </row>
    <row r="5731" spans="1:9" x14ac:dyDescent="0.25">
      <c r="A5731" s="72"/>
      <c r="B5731" s="72"/>
      <c r="C5731" s="72"/>
      <c r="D5731" s="73"/>
      <c r="E5731" s="72"/>
      <c r="F5731" s="72"/>
      <c r="G5731" s="74"/>
      <c r="H5731" s="72"/>
      <c r="I5731" s="72"/>
    </row>
    <row r="5732" spans="1:9" x14ac:dyDescent="0.25">
      <c r="A5732" s="72"/>
      <c r="B5732" s="72"/>
      <c r="C5732" s="72"/>
      <c r="D5732" s="73"/>
      <c r="E5732" s="72"/>
      <c r="F5732" s="72"/>
      <c r="G5732" s="74"/>
      <c r="H5732" s="72"/>
      <c r="I5732" s="72"/>
    </row>
    <row r="5733" spans="1:9" x14ac:dyDescent="0.25">
      <c r="A5733" s="72"/>
      <c r="B5733" s="72"/>
      <c r="C5733" s="72"/>
      <c r="D5733" s="73"/>
      <c r="E5733" s="72"/>
      <c r="F5733" s="72"/>
      <c r="G5733" s="74"/>
      <c r="H5733" s="72"/>
      <c r="I5733" s="72"/>
    </row>
    <row r="5734" spans="1:9" x14ac:dyDescent="0.25">
      <c r="A5734" s="72"/>
      <c r="B5734" s="72"/>
      <c r="C5734" s="72"/>
      <c r="D5734" s="73"/>
      <c r="E5734" s="72"/>
      <c r="F5734" s="72"/>
      <c r="G5734" s="74"/>
      <c r="H5734" s="72"/>
      <c r="I5734" s="72"/>
    </row>
    <row r="5735" spans="1:9" x14ac:dyDescent="0.25">
      <c r="A5735" s="72"/>
      <c r="B5735" s="72"/>
      <c r="C5735" s="72"/>
      <c r="D5735" s="73"/>
      <c r="E5735" s="72"/>
      <c r="F5735" s="72"/>
      <c r="G5735" s="74"/>
      <c r="H5735" s="72"/>
      <c r="I5735" s="72"/>
    </row>
    <row r="5736" spans="1:9" x14ac:dyDescent="0.25">
      <c r="A5736" s="72"/>
      <c r="B5736" s="72"/>
      <c r="C5736" s="72"/>
      <c r="D5736" s="73"/>
      <c r="E5736" s="72"/>
      <c r="F5736" s="72"/>
      <c r="G5736" s="74"/>
      <c r="H5736" s="72"/>
      <c r="I5736" s="72"/>
    </row>
    <row r="5737" spans="1:9" x14ac:dyDescent="0.25">
      <c r="A5737" s="72"/>
      <c r="B5737" s="72"/>
      <c r="C5737" s="72"/>
      <c r="D5737" s="73"/>
      <c r="E5737" s="72"/>
      <c r="F5737" s="72"/>
      <c r="G5737" s="74"/>
      <c r="H5737" s="72"/>
      <c r="I5737" s="72"/>
    </row>
    <row r="5738" spans="1:9" x14ac:dyDescent="0.25">
      <c r="A5738" s="72"/>
      <c r="B5738" s="72"/>
      <c r="C5738" s="72"/>
      <c r="D5738" s="73"/>
      <c r="E5738" s="72"/>
      <c r="F5738" s="72"/>
      <c r="G5738" s="74"/>
      <c r="H5738" s="72"/>
      <c r="I5738" s="72"/>
    </row>
    <row r="5739" spans="1:9" x14ac:dyDescent="0.25">
      <c r="A5739" s="72"/>
      <c r="B5739" s="72"/>
      <c r="C5739" s="72"/>
      <c r="D5739" s="73"/>
      <c r="E5739" s="72"/>
      <c r="F5739" s="72"/>
      <c r="G5739" s="74"/>
      <c r="H5739" s="72"/>
      <c r="I5739" s="72"/>
    </row>
    <row r="5740" spans="1:9" x14ac:dyDescent="0.25">
      <c r="A5740" s="72"/>
      <c r="B5740" s="72"/>
      <c r="C5740" s="72"/>
      <c r="D5740" s="73"/>
      <c r="E5740" s="72"/>
      <c r="F5740" s="72"/>
      <c r="G5740" s="74"/>
      <c r="H5740" s="72"/>
      <c r="I5740" s="72"/>
    </row>
    <row r="5741" spans="1:9" x14ac:dyDescent="0.25">
      <c r="A5741" s="72"/>
      <c r="B5741" s="72"/>
      <c r="C5741" s="72"/>
      <c r="D5741" s="73"/>
      <c r="E5741" s="72"/>
      <c r="F5741" s="72"/>
      <c r="G5741" s="74"/>
      <c r="H5741" s="72"/>
      <c r="I5741" s="72"/>
    </row>
    <row r="5742" spans="1:9" x14ac:dyDescent="0.25">
      <c r="A5742" s="72"/>
      <c r="B5742" s="72"/>
      <c r="C5742" s="72"/>
      <c r="D5742" s="73"/>
      <c r="E5742" s="72"/>
      <c r="F5742" s="72"/>
      <c r="G5742" s="74"/>
      <c r="H5742" s="72"/>
      <c r="I5742" s="72"/>
    </row>
    <row r="5743" spans="1:9" x14ac:dyDescent="0.25">
      <c r="A5743" s="72"/>
      <c r="B5743" s="72"/>
      <c r="C5743" s="72"/>
      <c r="D5743" s="73"/>
      <c r="E5743" s="72"/>
      <c r="F5743" s="72"/>
      <c r="G5743" s="74"/>
      <c r="H5743" s="72"/>
      <c r="I5743" s="72"/>
    </row>
    <row r="5744" spans="1:9" x14ac:dyDescent="0.25">
      <c r="A5744" s="72"/>
      <c r="B5744" s="72"/>
      <c r="C5744" s="72"/>
      <c r="D5744" s="73"/>
      <c r="E5744" s="72"/>
      <c r="F5744" s="72"/>
      <c r="G5744" s="74"/>
      <c r="H5744" s="72"/>
      <c r="I5744" s="72"/>
    </row>
    <row r="5745" spans="1:9" x14ac:dyDescent="0.25">
      <c r="A5745" s="72"/>
      <c r="B5745" s="72"/>
      <c r="C5745" s="72"/>
      <c r="D5745" s="73"/>
      <c r="E5745" s="72"/>
      <c r="F5745" s="72"/>
      <c r="G5745" s="74"/>
      <c r="H5745" s="72"/>
      <c r="I5745" s="72"/>
    </row>
    <row r="5746" spans="1:9" x14ac:dyDescent="0.25">
      <c r="A5746" s="72"/>
      <c r="B5746" s="72"/>
      <c r="C5746" s="72"/>
      <c r="D5746" s="73"/>
      <c r="E5746" s="72"/>
      <c r="F5746" s="72"/>
      <c r="G5746" s="74"/>
      <c r="H5746" s="72"/>
      <c r="I5746" s="72"/>
    </row>
    <row r="5747" spans="1:9" x14ac:dyDescent="0.25">
      <c r="A5747" s="72"/>
      <c r="B5747" s="72"/>
      <c r="C5747" s="72"/>
      <c r="D5747" s="73"/>
      <c r="E5747" s="72"/>
      <c r="F5747" s="72"/>
      <c r="G5747" s="74"/>
      <c r="H5747" s="72"/>
      <c r="I5747" s="72"/>
    </row>
    <row r="5748" spans="1:9" x14ac:dyDescent="0.25">
      <c r="A5748" s="72"/>
      <c r="B5748" s="72"/>
      <c r="C5748" s="72"/>
      <c r="D5748" s="73"/>
      <c r="E5748" s="72"/>
      <c r="F5748" s="72"/>
      <c r="G5748" s="74"/>
      <c r="H5748" s="72"/>
      <c r="I5748" s="72"/>
    </row>
    <row r="5749" spans="1:9" x14ac:dyDescent="0.25">
      <c r="A5749" s="72"/>
      <c r="B5749" s="72"/>
      <c r="C5749" s="72"/>
      <c r="D5749" s="73"/>
      <c r="E5749" s="72"/>
      <c r="F5749" s="72"/>
      <c r="G5749" s="74"/>
      <c r="H5749" s="72"/>
      <c r="I5749" s="72"/>
    </row>
    <row r="5750" spans="1:9" x14ac:dyDescent="0.25">
      <c r="A5750" s="72"/>
      <c r="B5750" s="72"/>
      <c r="C5750" s="72"/>
      <c r="D5750" s="73"/>
      <c r="E5750" s="72"/>
      <c r="F5750" s="72"/>
      <c r="G5750" s="74"/>
      <c r="H5750" s="72"/>
      <c r="I5750" s="72"/>
    </row>
    <row r="5751" spans="1:9" x14ac:dyDescent="0.25">
      <c r="A5751" s="72"/>
      <c r="B5751" s="72"/>
      <c r="C5751" s="72"/>
      <c r="D5751" s="73"/>
      <c r="E5751" s="72"/>
      <c r="F5751" s="72"/>
      <c r="G5751" s="74"/>
      <c r="H5751" s="72"/>
      <c r="I5751" s="72"/>
    </row>
    <row r="5752" spans="1:9" x14ac:dyDescent="0.25">
      <c r="A5752" s="72"/>
      <c r="B5752" s="72"/>
      <c r="C5752" s="72"/>
      <c r="D5752" s="73"/>
      <c r="E5752" s="72"/>
      <c r="F5752" s="72"/>
      <c r="G5752" s="74"/>
      <c r="H5752" s="72"/>
      <c r="I5752" s="72"/>
    </row>
    <row r="5753" spans="1:9" x14ac:dyDescent="0.25">
      <c r="A5753" s="72"/>
      <c r="B5753" s="72"/>
      <c r="C5753" s="72"/>
      <c r="D5753" s="73"/>
      <c r="E5753" s="72"/>
      <c r="F5753" s="72"/>
      <c r="G5753" s="74"/>
      <c r="H5753" s="72"/>
      <c r="I5753" s="72"/>
    </row>
    <row r="5754" spans="1:9" x14ac:dyDescent="0.25">
      <c r="A5754" s="72"/>
      <c r="B5754" s="72"/>
      <c r="C5754" s="72"/>
      <c r="D5754" s="73"/>
      <c r="E5754" s="72"/>
      <c r="F5754" s="72"/>
      <c r="G5754" s="74"/>
      <c r="H5754" s="72"/>
      <c r="I5754" s="72"/>
    </row>
    <row r="5755" spans="1:9" x14ac:dyDescent="0.25">
      <c r="A5755" s="72"/>
      <c r="B5755" s="72"/>
      <c r="C5755" s="72"/>
      <c r="D5755" s="73"/>
      <c r="E5755" s="72"/>
      <c r="F5755" s="72"/>
      <c r="G5755" s="74"/>
      <c r="H5755" s="72"/>
      <c r="I5755" s="72"/>
    </row>
    <row r="5756" spans="1:9" x14ac:dyDescent="0.25">
      <c r="A5756" s="72"/>
      <c r="B5756" s="72"/>
      <c r="C5756" s="72"/>
      <c r="D5756" s="73"/>
      <c r="E5756" s="72"/>
      <c r="F5756" s="72"/>
      <c r="G5756" s="74"/>
      <c r="H5756" s="72"/>
      <c r="I5756" s="72"/>
    </row>
    <row r="5757" spans="1:9" x14ac:dyDescent="0.25">
      <c r="A5757" s="72"/>
      <c r="B5757" s="72"/>
      <c r="C5757" s="72"/>
      <c r="D5757" s="73"/>
      <c r="E5757" s="72"/>
      <c r="F5757" s="72"/>
      <c r="G5757" s="74"/>
      <c r="H5757" s="72"/>
      <c r="I5757" s="72"/>
    </row>
    <row r="5758" spans="1:9" x14ac:dyDescent="0.25">
      <c r="A5758" s="72"/>
      <c r="B5758" s="72"/>
      <c r="C5758" s="72"/>
      <c r="D5758" s="73"/>
      <c r="E5758" s="72"/>
      <c r="F5758" s="72"/>
      <c r="G5758" s="74"/>
      <c r="H5758" s="72"/>
      <c r="I5758" s="72"/>
    </row>
    <row r="5759" spans="1:9" x14ac:dyDescent="0.25">
      <c r="A5759" s="72"/>
      <c r="B5759" s="72"/>
      <c r="C5759" s="72"/>
      <c r="D5759" s="73"/>
      <c r="E5759" s="72"/>
      <c r="F5759" s="72"/>
      <c r="G5759" s="74"/>
      <c r="H5759" s="72"/>
      <c r="I5759" s="72"/>
    </row>
    <row r="5760" spans="1:9" x14ac:dyDescent="0.25">
      <c r="A5760" s="72"/>
      <c r="B5760" s="72"/>
      <c r="C5760" s="72"/>
      <c r="D5760" s="73"/>
      <c r="E5760" s="72"/>
      <c r="F5760" s="72"/>
      <c r="G5760" s="74"/>
      <c r="H5760" s="72"/>
      <c r="I5760" s="72"/>
    </row>
    <row r="5761" spans="1:9" x14ac:dyDescent="0.25">
      <c r="A5761" s="72"/>
      <c r="B5761" s="72"/>
      <c r="C5761" s="72"/>
      <c r="D5761" s="73"/>
      <c r="E5761" s="72"/>
      <c r="F5761" s="72"/>
      <c r="G5761" s="74"/>
      <c r="H5761" s="72"/>
      <c r="I5761" s="72"/>
    </row>
    <row r="5762" spans="1:9" x14ac:dyDescent="0.25">
      <c r="A5762" s="72"/>
      <c r="B5762" s="72"/>
      <c r="C5762" s="72"/>
      <c r="D5762" s="73"/>
      <c r="E5762" s="72"/>
      <c r="F5762" s="72"/>
      <c r="G5762" s="74"/>
      <c r="H5762" s="72"/>
      <c r="I5762" s="72"/>
    </row>
    <row r="5763" spans="1:9" x14ac:dyDescent="0.25">
      <c r="A5763" s="72"/>
      <c r="B5763" s="72"/>
      <c r="C5763" s="72"/>
      <c r="D5763" s="73"/>
      <c r="E5763" s="72"/>
      <c r="F5763" s="72"/>
      <c r="G5763" s="74"/>
      <c r="H5763" s="72"/>
      <c r="I5763" s="72"/>
    </row>
    <row r="5764" spans="1:9" x14ac:dyDescent="0.25">
      <c r="A5764" s="72"/>
      <c r="B5764" s="72"/>
      <c r="C5764" s="72"/>
      <c r="D5764" s="73"/>
      <c r="E5764" s="72"/>
      <c r="F5764" s="72"/>
      <c r="G5764" s="74"/>
      <c r="H5764" s="72"/>
      <c r="I5764" s="72"/>
    </row>
    <row r="5765" spans="1:9" x14ac:dyDescent="0.25">
      <c r="A5765" s="72"/>
      <c r="B5765" s="72"/>
      <c r="C5765" s="72"/>
      <c r="D5765" s="73"/>
      <c r="E5765" s="72"/>
      <c r="F5765" s="72"/>
      <c r="G5765" s="74"/>
      <c r="H5765" s="72"/>
      <c r="I5765" s="72"/>
    </row>
    <row r="5766" spans="1:9" x14ac:dyDescent="0.25">
      <c r="A5766" s="72"/>
      <c r="B5766" s="72"/>
      <c r="C5766" s="72"/>
      <c r="D5766" s="73"/>
      <c r="E5766" s="72"/>
      <c r="F5766" s="72"/>
      <c r="G5766" s="74"/>
      <c r="H5766" s="72"/>
      <c r="I5766" s="72"/>
    </row>
    <row r="5767" spans="1:9" x14ac:dyDescent="0.25">
      <c r="A5767" s="72"/>
      <c r="B5767" s="72"/>
      <c r="C5767" s="72"/>
      <c r="D5767" s="73"/>
      <c r="E5767" s="72"/>
      <c r="F5767" s="72"/>
      <c r="G5767" s="74"/>
      <c r="H5767" s="72"/>
      <c r="I5767" s="72"/>
    </row>
    <row r="5768" spans="1:9" x14ac:dyDescent="0.25">
      <c r="A5768" s="72"/>
      <c r="B5768" s="72"/>
      <c r="C5768" s="72"/>
      <c r="D5768" s="73"/>
      <c r="E5768" s="72"/>
      <c r="F5768" s="72"/>
      <c r="G5768" s="74"/>
      <c r="H5768" s="72"/>
      <c r="I5768" s="72"/>
    </row>
    <row r="5769" spans="1:9" x14ac:dyDescent="0.25">
      <c r="A5769" s="72"/>
      <c r="B5769" s="72"/>
      <c r="C5769" s="72"/>
      <c r="D5769" s="73"/>
      <c r="E5769" s="72"/>
      <c r="F5769" s="72"/>
      <c r="G5769" s="74"/>
      <c r="H5769" s="72"/>
      <c r="I5769" s="72"/>
    </row>
    <row r="5770" spans="1:9" x14ac:dyDescent="0.25">
      <c r="A5770" s="72"/>
      <c r="B5770" s="72"/>
      <c r="C5770" s="72"/>
      <c r="D5770" s="73"/>
      <c r="E5770" s="72"/>
      <c r="F5770" s="72"/>
      <c r="G5770" s="74"/>
      <c r="H5770" s="72"/>
      <c r="I5770" s="72"/>
    </row>
    <row r="5771" spans="1:9" x14ac:dyDescent="0.25">
      <c r="A5771" s="72"/>
      <c r="B5771" s="72"/>
      <c r="C5771" s="72"/>
      <c r="D5771" s="73"/>
      <c r="E5771" s="72"/>
      <c r="F5771" s="72"/>
      <c r="G5771" s="74"/>
      <c r="H5771" s="72"/>
      <c r="I5771" s="72"/>
    </row>
    <row r="5772" spans="1:9" x14ac:dyDescent="0.25">
      <c r="A5772" s="72"/>
      <c r="B5772" s="72"/>
      <c r="C5772" s="72"/>
      <c r="D5772" s="73"/>
      <c r="E5772" s="72"/>
      <c r="F5772" s="72"/>
      <c r="G5772" s="74"/>
      <c r="H5772" s="72"/>
      <c r="I5772" s="72"/>
    </row>
    <row r="5773" spans="1:9" x14ac:dyDescent="0.25">
      <c r="A5773" s="72"/>
      <c r="B5773" s="72"/>
      <c r="C5773" s="72"/>
      <c r="D5773" s="73"/>
      <c r="E5773" s="72"/>
      <c r="F5773" s="72"/>
      <c r="G5773" s="74"/>
      <c r="H5773" s="72"/>
      <c r="I5773" s="72"/>
    </row>
    <row r="5774" spans="1:9" x14ac:dyDescent="0.25">
      <c r="A5774" s="72"/>
      <c r="B5774" s="72"/>
      <c r="C5774" s="72"/>
      <c r="D5774" s="73"/>
      <c r="E5774" s="72"/>
      <c r="F5774" s="72"/>
      <c r="G5774" s="74"/>
      <c r="H5774" s="72"/>
      <c r="I5774" s="72"/>
    </row>
    <row r="5775" spans="1:9" x14ac:dyDescent="0.25">
      <c r="A5775" s="72"/>
      <c r="B5775" s="72"/>
      <c r="C5775" s="72"/>
      <c r="D5775" s="73"/>
      <c r="E5775" s="72"/>
      <c r="F5775" s="72"/>
      <c r="G5775" s="74"/>
      <c r="H5775" s="72"/>
      <c r="I5775" s="72"/>
    </row>
    <row r="5776" spans="1:9" x14ac:dyDescent="0.25">
      <c r="A5776" s="72"/>
      <c r="B5776" s="72"/>
      <c r="C5776" s="72"/>
      <c r="D5776" s="73"/>
      <c r="E5776" s="72"/>
      <c r="F5776" s="72"/>
      <c r="G5776" s="74"/>
      <c r="H5776" s="72"/>
      <c r="I5776" s="72"/>
    </row>
    <row r="5777" spans="1:9" x14ac:dyDescent="0.25">
      <c r="A5777" s="72"/>
      <c r="B5777" s="72"/>
      <c r="C5777" s="72"/>
      <c r="D5777" s="73"/>
      <c r="E5777" s="72"/>
      <c r="F5777" s="72"/>
      <c r="G5777" s="74"/>
      <c r="H5777" s="72"/>
      <c r="I5777" s="72"/>
    </row>
    <row r="5778" spans="1:9" x14ac:dyDescent="0.25">
      <c r="A5778" s="72"/>
      <c r="B5778" s="72"/>
      <c r="C5778" s="72"/>
      <c r="D5778" s="73"/>
      <c r="E5778" s="72"/>
      <c r="F5778" s="72"/>
      <c r="G5778" s="74"/>
      <c r="H5778" s="72"/>
      <c r="I5778" s="72"/>
    </row>
    <row r="5779" spans="1:9" x14ac:dyDescent="0.25">
      <c r="A5779" s="72"/>
      <c r="B5779" s="72"/>
      <c r="C5779" s="72"/>
      <c r="D5779" s="73"/>
      <c r="E5779" s="72"/>
      <c r="F5779" s="72"/>
      <c r="G5779" s="74"/>
      <c r="H5779" s="72"/>
      <c r="I5779" s="72"/>
    </row>
    <row r="5780" spans="1:9" x14ac:dyDescent="0.25">
      <c r="A5780" s="72"/>
      <c r="B5780" s="72"/>
      <c r="C5780" s="72"/>
      <c r="D5780" s="73"/>
      <c r="E5780" s="72"/>
      <c r="F5780" s="72"/>
      <c r="G5780" s="74"/>
      <c r="H5780" s="72"/>
      <c r="I5780" s="72"/>
    </row>
    <row r="5781" spans="1:9" x14ac:dyDescent="0.25">
      <c r="A5781" s="72"/>
      <c r="B5781" s="72"/>
      <c r="C5781" s="72"/>
      <c r="D5781" s="73"/>
      <c r="E5781" s="72"/>
      <c r="F5781" s="72"/>
      <c r="G5781" s="74"/>
      <c r="H5781" s="72"/>
      <c r="I5781" s="72"/>
    </row>
    <row r="5782" spans="1:9" x14ac:dyDescent="0.25">
      <c r="A5782" s="72"/>
      <c r="B5782" s="72"/>
      <c r="C5782" s="72"/>
      <c r="D5782" s="73"/>
      <c r="E5782" s="72"/>
      <c r="F5782" s="72"/>
      <c r="G5782" s="74"/>
      <c r="H5782" s="72"/>
      <c r="I5782" s="72"/>
    </row>
    <row r="5783" spans="1:9" x14ac:dyDescent="0.25">
      <c r="A5783" s="72"/>
      <c r="B5783" s="72"/>
      <c r="C5783" s="72"/>
      <c r="D5783" s="73"/>
      <c r="E5783" s="72"/>
      <c r="F5783" s="72"/>
      <c r="G5783" s="74"/>
      <c r="H5783" s="72"/>
      <c r="I5783" s="72"/>
    </row>
    <row r="5784" spans="1:9" x14ac:dyDescent="0.25">
      <c r="A5784" s="72"/>
      <c r="B5784" s="72"/>
      <c r="C5784" s="72"/>
      <c r="D5784" s="73"/>
      <c r="E5784" s="72"/>
      <c r="F5784" s="72"/>
      <c r="G5784" s="74"/>
      <c r="H5784" s="72"/>
      <c r="I5784" s="72"/>
    </row>
    <row r="5785" spans="1:9" x14ac:dyDescent="0.25">
      <c r="A5785" s="72"/>
      <c r="B5785" s="72"/>
      <c r="C5785" s="72"/>
      <c r="D5785" s="73"/>
      <c r="E5785" s="72"/>
      <c r="F5785" s="72"/>
      <c r="G5785" s="74"/>
      <c r="H5785" s="72"/>
      <c r="I5785" s="72"/>
    </row>
    <row r="5786" spans="1:9" x14ac:dyDescent="0.25">
      <c r="A5786" s="72"/>
      <c r="B5786" s="72"/>
      <c r="C5786" s="72"/>
      <c r="D5786" s="73"/>
      <c r="E5786" s="72"/>
      <c r="F5786" s="72"/>
      <c r="G5786" s="74"/>
      <c r="H5786" s="72"/>
      <c r="I5786" s="72"/>
    </row>
    <row r="5787" spans="1:9" x14ac:dyDescent="0.25">
      <c r="A5787" s="72"/>
      <c r="B5787" s="72"/>
      <c r="C5787" s="72"/>
      <c r="D5787" s="73"/>
      <c r="E5787" s="72"/>
      <c r="F5787" s="72"/>
      <c r="G5787" s="74"/>
      <c r="H5787" s="72"/>
      <c r="I5787" s="72"/>
    </row>
    <row r="5788" spans="1:9" x14ac:dyDescent="0.25">
      <c r="A5788" s="72"/>
      <c r="B5788" s="72"/>
      <c r="C5788" s="72"/>
      <c r="D5788" s="73"/>
      <c r="E5788" s="72"/>
      <c r="F5788" s="72"/>
      <c r="G5788" s="74"/>
      <c r="H5788" s="72"/>
      <c r="I5788" s="72"/>
    </row>
    <row r="5789" spans="1:9" x14ac:dyDescent="0.25">
      <c r="A5789" s="72"/>
      <c r="B5789" s="72"/>
      <c r="C5789" s="72"/>
      <c r="D5789" s="73"/>
      <c r="E5789" s="72"/>
      <c r="F5789" s="72"/>
      <c r="G5789" s="74"/>
      <c r="H5789" s="72"/>
      <c r="I5789" s="72"/>
    </row>
    <row r="5790" spans="1:9" x14ac:dyDescent="0.25">
      <c r="A5790" s="72"/>
      <c r="B5790" s="72"/>
      <c r="C5790" s="72"/>
      <c r="D5790" s="73"/>
      <c r="E5790" s="72"/>
      <c r="F5790" s="72"/>
      <c r="G5790" s="74"/>
      <c r="H5790" s="72"/>
      <c r="I5790" s="72"/>
    </row>
    <row r="5791" spans="1:9" x14ac:dyDescent="0.25">
      <c r="A5791" s="72"/>
      <c r="B5791" s="72"/>
      <c r="C5791" s="72"/>
      <c r="D5791" s="73"/>
      <c r="E5791" s="72"/>
      <c r="F5791" s="72"/>
      <c r="G5791" s="74"/>
      <c r="H5791" s="72"/>
      <c r="I5791" s="72"/>
    </row>
    <row r="5792" spans="1:9" x14ac:dyDescent="0.25">
      <c r="A5792" s="72"/>
      <c r="B5792" s="72"/>
      <c r="C5792" s="72"/>
      <c r="D5792" s="73"/>
      <c r="E5792" s="72"/>
      <c r="F5792" s="72"/>
      <c r="G5792" s="74"/>
      <c r="H5792" s="72"/>
      <c r="I5792" s="72"/>
    </row>
    <row r="5793" spans="1:9" x14ac:dyDescent="0.25">
      <c r="A5793" s="72"/>
      <c r="B5793" s="72"/>
      <c r="C5793" s="72"/>
      <c r="D5793" s="73"/>
      <c r="E5793" s="72"/>
      <c r="F5793" s="72"/>
      <c r="G5793" s="74"/>
      <c r="H5793" s="72"/>
      <c r="I5793" s="72"/>
    </row>
    <row r="5794" spans="1:9" x14ac:dyDescent="0.25">
      <c r="A5794" s="72"/>
      <c r="B5794" s="72"/>
      <c r="C5794" s="72"/>
      <c r="D5794" s="73"/>
      <c r="E5794" s="72"/>
      <c r="F5794" s="72"/>
      <c r="G5794" s="74"/>
      <c r="H5794" s="72"/>
      <c r="I5794" s="72"/>
    </row>
    <row r="5795" spans="1:9" x14ac:dyDescent="0.25">
      <c r="A5795" s="72"/>
      <c r="B5795" s="72"/>
      <c r="C5795" s="72"/>
      <c r="D5795" s="73"/>
      <c r="E5795" s="72"/>
      <c r="F5795" s="72"/>
      <c r="G5795" s="74"/>
      <c r="H5795" s="72"/>
      <c r="I5795" s="72"/>
    </row>
    <row r="5796" spans="1:9" x14ac:dyDescent="0.25">
      <c r="A5796" s="72"/>
      <c r="B5796" s="72"/>
      <c r="C5796" s="72"/>
      <c r="D5796" s="73"/>
      <c r="E5796" s="72"/>
      <c r="F5796" s="72"/>
      <c r="G5796" s="74"/>
      <c r="H5796" s="72"/>
      <c r="I5796" s="72"/>
    </row>
    <row r="5797" spans="1:9" x14ac:dyDescent="0.25">
      <c r="A5797" s="72"/>
      <c r="B5797" s="72"/>
      <c r="C5797" s="72"/>
      <c r="D5797" s="73"/>
      <c r="E5797" s="72"/>
      <c r="F5797" s="72"/>
      <c r="G5797" s="74"/>
      <c r="H5797" s="72"/>
      <c r="I5797" s="72"/>
    </row>
    <row r="5798" spans="1:9" x14ac:dyDescent="0.25">
      <c r="A5798" s="72"/>
      <c r="B5798" s="72"/>
      <c r="C5798" s="72"/>
      <c r="D5798" s="73"/>
      <c r="E5798" s="72"/>
      <c r="F5798" s="72"/>
      <c r="G5798" s="74"/>
      <c r="H5798" s="72"/>
      <c r="I5798" s="72"/>
    </row>
    <row r="5799" spans="1:9" x14ac:dyDescent="0.25">
      <c r="A5799" s="72"/>
      <c r="B5799" s="72"/>
      <c r="C5799" s="72"/>
      <c r="D5799" s="73"/>
      <c r="E5799" s="72"/>
      <c r="F5799" s="72"/>
      <c r="G5799" s="74"/>
      <c r="H5799" s="72"/>
      <c r="I5799" s="72"/>
    </row>
    <row r="5800" spans="1:9" x14ac:dyDescent="0.25">
      <c r="A5800" s="72"/>
      <c r="B5800" s="72"/>
      <c r="C5800" s="72"/>
      <c r="D5800" s="73"/>
      <c r="E5800" s="72"/>
      <c r="F5800" s="72"/>
      <c r="G5800" s="74"/>
      <c r="H5800" s="72"/>
      <c r="I5800" s="72"/>
    </row>
    <row r="5801" spans="1:9" x14ac:dyDescent="0.25">
      <c r="A5801" s="72"/>
      <c r="B5801" s="72"/>
      <c r="C5801" s="72"/>
      <c r="D5801" s="73"/>
      <c r="E5801" s="72"/>
      <c r="F5801" s="72"/>
      <c r="G5801" s="74"/>
      <c r="H5801" s="72"/>
      <c r="I5801" s="72"/>
    </row>
    <row r="5802" spans="1:9" x14ac:dyDescent="0.25">
      <c r="A5802" s="72"/>
      <c r="B5802" s="72"/>
      <c r="C5802" s="72"/>
      <c r="D5802" s="73"/>
      <c r="E5802" s="72"/>
      <c r="F5802" s="72"/>
      <c r="G5802" s="74"/>
      <c r="H5802" s="72"/>
      <c r="I5802" s="72"/>
    </row>
    <row r="5803" spans="1:9" x14ac:dyDescent="0.25">
      <c r="A5803" s="72"/>
      <c r="B5803" s="72"/>
      <c r="C5803" s="72"/>
      <c r="D5803" s="73"/>
      <c r="E5803" s="72"/>
      <c r="F5803" s="72"/>
      <c r="G5803" s="74"/>
      <c r="H5803" s="72"/>
      <c r="I5803" s="72"/>
    </row>
    <row r="5804" spans="1:9" x14ac:dyDescent="0.25">
      <c r="A5804" s="72"/>
      <c r="B5804" s="72"/>
      <c r="C5804" s="72"/>
      <c r="D5804" s="73"/>
      <c r="E5804" s="72"/>
      <c r="F5804" s="72"/>
      <c r="G5804" s="74"/>
      <c r="H5804" s="72"/>
      <c r="I5804" s="72"/>
    </row>
    <row r="5805" spans="1:9" x14ac:dyDescent="0.25">
      <c r="A5805" s="72"/>
      <c r="B5805" s="72"/>
      <c r="C5805" s="72"/>
      <c r="D5805" s="73"/>
      <c r="E5805" s="72"/>
      <c r="F5805" s="72"/>
      <c r="G5805" s="74"/>
      <c r="H5805" s="72"/>
      <c r="I5805" s="72"/>
    </row>
    <row r="5806" spans="1:9" x14ac:dyDescent="0.25">
      <c r="A5806" s="72"/>
      <c r="B5806" s="72"/>
      <c r="C5806" s="72"/>
      <c r="D5806" s="73"/>
      <c r="E5806" s="72"/>
      <c r="F5806" s="72"/>
      <c r="G5806" s="74"/>
      <c r="H5806" s="72"/>
      <c r="I5806" s="72"/>
    </row>
    <row r="5807" spans="1:9" x14ac:dyDescent="0.25">
      <c r="A5807" s="72"/>
      <c r="B5807" s="72"/>
      <c r="C5807" s="72"/>
      <c r="D5807" s="73"/>
      <c r="E5807" s="72"/>
      <c r="F5807" s="72"/>
      <c r="G5807" s="74"/>
      <c r="H5807" s="72"/>
      <c r="I5807" s="72"/>
    </row>
    <row r="5808" spans="1:9" x14ac:dyDescent="0.25">
      <c r="A5808" s="72"/>
      <c r="B5808" s="72"/>
      <c r="C5808" s="72"/>
      <c r="D5808" s="73"/>
      <c r="E5808" s="72"/>
      <c r="F5808" s="72"/>
      <c r="G5808" s="74"/>
      <c r="H5808" s="72"/>
      <c r="I5808" s="72"/>
    </row>
    <row r="5809" spans="1:9" x14ac:dyDescent="0.25">
      <c r="A5809" s="72"/>
      <c r="B5809" s="72"/>
      <c r="C5809" s="72"/>
      <c r="D5809" s="73"/>
      <c r="E5809" s="72"/>
      <c r="F5809" s="72"/>
      <c r="G5809" s="74"/>
      <c r="H5809" s="72"/>
      <c r="I5809" s="72"/>
    </row>
    <row r="5810" spans="1:9" x14ac:dyDescent="0.25">
      <c r="A5810" s="72"/>
      <c r="B5810" s="72"/>
      <c r="C5810" s="72"/>
      <c r="D5810" s="73"/>
      <c r="E5810" s="72"/>
      <c r="F5810" s="72"/>
      <c r="G5810" s="74"/>
      <c r="H5810" s="72"/>
      <c r="I5810" s="72"/>
    </row>
    <row r="5811" spans="1:9" x14ac:dyDescent="0.25">
      <c r="A5811" s="72"/>
      <c r="B5811" s="72"/>
      <c r="C5811" s="72"/>
      <c r="D5811" s="73"/>
      <c r="E5811" s="72"/>
      <c r="F5811" s="72"/>
      <c r="G5811" s="74"/>
      <c r="H5811" s="72"/>
      <c r="I5811" s="72"/>
    </row>
    <row r="5812" spans="1:9" x14ac:dyDescent="0.25">
      <c r="A5812" s="72"/>
      <c r="B5812" s="72"/>
      <c r="C5812" s="72"/>
      <c r="D5812" s="73"/>
      <c r="E5812" s="72"/>
      <c r="F5812" s="72"/>
      <c r="G5812" s="74"/>
      <c r="H5812" s="72"/>
      <c r="I5812" s="72"/>
    </row>
    <row r="5813" spans="1:9" x14ac:dyDescent="0.25">
      <c r="A5813" s="72"/>
      <c r="B5813" s="72"/>
      <c r="C5813" s="72"/>
      <c r="D5813" s="73"/>
      <c r="E5813" s="72"/>
      <c r="F5813" s="72"/>
      <c r="G5813" s="74"/>
      <c r="H5813" s="72"/>
      <c r="I5813" s="72"/>
    </row>
    <row r="5814" spans="1:9" x14ac:dyDescent="0.25">
      <c r="A5814" s="72"/>
      <c r="B5814" s="72"/>
      <c r="C5814" s="72"/>
      <c r="D5814" s="73"/>
      <c r="E5814" s="72"/>
      <c r="F5814" s="72"/>
      <c r="G5814" s="74"/>
      <c r="H5814" s="72"/>
      <c r="I5814" s="72"/>
    </row>
    <row r="5815" spans="1:9" x14ac:dyDescent="0.25">
      <c r="A5815" s="72"/>
      <c r="B5815" s="72"/>
      <c r="C5815" s="72"/>
      <c r="D5815" s="73"/>
      <c r="E5815" s="72"/>
      <c r="F5815" s="72"/>
      <c r="G5815" s="74"/>
      <c r="H5815" s="72"/>
      <c r="I5815" s="72"/>
    </row>
    <row r="5816" spans="1:9" x14ac:dyDescent="0.25">
      <c r="A5816" s="72"/>
      <c r="B5816" s="72"/>
      <c r="C5816" s="72"/>
      <c r="D5816" s="73"/>
      <c r="E5816" s="72"/>
      <c r="F5816" s="72"/>
      <c r="G5816" s="74"/>
      <c r="H5816" s="72"/>
      <c r="I5816" s="72"/>
    </row>
    <row r="5817" spans="1:9" x14ac:dyDescent="0.25">
      <c r="A5817" s="72"/>
      <c r="B5817" s="72"/>
      <c r="C5817" s="72"/>
      <c r="D5817" s="73"/>
      <c r="E5817" s="72"/>
      <c r="F5817" s="72"/>
      <c r="G5817" s="74"/>
      <c r="H5817" s="72"/>
      <c r="I5817" s="72"/>
    </row>
    <row r="5818" spans="1:9" x14ac:dyDescent="0.25">
      <c r="A5818" s="72"/>
      <c r="B5818" s="72"/>
      <c r="C5818" s="72"/>
      <c r="D5818" s="73"/>
      <c r="E5818" s="72"/>
      <c r="F5818" s="72"/>
      <c r="G5818" s="74"/>
      <c r="H5818" s="72"/>
      <c r="I5818" s="72"/>
    </row>
    <row r="5819" spans="1:9" x14ac:dyDescent="0.25">
      <c r="A5819" s="72"/>
      <c r="B5819" s="72"/>
      <c r="C5819" s="72"/>
      <c r="D5819" s="73"/>
      <c r="E5819" s="72"/>
      <c r="F5819" s="72"/>
      <c r="G5819" s="74"/>
      <c r="H5819" s="72"/>
      <c r="I5819" s="72"/>
    </row>
    <row r="5820" spans="1:9" x14ac:dyDescent="0.25">
      <c r="A5820" s="72"/>
      <c r="B5820" s="72"/>
      <c r="C5820" s="72"/>
      <c r="D5820" s="73"/>
      <c r="E5820" s="72"/>
      <c r="F5820" s="72"/>
      <c r="G5820" s="74"/>
      <c r="H5820" s="72"/>
      <c r="I5820" s="72"/>
    </row>
    <row r="5821" spans="1:9" x14ac:dyDescent="0.25">
      <c r="A5821" s="72"/>
      <c r="B5821" s="72"/>
      <c r="C5821" s="72"/>
      <c r="D5821" s="73"/>
      <c r="E5821" s="72"/>
      <c r="F5821" s="72"/>
      <c r="G5821" s="74"/>
      <c r="H5821" s="72"/>
      <c r="I5821" s="72"/>
    </row>
    <row r="5822" spans="1:9" x14ac:dyDescent="0.25">
      <c r="A5822" s="72"/>
      <c r="B5822" s="72"/>
      <c r="C5822" s="72"/>
      <c r="D5822" s="73"/>
      <c r="E5822" s="72"/>
      <c r="F5822" s="72"/>
      <c r="G5822" s="74"/>
      <c r="H5822" s="72"/>
      <c r="I5822" s="72"/>
    </row>
    <row r="5823" spans="1:9" x14ac:dyDescent="0.25">
      <c r="A5823" s="72"/>
      <c r="B5823" s="72"/>
      <c r="C5823" s="72"/>
      <c r="D5823" s="73"/>
      <c r="E5823" s="72"/>
      <c r="F5823" s="72"/>
      <c r="G5823" s="74"/>
      <c r="H5823" s="72"/>
      <c r="I5823" s="72"/>
    </row>
    <row r="5824" spans="1:9" x14ac:dyDescent="0.25">
      <c r="A5824" s="72"/>
      <c r="B5824" s="72"/>
      <c r="C5824" s="72"/>
      <c r="D5824" s="73"/>
      <c r="E5824" s="72"/>
      <c r="F5824" s="72"/>
      <c r="G5824" s="74"/>
      <c r="H5824" s="72"/>
      <c r="I5824" s="72"/>
    </row>
    <row r="5825" spans="1:9" x14ac:dyDescent="0.25">
      <c r="A5825" s="72"/>
      <c r="B5825" s="72"/>
      <c r="C5825" s="72"/>
      <c r="D5825" s="73"/>
      <c r="E5825" s="72"/>
      <c r="F5825" s="72"/>
      <c r="G5825" s="74"/>
      <c r="H5825" s="72"/>
      <c r="I5825" s="72"/>
    </row>
    <row r="5826" spans="1:9" x14ac:dyDescent="0.25">
      <c r="A5826" s="72"/>
      <c r="B5826" s="72"/>
      <c r="C5826" s="72"/>
      <c r="D5826" s="73"/>
      <c r="E5826" s="72"/>
      <c r="F5826" s="72"/>
      <c r="G5826" s="74"/>
      <c r="H5826" s="72"/>
      <c r="I5826" s="72"/>
    </row>
    <row r="5827" spans="1:9" x14ac:dyDescent="0.25">
      <c r="A5827" s="72"/>
      <c r="B5827" s="72"/>
      <c r="C5827" s="72"/>
      <c r="D5827" s="73"/>
      <c r="E5827" s="72"/>
      <c r="F5827" s="72"/>
      <c r="G5827" s="74"/>
      <c r="H5827" s="72"/>
      <c r="I5827" s="72"/>
    </row>
    <row r="5828" spans="1:9" x14ac:dyDescent="0.25">
      <c r="A5828" s="72"/>
      <c r="B5828" s="72"/>
      <c r="C5828" s="72"/>
      <c r="D5828" s="73"/>
      <c r="E5828" s="72"/>
      <c r="F5828" s="72"/>
      <c r="G5828" s="74"/>
      <c r="H5828" s="72"/>
      <c r="I5828" s="72"/>
    </row>
    <row r="5829" spans="1:9" x14ac:dyDescent="0.25">
      <c r="A5829" s="72"/>
      <c r="B5829" s="72"/>
      <c r="C5829" s="72"/>
      <c r="D5829" s="73"/>
      <c r="E5829" s="72"/>
      <c r="F5829" s="72"/>
      <c r="G5829" s="74"/>
      <c r="H5829" s="72"/>
      <c r="I5829" s="72"/>
    </row>
    <row r="5830" spans="1:9" x14ac:dyDescent="0.25">
      <c r="A5830" s="72"/>
      <c r="B5830" s="72"/>
      <c r="C5830" s="72"/>
      <c r="D5830" s="73"/>
      <c r="E5830" s="72"/>
      <c r="F5830" s="72"/>
      <c r="G5830" s="74"/>
      <c r="H5830" s="72"/>
      <c r="I5830" s="72"/>
    </row>
    <row r="5831" spans="1:9" x14ac:dyDescent="0.25">
      <c r="A5831" s="72"/>
      <c r="B5831" s="72"/>
      <c r="C5831" s="72"/>
      <c r="D5831" s="73"/>
      <c r="E5831" s="72"/>
      <c r="F5831" s="72"/>
      <c r="G5831" s="74"/>
      <c r="H5831" s="72"/>
      <c r="I5831" s="72"/>
    </row>
    <row r="5832" spans="1:9" x14ac:dyDescent="0.25">
      <c r="A5832" s="72"/>
      <c r="B5832" s="72"/>
      <c r="C5832" s="72"/>
      <c r="D5832" s="73"/>
      <c r="E5832" s="72"/>
      <c r="F5832" s="72"/>
      <c r="G5832" s="74"/>
      <c r="H5832" s="72"/>
      <c r="I5832" s="72"/>
    </row>
    <row r="5833" spans="1:9" x14ac:dyDescent="0.25">
      <c r="A5833" s="72"/>
      <c r="B5833" s="72"/>
      <c r="C5833" s="72"/>
      <c r="D5833" s="73"/>
      <c r="E5833" s="72"/>
      <c r="F5833" s="72"/>
      <c r="G5833" s="74"/>
      <c r="H5833" s="72"/>
      <c r="I5833" s="72"/>
    </row>
    <row r="5834" spans="1:9" x14ac:dyDescent="0.25">
      <c r="A5834" s="72"/>
      <c r="B5834" s="72"/>
      <c r="C5834" s="72"/>
      <c r="D5834" s="73"/>
      <c r="E5834" s="72"/>
      <c r="F5834" s="72"/>
      <c r="G5834" s="74"/>
      <c r="H5834" s="72"/>
      <c r="I5834" s="72"/>
    </row>
    <row r="5835" spans="1:9" x14ac:dyDescent="0.25">
      <c r="A5835" s="72"/>
      <c r="B5835" s="72"/>
      <c r="C5835" s="72"/>
      <c r="D5835" s="73"/>
      <c r="E5835" s="72"/>
      <c r="F5835" s="72"/>
      <c r="G5835" s="74"/>
      <c r="H5835" s="72"/>
      <c r="I5835" s="72"/>
    </row>
    <row r="5836" spans="1:9" x14ac:dyDescent="0.25">
      <c r="A5836" s="72"/>
      <c r="B5836" s="72"/>
      <c r="C5836" s="72"/>
      <c r="D5836" s="73"/>
      <c r="E5836" s="72"/>
      <c r="F5836" s="72"/>
      <c r="G5836" s="74"/>
      <c r="H5836" s="72"/>
      <c r="I5836" s="72"/>
    </row>
    <row r="5837" spans="1:9" x14ac:dyDescent="0.25">
      <c r="A5837" s="72"/>
      <c r="B5837" s="72"/>
      <c r="C5837" s="72"/>
      <c r="D5837" s="73"/>
      <c r="E5837" s="72"/>
      <c r="F5837" s="72"/>
      <c r="G5837" s="74"/>
      <c r="H5837" s="72"/>
      <c r="I5837" s="72"/>
    </row>
    <row r="5838" spans="1:9" x14ac:dyDescent="0.25">
      <c r="A5838" s="72"/>
      <c r="B5838" s="72"/>
      <c r="C5838" s="72"/>
      <c r="D5838" s="73"/>
      <c r="E5838" s="72"/>
      <c r="F5838" s="72"/>
      <c r="G5838" s="74"/>
      <c r="H5838" s="72"/>
      <c r="I5838" s="72"/>
    </row>
    <row r="5839" spans="1:9" x14ac:dyDescent="0.25">
      <c r="A5839" s="72"/>
      <c r="B5839" s="72"/>
      <c r="C5839" s="72"/>
      <c r="D5839" s="73"/>
      <c r="E5839" s="72"/>
      <c r="F5839" s="72"/>
      <c r="G5839" s="74"/>
      <c r="H5839" s="72"/>
      <c r="I5839" s="72"/>
    </row>
    <row r="5840" spans="1:9" x14ac:dyDescent="0.25">
      <c r="A5840" s="72"/>
      <c r="B5840" s="72"/>
      <c r="C5840" s="72"/>
      <c r="D5840" s="73"/>
      <c r="E5840" s="72"/>
      <c r="F5840" s="72"/>
      <c r="G5840" s="74"/>
      <c r="H5840" s="72"/>
      <c r="I5840" s="72"/>
    </row>
    <row r="5841" spans="1:9" x14ac:dyDescent="0.25">
      <c r="A5841" s="72"/>
      <c r="B5841" s="72"/>
      <c r="C5841" s="72"/>
      <c r="D5841" s="73"/>
      <c r="E5841" s="72"/>
      <c r="F5841" s="72"/>
      <c r="G5841" s="74"/>
      <c r="H5841" s="72"/>
      <c r="I5841" s="72"/>
    </row>
    <row r="5842" spans="1:9" x14ac:dyDescent="0.25">
      <c r="A5842" s="72"/>
      <c r="B5842" s="72"/>
      <c r="C5842" s="72"/>
      <c r="D5842" s="73"/>
      <c r="E5842" s="72"/>
      <c r="F5842" s="72"/>
      <c r="G5842" s="74"/>
      <c r="H5842" s="72"/>
      <c r="I5842" s="72"/>
    </row>
    <row r="5843" spans="1:9" x14ac:dyDescent="0.25">
      <c r="A5843" s="72"/>
      <c r="B5843" s="72"/>
      <c r="C5843" s="72"/>
      <c r="D5843" s="73"/>
      <c r="E5843" s="72"/>
      <c r="F5843" s="72"/>
      <c r="G5843" s="74"/>
      <c r="H5843" s="72"/>
      <c r="I5843" s="72"/>
    </row>
    <row r="5844" spans="1:9" x14ac:dyDescent="0.25">
      <c r="A5844" s="72"/>
      <c r="B5844" s="72"/>
      <c r="C5844" s="72"/>
      <c r="D5844" s="73"/>
      <c r="E5844" s="72"/>
      <c r="F5844" s="72"/>
      <c r="G5844" s="74"/>
      <c r="H5844" s="72"/>
      <c r="I5844" s="72"/>
    </row>
    <row r="5845" spans="1:9" x14ac:dyDescent="0.25">
      <c r="A5845" s="72"/>
      <c r="B5845" s="72"/>
      <c r="C5845" s="72"/>
      <c r="D5845" s="73"/>
      <c r="E5845" s="72"/>
      <c r="F5845" s="72"/>
      <c r="G5845" s="74"/>
      <c r="H5845" s="72"/>
      <c r="I5845" s="72"/>
    </row>
    <row r="5846" spans="1:9" x14ac:dyDescent="0.25">
      <c r="A5846" s="72"/>
      <c r="B5846" s="72"/>
      <c r="C5846" s="72"/>
      <c r="D5846" s="73"/>
      <c r="E5846" s="72"/>
      <c r="F5846" s="72"/>
      <c r="G5846" s="74"/>
      <c r="H5846" s="72"/>
      <c r="I5846" s="72"/>
    </row>
    <row r="5847" spans="1:9" x14ac:dyDescent="0.25">
      <c r="A5847" s="72"/>
      <c r="B5847" s="72"/>
      <c r="C5847" s="72"/>
      <c r="D5847" s="73"/>
      <c r="E5847" s="72"/>
      <c r="F5847" s="72"/>
      <c r="G5847" s="74"/>
      <c r="H5847" s="72"/>
      <c r="I5847" s="72"/>
    </row>
    <row r="5848" spans="1:9" x14ac:dyDescent="0.25">
      <c r="A5848" s="72"/>
      <c r="B5848" s="72"/>
      <c r="C5848" s="72"/>
      <c r="D5848" s="73"/>
      <c r="E5848" s="72"/>
      <c r="F5848" s="72"/>
      <c r="G5848" s="74"/>
      <c r="H5848" s="72"/>
      <c r="I5848" s="72"/>
    </row>
    <row r="5849" spans="1:9" x14ac:dyDescent="0.25">
      <c r="A5849" s="72"/>
      <c r="B5849" s="72"/>
      <c r="C5849" s="72"/>
      <c r="D5849" s="73"/>
      <c r="E5849" s="72"/>
      <c r="F5849" s="72"/>
      <c r="G5849" s="74"/>
      <c r="H5849" s="72"/>
      <c r="I5849" s="72"/>
    </row>
    <row r="5850" spans="1:9" x14ac:dyDescent="0.25">
      <c r="A5850" s="72"/>
      <c r="B5850" s="72"/>
      <c r="C5850" s="72"/>
      <c r="D5850" s="73"/>
      <c r="E5850" s="72"/>
      <c r="F5850" s="72"/>
      <c r="G5850" s="74"/>
      <c r="H5850" s="72"/>
      <c r="I5850" s="72"/>
    </row>
    <row r="5851" spans="1:9" x14ac:dyDescent="0.25">
      <c r="A5851" s="72"/>
      <c r="B5851" s="72"/>
      <c r="C5851" s="72"/>
      <c r="D5851" s="73"/>
      <c r="E5851" s="72"/>
      <c r="F5851" s="72"/>
      <c r="G5851" s="74"/>
      <c r="H5851" s="72"/>
      <c r="I5851" s="72"/>
    </row>
    <row r="5852" spans="1:9" x14ac:dyDescent="0.25">
      <c r="A5852" s="72"/>
      <c r="B5852" s="72"/>
      <c r="C5852" s="72"/>
      <c r="D5852" s="73"/>
      <c r="E5852" s="72"/>
      <c r="F5852" s="72"/>
      <c r="G5852" s="74"/>
      <c r="H5852" s="72"/>
      <c r="I5852" s="72"/>
    </row>
    <row r="5853" spans="1:9" x14ac:dyDescent="0.25">
      <c r="A5853" s="72"/>
      <c r="B5853" s="72"/>
      <c r="C5853" s="72"/>
      <c r="D5853" s="73"/>
      <c r="E5853" s="72"/>
      <c r="F5853" s="72"/>
      <c r="G5853" s="74"/>
      <c r="H5853" s="72"/>
      <c r="I5853" s="72"/>
    </row>
    <row r="5854" spans="1:9" x14ac:dyDescent="0.25">
      <c r="A5854" s="72"/>
      <c r="B5854" s="72"/>
      <c r="C5854" s="72"/>
      <c r="D5854" s="73"/>
      <c r="E5854" s="72"/>
      <c r="F5854" s="72"/>
      <c r="G5854" s="74"/>
      <c r="H5854" s="72"/>
      <c r="I5854" s="72"/>
    </row>
    <row r="5855" spans="1:9" x14ac:dyDescent="0.25">
      <c r="A5855" s="72"/>
      <c r="B5855" s="72"/>
      <c r="C5855" s="72"/>
      <c r="D5855" s="73"/>
      <c r="E5855" s="72"/>
      <c r="F5855" s="72"/>
      <c r="G5855" s="74"/>
      <c r="H5855" s="72"/>
      <c r="I5855" s="72"/>
    </row>
    <row r="5856" spans="1:9" x14ac:dyDescent="0.25">
      <c r="A5856" s="72"/>
      <c r="B5856" s="72"/>
      <c r="C5856" s="72"/>
      <c r="D5856" s="73"/>
      <c r="E5856" s="72"/>
      <c r="F5856" s="72"/>
      <c r="G5856" s="74"/>
      <c r="H5856" s="72"/>
      <c r="I5856" s="72"/>
    </row>
    <row r="5857" spans="1:9" x14ac:dyDescent="0.25">
      <c r="A5857" s="72"/>
      <c r="B5857" s="72"/>
      <c r="C5857" s="72"/>
      <c r="D5857" s="73"/>
      <c r="E5857" s="72"/>
      <c r="F5857" s="72"/>
      <c r="G5857" s="74"/>
      <c r="H5857" s="72"/>
      <c r="I5857" s="72"/>
    </row>
    <row r="5858" spans="1:9" x14ac:dyDescent="0.25">
      <c r="A5858" s="72"/>
      <c r="B5858" s="72"/>
      <c r="C5858" s="72"/>
      <c r="D5858" s="73"/>
      <c r="E5858" s="72"/>
      <c r="F5858" s="72"/>
      <c r="G5858" s="74"/>
      <c r="H5858" s="72"/>
      <c r="I5858" s="72"/>
    </row>
    <row r="5859" spans="1:9" x14ac:dyDescent="0.25">
      <c r="A5859" s="72"/>
      <c r="B5859" s="72"/>
      <c r="C5859" s="72"/>
      <c r="D5859" s="73"/>
      <c r="E5859" s="72"/>
      <c r="F5859" s="72"/>
      <c r="G5859" s="74"/>
      <c r="H5859" s="72"/>
      <c r="I5859" s="72"/>
    </row>
    <row r="5860" spans="1:9" x14ac:dyDescent="0.25">
      <c r="A5860" s="72"/>
      <c r="B5860" s="72"/>
      <c r="C5860" s="72"/>
      <c r="D5860" s="73"/>
      <c r="E5860" s="72"/>
      <c r="F5860" s="72"/>
      <c r="G5860" s="74"/>
      <c r="H5860" s="72"/>
      <c r="I5860" s="72"/>
    </row>
    <row r="5861" spans="1:9" x14ac:dyDescent="0.25">
      <c r="A5861" s="72"/>
      <c r="B5861" s="72"/>
      <c r="C5861" s="72"/>
      <c r="D5861" s="73"/>
      <c r="E5861" s="72"/>
      <c r="F5861" s="72"/>
      <c r="G5861" s="74"/>
      <c r="H5861" s="72"/>
      <c r="I5861" s="72"/>
    </row>
    <row r="5862" spans="1:9" x14ac:dyDescent="0.25">
      <c r="A5862" s="72"/>
      <c r="B5862" s="72"/>
      <c r="C5862" s="72"/>
      <c r="D5862" s="73"/>
      <c r="E5862" s="72"/>
      <c r="F5862" s="72"/>
      <c r="G5862" s="74"/>
      <c r="H5862" s="72"/>
      <c r="I5862" s="72"/>
    </row>
    <row r="5863" spans="1:9" x14ac:dyDescent="0.25">
      <c r="A5863" s="72"/>
      <c r="B5863" s="72"/>
      <c r="C5863" s="72"/>
      <c r="D5863" s="73"/>
      <c r="E5863" s="72"/>
      <c r="F5863" s="72"/>
      <c r="G5863" s="74"/>
      <c r="H5863" s="72"/>
      <c r="I5863" s="72"/>
    </row>
    <row r="5864" spans="1:9" x14ac:dyDescent="0.25">
      <c r="A5864" s="72"/>
      <c r="B5864" s="72"/>
      <c r="C5864" s="72"/>
      <c r="D5864" s="73"/>
      <c r="E5864" s="72"/>
      <c r="F5864" s="72"/>
      <c r="G5864" s="74"/>
      <c r="H5864" s="72"/>
      <c r="I5864" s="72"/>
    </row>
    <row r="5865" spans="1:9" x14ac:dyDescent="0.25">
      <c r="A5865" s="72"/>
      <c r="B5865" s="72"/>
      <c r="C5865" s="72"/>
      <c r="D5865" s="73"/>
      <c r="E5865" s="72"/>
      <c r="F5865" s="72"/>
      <c r="G5865" s="74"/>
      <c r="H5865" s="72"/>
      <c r="I5865" s="72"/>
    </row>
    <row r="5866" spans="1:9" x14ac:dyDescent="0.25">
      <c r="A5866" s="72"/>
      <c r="B5866" s="72"/>
      <c r="C5866" s="72"/>
      <c r="D5866" s="73"/>
      <c r="E5866" s="72"/>
      <c r="F5866" s="72"/>
      <c r="G5866" s="74"/>
      <c r="H5866" s="72"/>
      <c r="I5866" s="72"/>
    </row>
    <row r="5867" spans="1:9" x14ac:dyDescent="0.25">
      <c r="A5867" s="72"/>
      <c r="B5867" s="72"/>
      <c r="C5867" s="72"/>
      <c r="D5867" s="73"/>
      <c r="E5867" s="72"/>
      <c r="F5867" s="72"/>
      <c r="G5867" s="74"/>
      <c r="H5867" s="72"/>
      <c r="I5867" s="72"/>
    </row>
    <row r="5868" spans="1:9" x14ac:dyDescent="0.25">
      <c r="A5868" s="72"/>
      <c r="B5868" s="72"/>
      <c r="C5868" s="72"/>
      <c r="D5868" s="73"/>
      <c r="E5868" s="72"/>
      <c r="F5868" s="72"/>
      <c r="G5868" s="74"/>
      <c r="H5868" s="72"/>
      <c r="I5868" s="72"/>
    </row>
    <row r="5869" spans="1:9" x14ac:dyDescent="0.25">
      <c r="A5869" s="72"/>
      <c r="B5869" s="72"/>
      <c r="C5869" s="72"/>
      <c r="D5869" s="73"/>
      <c r="E5869" s="72"/>
      <c r="F5869" s="72"/>
      <c r="G5869" s="74"/>
      <c r="H5869" s="72"/>
      <c r="I5869" s="72"/>
    </row>
    <row r="5870" spans="1:9" x14ac:dyDescent="0.25">
      <c r="A5870" s="72"/>
      <c r="B5870" s="72"/>
      <c r="C5870" s="72"/>
      <c r="D5870" s="73"/>
      <c r="E5870" s="72"/>
      <c r="F5870" s="72"/>
      <c r="G5870" s="74"/>
      <c r="H5870" s="72"/>
      <c r="I5870" s="72"/>
    </row>
    <row r="5871" spans="1:9" x14ac:dyDescent="0.25">
      <c r="A5871" s="72"/>
      <c r="B5871" s="72"/>
      <c r="C5871" s="72"/>
      <c r="D5871" s="73"/>
      <c r="E5871" s="72"/>
      <c r="F5871" s="72"/>
      <c r="G5871" s="74"/>
      <c r="H5871" s="72"/>
      <c r="I5871" s="72"/>
    </row>
    <row r="5872" spans="1:9" x14ac:dyDescent="0.25">
      <c r="A5872" s="72"/>
      <c r="B5872" s="72"/>
      <c r="C5872" s="72"/>
      <c r="D5872" s="73"/>
      <c r="E5872" s="72"/>
      <c r="F5872" s="72"/>
      <c r="G5872" s="74"/>
      <c r="H5872" s="72"/>
      <c r="I5872" s="72"/>
    </row>
    <row r="5873" spans="1:9" x14ac:dyDescent="0.25">
      <c r="A5873" s="72"/>
      <c r="B5873" s="72"/>
      <c r="C5873" s="72"/>
      <c r="D5873" s="73"/>
      <c r="E5873" s="72"/>
      <c r="F5873" s="72"/>
      <c r="G5873" s="74"/>
      <c r="H5873" s="72"/>
      <c r="I5873" s="72"/>
    </row>
    <row r="5874" spans="1:9" x14ac:dyDescent="0.25">
      <c r="A5874" s="72"/>
      <c r="B5874" s="72"/>
      <c r="C5874" s="72"/>
      <c r="D5874" s="73"/>
      <c r="E5874" s="72"/>
      <c r="F5874" s="72"/>
      <c r="G5874" s="74"/>
      <c r="H5874" s="72"/>
      <c r="I5874" s="72"/>
    </row>
    <row r="5875" spans="1:9" x14ac:dyDescent="0.25">
      <c r="A5875" s="72"/>
      <c r="B5875" s="72"/>
      <c r="C5875" s="72"/>
      <c r="D5875" s="73"/>
      <c r="E5875" s="72"/>
      <c r="F5875" s="72"/>
      <c r="G5875" s="74"/>
      <c r="H5875" s="72"/>
      <c r="I5875" s="72"/>
    </row>
    <row r="5876" spans="1:9" x14ac:dyDescent="0.25">
      <c r="A5876" s="72"/>
      <c r="B5876" s="72"/>
      <c r="C5876" s="72"/>
      <c r="D5876" s="73"/>
      <c r="E5876" s="72"/>
      <c r="F5876" s="72"/>
      <c r="G5876" s="74"/>
      <c r="H5876" s="72"/>
      <c r="I5876" s="72"/>
    </row>
    <row r="5877" spans="1:9" x14ac:dyDescent="0.25">
      <c r="A5877" s="72"/>
      <c r="B5877" s="72"/>
      <c r="C5877" s="72"/>
      <c r="D5877" s="73"/>
      <c r="E5877" s="72"/>
      <c r="F5877" s="72"/>
      <c r="G5877" s="74"/>
      <c r="H5877" s="72"/>
      <c r="I5877" s="72"/>
    </row>
    <row r="5878" spans="1:9" x14ac:dyDescent="0.25">
      <c r="A5878" s="72"/>
      <c r="B5878" s="72"/>
      <c r="C5878" s="72"/>
      <c r="D5878" s="73"/>
      <c r="E5878" s="72"/>
      <c r="F5878" s="72"/>
      <c r="G5878" s="74"/>
      <c r="H5878" s="72"/>
      <c r="I5878" s="72"/>
    </row>
    <row r="5879" spans="1:9" x14ac:dyDescent="0.25">
      <c r="A5879" s="72"/>
      <c r="B5879" s="72"/>
      <c r="C5879" s="72"/>
      <c r="D5879" s="73"/>
      <c r="E5879" s="72"/>
      <c r="F5879" s="72"/>
      <c r="G5879" s="74"/>
      <c r="H5879" s="72"/>
      <c r="I5879" s="72"/>
    </row>
    <row r="5880" spans="1:9" x14ac:dyDescent="0.25">
      <c r="A5880" s="72"/>
      <c r="B5880" s="72"/>
      <c r="C5880" s="72"/>
      <c r="D5880" s="73"/>
      <c r="E5880" s="72"/>
      <c r="F5880" s="72"/>
      <c r="G5880" s="74"/>
      <c r="H5880" s="72"/>
      <c r="I5880" s="72"/>
    </row>
    <row r="5881" spans="1:9" x14ac:dyDescent="0.25">
      <c r="A5881" s="72"/>
      <c r="B5881" s="72"/>
      <c r="C5881" s="72"/>
      <c r="D5881" s="73"/>
      <c r="E5881" s="72"/>
      <c r="F5881" s="72"/>
      <c r="G5881" s="74"/>
      <c r="H5881" s="72"/>
      <c r="I5881" s="72"/>
    </row>
    <row r="5882" spans="1:9" x14ac:dyDescent="0.25">
      <c r="A5882" s="72"/>
      <c r="B5882" s="72"/>
      <c r="C5882" s="72"/>
      <c r="D5882" s="73"/>
      <c r="E5882" s="72"/>
      <c r="F5882" s="72"/>
      <c r="G5882" s="74"/>
      <c r="H5882" s="72"/>
      <c r="I5882" s="72"/>
    </row>
    <row r="5883" spans="1:9" x14ac:dyDescent="0.25">
      <c r="A5883" s="72"/>
      <c r="B5883" s="72"/>
      <c r="C5883" s="72"/>
      <c r="D5883" s="73"/>
      <c r="E5883" s="72"/>
      <c r="F5883" s="72"/>
      <c r="G5883" s="74"/>
      <c r="H5883" s="72"/>
      <c r="I5883" s="72"/>
    </row>
    <row r="5884" spans="1:9" x14ac:dyDescent="0.25">
      <c r="A5884" s="72"/>
      <c r="B5884" s="72"/>
      <c r="C5884" s="72"/>
      <c r="D5884" s="73"/>
      <c r="E5884" s="72"/>
      <c r="F5884" s="72"/>
      <c r="G5884" s="74"/>
      <c r="H5884" s="72"/>
      <c r="I5884" s="72"/>
    </row>
    <row r="5885" spans="1:9" x14ac:dyDescent="0.25">
      <c r="A5885" s="72"/>
      <c r="B5885" s="72"/>
      <c r="C5885" s="72"/>
      <c r="D5885" s="73"/>
      <c r="E5885" s="72"/>
      <c r="F5885" s="72"/>
      <c r="G5885" s="74"/>
      <c r="H5885" s="72"/>
      <c r="I5885" s="72"/>
    </row>
    <row r="5886" spans="1:9" x14ac:dyDescent="0.25">
      <c r="A5886" s="72"/>
      <c r="B5886" s="72"/>
      <c r="C5886" s="72"/>
      <c r="D5886" s="73"/>
      <c r="E5886" s="72"/>
      <c r="F5886" s="72"/>
      <c r="G5886" s="74"/>
      <c r="H5886" s="72"/>
      <c r="I5886" s="72"/>
    </row>
    <row r="5887" spans="1:9" x14ac:dyDescent="0.25">
      <c r="A5887" s="72"/>
      <c r="B5887" s="72"/>
      <c r="C5887" s="72"/>
      <c r="D5887" s="73"/>
      <c r="E5887" s="72"/>
      <c r="F5887" s="72"/>
      <c r="G5887" s="74"/>
      <c r="H5887" s="72"/>
      <c r="I5887" s="72"/>
    </row>
    <row r="5888" spans="1:9" x14ac:dyDescent="0.25">
      <c r="A5888" s="72"/>
      <c r="B5888" s="72"/>
      <c r="C5888" s="72"/>
      <c r="D5888" s="73"/>
      <c r="E5888" s="72"/>
      <c r="F5888" s="72"/>
      <c r="G5888" s="74"/>
      <c r="H5888" s="72"/>
      <c r="I5888" s="72"/>
    </row>
    <row r="5889" spans="1:9" x14ac:dyDescent="0.25">
      <c r="A5889" s="72"/>
      <c r="B5889" s="72"/>
      <c r="C5889" s="72"/>
      <c r="D5889" s="73"/>
      <c r="E5889" s="72"/>
      <c r="F5889" s="72"/>
      <c r="G5889" s="74"/>
      <c r="H5889" s="72"/>
      <c r="I5889" s="72"/>
    </row>
    <row r="5890" spans="1:9" x14ac:dyDescent="0.25">
      <c r="A5890" s="72"/>
      <c r="B5890" s="72"/>
      <c r="C5890" s="72"/>
      <c r="D5890" s="73"/>
      <c r="E5890" s="72"/>
      <c r="F5890" s="72"/>
      <c r="G5890" s="74"/>
      <c r="H5890" s="72"/>
      <c r="I5890" s="72"/>
    </row>
    <row r="5891" spans="1:9" x14ac:dyDescent="0.25">
      <c r="A5891" s="72"/>
      <c r="B5891" s="72"/>
      <c r="C5891" s="72"/>
      <c r="D5891" s="73"/>
      <c r="E5891" s="72"/>
      <c r="F5891" s="72"/>
      <c r="G5891" s="74"/>
      <c r="H5891" s="72"/>
      <c r="I5891" s="72"/>
    </row>
    <row r="5892" spans="1:9" x14ac:dyDescent="0.25">
      <c r="A5892" s="72"/>
      <c r="B5892" s="72"/>
      <c r="C5892" s="72"/>
      <c r="D5892" s="73"/>
      <c r="E5892" s="72"/>
      <c r="F5892" s="72"/>
      <c r="G5892" s="74"/>
      <c r="H5892" s="72"/>
      <c r="I5892" s="72"/>
    </row>
    <row r="5893" spans="1:9" x14ac:dyDescent="0.25">
      <c r="A5893" s="72"/>
      <c r="B5893" s="72"/>
      <c r="C5893" s="72"/>
      <c r="D5893" s="73"/>
      <c r="E5893" s="72"/>
      <c r="F5893" s="72"/>
      <c r="G5893" s="74"/>
      <c r="H5893" s="72"/>
      <c r="I5893" s="72"/>
    </row>
    <row r="5894" spans="1:9" x14ac:dyDescent="0.25">
      <c r="A5894" s="72"/>
      <c r="B5894" s="72"/>
      <c r="C5894" s="72"/>
      <c r="D5894" s="73"/>
      <c r="E5894" s="72"/>
      <c r="F5894" s="72"/>
      <c r="G5894" s="74"/>
      <c r="H5894" s="72"/>
      <c r="I5894" s="72"/>
    </row>
    <row r="5895" spans="1:9" x14ac:dyDescent="0.25">
      <c r="A5895" s="72"/>
      <c r="B5895" s="72"/>
      <c r="C5895" s="72"/>
      <c r="D5895" s="73"/>
      <c r="E5895" s="72"/>
      <c r="F5895" s="72"/>
      <c r="G5895" s="74"/>
      <c r="H5895" s="72"/>
      <c r="I5895" s="72"/>
    </row>
    <row r="5896" spans="1:9" x14ac:dyDescent="0.25">
      <c r="A5896" s="72"/>
      <c r="B5896" s="72"/>
      <c r="C5896" s="72"/>
      <c r="D5896" s="73"/>
      <c r="E5896" s="72"/>
      <c r="F5896" s="72"/>
      <c r="G5896" s="74"/>
      <c r="H5896" s="72"/>
      <c r="I5896" s="72"/>
    </row>
    <row r="5897" spans="1:9" x14ac:dyDescent="0.25">
      <c r="A5897" s="72"/>
      <c r="B5897" s="72"/>
      <c r="C5897" s="72"/>
      <c r="D5897" s="73"/>
      <c r="E5897" s="72"/>
      <c r="F5897" s="72"/>
      <c r="G5897" s="74"/>
      <c r="H5897" s="72"/>
      <c r="I5897" s="72"/>
    </row>
    <row r="5898" spans="1:9" x14ac:dyDescent="0.25">
      <c r="A5898" s="72"/>
      <c r="B5898" s="72"/>
      <c r="C5898" s="72"/>
      <c r="D5898" s="73"/>
      <c r="E5898" s="72"/>
      <c r="F5898" s="72"/>
      <c r="G5898" s="74"/>
      <c r="H5898" s="72"/>
      <c r="I5898" s="72"/>
    </row>
    <row r="5899" spans="1:9" x14ac:dyDescent="0.25">
      <c r="A5899" s="72"/>
      <c r="B5899" s="72"/>
      <c r="C5899" s="72"/>
      <c r="D5899" s="73"/>
      <c r="E5899" s="72"/>
      <c r="F5899" s="72"/>
      <c r="G5899" s="74"/>
      <c r="H5899" s="72"/>
      <c r="I5899" s="72"/>
    </row>
    <row r="5900" spans="1:9" x14ac:dyDescent="0.25">
      <c r="A5900" s="72"/>
      <c r="B5900" s="72"/>
      <c r="C5900" s="72"/>
      <c r="D5900" s="73"/>
      <c r="E5900" s="72"/>
      <c r="F5900" s="72"/>
      <c r="G5900" s="74"/>
      <c r="H5900" s="72"/>
      <c r="I5900" s="72"/>
    </row>
    <row r="5901" spans="1:9" x14ac:dyDescent="0.25">
      <c r="A5901" s="72"/>
      <c r="B5901" s="72"/>
      <c r="C5901" s="72"/>
      <c r="D5901" s="73"/>
      <c r="E5901" s="72"/>
      <c r="F5901" s="72"/>
      <c r="G5901" s="74"/>
      <c r="H5901" s="72"/>
      <c r="I5901" s="72"/>
    </row>
    <row r="5902" spans="1:9" x14ac:dyDescent="0.25">
      <c r="A5902" s="72"/>
      <c r="B5902" s="72"/>
      <c r="C5902" s="72"/>
      <c r="D5902" s="73"/>
      <c r="E5902" s="72"/>
      <c r="F5902" s="72"/>
      <c r="G5902" s="74"/>
      <c r="H5902" s="72"/>
      <c r="I5902" s="72"/>
    </row>
    <row r="5903" spans="1:9" x14ac:dyDescent="0.25">
      <c r="A5903" s="72"/>
      <c r="B5903" s="72"/>
      <c r="C5903" s="72"/>
      <c r="D5903" s="73"/>
      <c r="E5903" s="72"/>
      <c r="F5903" s="72"/>
      <c r="G5903" s="74"/>
      <c r="H5903" s="72"/>
      <c r="I5903" s="72"/>
    </row>
    <row r="5904" spans="1:9" x14ac:dyDescent="0.25">
      <c r="A5904" s="72"/>
      <c r="B5904" s="72"/>
      <c r="C5904" s="72"/>
      <c r="D5904" s="73"/>
      <c r="E5904" s="72"/>
      <c r="F5904" s="72"/>
      <c r="G5904" s="74"/>
      <c r="H5904" s="72"/>
      <c r="I5904" s="72"/>
    </row>
    <row r="5905" spans="1:9" x14ac:dyDescent="0.25">
      <c r="A5905" s="72"/>
      <c r="B5905" s="72"/>
      <c r="C5905" s="72"/>
      <c r="D5905" s="73"/>
      <c r="E5905" s="72"/>
      <c r="F5905" s="72"/>
      <c r="G5905" s="74"/>
      <c r="H5905" s="72"/>
      <c r="I5905" s="72"/>
    </row>
    <row r="5906" spans="1:9" x14ac:dyDescent="0.25">
      <c r="A5906" s="72"/>
      <c r="B5906" s="72"/>
      <c r="C5906" s="72"/>
      <c r="D5906" s="73"/>
      <c r="E5906" s="72"/>
      <c r="F5906" s="72"/>
      <c r="G5906" s="74"/>
      <c r="H5906" s="72"/>
      <c r="I5906" s="72"/>
    </row>
    <row r="5907" spans="1:9" x14ac:dyDescent="0.25">
      <c r="A5907" s="72"/>
      <c r="B5907" s="72"/>
      <c r="C5907" s="72"/>
      <c r="D5907" s="73"/>
      <c r="E5907" s="72"/>
      <c r="F5907" s="72"/>
      <c r="G5907" s="74"/>
      <c r="H5907" s="72"/>
      <c r="I5907" s="72"/>
    </row>
    <row r="5908" spans="1:9" x14ac:dyDescent="0.25">
      <c r="A5908" s="72"/>
      <c r="B5908" s="72"/>
      <c r="C5908" s="72"/>
      <c r="D5908" s="73"/>
      <c r="E5908" s="72"/>
      <c r="F5908" s="72"/>
      <c r="G5908" s="74"/>
      <c r="H5908" s="72"/>
      <c r="I5908" s="72"/>
    </row>
    <row r="5909" spans="1:9" x14ac:dyDescent="0.25">
      <c r="A5909" s="72"/>
      <c r="B5909" s="72"/>
      <c r="C5909" s="72"/>
      <c r="D5909" s="73"/>
      <c r="E5909" s="72"/>
      <c r="F5909" s="72"/>
      <c r="G5909" s="74"/>
      <c r="H5909" s="72"/>
      <c r="I5909" s="72"/>
    </row>
    <row r="5910" spans="1:9" x14ac:dyDescent="0.25">
      <c r="A5910" s="72"/>
      <c r="B5910" s="72"/>
      <c r="C5910" s="72"/>
      <c r="D5910" s="73"/>
      <c r="E5910" s="72"/>
      <c r="F5910" s="72"/>
      <c r="G5910" s="74"/>
      <c r="H5910" s="72"/>
      <c r="I5910" s="72"/>
    </row>
    <row r="5911" spans="1:9" x14ac:dyDescent="0.25">
      <c r="A5911" s="72"/>
      <c r="B5911" s="72"/>
      <c r="C5911" s="72"/>
      <c r="D5911" s="73"/>
      <c r="E5911" s="72"/>
      <c r="F5911" s="72"/>
      <c r="G5911" s="74"/>
      <c r="H5911" s="72"/>
      <c r="I5911" s="72"/>
    </row>
    <row r="5912" spans="1:9" x14ac:dyDescent="0.25">
      <c r="A5912" s="72"/>
      <c r="B5912" s="72"/>
      <c r="C5912" s="72"/>
      <c r="D5912" s="73"/>
      <c r="E5912" s="72"/>
      <c r="F5912" s="72"/>
      <c r="G5912" s="74"/>
      <c r="H5912" s="72"/>
      <c r="I5912" s="72"/>
    </row>
    <row r="5913" spans="1:9" x14ac:dyDescent="0.25">
      <c r="A5913" s="72"/>
      <c r="B5913" s="72"/>
      <c r="C5913" s="72"/>
      <c r="D5913" s="73"/>
      <c r="E5913" s="72"/>
      <c r="F5913" s="72"/>
      <c r="G5913" s="74"/>
      <c r="H5913" s="72"/>
      <c r="I5913" s="72"/>
    </row>
    <row r="5914" spans="1:9" x14ac:dyDescent="0.25">
      <c r="A5914" s="72"/>
      <c r="B5914" s="72"/>
      <c r="C5914" s="72"/>
      <c r="D5914" s="73"/>
      <c r="E5914" s="72"/>
      <c r="F5914" s="72"/>
      <c r="G5914" s="74"/>
      <c r="H5914" s="72"/>
      <c r="I5914" s="72"/>
    </row>
    <row r="5915" spans="1:9" x14ac:dyDescent="0.25">
      <c r="A5915" s="72"/>
      <c r="B5915" s="72"/>
      <c r="C5915" s="72"/>
      <c r="D5915" s="73"/>
      <c r="E5915" s="72"/>
      <c r="F5915" s="72"/>
      <c r="G5915" s="74"/>
      <c r="H5915" s="72"/>
      <c r="I5915" s="72"/>
    </row>
    <row r="5916" spans="1:9" x14ac:dyDescent="0.25">
      <c r="A5916" s="72"/>
      <c r="B5916" s="72"/>
      <c r="C5916" s="72"/>
      <c r="D5916" s="73"/>
      <c r="E5916" s="72"/>
      <c r="F5916" s="72"/>
      <c r="G5916" s="74"/>
      <c r="H5916" s="72"/>
      <c r="I5916" s="72"/>
    </row>
    <row r="5917" spans="1:9" x14ac:dyDescent="0.25">
      <c r="A5917" s="72"/>
      <c r="B5917" s="72"/>
      <c r="C5917" s="72"/>
      <c r="D5917" s="73"/>
      <c r="E5917" s="72"/>
      <c r="F5917" s="72"/>
      <c r="G5917" s="74"/>
      <c r="H5917" s="72"/>
      <c r="I5917" s="72"/>
    </row>
    <row r="5918" spans="1:9" x14ac:dyDescent="0.25">
      <c r="A5918" s="72"/>
      <c r="B5918" s="72"/>
      <c r="C5918" s="72"/>
      <c r="D5918" s="73"/>
      <c r="E5918" s="72"/>
      <c r="F5918" s="72"/>
      <c r="G5918" s="74"/>
      <c r="H5918" s="72"/>
      <c r="I5918" s="72"/>
    </row>
    <row r="5919" spans="1:9" x14ac:dyDescent="0.25">
      <c r="A5919" s="72"/>
      <c r="B5919" s="72"/>
      <c r="C5919" s="72"/>
      <c r="D5919" s="73"/>
      <c r="E5919" s="72"/>
      <c r="F5919" s="72"/>
      <c r="G5919" s="74"/>
      <c r="H5919" s="72"/>
      <c r="I5919" s="72"/>
    </row>
    <row r="5920" spans="1:9" x14ac:dyDescent="0.25">
      <c r="A5920" s="72"/>
      <c r="B5920" s="72"/>
      <c r="C5920" s="72"/>
      <c r="D5920" s="73"/>
      <c r="E5920" s="72"/>
      <c r="F5920" s="72"/>
      <c r="G5920" s="74"/>
      <c r="H5920" s="72"/>
      <c r="I5920" s="72"/>
    </row>
    <row r="5921" spans="1:9" x14ac:dyDescent="0.25">
      <c r="A5921" s="72"/>
      <c r="B5921" s="72"/>
      <c r="C5921" s="72"/>
      <c r="D5921" s="73"/>
      <c r="E5921" s="72"/>
      <c r="F5921" s="72"/>
      <c r="G5921" s="74"/>
      <c r="H5921" s="72"/>
      <c r="I5921" s="72"/>
    </row>
    <row r="5922" spans="1:9" x14ac:dyDescent="0.25">
      <c r="A5922" s="72"/>
      <c r="B5922" s="72"/>
      <c r="C5922" s="72"/>
      <c r="D5922" s="73"/>
      <c r="E5922" s="72"/>
      <c r="F5922" s="72"/>
      <c r="G5922" s="74"/>
      <c r="H5922" s="72"/>
      <c r="I5922" s="72"/>
    </row>
    <row r="5923" spans="1:9" x14ac:dyDescent="0.25">
      <c r="A5923" s="72"/>
      <c r="B5923" s="72"/>
      <c r="C5923" s="72"/>
      <c r="D5923" s="73"/>
      <c r="E5923" s="72"/>
      <c r="F5923" s="72"/>
      <c r="G5923" s="74"/>
      <c r="H5923" s="72"/>
      <c r="I5923" s="72"/>
    </row>
    <row r="5924" spans="1:9" x14ac:dyDescent="0.25">
      <c r="A5924" s="72"/>
      <c r="B5924" s="72"/>
      <c r="C5924" s="72"/>
      <c r="D5924" s="73"/>
      <c r="E5924" s="72"/>
      <c r="F5924" s="72"/>
      <c r="G5924" s="74"/>
      <c r="H5924" s="72"/>
      <c r="I5924" s="72"/>
    </row>
    <row r="5925" spans="1:9" x14ac:dyDescent="0.25">
      <c r="A5925" s="72"/>
      <c r="B5925" s="72"/>
      <c r="C5925" s="72"/>
      <c r="D5925" s="73"/>
      <c r="E5925" s="72"/>
      <c r="F5925" s="72"/>
      <c r="G5925" s="74"/>
      <c r="H5925" s="72"/>
      <c r="I5925" s="72"/>
    </row>
    <row r="5926" spans="1:9" x14ac:dyDescent="0.25">
      <c r="A5926" s="72"/>
      <c r="B5926" s="72"/>
      <c r="C5926" s="72"/>
      <c r="D5926" s="73"/>
      <c r="E5926" s="72"/>
      <c r="F5926" s="72"/>
      <c r="G5926" s="74"/>
      <c r="H5926" s="72"/>
      <c r="I5926" s="72"/>
    </row>
    <row r="5927" spans="1:9" x14ac:dyDescent="0.25">
      <c r="A5927" s="72"/>
      <c r="B5927" s="72"/>
      <c r="C5927" s="72"/>
      <c r="D5927" s="73"/>
      <c r="E5927" s="72"/>
      <c r="F5927" s="72"/>
      <c r="G5927" s="74"/>
      <c r="H5927" s="72"/>
      <c r="I5927" s="72"/>
    </row>
    <row r="5928" spans="1:9" x14ac:dyDescent="0.25">
      <c r="A5928" s="72"/>
      <c r="B5928" s="72"/>
      <c r="C5928" s="72"/>
      <c r="D5928" s="73"/>
      <c r="E5928" s="72"/>
      <c r="F5928" s="72"/>
      <c r="G5928" s="74"/>
      <c r="H5928" s="72"/>
      <c r="I5928" s="72"/>
    </row>
    <row r="5929" spans="1:9" x14ac:dyDescent="0.25">
      <c r="A5929" s="72"/>
      <c r="B5929" s="72"/>
      <c r="C5929" s="72"/>
      <c r="D5929" s="73"/>
      <c r="E5929" s="72"/>
      <c r="F5929" s="72"/>
      <c r="G5929" s="74"/>
      <c r="H5929" s="72"/>
      <c r="I5929" s="72"/>
    </row>
    <row r="5930" spans="1:9" x14ac:dyDescent="0.25">
      <c r="A5930" s="72"/>
      <c r="B5930" s="72"/>
      <c r="C5930" s="72"/>
      <c r="D5930" s="73"/>
      <c r="E5930" s="72"/>
      <c r="F5930" s="72"/>
      <c r="G5930" s="74"/>
      <c r="H5930" s="72"/>
      <c r="I5930" s="72"/>
    </row>
    <row r="5931" spans="1:9" x14ac:dyDescent="0.25">
      <c r="A5931" s="72"/>
      <c r="B5931" s="72"/>
      <c r="C5931" s="72"/>
      <c r="D5931" s="73"/>
      <c r="E5931" s="72"/>
      <c r="F5931" s="72"/>
      <c r="G5931" s="74"/>
      <c r="H5931" s="72"/>
      <c r="I5931" s="72"/>
    </row>
    <row r="5932" spans="1:9" x14ac:dyDescent="0.25">
      <c r="A5932" s="72"/>
      <c r="B5932" s="72"/>
      <c r="C5932" s="72"/>
      <c r="D5932" s="73"/>
      <c r="E5932" s="72"/>
      <c r="F5932" s="72"/>
      <c r="G5932" s="74"/>
      <c r="H5932" s="72"/>
      <c r="I5932" s="72"/>
    </row>
    <row r="5933" spans="1:9" x14ac:dyDescent="0.25">
      <c r="A5933" s="72"/>
      <c r="B5933" s="72"/>
      <c r="C5933" s="72"/>
      <c r="D5933" s="73"/>
      <c r="E5933" s="72"/>
      <c r="F5933" s="72"/>
      <c r="G5933" s="74"/>
      <c r="H5933" s="72"/>
      <c r="I5933" s="72"/>
    </row>
    <row r="5934" spans="1:9" x14ac:dyDescent="0.25">
      <c r="A5934" s="72"/>
      <c r="B5934" s="72"/>
      <c r="C5934" s="72"/>
      <c r="D5934" s="73"/>
      <c r="E5934" s="72"/>
      <c r="F5934" s="72"/>
      <c r="G5934" s="74"/>
      <c r="H5934" s="72"/>
      <c r="I5934" s="72"/>
    </row>
    <row r="5935" spans="1:9" x14ac:dyDescent="0.25">
      <c r="A5935" s="72"/>
      <c r="B5935" s="72"/>
      <c r="C5935" s="72"/>
      <c r="D5935" s="73"/>
      <c r="E5935" s="72"/>
      <c r="F5935" s="72"/>
      <c r="G5935" s="74"/>
      <c r="H5935" s="72"/>
      <c r="I5935" s="72"/>
    </row>
    <row r="5936" spans="1:9" x14ac:dyDescent="0.25">
      <c r="A5936" s="72"/>
      <c r="B5936" s="72"/>
      <c r="C5936" s="72"/>
      <c r="D5936" s="73"/>
      <c r="E5936" s="72"/>
      <c r="F5936" s="72"/>
      <c r="G5936" s="74"/>
      <c r="H5936" s="72"/>
      <c r="I5936" s="72"/>
    </row>
    <row r="5937" spans="1:9" x14ac:dyDescent="0.25">
      <c r="A5937" s="72"/>
      <c r="B5937" s="72"/>
      <c r="C5937" s="72"/>
      <c r="D5937" s="73"/>
      <c r="E5937" s="72"/>
      <c r="F5937" s="72"/>
      <c r="G5937" s="74"/>
      <c r="H5937" s="72"/>
      <c r="I5937" s="72"/>
    </row>
    <row r="5938" spans="1:9" x14ac:dyDescent="0.25">
      <c r="A5938" s="72"/>
      <c r="B5938" s="72"/>
      <c r="C5938" s="72"/>
      <c r="D5938" s="73"/>
      <c r="E5938" s="72"/>
      <c r="F5938" s="72"/>
      <c r="G5938" s="74"/>
      <c r="H5938" s="72"/>
      <c r="I5938" s="72"/>
    </row>
    <row r="5939" spans="1:9" x14ac:dyDescent="0.25">
      <c r="A5939" s="72"/>
      <c r="B5939" s="72"/>
      <c r="C5939" s="72"/>
      <c r="D5939" s="73"/>
      <c r="E5939" s="72"/>
      <c r="F5939" s="72"/>
      <c r="G5939" s="74"/>
      <c r="H5939" s="72"/>
      <c r="I5939" s="72"/>
    </row>
    <row r="5940" spans="1:9" x14ac:dyDescent="0.25">
      <c r="A5940" s="72"/>
      <c r="B5940" s="72"/>
      <c r="C5940" s="72"/>
      <c r="D5940" s="73"/>
      <c r="E5940" s="72"/>
      <c r="F5940" s="72"/>
      <c r="G5940" s="74"/>
      <c r="H5940" s="72"/>
      <c r="I5940" s="72"/>
    </row>
    <row r="5941" spans="1:9" x14ac:dyDescent="0.25">
      <c r="A5941" s="72"/>
      <c r="B5941" s="72"/>
      <c r="C5941" s="72"/>
      <c r="D5941" s="73"/>
      <c r="E5941" s="72"/>
      <c r="F5941" s="72"/>
      <c r="G5941" s="74"/>
      <c r="H5941" s="72"/>
      <c r="I5941" s="72"/>
    </row>
    <row r="5942" spans="1:9" x14ac:dyDescent="0.25">
      <c r="A5942" s="72"/>
      <c r="B5942" s="72"/>
      <c r="C5942" s="72"/>
      <c r="D5942" s="73"/>
      <c r="E5942" s="72"/>
      <c r="F5942" s="72"/>
      <c r="G5942" s="74"/>
      <c r="H5942" s="72"/>
      <c r="I5942" s="72"/>
    </row>
    <row r="5943" spans="1:9" x14ac:dyDescent="0.25">
      <c r="A5943" s="72"/>
      <c r="B5943" s="72"/>
      <c r="C5943" s="72"/>
      <c r="D5943" s="73"/>
      <c r="E5943" s="72"/>
      <c r="F5943" s="72"/>
      <c r="G5943" s="74"/>
      <c r="H5943" s="72"/>
      <c r="I5943" s="72"/>
    </row>
    <row r="5944" spans="1:9" x14ac:dyDescent="0.25">
      <c r="A5944" s="72"/>
      <c r="B5944" s="72"/>
      <c r="C5944" s="72"/>
      <c r="D5944" s="73"/>
      <c r="E5944" s="72"/>
      <c r="F5944" s="72"/>
      <c r="G5944" s="74"/>
      <c r="H5944" s="72"/>
      <c r="I5944" s="72"/>
    </row>
    <row r="5945" spans="1:9" x14ac:dyDescent="0.25">
      <c r="A5945" s="72"/>
      <c r="B5945" s="72"/>
      <c r="C5945" s="72"/>
      <c r="D5945" s="73"/>
      <c r="E5945" s="72"/>
      <c r="F5945" s="72"/>
      <c r="G5945" s="74"/>
      <c r="H5945" s="72"/>
      <c r="I5945" s="72"/>
    </row>
    <row r="5946" spans="1:9" x14ac:dyDescent="0.25">
      <c r="A5946" s="72"/>
      <c r="B5946" s="72"/>
      <c r="C5946" s="72"/>
      <c r="D5946" s="73"/>
      <c r="E5946" s="72"/>
      <c r="F5946" s="72"/>
      <c r="G5946" s="74"/>
      <c r="H5946" s="72"/>
      <c r="I5946" s="72"/>
    </row>
    <row r="5947" spans="1:9" x14ac:dyDescent="0.25">
      <c r="A5947" s="72"/>
      <c r="B5947" s="72"/>
      <c r="C5947" s="72"/>
      <c r="D5947" s="73"/>
      <c r="E5947" s="72"/>
      <c r="F5947" s="72"/>
      <c r="G5947" s="74"/>
      <c r="H5947" s="72"/>
      <c r="I5947" s="72"/>
    </row>
    <row r="5948" spans="1:9" x14ac:dyDescent="0.25">
      <c r="A5948" s="72"/>
      <c r="B5948" s="72"/>
      <c r="C5948" s="72"/>
      <c r="D5948" s="73"/>
      <c r="E5948" s="72"/>
      <c r="F5948" s="72"/>
      <c r="G5948" s="74"/>
      <c r="H5948" s="72"/>
      <c r="I5948" s="72"/>
    </row>
    <row r="5949" spans="1:9" x14ac:dyDescent="0.25">
      <c r="A5949" s="72"/>
      <c r="B5949" s="72"/>
      <c r="C5949" s="72"/>
      <c r="D5949" s="73"/>
      <c r="E5949" s="72"/>
      <c r="F5949" s="72"/>
      <c r="G5949" s="74"/>
      <c r="H5949" s="72"/>
      <c r="I5949" s="72"/>
    </row>
    <row r="5950" spans="1:9" x14ac:dyDescent="0.25">
      <c r="A5950" s="72"/>
      <c r="B5950" s="72"/>
      <c r="C5950" s="72"/>
      <c r="D5950" s="73"/>
      <c r="E5950" s="72"/>
      <c r="F5950" s="72"/>
      <c r="G5950" s="74"/>
      <c r="H5950" s="72"/>
      <c r="I5950" s="72"/>
    </row>
    <row r="5951" spans="1:9" x14ac:dyDescent="0.25">
      <c r="A5951" s="72"/>
      <c r="B5951" s="72"/>
      <c r="C5951" s="72"/>
      <c r="D5951" s="73"/>
      <c r="E5951" s="72"/>
      <c r="F5951" s="72"/>
      <c r="G5951" s="74"/>
      <c r="H5951" s="72"/>
      <c r="I5951" s="72"/>
    </row>
    <row r="5952" spans="1:9" x14ac:dyDescent="0.25">
      <c r="A5952" s="72"/>
      <c r="B5952" s="72"/>
      <c r="C5952" s="72"/>
      <c r="D5952" s="73"/>
      <c r="E5952" s="72"/>
      <c r="F5952" s="72"/>
      <c r="G5952" s="74"/>
      <c r="H5952" s="72"/>
      <c r="I5952" s="72"/>
    </row>
    <row r="5953" spans="1:9" x14ac:dyDescent="0.25">
      <c r="A5953" s="72"/>
      <c r="B5953" s="72"/>
      <c r="C5953" s="72"/>
      <c r="D5953" s="73"/>
      <c r="E5953" s="72"/>
      <c r="F5953" s="72"/>
      <c r="G5953" s="74"/>
      <c r="H5953" s="72"/>
      <c r="I5953" s="72"/>
    </row>
    <row r="5954" spans="1:9" x14ac:dyDescent="0.25">
      <c r="A5954" s="72"/>
      <c r="B5954" s="72"/>
      <c r="C5954" s="72"/>
      <c r="D5954" s="73"/>
      <c r="E5954" s="72"/>
      <c r="F5954" s="72"/>
      <c r="G5954" s="74"/>
      <c r="H5954" s="72"/>
      <c r="I5954" s="72"/>
    </row>
    <row r="5955" spans="1:9" x14ac:dyDescent="0.25">
      <c r="A5955" s="72"/>
      <c r="B5955" s="72"/>
      <c r="C5955" s="72"/>
      <c r="D5955" s="73"/>
      <c r="E5955" s="72"/>
      <c r="F5955" s="72"/>
      <c r="G5955" s="74"/>
      <c r="H5955" s="72"/>
      <c r="I5955" s="72"/>
    </row>
    <row r="5956" spans="1:9" x14ac:dyDescent="0.25">
      <c r="A5956" s="72"/>
      <c r="B5956" s="72"/>
      <c r="C5956" s="72"/>
      <c r="D5956" s="73"/>
      <c r="E5956" s="72"/>
      <c r="F5956" s="72"/>
      <c r="G5956" s="74"/>
      <c r="H5956" s="72"/>
      <c r="I5956" s="72"/>
    </row>
    <row r="5957" spans="1:9" x14ac:dyDescent="0.25">
      <c r="A5957" s="72"/>
      <c r="B5957" s="72"/>
      <c r="C5957" s="72"/>
      <c r="D5957" s="73"/>
      <c r="E5957" s="72"/>
      <c r="F5957" s="72"/>
      <c r="G5957" s="74"/>
      <c r="H5957" s="72"/>
      <c r="I5957" s="72"/>
    </row>
    <row r="5958" spans="1:9" x14ac:dyDescent="0.25">
      <c r="A5958" s="72"/>
      <c r="B5958" s="72"/>
      <c r="C5958" s="72"/>
      <c r="D5958" s="73"/>
      <c r="E5958" s="72"/>
      <c r="F5958" s="72"/>
      <c r="G5958" s="74"/>
      <c r="H5958" s="72"/>
      <c r="I5958" s="72"/>
    </row>
    <row r="5959" spans="1:9" x14ac:dyDescent="0.25">
      <c r="A5959" s="72"/>
      <c r="B5959" s="72"/>
      <c r="C5959" s="72"/>
      <c r="D5959" s="73"/>
      <c r="E5959" s="72"/>
      <c r="F5959" s="72"/>
      <c r="G5959" s="74"/>
      <c r="H5959" s="72"/>
      <c r="I5959" s="72"/>
    </row>
    <row r="5960" spans="1:9" x14ac:dyDescent="0.25">
      <c r="A5960" s="72"/>
      <c r="B5960" s="72"/>
      <c r="C5960" s="72"/>
      <c r="D5960" s="73"/>
      <c r="E5960" s="72"/>
      <c r="F5960" s="72"/>
      <c r="G5960" s="74"/>
      <c r="H5960" s="72"/>
      <c r="I5960" s="72"/>
    </row>
    <row r="5961" spans="1:9" x14ac:dyDescent="0.25">
      <c r="A5961" s="72"/>
      <c r="B5961" s="72"/>
      <c r="C5961" s="72"/>
      <c r="D5961" s="73"/>
      <c r="E5961" s="72"/>
      <c r="F5961" s="72"/>
      <c r="G5961" s="74"/>
      <c r="H5961" s="72"/>
      <c r="I5961" s="72"/>
    </row>
    <row r="5962" spans="1:9" x14ac:dyDescent="0.25">
      <c r="A5962" s="72"/>
      <c r="B5962" s="72"/>
      <c r="C5962" s="72"/>
      <c r="D5962" s="73"/>
      <c r="E5962" s="72"/>
      <c r="F5962" s="72"/>
      <c r="G5962" s="74"/>
      <c r="H5962" s="72"/>
      <c r="I5962" s="72"/>
    </row>
    <row r="5963" spans="1:9" x14ac:dyDescent="0.25">
      <c r="A5963" s="72"/>
      <c r="B5963" s="72"/>
      <c r="C5963" s="72"/>
      <c r="D5963" s="73"/>
      <c r="E5963" s="72"/>
      <c r="F5963" s="72"/>
      <c r="G5963" s="74"/>
      <c r="H5963" s="72"/>
      <c r="I5963" s="72"/>
    </row>
    <row r="5964" spans="1:9" x14ac:dyDescent="0.25">
      <c r="A5964" s="72"/>
      <c r="B5964" s="72"/>
      <c r="C5964" s="72"/>
      <c r="D5964" s="73"/>
      <c r="E5964" s="72"/>
      <c r="F5964" s="72"/>
      <c r="G5964" s="74"/>
      <c r="H5964" s="72"/>
      <c r="I5964" s="72"/>
    </row>
    <row r="5965" spans="1:9" x14ac:dyDescent="0.25">
      <c r="A5965" s="72"/>
      <c r="B5965" s="72"/>
      <c r="C5965" s="72"/>
      <c r="D5965" s="73"/>
      <c r="E5965" s="72"/>
      <c r="F5965" s="72"/>
      <c r="G5965" s="74"/>
      <c r="H5965" s="72"/>
      <c r="I5965" s="72"/>
    </row>
    <row r="5966" spans="1:9" x14ac:dyDescent="0.25">
      <c r="A5966" s="72"/>
      <c r="B5966" s="72"/>
      <c r="C5966" s="72"/>
      <c r="D5966" s="73"/>
      <c r="E5966" s="72"/>
      <c r="F5966" s="72"/>
      <c r="G5966" s="74"/>
      <c r="H5966" s="72"/>
      <c r="I5966" s="72"/>
    </row>
    <row r="5967" spans="1:9" x14ac:dyDescent="0.25">
      <c r="A5967" s="72"/>
      <c r="B5967" s="72"/>
      <c r="C5967" s="72"/>
      <c r="D5967" s="73"/>
      <c r="E5967" s="72"/>
      <c r="F5967" s="72"/>
      <c r="G5967" s="74"/>
      <c r="H5967" s="72"/>
      <c r="I5967" s="72"/>
    </row>
    <row r="5968" spans="1:9" x14ac:dyDescent="0.25">
      <c r="A5968" s="72"/>
      <c r="B5968" s="72"/>
      <c r="C5968" s="72"/>
      <c r="D5968" s="73"/>
      <c r="E5968" s="72"/>
      <c r="F5968" s="72"/>
      <c r="G5968" s="74"/>
      <c r="H5968" s="72"/>
      <c r="I5968" s="72"/>
    </row>
    <row r="5969" spans="1:9" x14ac:dyDescent="0.25">
      <c r="A5969" s="72"/>
      <c r="B5969" s="72"/>
      <c r="C5969" s="72"/>
      <c r="D5969" s="73"/>
      <c r="E5969" s="72"/>
      <c r="F5969" s="72"/>
      <c r="G5969" s="74"/>
      <c r="H5969" s="72"/>
      <c r="I5969" s="72"/>
    </row>
    <row r="5970" spans="1:9" x14ac:dyDescent="0.25">
      <c r="A5970" s="72"/>
      <c r="B5970" s="72"/>
      <c r="C5970" s="72"/>
      <c r="D5970" s="73"/>
      <c r="E5970" s="72"/>
      <c r="F5970" s="72"/>
      <c r="G5970" s="74"/>
      <c r="H5970" s="72"/>
      <c r="I5970" s="72"/>
    </row>
    <row r="5971" spans="1:9" x14ac:dyDescent="0.25">
      <c r="A5971" s="72"/>
      <c r="B5971" s="72"/>
      <c r="C5971" s="72"/>
      <c r="D5971" s="73"/>
      <c r="E5971" s="72"/>
      <c r="F5971" s="72"/>
      <c r="G5971" s="74"/>
      <c r="H5971" s="72"/>
      <c r="I5971" s="72"/>
    </row>
    <row r="5972" spans="1:9" x14ac:dyDescent="0.25">
      <c r="A5972" s="72"/>
      <c r="B5972" s="72"/>
      <c r="C5972" s="72"/>
      <c r="D5972" s="73"/>
      <c r="E5972" s="72"/>
      <c r="F5972" s="72"/>
      <c r="G5972" s="74"/>
      <c r="H5972" s="72"/>
      <c r="I5972" s="72"/>
    </row>
    <row r="5973" spans="1:9" x14ac:dyDescent="0.25">
      <c r="A5973" s="72"/>
      <c r="B5973" s="72"/>
      <c r="C5973" s="72"/>
      <c r="D5973" s="73"/>
      <c r="E5973" s="72"/>
      <c r="F5973" s="72"/>
      <c r="G5973" s="74"/>
      <c r="H5973" s="72"/>
      <c r="I5973" s="72"/>
    </row>
    <row r="5974" spans="1:9" x14ac:dyDescent="0.25">
      <c r="A5974" s="72"/>
      <c r="B5974" s="72"/>
      <c r="C5974" s="72"/>
      <c r="D5974" s="73"/>
      <c r="E5974" s="72"/>
      <c r="F5974" s="72"/>
      <c r="G5974" s="74"/>
      <c r="H5974" s="72"/>
      <c r="I5974" s="72"/>
    </row>
    <row r="5975" spans="1:9" x14ac:dyDescent="0.25">
      <c r="A5975" s="72"/>
      <c r="B5975" s="72"/>
      <c r="C5975" s="72"/>
      <c r="D5975" s="73"/>
      <c r="E5975" s="72"/>
      <c r="F5975" s="72"/>
      <c r="G5975" s="74"/>
      <c r="H5975" s="72"/>
      <c r="I5975" s="72"/>
    </row>
    <row r="5976" spans="1:9" x14ac:dyDescent="0.25">
      <c r="A5976" s="72"/>
      <c r="B5976" s="72"/>
      <c r="C5976" s="72"/>
      <c r="D5976" s="73"/>
      <c r="E5976" s="72"/>
      <c r="F5976" s="72"/>
      <c r="G5976" s="74"/>
      <c r="H5976" s="72"/>
      <c r="I5976" s="72"/>
    </row>
    <row r="5977" spans="1:9" x14ac:dyDescent="0.25">
      <c r="A5977" s="72"/>
      <c r="B5977" s="72"/>
      <c r="C5977" s="72"/>
      <c r="D5977" s="73"/>
      <c r="E5977" s="72"/>
      <c r="F5977" s="72"/>
      <c r="G5977" s="74"/>
      <c r="H5977" s="72"/>
      <c r="I5977" s="72"/>
    </row>
    <row r="5978" spans="1:9" x14ac:dyDescent="0.25">
      <c r="A5978" s="72"/>
      <c r="B5978" s="72"/>
      <c r="C5978" s="72"/>
      <c r="D5978" s="73"/>
      <c r="E5978" s="72"/>
      <c r="F5978" s="72"/>
      <c r="G5978" s="74"/>
      <c r="H5978" s="72"/>
      <c r="I5978" s="72"/>
    </row>
    <row r="5979" spans="1:9" x14ac:dyDescent="0.25">
      <c r="A5979" s="72"/>
      <c r="B5979" s="72"/>
      <c r="C5979" s="72"/>
      <c r="D5979" s="73"/>
      <c r="E5979" s="72"/>
      <c r="F5979" s="72"/>
      <c r="G5979" s="74"/>
      <c r="H5979" s="72"/>
      <c r="I5979" s="72"/>
    </row>
    <row r="5980" spans="1:9" x14ac:dyDescent="0.25">
      <c r="A5980" s="72"/>
      <c r="B5980" s="72"/>
      <c r="C5980" s="72"/>
      <c r="D5980" s="73"/>
      <c r="E5980" s="72"/>
      <c r="F5980" s="72"/>
      <c r="G5980" s="74"/>
      <c r="H5980" s="72"/>
      <c r="I5980" s="72"/>
    </row>
    <row r="5981" spans="1:9" x14ac:dyDescent="0.25">
      <c r="A5981" s="72"/>
      <c r="B5981" s="72"/>
      <c r="C5981" s="72"/>
      <c r="D5981" s="73"/>
      <c r="E5981" s="72"/>
      <c r="F5981" s="72"/>
      <c r="G5981" s="74"/>
      <c r="H5981" s="72"/>
      <c r="I5981" s="72"/>
    </row>
    <row r="5982" spans="1:9" x14ac:dyDescent="0.25">
      <c r="A5982" s="72"/>
      <c r="B5982" s="72"/>
      <c r="C5982" s="72"/>
      <c r="D5982" s="73"/>
      <c r="E5982" s="72"/>
      <c r="F5982" s="72"/>
      <c r="G5982" s="74"/>
      <c r="H5982" s="72"/>
      <c r="I5982" s="72"/>
    </row>
    <row r="5983" spans="1:9" x14ac:dyDescent="0.25">
      <c r="A5983" s="72"/>
      <c r="B5983" s="72"/>
      <c r="C5983" s="72"/>
      <c r="D5983" s="73"/>
      <c r="E5983" s="72"/>
      <c r="F5983" s="72"/>
      <c r="G5983" s="74"/>
      <c r="H5983" s="72"/>
      <c r="I5983" s="72"/>
    </row>
    <row r="5984" spans="1:9" x14ac:dyDescent="0.25">
      <c r="A5984" s="72"/>
      <c r="B5984" s="72"/>
      <c r="C5984" s="72"/>
      <c r="D5984" s="73"/>
      <c r="E5984" s="72"/>
      <c r="F5984" s="72"/>
      <c r="G5984" s="74"/>
      <c r="H5984" s="72"/>
      <c r="I5984" s="72"/>
    </row>
    <row r="5985" spans="1:9" x14ac:dyDescent="0.25">
      <c r="A5985" s="72"/>
      <c r="B5985" s="72"/>
      <c r="C5985" s="72"/>
      <c r="D5985" s="73"/>
      <c r="E5985" s="72"/>
      <c r="F5985" s="72"/>
      <c r="G5985" s="74"/>
      <c r="H5985" s="72"/>
      <c r="I5985" s="72"/>
    </row>
    <row r="5986" spans="1:9" x14ac:dyDescent="0.25">
      <c r="A5986" s="72"/>
      <c r="B5986" s="72"/>
      <c r="C5986" s="72"/>
      <c r="D5986" s="73"/>
      <c r="E5986" s="72"/>
      <c r="F5986" s="72"/>
      <c r="G5986" s="74"/>
      <c r="H5986" s="72"/>
      <c r="I5986" s="72"/>
    </row>
    <row r="5987" spans="1:9" x14ac:dyDescent="0.25">
      <c r="A5987" s="72"/>
      <c r="B5987" s="72"/>
      <c r="C5987" s="72"/>
      <c r="D5987" s="73"/>
      <c r="E5987" s="72"/>
      <c r="F5987" s="72"/>
      <c r="G5987" s="74"/>
      <c r="H5987" s="72"/>
      <c r="I5987" s="72"/>
    </row>
    <row r="5988" spans="1:9" x14ac:dyDescent="0.25">
      <c r="A5988" s="72"/>
      <c r="B5988" s="72"/>
      <c r="C5988" s="72"/>
      <c r="D5988" s="73"/>
      <c r="E5988" s="72"/>
      <c r="F5988" s="72"/>
      <c r="G5988" s="74"/>
      <c r="H5988" s="72"/>
      <c r="I5988" s="72"/>
    </row>
    <row r="5989" spans="1:9" x14ac:dyDescent="0.25">
      <c r="A5989" s="72"/>
      <c r="B5989" s="72"/>
      <c r="C5989" s="72"/>
      <c r="D5989" s="73"/>
      <c r="E5989" s="72"/>
      <c r="F5989" s="72"/>
      <c r="G5989" s="74"/>
      <c r="H5989" s="72"/>
      <c r="I5989" s="72"/>
    </row>
    <row r="5990" spans="1:9" x14ac:dyDescent="0.25">
      <c r="A5990" s="72"/>
      <c r="B5990" s="72"/>
      <c r="C5990" s="72"/>
      <c r="D5990" s="73"/>
      <c r="E5990" s="72"/>
      <c r="F5990" s="72"/>
      <c r="G5990" s="74"/>
      <c r="H5990" s="72"/>
      <c r="I5990" s="72"/>
    </row>
    <row r="5991" spans="1:9" x14ac:dyDescent="0.25">
      <c r="A5991" s="72"/>
      <c r="B5991" s="72"/>
      <c r="C5991" s="72"/>
      <c r="D5991" s="73"/>
      <c r="E5991" s="72"/>
      <c r="F5991" s="72"/>
      <c r="G5991" s="74"/>
      <c r="H5991" s="72"/>
      <c r="I5991" s="72"/>
    </row>
    <row r="5992" spans="1:9" x14ac:dyDescent="0.25">
      <c r="A5992" s="72"/>
      <c r="B5992" s="72"/>
      <c r="C5992" s="72"/>
      <c r="D5992" s="73"/>
      <c r="E5992" s="72"/>
      <c r="F5992" s="72"/>
      <c r="G5992" s="74"/>
      <c r="H5992" s="72"/>
      <c r="I5992" s="72"/>
    </row>
    <row r="5993" spans="1:9" x14ac:dyDescent="0.25">
      <c r="A5993" s="72"/>
      <c r="B5993" s="72"/>
      <c r="C5993" s="72"/>
      <c r="D5993" s="73"/>
      <c r="E5993" s="72"/>
      <c r="F5993" s="72"/>
      <c r="G5993" s="74"/>
      <c r="H5993" s="72"/>
      <c r="I5993" s="72"/>
    </row>
    <row r="5994" spans="1:9" x14ac:dyDescent="0.25">
      <c r="A5994" s="72"/>
      <c r="B5994" s="72"/>
      <c r="C5994" s="72"/>
      <c r="D5994" s="73"/>
      <c r="E5994" s="72"/>
      <c r="F5994" s="72"/>
      <c r="G5994" s="74"/>
      <c r="H5994" s="72"/>
      <c r="I5994" s="72"/>
    </row>
    <row r="5995" spans="1:9" x14ac:dyDescent="0.25">
      <c r="A5995" s="72"/>
      <c r="B5995" s="72"/>
      <c r="C5995" s="72"/>
      <c r="D5995" s="73"/>
      <c r="E5995" s="72"/>
      <c r="F5995" s="72"/>
      <c r="G5995" s="74"/>
      <c r="H5995" s="72"/>
      <c r="I5995" s="72"/>
    </row>
    <row r="5996" spans="1:9" x14ac:dyDescent="0.25">
      <c r="A5996" s="72"/>
      <c r="B5996" s="72"/>
      <c r="C5996" s="72"/>
      <c r="D5996" s="73"/>
      <c r="E5996" s="72"/>
      <c r="F5996" s="72"/>
      <c r="G5996" s="74"/>
      <c r="H5996" s="72"/>
      <c r="I5996" s="72"/>
    </row>
    <row r="5997" spans="1:9" x14ac:dyDescent="0.25">
      <c r="A5997" s="72"/>
      <c r="B5997" s="72"/>
      <c r="C5997" s="72"/>
      <c r="D5997" s="73"/>
      <c r="E5997" s="72"/>
      <c r="F5997" s="72"/>
      <c r="G5997" s="74"/>
      <c r="H5997" s="72"/>
      <c r="I5997" s="72"/>
    </row>
    <row r="5998" spans="1:9" x14ac:dyDescent="0.25">
      <c r="A5998" s="72"/>
      <c r="B5998" s="72"/>
      <c r="C5998" s="72"/>
      <c r="D5998" s="73"/>
      <c r="E5998" s="72"/>
      <c r="F5998" s="72"/>
      <c r="G5998" s="74"/>
      <c r="H5998" s="72"/>
      <c r="I5998" s="72"/>
    </row>
    <row r="5999" spans="1:9" x14ac:dyDescent="0.25">
      <c r="A5999" s="72"/>
      <c r="B5999" s="72"/>
      <c r="C5999" s="72"/>
      <c r="D5999" s="73"/>
      <c r="E5999" s="72"/>
      <c r="F5999" s="72"/>
      <c r="G5999" s="74"/>
      <c r="H5999" s="72"/>
      <c r="I5999" s="72"/>
    </row>
    <row r="6000" spans="1:9" x14ac:dyDescent="0.25">
      <c r="A6000" s="72"/>
      <c r="B6000" s="72"/>
      <c r="C6000" s="72"/>
      <c r="D6000" s="73"/>
      <c r="E6000" s="72"/>
      <c r="F6000" s="72"/>
      <c r="G6000" s="74"/>
      <c r="H6000" s="72"/>
      <c r="I6000" s="72"/>
    </row>
    <row r="6001" spans="1:9" x14ac:dyDescent="0.25">
      <c r="A6001" s="72"/>
      <c r="B6001" s="72"/>
      <c r="C6001" s="72"/>
      <c r="D6001" s="73"/>
      <c r="E6001" s="72"/>
      <c r="F6001" s="72"/>
      <c r="G6001" s="74"/>
      <c r="H6001" s="72"/>
      <c r="I6001" s="72"/>
    </row>
    <row r="6002" spans="1:9" x14ac:dyDescent="0.25">
      <c r="A6002" s="72"/>
      <c r="B6002" s="72"/>
      <c r="C6002" s="72"/>
      <c r="D6002" s="73"/>
      <c r="E6002" s="72"/>
      <c r="F6002" s="72"/>
      <c r="G6002" s="74"/>
      <c r="H6002" s="72"/>
      <c r="I6002" s="72"/>
    </row>
    <row r="6003" spans="1:9" x14ac:dyDescent="0.25">
      <c r="A6003" s="72"/>
      <c r="B6003" s="72"/>
      <c r="C6003" s="72"/>
      <c r="D6003" s="73"/>
      <c r="E6003" s="72"/>
      <c r="F6003" s="72"/>
      <c r="G6003" s="74"/>
      <c r="H6003" s="72"/>
      <c r="I6003" s="72"/>
    </row>
    <row r="6004" spans="1:9" x14ac:dyDescent="0.25">
      <c r="A6004" s="72"/>
      <c r="B6004" s="72"/>
      <c r="C6004" s="72"/>
      <c r="D6004" s="73"/>
      <c r="E6004" s="72"/>
      <c r="F6004" s="72"/>
      <c r="G6004" s="74"/>
      <c r="H6004" s="72"/>
      <c r="I6004" s="72"/>
    </row>
    <row r="6005" spans="1:9" x14ac:dyDescent="0.25">
      <c r="A6005" s="72"/>
      <c r="B6005" s="72"/>
      <c r="C6005" s="72"/>
      <c r="D6005" s="73"/>
      <c r="E6005" s="72"/>
      <c r="F6005" s="72"/>
      <c r="G6005" s="74"/>
      <c r="H6005" s="72"/>
      <c r="I6005" s="72"/>
    </row>
    <row r="6006" spans="1:9" x14ac:dyDescent="0.25">
      <c r="A6006" s="72"/>
      <c r="B6006" s="72"/>
      <c r="C6006" s="72"/>
      <c r="D6006" s="73"/>
      <c r="E6006" s="72"/>
      <c r="F6006" s="72"/>
      <c r="G6006" s="74"/>
      <c r="H6006" s="72"/>
      <c r="I6006" s="72"/>
    </row>
    <row r="6007" spans="1:9" x14ac:dyDescent="0.25">
      <c r="A6007" s="72"/>
      <c r="B6007" s="72"/>
      <c r="C6007" s="72"/>
      <c r="D6007" s="73"/>
      <c r="E6007" s="72"/>
      <c r="F6007" s="72"/>
      <c r="G6007" s="74"/>
      <c r="H6007" s="72"/>
      <c r="I6007" s="72"/>
    </row>
    <row r="6008" spans="1:9" x14ac:dyDescent="0.25">
      <c r="A6008" s="72"/>
      <c r="B6008" s="72"/>
      <c r="C6008" s="72"/>
      <c r="D6008" s="73"/>
      <c r="E6008" s="72"/>
      <c r="F6008" s="72"/>
      <c r="G6008" s="74"/>
      <c r="H6008" s="72"/>
      <c r="I6008" s="72"/>
    </row>
    <row r="6009" spans="1:9" x14ac:dyDescent="0.25">
      <c r="A6009" s="72"/>
      <c r="B6009" s="72"/>
      <c r="C6009" s="72"/>
      <c r="D6009" s="73"/>
      <c r="E6009" s="72"/>
      <c r="F6009" s="72"/>
      <c r="G6009" s="74"/>
      <c r="H6009" s="72"/>
      <c r="I6009" s="72"/>
    </row>
    <row r="6010" spans="1:9" x14ac:dyDescent="0.25">
      <c r="A6010" s="72"/>
      <c r="B6010" s="72"/>
      <c r="C6010" s="72"/>
      <c r="D6010" s="73"/>
      <c r="E6010" s="72"/>
      <c r="F6010" s="72"/>
      <c r="G6010" s="74"/>
      <c r="H6010" s="72"/>
      <c r="I6010" s="72"/>
    </row>
    <row r="6011" spans="1:9" x14ac:dyDescent="0.25">
      <c r="A6011" s="72"/>
      <c r="B6011" s="72"/>
      <c r="C6011" s="72"/>
      <c r="D6011" s="73"/>
      <c r="E6011" s="72"/>
      <c r="F6011" s="72"/>
      <c r="G6011" s="74"/>
      <c r="H6011" s="72"/>
      <c r="I6011" s="72"/>
    </row>
    <row r="6012" spans="1:9" x14ac:dyDescent="0.25">
      <c r="A6012" s="72"/>
      <c r="B6012" s="72"/>
      <c r="C6012" s="72"/>
      <c r="D6012" s="73"/>
      <c r="E6012" s="72"/>
      <c r="F6012" s="72"/>
      <c r="G6012" s="74"/>
      <c r="H6012" s="72"/>
      <c r="I6012" s="72"/>
    </row>
    <row r="6013" spans="1:9" x14ac:dyDescent="0.25">
      <c r="A6013" s="72"/>
      <c r="B6013" s="72"/>
      <c r="C6013" s="72"/>
      <c r="D6013" s="73"/>
      <c r="E6013" s="72"/>
      <c r="F6013" s="72"/>
      <c r="G6013" s="74"/>
      <c r="H6013" s="72"/>
      <c r="I6013" s="72"/>
    </row>
    <row r="6014" spans="1:9" x14ac:dyDescent="0.25">
      <c r="A6014" s="72"/>
      <c r="B6014" s="72"/>
      <c r="C6014" s="72"/>
      <c r="D6014" s="73"/>
      <c r="E6014" s="72"/>
      <c r="F6014" s="72"/>
      <c r="G6014" s="74"/>
      <c r="H6014" s="72"/>
      <c r="I6014" s="72"/>
    </row>
    <row r="6015" spans="1:9" x14ac:dyDescent="0.25">
      <c r="A6015" s="72"/>
      <c r="B6015" s="72"/>
      <c r="C6015" s="72"/>
      <c r="D6015" s="73"/>
      <c r="E6015" s="72"/>
      <c r="F6015" s="72"/>
      <c r="G6015" s="74"/>
      <c r="H6015" s="72"/>
      <c r="I6015" s="72"/>
    </row>
    <row r="6016" spans="1:9" x14ac:dyDescent="0.25">
      <c r="A6016" s="72"/>
      <c r="B6016" s="72"/>
      <c r="C6016" s="72"/>
      <c r="D6016" s="73"/>
      <c r="E6016" s="72"/>
      <c r="F6016" s="72"/>
      <c r="G6016" s="74"/>
      <c r="H6016" s="72"/>
      <c r="I6016" s="72"/>
    </row>
    <row r="6017" spans="1:9" x14ac:dyDescent="0.25">
      <c r="A6017" s="72"/>
      <c r="B6017" s="72"/>
      <c r="C6017" s="72"/>
      <c r="D6017" s="73"/>
      <c r="E6017" s="72"/>
      <c r="F6017" s="72"/>
      <c r="G6017" s="74"/>
      <c r="H6017" s="72"/>
      <c r="I6017" s="72"/>
    </row>
    <row r="6018" spans="1:9" x14ac:dyDescent="0.25">
      <c r="A6018" s="72"/>
      <c r="B6018" s="72"/>
      <c r="C6018" s="72"/>
      <c r="D6018" s="73"/>
      <c r="E6018" s="72"/>
      <c r="F6018" s="72"/>
      <c r="G6018" s="74"/>
      <c r="H6018" s="72"/>
      <c r="I6018" s="72"/>
    </row>
    <row r="6019" spans="1:9" x14ac:dyDescent="0.25">
      <c r="A6019" s="72"/>
      <c r="B6019" s="72"/>
      <c r="C6019" s="72"/>
      <c r="D6019" s="73"/>
      <c r="E6019" s="72"/>
      <c r="F6019" s="72"/>
      <c r="G6019" s="74"/>
      <c r="H6019" s="72"/>
      <c r="I6019" s="72"/>
    </row>
    <row r="6020" spans="1:9" x14ac:dyDescent="0.25">
      <c r="A6020" s="72"/>
      <c r="B6020" s="72"/>
      <c r="C6020" s="72"/>
      <c r="D6020" s="73"/>
      <c r="E6020" s="72"/>
      <c r="F6020" s="72"/>
      <c r="G6020" s="74"/>
      <c r="H6020" s="72"/>
      <c r="I6020" s="72"/>
    </row>
    <row r="6021" spans="1:9" x14ac:dyDescent="0.25">
      <c r="A6021" s="72"/>
      <c r="B6021" s="72"/>
      <c r="C6021" s="72"/>
      <c r="D6021" s="73"/>
      <c r="E6021" s="72"/>
      <c r="F6021" s="72"/>
      <c r="G6021" s="74"/>
      <c r="H6021" s="72"/>
      <c r="I6021" s="72"/>
    </row>
    <row r="6022" spans="1:9" x14ac:dyDescent="0.25">
      <c r="A6022" s="72"/>
      <c r="B6022" s="72"/>
      <c r="C6022" s="72"/>
      <c r="D6022" s="73"/>
      <c r="E6022" s="72"/>
      <c r="F6022" s="72"/>
      <c r="G6022" s="74"/>
      <c r="H6022" s="72"/>
      <c r="I6022" s="72"/>
    </row>
    <row r="6023" spans="1:9" x14ac:dyDescent="0.25">
      <c r="A6023" s="72"/>
      <c r="B6023" s="72"/>
      <c r="C6023" s="72"/>
      <c r="D6023" s="73"/>
      <c r="E6023" s="72"/>
      <c r="F6023" s="72"/>
      <c r="G6023" s="74"/>
      <c r="H6023" s="72"/>
      <c r="I6023" s="72"/>
    </row>
    <row r="6024" spans="1:9" x14ac:dyDescent="0.25">
      <c r="A6024" s="72"/>
      <c r="B6024" s="72"/>
      <c r="C6024" s="72"/>
      <c r="D6024" s="73"/>
      <c r="E6024" s="72"/>
      <c r="F6024" s="72"/>
      <c r="G6024" s="74"/>
      <c r="H6024" s="72"/>
      <c r="I6024" s="72"/>
    </row>
    <row r="6025" spans="1:9" x14ac:dyDescent="0.25">
      <c r="A6025" s="72"/>
      <c r="B6025" s="72"/>
      <c r="C6025" s="72"/>
      <c r="D6025" s="73"/>
      <c r="E6025" s="72"/>
      <c r="F6025" s="72"/>
      <c r="G6025" s="74"/>
      <c r="H6025" s="72"/>
      <c r="I6025" s="72"/>
    </row>
    <row r="6026" spans="1:9" x14ac:dyDescent="0.25">
      <c r="A6026" s="72"/>
      <c r="B6026" s="72"/>
      <c r="C6026" s="72"/>
      <c r="D6026" s="73"/>
      <c r="E6026" s="72"/>
      <c r="F6026" s="72"/>
      <c r="G6026" s="74"/>
      <c r="H6026" s="72"/>
      <c r="I6026" s="72"/>
    </row>
    <row r="6027" spans="1:9" x14ac:dyDescent="0.25">
      <c r="A6027" s="72"/>
      <c r="B6027" s="72"/>
      <c r="C6027" s="72"/>
      <c r="D6027" s="73"/>
      <c r="E6027" s="72"/>
      <c r="F6027" s="72"/>
      <c r="G6027" s="74"/>
      <c r="H6027" s="72"/>
      <c r="I6027" s="72"/>
    </row>
    <row r="6028" spans="1:9" x14ac:dyDescent="0.25">
      <c r="A6028" s="72"/>
      <c r="B6028" s="72"/>
      <c r="C6028" s="72"/>
      <c r="D6028" s="73"/>
      <c r="E6028" s="72"/>
      <c r="F6028" s="72"/>
      <c r="G6028" s="74"/>
      <c r="H6028" s="72"/>
      <c r="I6028" s="72"/>
    </row>
    <row r="6029" spans="1:9" x14ac:dyDescent="0.25">
      <c r="A6029" s="72"/>
      <c r="B6029" s="72"/>
      <c r="C6029" s="72"/>
      <c r="D6029" s="73"/>
      <c r="E6029" s="72"/>
      <c r="F6029" s="72"/>
      <c r="G6029" s="74"/>
      <c r="H6029" s="72"/>
      <c r="I6029" s="72"/>
    </row>
    <row r="6030" spans="1:9" x14ac:dyDescent="0.25">
      <c r="A6030" s="72"/>
      <c r="B6030" s="72"/>
      <c r="C6030" s="72"/>
      <c r="D6030" s="73"/>
      <c r="E6030" s="72"/>
      <c r="F6030" s="72"/>
      <c r="G6030" s="74"/>
      <c r="H6030" s="72"/>
      <c r="I6030" s="72"/>
    </row>
    <row r="6031" spans="1:9" x14ac:dyDescent="0.25">
      <c r="A6031" s="72"/>
      <c r="B6031" s="72"/>
      <c r="C6031" s="72"/>
      <c r="D6031" s="73"/>
      <c r="E6031" s="72"/>
      <c r="F6031" s="72"/>
      <c r="G6031" s="74"/>
      <c r="H6031" s="72"/>
      <c r="I6031" s="72"/>
    </row>
    <row r="6032" spans="1:9" x14ac:dyDescent="0.25">
      <c r="A6032" s="72"/>
      <c r="B6032" s="72"/>
      <c r="C6032" s="72"/>
      <c r="D6032" s="73"/>
      <c r="E6032" s="72"/>
      <c r="F6032" s="72"/>
      <c r="G6032" s="74"/>
      <c r="H6032" s="72"/>
      <c r="I6032" s="72"/>
    </row>
    <row r="6033" spans="1:9" x14ac:dyDescent="0.25">
      <c r="A6033" s="72"/>
      <c r="B6033" s="72"/>
      <c r="C6033" s="72"/>
      <c r="D6033" s="73"/>
      <c r="E6033" s="72"/>
      <c r="F6033" s="72"/>
      <c r="G6033" s="74"/>
      <c r="H6033" s="72"/>
      <c r="I6033" s="72"/>
    </row>
    <row r="6034" spans="1:9" x14ac:dyDescent="0.25">
      <c r="A6034" s="72"/>
      <c r="B6034" s="72"/>
      <c r="C6034" s="72"/>
      <c r="D6034" s="73"/>
      <c r="E6034" s="72"/>
      <c r="F6034" s="72"/>
      <c r="G6034" s="74"/>
      <c r="H6034" s="72"/>
      <c r="I6034" s="72"/>
    </row>
    <row r="6035" spans="1:9" x14ac:dyDescent="0.25">
      <c r="A6035" s="72"/>
      <c r="B6035" s="72"/>
      <c r="C6035" s="72"/>
      <c r="D6035" s="73"/>
      <c r="E6035" s="72"/>
      <c r="F6035" s="72"/>
      <c r="G6035" s="74"/>
      <c r="H6035" s="72"/>
      <c r="I6035" s="72"/>
    </row>
    <row r="6036" spans="1:9" x14ac:dyDescent="0.25">
      <c r="A6036" s="72"/>
      <c r="B6036" s="72"/>
      <c r="C6036" s="72"/>
      <c r="D6036" s="73"/>
      <c r="E6036" s="72"/>
      <c r="F6036" s="72"/>
      <c r="G6036" s="74"/>
      <c r="H6036" s="72"/>
      <c r="I6036" s="72"/>
    </row>
    <row r="6037" spans="1:9" x14ac:dyDescent="0.25">
      <c r="A6037" s="72"/>
      <c r="B6037" s="72"/>
      <c r="C6037" s="72"/>
      <c r="D6037" s="73"/>
      <c r="E6037" s="72"/>
      <c r="F6037" s="72"/>
      <c r="G6037" s="74"/>
      <c r="H6037" s="72"/>
      <c r="I6037" s="72"/>
    </row>
    <row r="6038" spans="1:9" x14ac:dyDescent="0.25">
      <c r="A6038" s="72"/>
      <c r="B6038" s="72"/>
      <c r="C6038" s="72"/>
      <c r="D6038" s="73"/>
      <c r="E6038" s="72"/>
      <c r="F6038" s="72"/>
      <c r="G6038" s="74"/>
      <c r="H6038" s="72"/>
      <c r="I6038" s="72"/>
    </row>
    <row r="6039" spans="1:9" x14ac:dyDescent="0.25">
      <c r="A6039" s="72"/>
      <c r="B6039" s="72"/>
      <c r="C6039" s="72"/>
      <c r="D6039" s="73"/>
      <c r="E6039" s="72"/>
      <c r="F6039" s="72"/>
      <c r="G6039" s="74"/>
      <c r="H6039" s="72"/>
      <c r="I6039" s="72"/>
    </row>
    <row r="6040" spans="1:9" x14ac:dyDescent="0.25">
      <c r="A6040" s="72"/>
      <c r="B6040" s="72"/>
      <c r="C6040" s="72"/>
      <c r="D6040" s="73"/>
      <c r="E6040" s="72"/>
      <c r="F6040" s="72"/>
      <c r="G6040" s="74"/>
      <c r="H6040" s="72"/>
      <c r="I6040" s="72"/>
    </row>
    <row r="6041" spans="1:9" x14ac:dyDescent="0.25">
      <c r="A6041" s="72"/>
      <c r="B6041" s="72"/>
      <c r="C6041" s="72"/>
      <c r="D6041" s="73"/>
      <c r="E6041" s="72"/>
      <c r="F6041" s="72"/>
      <c r="G6041" s="74"/>
      <c r="H6041" s="72"/>
      <c r="I6041" s="72"/>
    </row>
    <row r="6042" spans="1:9" x14ac:dyDescent="0.25">
      <c r="A6042" s="72"/>
      <c r="B6042" s="72"/>
      <c r="C6042" s="72"/>
      <c r="D6042" s="73"/>
      <c r="E6042" s="72"/>
      <c r="F6042" s="72"/>
      <c r="G6042" s="74"/>
      <c r="H6042" s="72"/>
      <c r="I6042" s="72"/>
    </row>
    <row r="6043" spans="1:9" x14ac:dyDescent="0.25">
      <c r="A6043" s="72"/>
      <c r="B6043" s="72"/>
      <c r="C6043" s="72"/>
      <c r="D6043" s="73"/>
      <c r="E6043" s="72"/>
      <c r="F6043" s="72"/>
      <c r="G6043" s="74"/>
      <c r="H6043" s="72"/>
      <c r="I6043" s="72"/>
    </row>
    <row r="6044" spans="1:9" x14ac:dyDescent="0.25">
      <c r="A6044" s="72"/>
      <c r="B6044" s="72"/>
      <c r="C6044" s="72"/>
      <c r="D6044" s="73"/>
      <c r="E6044" s="72"/>
      <c r="F6044" s="72"/>
      <c r="G6044" s="74"/>
      <c r="H6044" s="72"/>
      <c r="I6044" s="72"/>
    </row>
    <row r="6045" spans="1:9" x14ac:dyDescent="0.25">
      <c r="A6045" s="72"/>
      <c r="B6045" s="72"/>
      <c r="C6045" s="72"/>
      <c r="D6045" s="73"/>
      <c r="E6045" s="72"/>
      <c r="F6045" s="72"/>
      <c r="G6045" s="74"/>
      <c r="H6045" s="72"/>
      <c r="I6045" s="72"/>
    </row>
    <row r="6046" spans="1:9" x14ac:dyDescent="0.25">
      <c r="A6046" s="72"/>
      <c r="B6046" s="72"/>
      <c r="C6046" s="72"/>
      <c r="D6046" s="73"/>
      <c r="E6046" s="72"/>
      <c r="F6046" s="72"/>
      <c r="G6046" s="74"/>
      <c r="H6046" s="72"/>
      <c r="I6046" s="72"/>
    </row>
    <row r="6047" spans="1:9" x14ac:dyDescent="0.25">
      <c r="A6047" s="72"/>
      <c r="B6047" s="72"/>
      <c r="C6047" s="72"/>
      <c r="D6047" s="73"/>
      <c r="E6047" s="72"/>
      <c r="F6047" s="72"/>
      <c r="G6047" s="74"/>
      <c r="H6047" s="72"/>
      <c r="I6047" s="72"/>
    </row>
    <row r="6048" spans="1:9" x14ac:dyDescent="0.25">
      <c r="A6048" s="72"/>
      <c r="B6048" s="72"/>
      <c r="C6048" s="72"/>
      <c r="D6048" s="73"/>
      <c r="E6048" s="72"/>
      <c r="F6048" s="72"/>
      <c r="G6048" s="74"/>
      <c r="H6048" s="72"/>
      <c r="I6048" s="72"/>
    </row>
    <row r="6049" spans="1:9" x14ac:dyDescent="0.25">
      <c r="A6049" s="72"/>
      <c r="B6049" s="72"/>
      <c r="C6049" s="72"/>
      <c r="D6049" s="73"/>
      <c r="E6049" s="72"/>
      <c r="F6049" s="72"/>
      <c r="G6049" s="74"/>
      <c r="H6049" s="72"/>
      <c r="I6049" s="72"/>
    </row>
    <row r="6050" spans="1:9" x14ac:dyDescent="0.25">
      <c r="A6050" s="72"/>
      <c r="B6050" s="72"/>
      <c r="C6050" s="72"/>
      <c r="D6050" s="73"/>
      <c r="E6050" s="72"/>
      <c r="F6050" s="72"/>
      <c r="G6050" s="74"/>
      <c r="H6050" s="72"/>
      <c r="I6050" s="72"/>
    </row>
    <row r="6051" spans="1:9" x14ac:dyDescent="0.25">
      <c r="A6051" s="72"/>
      <c r="B6051" s="72"/>
      <c r="C6051" s="72"/>
      <c r="D6051" s="73"/>
      <c r="E6051" s="72"/>
      <c r="F6051" s="72"/>
      <c r="G6051" s="74"/>
      <c r="H6051" s="72"/>
      <c r="I6051" s="72"/>
    </row>
    <row r="6052" spans="1:9" x14ac:dyDescent="0.25">
      <c r="A6052" s="72"/>
      <c r="B6052" s="72"/>
      <c r="C6052" s="72"/>
      <c r="D6052" s="73"/>
      <c r="E6052" s="72"/>
      <c r="F6052" s="72"/>
      <c r="G6052" s="74"/>
      <c r="H6052" s="72"/>
      <c r="I6052" s="72"/>
    </row>
    <row r="6053" spans="1:9" x14ac:dyDescent="0.25">
      <c r="A6053" s="72"/>
      <c r="B6053" s="72"/>
      <c r="C6053" s="72"/>
      <c r="D6053" s="73"/>
      <c r="E6053" s="72"/>
      <c r="F6053" s="72"/>
      <c r="G6053" s="74"/>
      <c r="H6053" s="72"/>
      <c r="I6053" s="72"/>
    </row>
    <row r="6054" spans="1:9" x14ac:dyDescent="0.25">
      <c r="A6054" s="72"/>
      <c r="B6054" s="72"/>
      <c r="C6054" s="72"/>
      <c r="D6054" s="73"/>
      <c r="E6054" s="72"/>
      <c r="F6054" s="72"/>
      <c r="G6054" s="74"/>
      <c r="H6054" s="72"/>
      <c r="I6054" s="72"/>
    </row>
    <row r="6055" spans="1:9" x14ac:dyDescent="0.25">
      <c r="A6055" s="72"/>
      <c r="B6055" s="72"/>
      <c r="C6055" s="72"/>
      <c r="D6055" s="73"/>
      <c r="E6055" s="72"/>
      <c r="F6055" s="72"/>
      <c r="G6055" s="74"/>
      <c r="H6055" s="72"/>
      <c r="I6055" s="72"/>
    </row>
    <row r="6056" spans="1:9" x14ac:dyDescent="0.25">
      <c r="A6056" s="72"/>
      <c r="B6056" s="72"/>
      <c r="C6056" s="72"/>
      <c r="D6056" s="73"/>
      <c r="E6056" s="72"/>
      <c r="F6056" s="72"/>
      <c r="G6056" s="74"/>
      <c r="H6056" s="72"/>
      <c r="I6056" s="72"/>
    </row>
    <row r="6057" spans="1:9" x14ac:dyDescent="0.25">
      <c r="A6057" s="72"/>
      <c r="B6057" s="72"/>
      <c r="C6057" s="72"/>
      <c r="D6057" s="73"/>
      <c r="E6057" s="72"/>
      <c r="F6057" s="72"/>
      <c r="G6057" s="74"/>
      <c r="H6057" s="72"/>
      <c r="I6057" s="72"/>
    </row>
    <row r="6058" spans="1:9" x14ac:dyDescent="0.25">
      <c r="A6058" s="72"/>
      <c r="B6058" s="72"/>
      <c r="C6058" s="72"/>
      <c r="D6058" s="73"/>
      <c r="E6058" s="72"/>
      <c r="F6058" s="72"/>
      <c r="G6058" s="74"/>
      <c r="H6058" s="72"/>
      <c r="I6058" s="72"/>
    </row>
    <row r="6059" spans="1:9" x14ac:dyDescent="0.25">
      <c r="A6059" s="72"/>
      <c r="B6059" s="72"/>
      <c r="C6059" s="72"/>
      <c r="D6059" s="73"/>
      <c r="E6059" s="72"/>
      <c r="F6059" s="72"/>
      <c r="G6059" s="74"/>
      <c r="H6059" s="72"/>
      <c r="I6059" s="72"/>
    </row>
    <row r="6060" spans="1:9" x14ac:dyDescent="0.25">
      <c r="A6060" s="72"/>
      <c r="B6060" s="72"/>
      <c r="C6060" s="72"/>
      <c r="D6060" s="73"/>
      <c r="E6060" s="72"/>
      <c r="F6060" s="72"/>
      <c r="G6060" s="74"/>
      <c r="H6060" s="72"/>
      <c r="I6060" s="72"/>
    </row>
    <row r="6061" spans="1:9" x14ac:dyDescent="0.25">
      <c r="A6061" s="72"/>
      <c r="B6061" s="72"/>
      <c r="C6061" s="72"/>
      <c r="D6061" s="73"/>
      <c r="E6061" s="72"/>
      <c r="F6061" s="72"/>
      <c r="G6061" s="74"/>
      <c r="H6061" s="72"/>
      <c r="I6061" s="72"/>
    </row>
    <row r="6062" spans="1:9" x14ac:dyDescent="0.25">
      <c r="A6062" s="72"/>
      <c r="B6062" s="72"/>
      <c r="C6062" s="72"/>
      <c r="D6062" s="73"/>
      <c r="E6062" s="72"/>
      <c r="F6062" s="72"/>
      <c r="G6062" s="74"/>
      <c r="H6062" s="72"/>
      <c r="I6062" s="72"/>
    </row>
    <row r="6063" spans="1:9" x14ac:dyDescent="0.25">
      <c r="A6063" s="72"/>
      <c r="B6063" s="72"/>
      <c r="C6063" s="72"/>
      <c r="D6063" s="73"/>
      <c r="E6063" s="72"/>
      <c r="F6063" s="72"/>
      <c r="G6063" s="74"/>
      <c r="H6063" s="72"/>
      <c r="I6063" s="72"/>
    </row>
    <row r="6064" spans="1:9" x14ac:dyDescent="0.25">
      <c r="A6064" s="72"/>
      <c r="B6064" s="72"/>
      <c r="C6064" s="72"/>
      <c r="D6064" s="73"/>
      <c r="E6064" s="72"/>
      <c r="F6064" s="72"/>
      <c r="G6064" s="74"/>
      <c r="H6064" s="72"/>
      <c r="I6064" s="72"/>
    </row>
    <row r="6065" spans="1:9" x14ac:dyDescent="0.25">
      <c r="A6065" s="72"/>
      <c r="B6065" s="72"/>
      <c r="C6065" s="72"/>
      <c r="D6065" s="73"/>
      <c r="E6065" s="72"/>
      <c r="F6065" s="72"/>
      <c r="G6065" s="74"/>
      <c r="H6065" s="72"/>
      <c r="I6065" s="72"/>
    </row>
    <row r="6066" spans="1:9" x14ac:dyDescent="0.25">
      <c r="A6066" s="72"/>
      <c r="B6066" s="72"/>
      <c r="C6066" s="72"/>
      <c r="D6066" s="73"/>
      <c r="E6066" s="72"/>
      <c r="F6066" s="72"/>
      <c r="G6066" s="74"/>
      <c r="H6066" s="72"/>
      <c r="I6066" s="72"/>
    </row>
    <row r="6067" spans="1:9" x14ac:dyDescent="0.25">
      <c r="A6067" s="72"/>
      <c r="B6067" s="72"/>
      <c r="C6067" s="72"/>
      <c r="D6067" s="73"/>
      <c r="E6067" s="72"/>
      <c r="F6067" s="72"/>
      <c r="G6067" s="74"/>
      <c r="H6067" s="72"/>
      <c r="I6067" s="72"/>
    </row>
    <row r="6068" spans="1:9" x14ac:dyDescent="0.25">
      <c r="A6068" s="72"/>
      <c r="B6068" s="72"/>
      <c r="C6068" s="72"/>
      <c r="D6068" s="73"/>
      <c r="E6068" s="72"/>
      <c r="F6068" s="72"/>
      <c r="G6068" s="74"/>
      <c r="H6068" s="72"/>
      <c r="I6068" s="72"/>
    </row>
    <row r="6069" spans="1:9" x14ac:dyDescent="0.25">
      <c r="A6069" s="72"/>
      <c r="B6069" s="72"/>
      <c r="C6069" s="72"/>
      <c r="D6069" s="73"/>
      <c r="E6069" s="72"/>
      <c r="F6069" s="72"/>
      <c r="G6069" s="74"/>
      <c r="H6069" s="72"/>
      <c r="I6069" s="72"/>
    </row>
    <row r="6070" spans="1:9" x14ac:dyDescent="0.25">
      <c r="A6070" s="72"/>
      <c r="B6070" s="72"/>
      <c r="C6070" s="72"/>
      <c r="D6070" s="73"/>
      <c r="E6070" s="72"/>
      <c r="F6070" s="72"/>
      <c r="G6070" s="74"/>
      <c r="H6070" s="72"/>
      <c r="I6070" s="72"/>
    </row>
    <row r="6071" spans="1:9" x14ac:dyDescent="0.25">
      <c r="A6071" s="72"/>
      <c r="B6071" s="72"/>
      <c r="C6071" s="72"/>
      <c r="D6071" s="73"/>
      <c r="E6071" s="72"/>
      <c r="F6071" s="72"/>
      <c r="G6071" s="74"/>
      <c r="H6071" s="72"/>
      <c r="I6071" s="72"/>
    </row>
    <row r="6072" spans="1:9" x14ac:dyDescent="0.25">
      <c r="A6072" s="72"/>
      <c r="B6072" s="72"/>
      <c r="C6072" s="72"/>
      <c r="D6072" s="73"/>
      <c r="E6072" s="72"/>
      <c r="F6072" s="72"/>
      <c r="G6072" s="74"/>
      <c r="H6072" s="72"/>
      <c r="I6072" s="72"/>
    </row>
    <row r="6073" spans="1:9" x14ac:dyDescent="0.25">
      <c r="A6073" s="72"/>
      <c r="B6073" s="72"/>
      <c r="C6073" s="72"/>
      <c r="D6073" s="73"/>
      <c r="E6073" s="72"/>
      <c r="F6073" s="72"/>
      <c r="G6073" s="74"/>
      <c r="H6073" s="72"/>
      <c r="I6073" s="72"/>
    </row>
    <row r="6074" spans="1:9" x14ac:dyDescent="0.25">
      <c r="A6074" s="72"/>
      <c r="B6074" s="72"/>
      <c r="C6074" s="72"/>
      <c r="D6074" s="73"/>
      <c r="E6074" s="72"/>
      <c r="F6074" s="72"/>
      <c r="G6074" s="74"/>
      <c r="H6074" s="72"/>
      <c r="I6074" s="72"/>
    </row>
    <row r="6075" spans="1:9" x14ac:dyDescent="0.25">
      <c r="A6075" s="72"/>
      <c r="B6075" s="72"/>
      <c r="C6075" s="72"/>
      <c r="D6075" s="73"/>
      <c r="E6075" s="72"/>
      <c r="F6075" s="72"/>
      <c r="G6075" s="74"/>
      <c r="H6075" s="72"/>
      <c r="I6075" s="72"/>
    </row>
    <row r="6076" spans="1:9" x14ac:dyDescent="0.25">
      <c r="A6076" s="72"/>
      <c r="B6076" s="72"/>
      <c r="C6076" s="72"/>
      <c r="D6076" s="73"/>
      <c r="E6076" s="72"/>
      <c r="F6076" s="72"/>
      <c r="G6076" s="74"/>
      <c r="H6076" s="72"/>
      <c r="I6076" s="72"/>
    </row>
    <row r="6077" spans="1:9" x14ac:dyDescent="0.25">
      <c r="A6077" s="72"/>
      <c r="B6077" s="72"/>
      <c r="C6077" s="72"/>
      <c r="D6077" s="73"/>
      <c r="E6077" s="72"/>
      <c r="F6077" s="72"/>
      <c r="G6077" s="74"/>
      <c r="H6077" s="72"/>
      <c r="I6077" s="72"/>
    </row>
    <row r="6078" spans="1:9" x14ac:dyDescent="0.25">
      <c r="A6078" s="72"/>
      <c r="B6078" s="72"/>
      <c r="C6078" s="72"/>
      <c r="D6078" s="73"/>
      <c r="E6078" s="72"/>
      <c r="F6078" s="72"/>
      <c r="G6078" s="74"/>
      <c r="H6078" s="72"/>
      <c r="I6078" s="72"/>
    </row>
    <row r="6079" spans="1:9" x14ac:dyDescent="0.25">
      <c r="A6079" s="72"/>
      <c r="B6079" s="72"/>
      <c r="C6079" s="72"/>
      <c r="D6079" s="73"/>
      <c r="E6079" s="72"/>
      <c r="F6079" s="72"/>
      <c r="G6079" s="74"/>
      <c r="H6079" s="72"/>
      <c r="I6079" s="72"/>
    </row>
    <row r="6080" spans="1:9" x14ac:dyDescent="0.25">
      <c r="A6080" s="72"/>
      <c r="B6080" s="72"/>
      <c r="C6080" s="72"/>
      <c r="D6080" s="73"/>
      <c r="E6080" s="72"/>
      <c r="F6080" s="72"/>
      <c r="G6080" s="74"/>
      <c r="H6080" s="72"/>
      <c r="I6080" s="72"/>
    </row>
    <row r="6081" spans="1:9" x14ac:dyDescent="0.25">
      <c r="A6081" s="72"/>
      <c r="B6081" s="72"/>
      <c r="C6081" s="72"/>
      <c r="D6081" s="73"/>
      <c r="E6081" s="72"/>
      <c r="F6081" s="72"/>
      <c r="G6081" s="74"/>
      <c r="H6081" s="72"/>
      <c r="I6081" s="72"/>
    </row>
    <row r="6082" spans="1:9" x14ac:dyDescent="0.25">
      <c r="A6082" s="72"/>
      <c r="B6082" s="72"/>
      <c r="C6082" s="72"/>
      <c r="D6082" s="73"/>
      <c r="E6082" s="72"/>
      <c r="F6082" s="72"/>
      <c r="G6082" s="74"/>
      <c r="H6082" s="72"/>
      <c r="I6082" s="72"/>
    </row>
    <row r="6083" spans="1:9" x14ac:dyDescent="0.25">
      <c r="A6083" s="72"/>
      <c r="B6083" s="72"/>
      <c r="C6083" s="72"/>
      <c r="D6083" s="73"/>
      <c r="E6083" s="72"/>
      <c r="F6083" s="72"/>
      <c r="G6083" s="74"/>
      <c r="H6083" s="72"/>
      <c r="I6083" s="72"/>
    </row>
    <row r="6084" spans="1:9" x14ac:dyDescent="0.25">
      <c r="A6084" s="72"/>
      <c r="B6084" s="72"/>
      <c r="C6084" s="72"/>
      <c r="D6084" s="73"/>
      <c r="E6084" s="72"/>
      <c r="F6084" s="72"/>
      <c r="G6084" s="74"/>
      <c r="H6084" s="72"/>
      <c r="I6084" s="72"/>
    </row>
    <row r="6085" spans="1:9" x14ac:dyDescent="0.25">
      <c r="A6085" s="72"/>
      <c r="B6085" s="72"/>
      <c r="C6085" s="72"/>
      <c r="D6085" s="73"/>
      <c r="E6085" s="72"/>
      <c r="F6085" s="72"/>
      <c r="G6085" s="74"/>
      <c r="H6085" s="72"/>
      <c r="I6085" s="72"/>
    </row>
    <row r="6086" spans="1:9" x14ac:dyDescent="0.25">
      <c r="A6086" s="72"/>
      <c r="B6086" s="72"/>
      <c r="C6086" s="72"/>
      <c r="D6086" s="73"/>
      <c r="E6086" s="72"/>
      <c r="F6086" s="72"/>
      <c r="G6086" s="74"/>
      <c r="H6086" s="72"/>
      <c r="I6086" s="72"/>
    </row>
    <row r="6087" spans="1:9" x14ac:dyDescent="0.25">
      <c r="A6087" s="72"/>
      <c r="B6087" s="72"/>
      <c r="C6087" s="72"/>
      <c r="D6087" s="73"/>
      <c r="E6087" s="72"/>
      <c r="F6087" s="72"/>
      <c r="G6087" s="74"/>
      <c r="H6087" s="72"/>
      <c r="I6087" s="72"/>
    </row>
    <row r="6088" spans="1:9" x14ac:dyDescent="0.25">
      <c r="A6088" s="72"/>
      <c r="B6088" s="72"/>
      <c r="C6088" s="72"/>
      <c r="D6088" s="73"/>
      <c r="E6088" s="72"/>
      <c r="F6088" s="72"/>
      <c r="G6088" s="74"/>
      <c r="H6088" s="72"/>
      <c r="I6088" s="72"/>
    </row>
    <row r="6089" spans="1:9" x14ac:dyDescent="0.25">
      <c r="A6089" s="72"/>
      <c r="B6089" s="72"/>
      <c r="C6089" s="72"/>
      <c r="D6089" s="73"/>
      <c r="E6089" s="72"/>
      <c r="F6089" s="72"/>
      <c r="G6089" s="74"/>
      <c r="H6089" s="72"/>
      <c r="I6089" s="72"/>
    </row>
    <row r="6090" spans="1:9" x14ac:dyDescent="0.25">
      <c r="A6090" s="72"/>
      <c r="B6090" s="72"/>
      <c r="C6090" s="72"/>
      <c r="D6090" s="73"/>
      <c r="E6090" s="72"/>
      <c r="F6090" s="72"/>
      <c r="G6090" s="74"/>
      <c r="H6090" s="72"/>
      <c r="I6090" s="72"/>
    </row>
    <row r="6091" spans="1:9" x14ac:dyDescent="0.25">
      <c r="A6091" s="72"/>
      <c r="B6091" s="72"/>
      <c r="C6091" s="72"/>
      <c r="D6091" s="73"/>
      <c r="E6091" s="72"/>
      <c r="F6091" s="72"/>
      <c r="G6091" s="74"/>
      <c r="H6091" s="72"/>
      <c r="I6091" s="72"/>
    </row>
    <row r="6092" spans="1:9" x14ac:dyDescent="0.25">
      <c r="A6092" s="72"/>
      <c r="B6092" s="72"/>
      <c r="C6092" s="72"/>
      <c r="D6092" s="73"/>
      <c r="E6092" s="72"/>
      <c r="F6092" s="72"/>
      <c r="G6092" s="74"/>
      <c r="H6092" s="72"/>
      <c r="I6092" s="72"/>
    </row>
    <row r="6093" spans="1:9" x14ac:dyDescent="0.25">
      <c r="A6093" s="72"/>
      <c r="B6093" s="72"/>
      <c r="C6093" s="72"/>
      <c r="D6093" s="73"/>
      <c r="E6093" s="72"/>
      <c r="F6093" s="72"/>
      <c r="G6093" s="74"/>
      <c r="H6093" s="72"/>
      <c r="I6093" s="72"/>
    </row>
    <row r="6094" spans="1:9" x14ac:dyDescent="0.25">
      <c r="A6094" s="72"/>
      <c r="B6094" s="72"/>
      <c r="C6094" s="72"/>
      <c r="D6094" s="73"/>
      <c r="E6094" s="72"/>
      <c r="F6094" s="72"/>
      <c r="G6094" s="74"/>
      <c r="H6094" s="72"/>
      <c r="I6094" s="72"/>
    </row>
    <row r="6095" spans="1:9" x14ac:dyDescent="0.25">
      <c r="A6095" s="72"/>
      <c r="B6095" s="72"/>
      <c r="C6095" s="72"/>
      <c r="D6095" s="73"/>
      <c r="E6095" s="72"/>
      <c r="F6095" s="72"/>
      <c r="G6095" s="74"/>
      <c r="H6095" s="72"/>
      <c r="I6095" s="72"/>
    </row>
    <row r="6096" spans="1:9" x14ac:dyDescent="0.25">
      <c r="A6096" s="72"/>
      <c r="B6096" s="72"/>
      <c r="C6096" s="72"/>
      <c r="D6096" s="73"/>
      <c r="E6096" s="72"/>
      <c r="F6096" s="72"/>
      <c r="G6096" s="74"/>
      <c r="H6096" s="72"/>
      <c r="I6096" s="72"/>
    </row>
    <row r="6097" spans="1:9" x14ac:dyDescent="0.25">
      <c r="A6097" s="72"/>
      <c r="B6097" s="72"/>
      <c r="C6097" s="72"/>
      <c r="D6097" s="73"/>
      <c r="E6097" s="72"/>
      <c r="F6097" s="72"/>
      <c r="G6097" s="74"/>
      <c r="H6097" s="72"/>
      <c r="I6097" s="72"/>
    </row>
    <row r="6098" spans="1:9" x14ac:dyDescent="0.25">
      <c r="A6098" s="72"/>
      <c r="B6098" s="72"/>
      <c r="C6098" s="72"/>
      <c r="D6098" s="73"/>
      <c r="E6098" s="72"/>
      <c r="F6098" s="72"/>
      <c r="G6098" s="74"/>
      <c r="H6098" s="72"/>
      <c r="I6098" s="72"/>
    </row>
    <row r="6099" spans="1:9" x14ac:dyDescent="0.25">
      <c r="A6099" s="72"/>
      <c r="B6099" s="72"/>
      <c r="C6099" s="72"/>
      <c r="D6099" s="73"/>
      <c r="E6099" s="72"/>
      <c r="F6099" s="72"/>
      <c r="G6099" s="74"/>
      <c r="H6099" s="72"/>
      <c r="I6099" s="72"/>
    </row>
    <row r="6100" spans="1:9" x14ac:dyDescent="0.25">
      <c r="A6100" s="72"/>
      <c r="B6100" s="72"/>
      <c r="C6100" s="72"/>
      <c r="D6100" s="73"/>
      <c r="E6100" s="72"/>
      <c r="F6100" s="72"/>
      <c r="G6100" s="74"/>
      <c r="H6100" s="72"/>
      <c r="I6100" s="72"/>
    </row>
    <row r="6101" spans="1:9" x14ac:dyDescent="0.25">
      <c r="A6101" s="72"/>
      <c r="B6101" s="72"/>
      <c r="C6101" s="72"/>
      <c r="D6101" s="73"/>
      <c r="E6101" s="72"/>
      <c r="F6101" s="72"/>
      <c r="G6101" s="74"/>
      <c r="H6101" s="72"/>
      <c r="I6101" s="72"/>
    </row>
    <row r="6102" spans="1:9" x14ac:dyDescent="0.25">
      <c r="A6102" s="72"/>
      <c r="B6102" s="72"/>
      <c r="C6102" s="72"/>
      <c r="D6102" s="73"/>
      <c r="E6102" s="72"/>
      <c r="F6102" s="72"/>
      <c r="G6102" s="74"/>
      <c r="H6102" s="72"/>
      <c r="I6102" s="72"/>
    </row>
    <row r="6103" spans="1:9" x14ac:dyDescent="0.25">
      <c r="A6103" s="72"/>
      <c r="B6103" s="72"/>
      <c r="C6103" s="72"/>
      <c r="D6103" s="73"/>
      <c r="E6103" s="72"/>
      <c r="F6103" s="72"/>
      <c r="G6103" s="74"/>
      <c r="H6103" s="72"/>
      <c r="I6103" s="72"/>
    </row>
    <row r="6104" spans="1:9" x14ac:dyDescent="0.25">
      <c r="A6104" s="72"/>
      <c r="B6104" s="72"/>
      <c r="C6104" s="72"/>
      <c r="D6104" s="73"/>
      <c r="E6104" s="72"/>
      <c r="F6104" s="72"/>
      <c r="G6104" s="74"/>
      <c r="H6104" s="72"/>
      <c r="I6104" s="72"/>
    </row>
    <row r="6105" spans="1:9" x14ac:dyDescent="0.25">
      <c r="A6105" s="72"/>
      <c r="B6105" s="72"/>
      <c r="C6105" s="72"/>
      <c r="D6105" s="73"/>
      <c r="E6105" s="72"/>
      <c r="F6105" s="72"/>
      <c r="G6105" s="74"/>
      <c r="H6105" s="72"/>
      <c r="I6105" s="72"/>
    </row>
    <row r="6106" spans="1:9" x14ac:dyDescent="0.25">
      <c r="A6106" s="72"/>
      <c r="B6106" s="72"/>
      <c r="C6106" s="72"/>
      <c r="D6106" s="73"/>
      <c r="E6106" s="72"/>
      <c r="F6106" s="72"/>
      <c r="G6106" s="74"/>
      <c r="H6106" s="72"/>
      <c r="I6106" s="72"/>
    </row>
    <row r="6107" spans="1:9" x14ac:dyDescent="0.25">
      <c r="A6107" s="72"/>
      <c r="B6107" s="72"/>
      <c r="C6107" s="72"/>
      <c r="D6107" s="73"/>
      <c r="E6107" s="72"/>
      <c r="F6107" s="72"/>
      <c r="G6107" s="74"/>
      <c r="H6107" s="72"/>
      <c r="I6107" s="72"/>
    </row>
    <row r="6108" spans="1:9" x14ac:dyDescent="0.25">
      <c r="A6108" s="72"/>
      <c r="B6108" s="72"/>
      <c r="C6108" s="72"/>
      <c r="D6108" s="73"/>
      <c r="E6108" s="72"/>
      <c r="F6108" s="72"/>
      <c r="G6108" s="74"/>
      <c r="H6108" s="72"/>
      <c r="I6108" s="72"/>
    </row>
    <row r="6109" spans="1:9" x14ac:dyDescent="0.25">
      <c r="A6109" s="72"/>
      <c r="B6109" s="72"/>
      <c r="C6109" s="72"/>
      <c r="D6109" s="73"/>
      <c r="E6109" s="72"/>
      <c r="F6109" s="72"/>
      <c r="G6109" s="74"/>
      <c r="H6109" s="72"/>
      <c r="I6109" s="72"/>
    </row>
    <row r="6110" spans="1:9" x14ac:dyDescent="0.25">
      <c r="A6110" s="72"/>
      <c r="B6110" s="72"/>
      <c r="C6110" s="72"/>
      <c r="D6110" s="73"/>
      <c r="E6110" s="72"/>
      <c r="F6110" s="72"/>
      <c r="G6110" s="74"/>
      <c r="H6110" s="72"/>
      <c r="I6110" s="72"/>
    </row>
    <row r="6111" spans="1:9" x14ac:dyDescent="0.25">
      <c r="A6111" s="72"/>
      <c r="B6111" s="72"/>
      <c r="C6111" s="72"/>
      <c r="D6111" s="73"/>
      <c r="E6111" s="72"/>
      <c r="F6111" s="72"/>
      <c r="G6111" s="74"/>
      <c r="H6111" s="72"/>
      <c r="I6111" s="72"/>
    </row>
    <row r="6112" spans="1:9" x14ac:dyDescent="0.25">
      <c r="A6112" s="72"/>
      <c r="B6112" s="72"/>
      <c r="C6112" s="72"/>
      <c r="D6112" s="73"/>
      <c r="E6112" s="72"/>
      <c r="F6112" s="72"/>
      <c r="G6112" s="74"/>
      <c r="H6112" s="72"/>
      <c r="I6112" s="72"/>
    </row>
    <row r="6113" spans="1:9" x14ac:dyDescent="0.25">
      <c r="A6113" s="72"/>
      <c r="B6113" s="72"/>
      <c r="C6113" s="72"/>
      <c r="D6113" s="73"/>
      <c r="E6113" s="72"/>
      <c r="F6113" s="72"/>
      <c r="G6113" s="74"/>
      <c r="H6113" s="72"/>
      <c r="I6113" s="72"/>
    </row>
    <row r="6114" spans="1:9" x14ac:dyDescent="0.25">
      <c r="A6114" s="72"/>
      <c r="B6114" s="72"/>
      <c r="C6114" s="72"/>
      <c r="D6114" s="73"/>
      <c r="E6114" s="72"/>
      <c r="F6114" s="72"/>
      <c r="G6114" s="74"/>
      <c r="H6114" s="72"/>
      <c r="I6114" s="72"/>
    </row>
    <row r="6115" spans="1:9" x14ac:dyDescent="0.25">
      <c r="A6115" s="72"/>
      <c r="B6115" s="72"/>
      <c r="C6115" s="72"/>
      <c r="D6115" s="73"/>
      <c r="E6115" s="72"/>
      <c r="F6115" s="72"/>
      <c r="G6115" s="74"/>
      <c r="H6115" s="72"/>
      <c r="I6115" s="72"/>
    </row>
    <row r="6116" spans="1:9" x14ac:dyDescent="0.25">
      <c r="A6116" s="72"/>
      <c r="B6116" s="72"/>
      <c r="C6116" s="72"/>
      <c r="D6116" s="73"/>
      <c r="E6116" s="72"/>
      <c r="F6116" s="72"/>
      <c r="G6116" s="74"/>
      <c r="H6116" s="72"/>
      <c r="I6116" s="72"/>
    </row>
    <row r="6117" spans="1:9" x14ac:dyDescent="0.25">
      <c r="A6117" s="72"/>
      <c r="B6117" s="72"/>
      <c r="C6117" s="72"/>
      <c r="D6117" s="73"/>
      <c r="E6117" s="72"/>
      <c r="F6117" s="72"/>
      <c r="G6117" s="74"/>
      <c r="H6117" s="72"/>
      <c r="I6117" s="72"/>
    </row>
    <row r="6118" spans="1:9" x14ac:dyDescent="0.25">
      <c r="A6118" s="72"/>
      <c r="B6118" s="72"/>
      <c r="C6118" s="72"/>
      <c r="D6118" s="73"/>
      <c r="E6118" s="72"/>
      <c r="F6118" s="72"/>
      <c r="G6118" s="74"/>
      <c r="H6118" s="72"/>
      <c r="I6118" s="72"/>
    </row>
    <row r="6119" spans="1:9" x14ac:dyDescent="0.25">
      <c r="A6119" s="72"/>
      <c r="B6119" s="72"/>
      <c r="C6119" s="72"/>
      <c r="D6119" s="73"/>
      <c r="E6119" s="72"/>
      <c r="F6119" s="72"/>
      <c r="G6119" s="74"/>
      <c r="H6119" s="72"/>
      <c r="I6119" s="72"/>
    </row>
    <row r="6120" spans="1:9" x14ac:dyDescent="0.25">
      <c r="A6120" s="72"/>
      <c r="B6120" s="72"/>
      <c r="C6120" s="72"/>
      <c r="D6120" s="73"/>
      <c r="E6120" s="72"/>
      <c r="F6120" s="72"/>
      <c r="G6120" s="74"/>
      <c r="H6120" s="72"/>
      <c r="I6120" s="72"/>
    </row>
    <row r="6121" spans="1:9" x14ac:dyDescent="0.25">
      <c r="A6121" s="72"/>
      <c r="B6121" s="72"/>
      <c r="C6121" s="72"/>
      <c r="D6121" s="73"/>
      <c r="E6121" s="72"/>
      <c r="F6121" s="72"/>
      <c r="G6121" s="74"/>
      <c r="H6121" s="72"/>
      <c r="I6121" s="72"/>
    </row>
    <row r="6122" spans="1:9" x14ac:dyDescent="0.25">
      <c r="A6122" s="72"/>
      <c r="B6122" s="72"/>
      <c r="C6122" s="72"/>
      <c r="D6122" s="73"/>
      <c r="E6122" s="72"/>
      <c r="F6122" s="72"/>
      <c r="G6122" s="74"/>
      <c r="H6122" s="72"/>
      <c r="I6122" s="72"/>
    </row>
    <row r="6123" spans="1:9" x14ac:dyDescent="0.25">
      <c r="A6123" s="72"/>
      <c r="B6123" s="72"/>
      <c r="C6123" s="72"/>
      <c r="D6123" s="73"/>
      <c r="E6123" s="72"/>
      <c r="F6123" s="72"/>
      <c r="G6123" s="74"/>
      <c r="H6123" s="72"/>
      <c r="I6123" s="72"/>
    </row>
    <row r="6124" spans="1:9" x14ac:dyDescent="0.25">
      <c r="A6124" s="72"/>
      <c r="B6124" s="72"/>
      <c r="C6124" s="72"/>
      <c r="D6124" s="73"/>
      <c r="E6124" s="72"/>
      <c r="F6124" s="72"/>
      <c r="G6124" s="74"/>
      <c r="H6124" s="72"/>
      <c r="I6124" s="72"/>
    </row>
    <row r="6125" spans="1:9" x14ac:dyDescent="0.25">
      <c r="A6125" s="72"/>
      <c r="B6125" s="72"/>
      <c r="C6125" s="72"/>
      <c r="D6125" s="73"/>
      <c r="E6125" s="72"/>
      <c r="F6125" s="72"/>
      <c r="G6125" s="74"/>
      <c r="H6125" s="72"/>
      <c r="I6125" s="72"/>
    </row>
    <row r="6126" spans="1:9" x14ac:dyDescent="0.25">
      <c r="A6126" s="72"/>
      <c r="B6126" s="72"/>
      <c r="C6126" s="72"/>
      <c r="D6126" s="73"/>
      <c r="E6126" s="72"/>
      <c r="F6126" s="72"/>
      <c r="G6126" s="74"/>
      <c r="H6126" s="72"/>
      <c r="I6126" s="72"/>
    </row>
    <row r="6127" spans="1:9" x14ac:dyDescent="0.25">
      <c r="A6127" s="72"/>
      <c r="B6127" s="72"/>
      <c r="C6127" s="72"/>
      <c r="D6127" s="73"/>
      <c r="E6127" s="72"/>
      <c r="F6127" s="72"/>
      <c r="G6127" s="74"/>
      <c r="H6127" s="72"/>
      <c r="I6127" s="72"/>
    </row>
    <row r="6128" spans="1:9" x14ac:dyDescent="0.25">
      <c r="A6128" s="72"/>
      <c r="B6128" s="72"/>
      <c r="C6128" s="72"/>
      <c r="D6128" s="73"/>
      <c r="E6128" s="72"/>
      <c r="F6128" s="72"/>
      <c r="G6128" s="74"/>
      <c r="H6128" s="72"/>
      <c r="I6128" s="72"/>
    </row>
    <row r="6129" spans="1:9" x14ac:dyDescent="0.25">
      <c r="A6129" s="72"/>
      <c r="B6129" s="72"/>
      <c r="C6129" s="72"/>
      <c r="D6129" s="73"/>
      <c r="E6129" s="72"/>
      <c r="F6129" s="72"/>
      <c r="G6129" s="74"/>
      <c r="H6129" s="72"/>
      <c r="I6129" s="72"/>
    </row>
    <row r="6130" spans="1:9" x14ac:dyDescent="0.25">
      <c r="A6130" s="72"/>
      <c r="B6130" s="72"/>
      <c r="C6130" s="72"/>
      <c r="D6130" s="73"/>
      <c r="E6130" s="72"/>
      <c r="F6130" s="72"/>
      <c r="G6130" s="74"/>
      <c r="H6130" s="72"/>
      <c r="I6130" s="72"/>
    </row>
    <row r="6131" spans="1:9" x14ac:dyDescent="0.25">
      <c r="A6131" s="72"/>
      <c r="B6131" s="72"/>
      <c r="C6131" s="72"/>
      <c r="D6131" s="73"/>
      <c r="E6131" s="72"/>
      <c r="F6131" s="72"/>
      <c r="G6131" s="74"/>
      <c r="H6131" s="72"/>
      <c r="I6131" s="72"/>
    </row>
    <row r="6132" spans="1:9" x14ac:dyDescent="0.25">
      <c r="A6132" s="72"/>
      <c r="B6132" s="72"/>
      <c r="C6132" s="72"/>
      <c r="D6132" s="73"/>
      <c r="E6132" s="72"/>
      <c r="F6132" s="72"/>
      <c r="G6132" s="74"/>
      <c r="H6132" s="72"/>
      <c r="I6132" s="72"/>
    </row>
    <row r="6133" spans="1:9" x14ac:dyDescent="0.25">
      <c r="A6133" s="72"/>
      <c r="B6133" s="72"/>
      <c r="C6133" s="72"/>
      <c r="D6133" s="73"/>
      <c r="E6133" s="72"/>
      <c r="F6133" s="72"/>
      <c r="G6133" s="74"/>
      <c r="H6133" s="72"/>
      <c r="I6133" s="72"/>
    </row>
    <row r="6134" spans="1:9" x14ac:dyDescent="0.25">
      <c r="A6134" s="72"/>
      <c r="B6134" s="72"/>
      <c r="C6134" s="72"/>
      <c r="D6134" s="73"/>
      <c r="E6134" s="72"/>
      <c r="F6134" s="72"/>
      <c r="G6134" s="74"/>
      <c r="H6134" s="72"/>
      <c r="I6134" s="72"/>
    </row>
    <row r="6135" spans="1:9" x14ac:dyDescent="0.25">
      <c r="A6135" s="72"/>
      <c r="B6135" s="72"/>
      <c r="C6135" s="72"/>
      <c r="D6135" s="73"/>
      <c r="E6135" s="72"/>
      <c r="F6135" s="72"/>
      <c r="G6135" s="74"/>
      <c r="H6135" s="72"/>
      <c r="I6135" s="72"/>
    </row>
    <row r="6136" spans="1:9" x14ac:dyDescent="0.25">
      <c r="A6136" s="72"/>
      <c r="B6136" s="72"/>
      <c r="C6136" s="72"/>
      <c r="D6136" s="73"/>
      <c r="E6136" s="72"/>
      <c r="F6136" s="72"/>
      <c r="G6136" s="74"/>
      <c r="H6136" s="72"/>
      <c r="I6136" s="72"/>
    </row>
    <row r="6137" spans="1:9" x14ac:dyDescent="0.25">
      <c r="A6137" s="72"/>
      <c r="B6137" s="72"/>
      <c r="C6137" s="72"/>
      <c r="D6137" s="73"/>
      <c r="E6137" s="72"/>
      <c r="F6137" s="72"/>
      <c r="G6137" s="74"/>
      <c r="H6137" s="72"/>
      <c r="I6137" s="72"/>
    </row>
    <row r="6138" spans="1:9" x14ac:dyDescent="0.25">
      <c r="A6138" s="72"/>
      <c r="B6138" s="72"/>
      <c r="C6138" s="72"/>
      <c r="D6138" s="73"/>
      <c r="E6138" s="72"/>
      <c r="F6138" s="72"/>
      <c r="G6138" s="74"/>
      <c r="H6138" s="72"/>
      <c r="I6138" s="72"/>
    </row>
    <row r="6139" spans="1:9" x14ac:dyDescent="0.25">
      <c r="A6139" s="72"/>
      <c r="B6139" s="72"/>
      <c r="C6139" s="72"/>
      <c r="D6139" s="73"/>
      <c r="E6139" s="72"/>
      <c r="F6139" s="72"/>
      <c r="G6139" s="74"/>
      <c r="H6139" s="72"/>
      <c r="I6139" s="72"/>
    </row>
    <row r="6140" spans="1:9" x14ac:dyDescent="0.25">
      <c r="A6140" s="72"/>
      <c r="B6140" s="72"/>
      <c r="C6140" s="72"/>
      <c r="D6140" s="73"/>
      <c r="E6140" s="72"/>
      <c r="F6140" s="72"/>
      <c r="G6140" s="74"/>
      <c r="H6140" s="72"/>
      <c r="I6140" s="72"/>
    </row>
    <row r="6141" spans="1:9" x14ac:dyDescent="0.25">
      <c r="A6141" s="72"/>
      <c r="B6141" s="72"/>
      <c r="C6141" s="72"/>
      <c r="D6141" s="73"/>
      <c r="E6141" s="72"/>
      <c r="F6141" s="72"/>
      <c r="G6141" s="74"/>
      <c r="H6141" s="72"/>
      <c r="I6141" s="72"/>
    </row>
    <row r="6142" spans="1:9" x14ac:dyDescent="0.25">
      <c r="A6142" s="72"/>
      <c r="B6142" s="72"/>
      <c r="C6142" s="72"/>
      <c r="D6142" s="73"/>
      <c r="E6142" s="72"/>
      <c r="F6142" s="72"/>
      <c r="G6142" s="74"/>
      <c r="H6142" s="72"/>
      <c r="I6142" s="72"/>
    </row>
    <row r="6143" spans="1:9" x14ac:dyDescent="0.25">
      <c r="A6143" s="72"/>
      <c r="B6143" s="72"/>
      <c r="C6143" s="72"/>
      <c r="D6143" s="73"/>
      <c r="E6143" s="72"/>
      <c r="F6143" s="72"/>
      <c r="G6143" s="74"/>
      <c r="H6143" s="72"/>
      <c r="I6143" s="72"/>
    </row>
    <row r="6144" spans="1:9" x14ac:dyDescent="0.25">
      <c r="A6144" s="72"/>
      <c r="B6144" s="72"/>
      <c r="C6144" s="72"/>
      <c r="D6144" s="73"/>
      <c r="E6144" s="72"/>
      <c r="F6144" s="72"/>
      <c r="G6144" s="74"/>
      <c r="H6144" s="72"/>
      <c r="I6144" s="72"/>
    </row>
    <row r="6145" spans="1:9" x14ac:dyDescent="0.25">
      <c r="A6145" s="72"/>
      <c r="B6145" s="72"/>
      <c r="C6145" s="72"/>
      <c r="D6145" s="73"/>
      <c r="E6145" s="72"/>
      <c r="F6145" s="72"/>
      <c r="G6145" s="74"/>
      <c r="H6145" s="72"/>
      <c r="I6145" s="72"/>
    </row>
    <row r="6146" spans="1:9" x14ac:dyDescent="0.25">
      <c r="A6146" s="72"/>
      <c r="B6146" s="72"/>
      <c r="C6146" s="72"/>
      <c r="D6146" s="73"/>
      <c r="E6146" s="72"/>
      <c r="F6146" s="72"/>
      <c r="G6146" s="74"/>
      <c r="H6146" s="72"/>
      <c r="I6146" s="72"/>
    </row>
    <row r="6147" spans="1:9" x14ac:dyDescent="0.25">
      <c r="A6147" s="72"/>
      <c r="B6147" s="72"/>
      <c r="C6147" s="72"/>
      <c r="D6147" s="73"/>
      <c r="E6147" s="72"/>
      <c r="F6147" s="72"/>
      <c r="G6147" s="74"/>
      <c r="H6147" s="72"/>
      <c r="I6147" s="72"/>
    </row>
    <row r="6148" spans="1:9" x14ac:dyDescent="0.25">
      <c r="A6148" s="72"/>
      <c r="B6148" s="72"/>
      <c r="C6148" s="72"/>
      <c r="D6148" s="73"/>
      <c r="E6148" s="72"/>
      <c r="F6148" s="72"/>
      <c r="G6148" s="74"/>
      <c r="H6148" s="72"/>
      <c r="I6148" s="72"/>
    </row>
    <row r="6149" spans="1:9" x14ac:dyDescent="0.25">
      <c r="A6149" s="72"/>
      <c r="B6149" s="72"/>
      <c r="C6149" s="72"/>
      <c r="D6149" s="73"/>
      <c r="E6149" s="72"/>
      <c r="F6149" s="72"/>
      <c r="G6149" s="74"/>
      <c r="H6149" s="72"/>
      <c r="I6149" s="72"/>
    </row>
    <row r="6150" spans="1:9" x14ac:dyDescent="0.25">
      <c r="A6150" s="72"/>
      <c r="B6150" s="72"/>
      <c r="C6150" s="72"/>
      <c r="D6150" s="73"/>
      <c r="E6150" s="72"/>
      <c r="F6150" s="72"/>
      <c r="G6150" s="74"/>
      <c r="H6150" s="72"/>
      <c r="I6150" s="72"/>
    </row>
    <row r="6151" spans="1:9" x14ac:dyDescent="0.25">
      <c r="A6151" s="72"/>
      <c r="B6151" s="72"/>
      <c r="C6151" s="72"/>
      <c r="D6151" s="73"/>
      <c r="E6151" s="72"/>
      <c r="F6151" s="72"/>
      <c r="G6151" s="74"/>
      <c r="H6151" s="72"/>
      <c r="I6151" s="72"/>
    </row>
    <row r="6152" spans="1:9" x14ac:dyDescent="0.25">
      <c r="A6152" s="72"/>
      <c r="B6152" s="72"/>
      <c r="C6152" s="72"/>
      <c r="D6152" s="73"/>
      <c r="E6152" s="72"/>
      <c r="F6152" s="72"/>
      <c r="G6152" s="74"/>
      <c r="H6152" s="72"/>
      <c r="I6152" s="72"/>
    </row>
    <row r="6153" spans="1:9" x14ac:dyDescent="0.25">
      <c r="A6153" s="72"/>
      <c r="B6153" s="72"/>
      <c r="C6153" s="72"/>
      <c r="D6153" s="73"/>
      <c r="E6153" s="72"/>
      <c r="F6153" s="72"/>
      <c r="G6153" s="74"/>
      <c r="H6153" s="72"/>
      <c r="I6153" s="72"/>
    </row>
    <row r="6154" spans="1:9" x14ac:dyDescent="0.25">
      <c r="A6154" s="72"/>
      <c r="B6154" s="72"/>
      <c r="C6154" s="72"/>
      <c r="D6154" s="73"/>
      <c r="E6154" s="72"/>
      <c r="F6154" s="72"/>
      <c r="G6154" s="74"/>
      <c r="H6154" s="72"/>
      <c r="I6154" s="72"/>
    </row>
    <row r="6155" spans="1:9" x14ac:dyDescent="0.25">
      <c r="A6155" s="72"/>
      <c r="B6155" s="72"/>
      <c r="C6155" s="72"/>
      <c r="D6155" s="73"/>
      <c r="E6155" s="72"/>
      <c r="F6155" s="72"/>
      <c r="G6155" s="74"/>
      <c r="H6155" s="72"/>
      <c r="I6155" s="72"/>
    </row>
    <row r="6156" spans="1:9" x14ac:dyDescent="0.25">
      <c r="A6156" s="72"/>
      <c r="B6156" s="72"/>
      <c r="C6156" s="72"/>
      <c r="D6156" s="73"/>
      <c r="E6156" s="72"/>
      <c r="F6156" s="72"/>
      <c r="G6156" s="74"/>
      <c r="H6156" s="72"/>
      <c r="I6156" s="72"/>
    </row>
    <row r="6157" spans="1:9" x14ac:dyDescent="0.25">
      <c r="A6157" s="72"/>
      <c r="B6157" s="72"/>
      <c r="C6157" s="72"/>
      <c r="D6157" s="73"/>
      <c r="E6157" s="72"/>
      <c r="F6157" s="72"/>
      <c r="G6157" s="74"/>
      <c r="H6157" s="72"/>
      <c r="I6157" s="72"/>
    </row>
    <row r="6158" spans="1:9" x14ac:dyDescent="0.25">
      <c r="A6158" s="72"/>
      <c r="B6158" s="72"/>
      <c r="C6158" s="72"/>
      <c r="D6158" s="73"/>
      <c r="E6158" s="72"/>
      <c r="F6158" s="72"/>
      <c r="G6158" s="74"/>
      <c r="H6158" s="72"/>
      <c r="I6158" s="72"/>
    </row>
    <row r="6159" spans="1:9" x14ac:dyDescent="0.25">
      <c r="A6159" s="72"/>
      <c r="B6159" s="72"/>
      <c r="C6159" s="72"/>
      <c r="D6159" s="73"/>
      <c r="E6159" s="72"/>
      <c r="F6159" s="72"/>
      <c r="G6159" s="74"/>
      <c r="H6159" s="72"/>
      <c r="I6159" s="72"/>
    </row>
    <row r="6160" spans="1:9" x14ac:dyDescent="0.25">
      <c r="A6160" s="72"/>
      <c r="B6160" s="72"/>
      <c r="C6160" s="72"/>
      <c r="D6160" s="73"/>
      <c r="E6160" s="72"/>
      <c r="F6160" s="72"/>
      <c r="G6160" s="74"/>
      <c r="H6160" s="72"/>
      <c r="I6160" s="72"/>
    </row>
    <row r="6161" spans="1:9" x14ac:dyDescent="0.25">
      <c r="A6161" s="72"/>
      <c r="B6161" s="72"/>
      <c r="C6161" s="72"/>
      <c r="D6161" s="73"/>
      <c r="E6161" s="72"/>
      <c r="F6161" s="72"/>
      <c r="G6161" s="74"/>
      <c r="H6161" s="72"/>
      <c r="I6161" s="72"/>
    </row>
    <row r="6162" spans="1:9" x14ac:dyDescent="0.25">
      <c r="A6162" s="72"/>
      <c r="B6162" s="72"/>
      <c r="C6162" s="72"/>
      <c r="D6162" s="73"/>
      <c r="E6162" s="72"/>
      <c r="F6162" s="72"/>
      <c r="G6162" s="74"/>
      <c r="H6162" s="72"/>
      <c r="I6162" s="72"/>
    </row>
    <row r="6163" spans="1:9" x14ac:dyDescent="0.25">
      <c r="A6163" s="72"/>
      <c r="B6163" s="72"/>
      <c r="C6163" s="72"/>
      <c r="D6163" s="73"/>
      <c r="E6163" s="72"/>
      <c r="F6163" s="72"/>
      <c r="G6163" s="74"/>
      <c r="H6163" s="72"/>
      <c r="I6163" s="72"/>
    </row>
    <row r="6164" spans="1:9" x14ac:dyDescent="0.25">
      <c r="A6164" s="72"/>
      <c r="B6164" s="72"/>
      <c r="C6164" s="72"/>
      <c r="D6164" s="73"/>
      <c r="E6164" s="72"/>
      <c r="F6164" s="72"/>
      <c r="G6164" s="74"/>
      <c r="H6164" s="72"/>
      <c r="I6164" s="72"/>
    </row>
    <row r="6165" spans="1:9" x14ac:dyDescent="0.25">
      <c r="A6165" s="72"/>
      <c r="B6165" s="72"/>
      <c r="C6165" s="72"/>
      <c r="D6165" s="73"/>
      <c r="E6165" s="72"/>
      <c r="F6165" s="72"/>
      <c r="G6165" s="74"/>
      <c r="H6165" s="72"/>
      <c r="I6165" s="72"/>
    </row>
    <row r="6166" spans="1:9" x14ac:dyDescent="0.25">
      <c r="A6166" s="72"/>
      <c r="B6166" s="72"/>
      <c r="C6166" s="72"/>
      <c r="D6166" s="73"/>
      <c r="E6166" s="72"/>
      <c r="F6166" s="72"/>
      <c r="G6166" s="74"/>
      <c r="H6166" s="72"/>
      <c r="I6166" s="72"/>
    </row>
    <row r="6167" spans="1:9" x14ac:dyDescent="0.25">
      <c r="A6167" s="72"/>
      <c r="B6167" s="72"/>
      <c r="C6167" s="72"/>
      <c r="D6167" s="73"/>
      <c r="E6167" s="72"/>
      <c r="F6167" s="72"/>
      <c r="G6167" s="74"/>
      <c r="H6167" s="72"/>
      <c r="I6167" s="72"/>
    </row>
    <row r="6168" spans="1:9" x14ac:dyDescent="0.25">
      <c r="A6168" s="72"/>
      <c r="B6168" s="72"/>
      <c r="C6168" s="72"/>
      <c r="D6168" s="73"/>
      <c r="E6168" s="72"/>
      <c r="F6168" s="72"/>
      <c r="G6168" s="74"/>
      <c r="H6168" s="72"/>
      <c r="I6168" s="72"/>
    </row>
    <row r="6169" spans="1:9" x14ac:dyDescent="0.25">
      <c r="A6169" s="72"/>
      <c r="B6169" s="72"/>
      <c r="C6169" s="72"/>
      <c r="D6169" s="73"/>
      <c r="E6169" s="72"/>
      <c r="F6169" s="72"/>
      <c r="G6169" s="74"/>
      <c r="H6169" s="72"/>
      <c r="I6169" s="72"/>
    </row>
    <row r="6170" spans="1:9" x14ac:dyDescent="0.25">
      <c r="A6170" s="72"/>
      <c r="B6170" s="72"/>
      <c r="C6170" s="72"/>
      <c r="D6170" s="73"/>
      <c r="E6170" s="72"/>
      <c r="F6170" s="72"/>
      <c r="G6170" s="74"/>
      <c r="H6170" s="72"/>
      <c r="I6170" s="72"/>
    </row>
    <row r="6171" spans="1:9" x14ac:dyDescent="0.25">
      <c r="A6171" s="72"/>
      <c r="B6171" s="72"/>
      <c r="C6171" s="72"/>
      <c r="D6171" s="73"/>
      <c r="E6171" s="72"/>
      <c r="F6171" s="72"/>
      <c r="G6171" s="74"/>
      <c r="H6171" s="72"/>
      <c r="I6171" s="72"/>
    </row>
    <row r="6172" spans="1:9" x14ac:dyDescent="0.25">
      <c r="A6172" s="72"/>
      <c r="B6172" s="72"/>
      <c r="C6172" s="72"/>
      <c r="D6172" s="73"/>
      <c r="E6172" s="72"/>
      <c r="F6172" s="72"/>
      <c r="G6172" s="74"/>
      <c r="H6172" s="72"/>
      <c r="I6172" s="72"/>
    </row>
    <row r="6173" spans="1:9" x14ac:dyDescent="0.25">
      <c r="A6173" s="72"/>
      <c r="B6173" s="72"/>
      <c r="C6173" s="72"/>
      <c r="D6173" s="73"/>
      <c r="E6173" s="72"/>
      <c r="F6173" s="72"/>
      <c r="G6173" s="74"/>
      <c r="H6173" s="72"/>
      <c r="I6173" s="72"/>
    </row>
    <row r="6174" spans="1:9" x14ac:dyDescent="0.25">
      <c r="A6174" s="72"/>
      <c r="B6174" s="72"/>
      <c r="C6174" s="72"/>
      <c r="D6174" s="73"/>
      <c r="E6174" s="72"/>
      <c r="F6174" s="72"/>
      <c r="G6174" s="74"/>
      <c r="H6174" s="72"/>
      <c r="I6174" s="72"/>
    </row>
    <row r="6175" spans="1:9" x14ac:dyDescent="0.25">
      <c r="A6175" s="72"/>
      <c r="B6175" s="72"/>
      <c r="C6175" s="72"/>
      <c r="D6175" s="73"/>
      <c r="E6175" s="72"/>
      <c r="F6175" s="72"/>
      <c r="G6175" s="74"/>
      <c r="H6175" s="72"/>
      <c r="I6175" s="72"/>
    </row>
    <row r="6176" spans="1:9" x14ac:dyDescent="0.25">
      <c r="A6176" s="72"/>
      <c r="B6176" s="72"/>
      <c r="C6176" s="72"/>
      <c r="D6176" s="73"/>
      <c r="E6176" s="72"/>
      <c r="F6176" s="72"/>
      <c r="G6176" s="74"/>
      <c r="H6176" s="72"/>
      <c r="I6176" s="72"/>
    </row>
    <row r="6177" spans="1:9" x14ac:dyDescent="0.25">
      <c r="A6177" s="72"/>
      <c r="B6177" s="72"/>
      <c r="C6177" s="72"/>
      <c r="D6177" s="73"/>
      <c r="E6177" s="72"/>
      <c r="F6177" s="72"/>
      <c r="G6177" s="74"/>
      <c r="H6177" s="72"/>
      <c r="I6177" s="72"/>
    </row>
    <row r="6178" spans="1:9" x14ac:dyDescent="0.25">
      <c r="A6178" s="72"/>
      <c r="B6178" s="72"/>
      <c r="C6178" s="72"/>
      <c r="D6178" s="73"/>
      <c r="E6178" s="72"/>
      <c r="F6178" s="72"/>
      <c r="G6178" s="74"/>
      <c r="H6178" s="72"/>
      <c r="I6178" s="72"/>
    </row>
    <row r="6179" spans="1:9" x14ac:dyDescent="0.25">
      <c r="A6179" s="72"/>
      <c r="B6179" s="72"/>
      <c r="C6179" s="72"/>
      <c r="D6179" s="73"/>
      <c r="E6179" s="72"/>
      <c r="F6179" s="72"/>
      <c r="G6179" s="74"/>
      <c r="H6179" s="72"/>
      <c r="I6179" s="72"/>
    </row>
    <row r="6180" spans="1:9" x14ac:dyDescent="0.25">
      <c r="A6180" s="72"/>
      <c r="B6180" s="72"/>
      <c r="C6180" s="72"/>
      <c r="D6180" s="73"/>
      <c r="E6180" s="72"/>
      <c r="F6180" s="72"/>
      <c r="G6180" s="74"/>
      <c r="H6180" s="72"/>
      <c r="I6180" s="72"/>
    </row>
    <row r="6181" spans="1:9" x14ac:dyDescent="0.25">
      <c r="A6181" s="72"/>
      <c r="B6181" s="72"/>
      <c r="C6181" s="72"/>
      <c r="D6181" s="73"/>
      <c r="E6181" s="72"/>
      <c r="F6181" s="72"/>
      <c r="G6181" s="74"/>
      <c r="H6181" s="72"/>
      <c r="I6181" s="72"/>
    </row>
    <row r="6182" spans="1:9" x14ac:dyDescent="0.25">
      <c r="A6182" s="72"/>
      <c r="B6182" s="72"/>
      <c r="C6182" s="72"/>
      <c r="D6182" s="73"/>
      <c r="E6182" s="72"/>
      <c r="F6182" s="72"/>
      <c r="G6182" s="74"/>
      <c r="H6182" s="72"/>
      <c r="I6182" s="72"/>
    </row>
    <row r="6183" spans="1:9" x14ac:dyDescent="0.25">
      <c r="A6183" s="72"/>
      <c r="B6183" s="72"/>
      <c r="C6183" s="72"/>
      <c r="D6183" s="73"/>
      <c r="E6183" s="72"/>
      <c r="F6183" s="72"/>
      <c r="G6183" s="74"/>
      <c r="H6183" s="72"/>
      <c r="I6183" s="72"/>
    </row>
    <row r="6184" spans="1:9" x14ac:dyDescent="0.25">
      <c r="A6184" s="72"/>
      <c r="B6184" s="72"/>
      <c r="C6184" s="72"/>
      <c r="D6184" s="73"/>
      <c r="E6184" s="72"/>
      <c r="F6184" s="72"/>
      <c r="G6184" s="74"/>
      <c r="H6184" s="72"/>
      <c r="I6184" s="72"/>
    </row>
    <row r="6185" spans="1:9" x14ac:dyDescent="0.25">
      <c r="A6185" s="72"/>
      <c r="B6185" s="72"/>
      <c r="C6185" s="72"/>
      <c r="D6185" s="73"/>
      <c r="E6185" s="72"/>
      <c r="F6185" s="72"/>
      <c r="G6185" s="74"/>
      <c r="H6185" s="72"/>
      <c r="I6185" s="72"/>
    </row>
    <row r="6186" spans="1:9" x14ac:dyDescent="0.25">
      <c r="A6186" s="72"/>
      <c r="B6186" s="72"/>
      <c r="C6186" s="72"/>
      <c r="D6186" s="73"/>
      <c r="E6186" s="72"/>
      <c r="F6186" s="72"/>
      <c r="G6186" s="74"/>
      <c r="H6186" s="72"/>
      <c r="I6186" s="72"/>
    </row>
    <row r="6187" spans="1:9" x14ac:dyDescent="0.25">
      <c r="A6187" s="72"/>
      <c r="B6187" s="72"/>
      <c r="C6187" s="72"/>
      <c r="D6187" s="73"/>
      <c r="E6187" s="72"/>
      <c r="F6187" s="72"/>
      <c r="G6187" s="74"/>
      <c r="H6187" s="72"/>
      <c r="I6187" s="72"/>
    </row>
    <row r="6188" spans="1:9" x14ac:dyDescent="0.25">
      <c r="A6188" s="72"/>
      <c r="B6188" s="72"/>
      <c r="C6188" s="72"/>
      <c r="D6188" s="73"/>
      <c r="E6188" s="72"/>
      <c r="F6188" s="72"/>
      <c r="G6188" s="74"/>
      <c r="H6188" s="72"/>
      <c r="I6188" s="72"/>
    </row>
    <row r="6189" spans="1:9" x14ac:dyDescent="0.25">
      <c r="A6189" s="72"/>
      <c r="B6189" s="72"/>
      <c r="C6189" s="72"/>
      <c r="D6189" s="73"/>
      <c r="E6189" s="72"/>
      <c r="F6189" s="72"/>
      <c r="G6189" s="74"/>
      <c r="H6189" s="72"/>
      <c r="I6189" s="72"/>
    </row>
    <row r="6190" spans="1:9" x14ac:dyDescent="0.25">
      <c r="A6190" s="72"/>
      <c r="B6190" s="72"/>
      <c r="C6190" s="72"/>
      <c r="D6190" s="73"/>
      <c r="E6190" s="72"/>
      <c r="F6190" s="72"/>
      <c r="G6190" s="74"/>
      <c r="H6190" s="72"/>
      <c r="I6190" s="72"/>
    </row>
    <row r="6191" spans="1:9" x14ac:dyDescent="0.25">
      <c r="A6191" s="72"/>
      <c r="B6191" s="72"/>
      <c r="C6191" s="72"/>
      <c r="D6191" s="73"/>
      <c r="E6191" s="72"/>
      <c r="F6191" s="72"/>
      <c r="G6191" s="74"/>
      <c r="H6191" s="72"/>
      <c r="I6191" s="72"/>
    </row>
    <row r="6192" spans="1:9" x14ac:dyDescent="0.25">
      <c r="A6192" s="72"/>
      <c r="B6192" s="72"/>
      <c r="C6192" s="72"/>
      <c r="D6192" s="73"/>
      <c r="E6192" s="72"/>
      <c r="F6192" s="72"/>
      <c r="G6192" s="74"/>
      <c r="H6192" s="72"/>
      <c r="I6192" s="72"/>
    </row>
    <row r="6193" spans="1:9" x14ac:dyDescent="0.25">
      <c r="A6193" s="72"/>
      <c r="B6193" s="72"/>
      <c r="C6193" s="72"/>
      <c r="D6193" s="73"/>
      <c r="E6193" s="72"/>
      <c r="F6193" s="72"/>
      <c r="G6193" s="74"/>
      <c r="H6193" s="72"/>
      <c r="I6193" s="72"/>
    </row>
    <row r="6194" spans="1:9" x14ac:dyDescent="0.25">
      <c r="A6194" s="72"/>
      <c r="B6194" s="72"/>
      <c r="C6194" s="72"/>
      <c r="D6194" s="73"/>
      <c r="E6194" s="72"/>
      <c r="F6194" s="72"/>
      <c r="G6194" s="74"/>
      <c r="H6194" s="72"/>
      <c r="I6194" s="72"/>
    </row>
    <row r="6195" spans="1:9" x14ac:dyDescent="0.25">
      <c r="A6195" s="72"/>
      <c r="B6195" s="72"/>
      <c r="C6195" s="72"/>
      <c r="D6195" s="73"/>
      <c r="E6195" s="72"/>
      <c r="F6195" s="72"/>
      <c r="G6195" s="74"/>
      <c r="H6195" s="72"/>
      <c r="I6195" s="72"/>
    </row>
    <row r="6196" spans="1:9" x14ac:dyDescent="0.25">
      <c r="A6196" s="72"/>
      <c r="B6196" s="72"/>
      <c r="C6196" s="72"/>
      <c r="D6196" s="73"/>
      <c r="E6196" s="72"/>
      <c r="F6196" s="72"/>
      <c r="G6196" s="74"/>
      <c r="H6196" s="72"/>
      <c r="I6196" s="72"/>
    </row>
    <row r="6197" spans="1:9" x14ac:dyDescent="0.25">
      <c r="A6197" s="72"/>
      <c r="B6197" s="72"/>
      <c r="C6197" s="72"/>
      <c r="D6197" s="73"/>
      <c r="E6197" s="72"/>
      <c r="F6197" s="72"/>
      <c r="G6197" s="74"/>
      <c r="H6197" s="72"/>
      <c r="I6197" s="72"/>
    </row>
    <row r="6198" spans="1:9" x14ac:dyDescent="0.25">
      <c r="A6198" s="72"/>
      <c r="B6198" s="72"/>
      <c r="C6198" s="72"/>
      <c r="D6198" s="73"/>
      <c r="E6198" s="72"/>
      <c r="F6198" s="72"/>
      <c r="G6198" s="74"/>
      <c r="H6198" s="72"/>
      <c r="I6198" s="72"/>
    </row>
    <row r="6199" spans="1:9" x14ac:dyDescent="0.25">
      <c r="A6199" s="72"/>
      <c r="B6199" s="72"/>
      <c r="C6199" s="72"/>
      <c r="D6199" s="73"/>
      <c r="E6199" s="72"/>
      <c r="F6199" s="72"/>
      <c r="G6199" s="74"/>
      <c r="H6199" s="72"/>
      <c r="I6199" s="72"/>
    </row>
    <row r="6200" spans="1:9" x14ac:dyDescent="0.25">
      <c r="A6200" s="72"/>
      <c r="B6200" s="72"/>
      <c r="C6200" s="72"/>
      <c r="D6200" s="73"/>
      <c r="E6200" s="72"/>
      <c r="F6200" s="72"/>
      <c r="G6200" s="74"/>
      <c r="H6200" s="72"/>
      <c r="I6200" s="72"/>
    </row>
    <row r="6201" spans="1:9" x14ac:dyDescent="0.25">
      <c r="A6201" s="72"/>
      <c r="B6201" s="72"/>
      <c r="C6201" s="72"/>
      <c r="D6201" s="73"/>
      <c r="E6201" s="72"/>
      <c r="F6201" s="72"/>
      <c r="G6201" s="74"/>
      <c r="H6201" s="72"/>
      <c r="I6201" s="72"/>
    </row>
    <row r="6202" spans="1:9" x14ac:dyDescent="0.25">
      <c r="A6202" s="72"/>
      <c r="B6202" s="72"/>
      <c r="C6202" s="72"/>
      <c r="D6202" s="73"/>
      <c r="E6202" s="72"/>
      <c r="F6202" s="72"/>
      <c r="G6202" s="74"/>
      <c r="H6202" s="72"/>
      <c r="I6202" s="72"/>
    </row>
    <row r="6203" spans="1:9" x14ac:dyDescent="0.25">
      <c r="A6203" s="72"/>
      <c r="B6203" s="72"/>
      <c r="C6203" s="72"/>
      <c r="D6203" s="73"/>
      <c r="E6203" s="72"/>
      <c r="F6203" s="72"/>
      <c r="G6203" s="74"/>
      <c r="H6203" s="72"/>
      <c r="I6203" s="72"/>
    </row>
    <row r="6204" spans="1:9" x14ac:dyDescent="0.25">
      <c r="A6204" s="72"/>
      <c r="B6204" s="72"/>
      <c r="C6204" s="72"/>
      <c r="D6204" s="73"/>
      <c r="E6204" s="72"/>
      <c r="F6204" s="72"/>
      <c r="G6204" s="74"/>
      <c r="H6204" s="72"/>
      <c r="I6204" s="72"/>
    </row>
    <row r="6205" spans="1:9" x14ac:dyDescent="0.25">
      <c r="A6205" s="72"/>
      <c r="B6205" s="72"/>
      <c r="C6205" s="72"/>
      <c r="D6205" s="73"/>
      <c r="E6205" s="72"/>
      <c r="F6205" s="72"/>
      <c r="G6205" s="74"/>
      <c r="H6205" s="72"/>
      <c r="I6205" s="72"/>
    </row>
    <row r="6206" spans="1:9" x14ac:dyDescent="0.25">
      <c r="A6206" s="72"/>
      <c r="B6206" s="72"/>
      <c r="C6206" s="72"/>
      <c r="D6206" s="73"/>
      <c r="E6206" s="72"/>
      <c r="F6206" s="72"/>
      <c r="G6206" s="74"/>
      <c r="H6206" s="72"/>
      <c r="I6206" s="72"/>
    </row>
    <row r="6207" spans="1:9" x14ac:dyDescent="0.25">
      <c r="A6207" s="72"/>
      <c r="B6207" s="72"/>
      <c r="C6207" s="72"/>
      <c r="D6207" s="73"/>
      <c r="E6207" s="72"/>
      <c r="F6207" s="72"/>
      <c r="G6207" s="74"/>
      <c r="H6207" s="72"/>
      <c r="I6207" s="72"/>
    </row>
    <row r="6208" spans="1:9" x14ac:dyDescent="0.25">
      <c r="A6208" s="72"/>
      <c r="B6208" s="72"/>
      <c r="C6208" s="72"/>
      <c r="D6208" s="73"/>
      <c r="E6208" s="72"/>
      <c r="F6208" s="72"/>
      <c r="G6208" s="74"/>
      <c r="H6208" s="72"/>
      <c r="I6208" s="72"/>
    </row>
    <row r="6209" spans="1:9" x14ac:dyDescent="0.25">
      <c r="A6209" s="72"/>
      <c r="B6209" s="72"/>
      <c r="C6209" s="72"/>
      <c r="D6209" s="73"/>
      <c r="E6209" s="72"/>
      <c r="F6209" s="72"/>
      <c r="G6209" s="74"/>
      <c r="H6209" s="72"/>
      <c r="I6209" s="72"/>
    </row>
    <row r="6210" spans="1:9" x14ac:dyDescent="0.25">
      <c r="A6210" s="72"/>
      <c r="B6210" s="72"/>
      <c r="C6210" s="72"/>
      <c r="D6210" s="73"/>
      <c r="E6210" s="72"/>
      <c r="F6210" s="72"/>
      <c r="G6210" s="74"/>
      <c r="H6210" s="72"/>
      <c r="I6210" s="72"/>
    </row>
    <row r="6211" spans="1:9" x14ac:dyDescent="0.25">
      <c r="A6211" s="72"/>
      <c r="B6211" s="72"/>
      <c r="C6211" s="72"/>
      <c r="D6211" s="73"/>
      <c r="E6211" s="72"/>
      <c r="F6211" s="72"/>
      <c r="G6211" s="74"/>
      <c r="H6211" s="72"/>
      <c r="I6211" s="72"/>
    </row>
    <row r="6212" spans="1:9" x14ac:dyDescent="0.25">
      <c r="A6212" s="72"/>
      <c r="B6212" s="72"/>
      <c r="C6212" s="72"/>
      <c r="D6212" s="73"/>
      <c r="E6212" s="72"/>
      <c r="F6212" s="72"/>
      <c r="G6212" s="74"/>
      <c r="H6212" s="72"/>
      <c r="I6212" s="72"/>
    </row>
    <row r="6213" spans="1:9" x14ac:dyDescent="0.25">
      <c r="A6213" s="72"/>
      <c r="B6213" s="72"/>
      <c r="C6213" s="72"/>
      <c r="D6213" s="73"/>
      <c r="E6213" s="72"/>
      <c r="F6213" s="72"/>
      <c r="G6213" s="74"/>
      <c r="H6213" s="72"/>
      <c r="I6213" s="72"/>
    </row>
    <row r="6214" spans="1:9" x14ac:dyDescent="0.25">
      <c r="A6214" s="72"/>
      <c r="B6214" s="72"/>
      <c r="C6214" s="72"/>
      <c r="D6214" s="73"/>
      <c r="E6214" s="72"/>
      <c r="F6214" s="72"/>
      <c r="G6214" s="74"/>
      <c r="H6214" s="72"/>
      <c r="I6214" s="72"/>
    </row>
    <row r="6215" spans="1:9" x14ac:dyDescent="0.25">
      <c r="A6215" s="72"/>
      <c r="B6215" s="72"/>
      <c r="C6215" s="72"/>
      <c r="D6215" s="73"/>
      <c r="E6215" s="72"/>
      <c r="F6215" s="72"/>
      <c r="G6215" s="74"/>
      <c r="H6215" s="72"/>
      <c r="I6215" s="72"/>
    </row>
    <row r="6216" spans="1:9" x14ac:dyDescent="0.25">
      <c r="A6216" s="72"/>
      <c r="B6216" s="72"/>
      <c r="C6216" s="72"/>
      <c r="D6216" s="73"/>
      <c r="E6216" s="72"/>
      <c r="F6216" s="72"/>
      <c r="G6216" s="74"/>
      <c r="H6216" s="72"/>
      <c r="I6216" s="72"/>
    </row>
    <row r="6217" spans="1:9" x14ac:dyDescent="0.25">
      <c r="A6217" s="72"/>
      <c r="B6217" s="72"/>
      <c r="C6217" s="72"/>
      <c r="D6217" s="73"/>
      <c r="E6217" s="72"/>
      <c r="F6217" s="72"/>
      <c r="G6217" s="74"/>
      <c r="H6217" s="72"/>
      <c r="I6217" s="72"/>
    </row>
    <row r="6218" spans="1:9" x14ac:dyDescent="0.25">
      <c r="A6218" s="72"/>
      <c r="B6218" s="72"/>
      <c r="C6218" s="72"/>
      <c r="D6218" s="73"/>
      <c r="E6218" s="72"/>
      <c r="F6218" s="72"/>
      <c r="G6218" s="74"/>
      <c r="H6218" s="72"/>
      <c r="I6218" s="72"/>
    </row>
    <row r="6219" spans="1:9" x14ac:dyDescent="0.25">
      <c r="A6219" s="72"/>
      <c r="B6219" s="72"/>
      <c r="C6219" s="72"/>
      <c r="D6219" s="73"/>
      <c r="E6219" s="72"/>
      <c r="F6219" s="72"/>
      <c r="G6219" s="74"/>
      <c r="H6219" s="72"/>
      <c r="I6219" s="72"/>
    </row>
    <row r="6220" spans="1:9" x14ac:dyDescent="0.25">
      <c r="A6220" s="72"/>
      <c r="B6220" s="72"/>
      <c r="C6220" s="72"/>
      <c r="D6220" s="73"/>
      <c r="E6220" s="72"/>
      <c r="F6220" s="72"/>
      <c r="G6220" s="74"/>
      <c r="H6220" s="72"/>
      <c r="I6220" s="72"/>
    </row>
    <row r="6221" spans="1:9" x14ac:dyDescent="0.25">
      <c r="A6221" s="72"/>
      <c r="B6221" s="72"/>
      <c r="C6221" s="72"/>
      <c r="D6221" s="73"/>
      <c r="E6221" s="72"/>
      <c r="F6221" s="72"/>
      <c r="G6221" s="74"/>
      <c r="H6221" s="72"/>
      <c r="I6221" s="72"/>
    </row>
    <row r="6222" spans="1:9" x14ac:dyDescent="0.25">
      <c r="A6222" s="72"/>
      <c r="B6222" s="72"/>
      <c r="C6222" s="72"/>
      <c r="D6222" s="73"/>
      <c r="E6222" s="72"/>
      <c r="F6222" s="72"/>
      <c r="G6222" s="74"/>
      <c r="H6222" s="72"/>
      <c r="I6222" s="72"/>
    </row>
    <row r="6223" spans="1:9" x14ac:dyDescent="0.25">
      <c r="A6223" s="72"/>
      <c r="B6223" s="72"/>
      <c r="C6223" s="72"/>
      <c r="D6223" s="73"/>
      <c r="E6223" s="72"/>
      <c r="F6223" s="72"/>
      <c r="G6223" s="74"/>
      <c r="H6223" s="72"/>
      <c r="I6223" s="72"/>
    </row>
    <row r="6224" spans="1:9" x14ac:dyDescent="0.25">
      <c r="A6224" s="72"/>
      <c r="B6224" s="72"/>
      <c r="C6224" s="72"/>
      <c r="D6224" s="73"/>
      <c r="E6224" s="72"/>
      <c r="F6224" s="72"/>
      <c r="G6224" s="74"/>
      <c r="H6224" s="72"/>
      <c r="I6224" s="72"/>
    </row>
    <row r="6225" spans="1:9" x14ac:dyDescent="0.25">
      <c r="A6225" s="72"/>
      <c r="B6225" s="72"/>
      <c r="C6225" s="72"/>
      <c r="D6225" s="73"/>
      <c r="E6225" s="72"/>
      <c r="F6225" s="72"/>
      <c r="G6225" s="74"/>
      <c r="H6225" s="72"/>
      <c r="I6225" s="72"/>
    </row>
    <row r="6226" spans="1:9" x14ac:dyDescent="0.25">
      <c r="A6226" s="72"/>
      <c r="B6226" s="72"/>
      <c r="C6226" s="72"/>
      <c r="D6226" s="73"/>
      <c r="E6226" s="72"/>
      <c r="F6226" s="72"/>
      <c r="G6226" s="74"/>
      <c r="H6226" s="72"/>
      <c r="I6226" s="72"/>
    </row>
    <row r="6227" spans="1:9" x14ac:dyDescent="0.25">
      <c r="A6227" s="72"/>
      <c r="B6227" s="72"/>
      <c r="C6227" s="72"/>
      <c r="D6227" s="73"/>
      <c r="E6227" s="72"/>
      <c r="F6227" s="72"/>
      <c r="G6227" s="74"/>
      <c r="H6227" s="72"/>
      <c r="I6227" s="72"/>
    </row>
    <row r="6228" spans="1:9" x14ac:dyDescent="0.25">
      <c r="A6228" s="72"/>
      <c r="B6228" s="72"/>
      <c r="C6228" s="72"/>
      <c r="D6228" s="73"/>
      <c r="E6228" s="72"/>
      <c r="F6228" s="72"/>
      <c r="G6228" s="74"/>
      <c r="H6228" s="72"/>
      <c r="I6228" s="72"/>
    </row>
    <row r="6229" spans="1:9" x14ac:dyDescent="0.25">
      <c r="A6229" s="72"/>
      <c r="B6229" s="72"/>
      <c r="C6229" s="72"/>
      <c r="D6229" s="73"/>
      <c r="E6229" s="72"/>
      <c r="F6229" s="72"/>
      <c r="G6229" s="74"/>
      <c r="H6229" s="72"/>
      <c r="I6229" s="72"/>
    </row>
    <row r="6230" spans="1:9" x14ac:dyDescent="0.25">
      <c r="A6230" s="72"/>
      <c r="B6230" s="72"/>
      <c r="C6230" s="72"/>
      <c r="D6230" s="73"/>
      <c r="E6230" s="72"/>
      <c r="F6230" s="72"/>
      <c r="G6230" s="74"/>
      <c r="H6230" s="72"/>
      <c r="I6230" s="72"/>
    </row>
    <row r="6231" spans="1:9" x14ac:dyDescent="0.25">
      <c r="A6231" s="72"/>
      <c r="B6231" s="72"/>
      <c r="C6231" s="72"/>
      <c r="D6231" s="73"/>
      <c r="E6231" s="72"/>
      <c r="F6231" s="72"/>
      <c r="G6231" s="74"/>
      <c r="H6231" s="72"/>
      <c r="I6231" s="72"/>
    </row>
    <row r="6232" spans="1:9" x14ac:dyDescent="0.25">
      <c r="A6232" s="72"/>
      <c r="B6232" s="72"/>
      <c r="C6232" s="72"/>
      <c r="D6232" s="73"/>
      <c r="E6232" s="72"/>
      <c r="F6232" s="72"/>
      <c r="G6232" s="74"/>
      <c r="H6232" s="72"/>
      <c r="I6232" s="72"/>
    </row>
    <row r="6233" spans="1:9" x14ac:dyDescent="0.25">
      <c r="A6233" s="72"/>
      <c r="B6233" s="72"/>
      <c r="C6233" s="72"/>
      <c r="D6233" s="73"/>
      <c r="E6233" s="72"/>
      <c r="F6233" s="72"/>
      <c r="G6233" s="74"/>
      <c r="H6233" s="72"/>
      <c r="I6233" s="72"/>
    </row>
    <row r="6234" spans="1:9" x14ac:dyDescent="0.25">
      <c r="A6234" s="72"/>
      <c r="B6234" s="72"/>
      <c r="C6234" s="72"/>
      <c r="D6234" s="73"/>
      <c r="E6234" s="72"/>
      <c r="F6234" s="72"/>
      <c r="G6234" s="74"/>
      <c r="H6234" s="72"/>
      <c r="I6234" s="72"/>
    </row>
    <row r="6235" spans="1:9" x14ac:dyDescent="0.25">
      <c r="A6235" s="72"/>
      <c r="B6235" s="72"/>
      <c r="C6235" s="72"/>
      <c r="D6235" s="73"/>
      <c r="E6235" s="72"/>
      <c r="F6235" s="72"/>
      <c r="G6235" s="74"/>
      <c r="H6235" s="72"/>
      <c r="I6235" s="72"/>
    </row>
    <row r="6236" spans="1:9" x14ac:dyDescent="0.25">
      <c r="A6236" s="72"/>
      <c r="B6236" s="72"/>
      <c r="C6236" s="72"/>
      <c r="D6236" s="73"/>
      <c r="E6236" s="72"/>
      <c r="F6236" s="72"/>
      <c r="G6236" s="74"/>
      <c r="H6236" s="72"/>
      <c r="I6236" s="72"/>
    </row>
    <row r="6237" spans="1:9" x14ac:dyDescent="0.25">
      <c r="A6237" s="72"/>
      <c r="B6237" s="72"/>
      <c r="C6237" s="72"/>
      <c r="D6237" s="73"/>
      <c r="E6237" s="72"/>
      <c r="F6237" s="72"/>
      <c r="G6237" s="74"/>
      <c r="H6237" s="72"/>
      <c r="I6237" s="72"/>
    </row>
    <row r="6238" spans="1:9" x14ac:dyDescent="0.25">
      <c r="A6238" s="72"/>
      <c r="B6238" s="72"/>
      <c r="C6238" s="72"/>
      <c r="D6238" s="73"/>
      <c r="E6238" s="72"/>
      <c r="F6238" s="72"/>
      <c r="G6238" s="74"/>
      <c r="H6238" s="72"/>
      <c r="I6238" s="72"/>
    </row>
    <row r="6239" spans="1:9" x14ac:dyDescent="0.25">
      <c r="A6239" s="72"/>
      <c r="B6239" s="72"/>
      <c r="C6239" s="72"/>
      <c r="D6239" s="73"/>
      <c r="E6239" s="72"/>
      <c r="F6239" s="72"/>
      <c r="G6239" s="74"/>
      <c r="H6239" s="72"/>
      <c r="I6239" s="72"/>
    </row>
    <row r="6240" spans="1:9" x14ac:dyDescent="0.25">
      <c r="A6240" s="72"/>
      <c r="B6240" s="72"/>
      <c r="C6240" s="72"/>
      <c r="D6240" s="73"/>
      <c r="E6240" s="72"/>
      <c r="F6240" s="72"/>
      <c r="G6240" s="74"/>
      <c r="H6240" s="72"/>
      <c r="I6240" s="72"/>
    </row>
    <row r="6241" spans="1:9" x14ac:dyDescent="0.25">
      <c r="A6241" s="72"/>
      <c r="B6241" s="72"/>
      <c r="C6241" s="72"/>
      <c r="D6241" s="73"/>
      <c r="E6241" s="72"/>
      <c r="F6241" s="72"/>
      <c r="G6241" s="74"/>
      <c r="H6241" s="72"/>
      <c r="I6241" s="72"/>
    </row>
    <row r="6242" spans="1:9" x14ac:dyDescent="0.25">
      <c r="A6242" s="72"/>
      <c r="B6242" s="72"/>
      <c r="C6242" s="72"/>
      <c r="D6242" s="73"/>
      <c r="E6242" s="72"/>
      <c r="F6242" s="72"/>
      <c r="G6242" s="74"/>
      <c r="H6242" s="72"/>
      <c r="I6242" s="72"/>
    </row>
    <row r="6243" spans="1:9" x14ac:dyDescent="0.25">
      <c r="A6243" s="72"/>
      <c r="B6243" s="72"/>
      <c r="C6243" s="72"/>
      <c r="D6243" s="73"/>
      <c r="E6243" s="72"/>
      <c r="F6243" s="72"/>
      <c r="G6243" s="74"/>
      <c r="H6243" s="72"/>
      <c r="I6243" s="72"/>
    </row>
    <row r="6244" spans="1:9" x14ac:dyDescent="0.25">
      <c r="A6244" s="72"/>
      <c r="B6244" s="72"/>
      <c r="C6244" s="72"/>
      <c r="D6244" s="73"/>
      <c r="E6244" s="72"/>
      <c r="F6244" s="72"/>
      <c r="G6244" s="74"/>
      <c r="H6244" s="72"/>
      <c r="I6244" s="72"/>
    </row>
    <row r="6245" spans="1:9" x14ac:dyDescent="0.25">
      <c r="A6245" s="72"/>
      <c r="B6245" s="72"/>
      <c r="C6245" s="72"/>
      <c r="D6245" s="73"/>
      <c r="E6245" s="72"/>
      <c r="F6245" s="72"/>
      <c r="G6245" s="74"/>
      <c r="H6245" s="72"/>
      <c r="I6245" s="72"/>
    </row>
    <row r="6246" spans="1:9" x14ac:dyDescent="0.25">
      <c r="A6246" s="72"/>
      <c r="B6246" s="72"/>
      <c r="C6246" s="72"/>
      <c r="D6246" s="73"/>
      <c r="E6246" s="72"/>
      <c r="F6246" s="72"/>
      <c r="G6246" s="74"/>
      <c r="H6246" s="72"/>
      <c r="I6246" s="72"/>
    </row>
    <row r="6247" spans="1:9" x14ac:dyDescent="0.25">
      <c r="A6247" s="72"/>
      <c r="B6247" s="72"/>
      <c r="C6247" s="72"/>
      <c r="D6247" s="73"/>
      <c r="E6247" s="72"/>
      <c r="F6247" s="72"/>
      <c r="G6247" s="74"/>
      <c r="H6247" s="72"/>
      <c r="I6247" s="72"/>
    </row>
    <row r="6248" spans="1:9" x14ac:dyDescent="0.25">
      <c r="A6248" s="72"/>
      <c r="B6248" s="72"/>
      <c r="C6248" s="72"/>
      <c r="D6248" s="73"/>
      <c r="E6248" s="72"/>
      <c r="F6248" s="72"/>
      <c r="G6248" s="74"/>
      <c r="H6248" s="72"/>
      <c r="I6248" s="72"/>
    </row>
    <row r="6249" spans="1:9" x14ac:dyDescent="0.25">
      <c r="A6249" s="72"/>
      <c r="B6249" s="72"/>
      <c r="C6249" s="72"/>
      <c r="D6249" s="73"/>
      <c r="E6249" s="72"/>
      <c r="F6249" s="72"/>
      <c r="G6249" s="74"/>
      <c r="H6249" s="72"/>
      <c r="I6249" s="72"/>
    </row>
    <row r="6250" spans="1:9" x14ac:dyDescent="0.25">
      <c r="A6250" s="72"/>
      <c r="B6250" s="72"/>
      <c r="C6250" s="72"/>
      <c r="D6250" s="73"/>
      <c r="E6250" s="72"/>
      <c r="F6250" s="72"/>
      <c r="G6250" s="74"/>
      <c r="H6250" s="72"/>
      <c r="I6250" s="72"/>
    </row>
    <row r="6251" spans="1:9" x14ac:dyDescent="0.25">
      <c r="A6251" s="72"/>
      <c r="B6251" s="72"/>
      <c r="C6251" s="72"/>
      <c r="D6251" s="73"/>
      <c r="E6251" s="72"/>
      <c r="F6251" s="72"/>
      <c r="G6251" s="74"/>
      <c r="H6251" s="72"/>
      <c r="I6251" s="72"/>
    </row>
    <row r="6252" spans="1:9" x14ac:dyDescent="0.25">
      <c r="A6252" s="72"/>
      <c r="B6252" s="72"/>
      <c r="C6252" s="72"/>
      <c r="D6252" s="73"/>
      <c r="E6252" s="72"/>
      <c r="F6252" s="72"/>
      <c r="G6252" s="74"/>
      <c r="H6252" s="72"/>
      <c r="I6252" s="72"/>
    </row>
    <row r="6253" spans="1:9" x14ac:dyDescent="0.25">
      <c r="A6253" s="72"/>
      <c r="B6253" s="72"/>
      <c r="C6253" s="72"/>
      <c r="D6253" s="73"/>
      <c r="E6253" s="72"/>
      <c r="F6253" s="72"/>
      <c r="G6253" s="74"/>
      <c r="H6253" s="72"/>
      <c r="I6253" s="72"/>
    </row>
    <row r="6254" spans="1:9" x14ac:dyDescent="0.25">
      <c r="A6254" s="72"/>
      <c r="B6254" s="72"/>
      <c r="C6254" s="72"/>
      <c r="D6254" s="73"/>
      <c r="E6254" s="72"/>
      <c r="F6254" s="72"/>
      <c r="G6254" s="74"/>
      <c r="H6254" s="72"/>
      <c r="I6254" s="72"/>
    </row>
    <row r="6255" spans="1:9" x14ac:dyDescent="0.25">
      <c r="A6255" s="72"/>
      <c r="B6255" s="72"/>
      <c r="C6255" s="72"/>
      <c r="D6255" s="73"/>
      <c r="E6255" s="72"/>
      <c r="F6255" s="72"/>
      <c r="G6255" s="74"/>
      <c r="H6255" s="72"/>
      <c r="I6255" s="72"/>
    </row>
    <row r="6256" spans="1:9" x14ac:dyDescent="0.25">
      <c r="A6256" s="72"/>
      <c r="B6256" s="72"/>
      <c r="C6256" s="72"/>
      <c r="D6256" s="73"/>
      <c r="E6256" s="72"/>
      <c r="F6256" s="72"/>
      <c r="G6256" s="74"/>
      <c r="H6256" s="72"/>
      <c r="I6256" s="72"/>
    </row>
    <row r="6257" spans="1:9" x14ac:dyDescent="0.25">
      <c r="A6257" s="72"/>
      <c r="B6257" s="72"/>
      <c r="C6257" s="72"/>
      <c r="D6257" s="73"/>
      <c r="E6257" s="72"/>
      <c r="F6257" s="72"/>
      <c r="G6257" s="74"/>
      <c r="H6257" s="72"/>
      <c r="I6257" s="72"/>
    </row>
    <row r="6258" spans="1:9" x14ac:dyDescent="0.25">
      <c r="A6258" s="72"/>
      <c r="B6258" s="72"/>
      <c r="C6258" s="72"/>
      <c r="D6258" s="73"/>
      <c r="E6258" s="72"/>
      <c r="F6258" s="72"/>
      <c r="G6258" s="74"/>
      <c r="H6258" s="72"/>
      <c r="I6258" s="72"/>
    </row>
    <row r="6259" spans="1:9" x14ac:dyDescent="0.25">
      <c r="A6259" s="72"/>
      <c r="B6259" s="72"/>
      <c r="C6259" s="72"/>
      <c r="D6259" s="73"/>
      <c r="E6259" s="72"/>
      <c r="F6259" s="72"/>
      <c r="G6259" s="74"/>
      <c r="H6259" s="72"/>
      <c r="I6259" s="72"/>
    </row>
    <row r="6260" spans="1:9" x14ac:dyDescent="0.25">
      <c r="A6260" s="72"/>
      <c r="B6260" s="72"/>
      <c r="C6260" s="72"/>
      <c r="D6260" s="73"/>
      <c r="E6260" s="72"/>
      <c r="F6260" s="72"/>
      <c r="G6260" s="74"/>
      <c r="H6260" s="72"/>
      <c r="I6260" s="72"/>
    </row>
    <row r="6261" spans="1:9" x14ac:dyDescent="0.25">
      <c r="A6261" s="72"/>
      <c r="B6261" s="72"/>
      <c r="C6261" s="72"/>
      <c r="D6261" s="73"/>
      <c r="E6261" s="72"/>
      <c r="F6261" s="72"/>
      <c r="G6261" s="74"/>
      <c r="H6261" s="72"/>
      <c r="I6261" s="72"/>
    </row>
    <row r="6262" spans="1:9" x14ac:dyDescent="0.25">
      <c r="A6262" s="72"/>
      <c r="B6262" s="72"/>
      <c r="C6262" s="72"/>
      <c r="D6262" s="73"/>
      <c r="E6262" s="72"/>
      <c r="F6262" s="72"/>
      <c r="G6262" s="74"/>
      <c r="H6262" s="72"/>
      <c r="I6262" s="72"/>
    </row>
    <row r="6263" spans="1:9" x14ac:dyDescent="0.25">
      <c r="A6263" s="72"/>
      <c r="B6263" s="72"/>
      <c r="C6263" s="72"/>
      <c r="D6263" s="73"/>
      <c r="E6263" s="72"/>
      <c r="F6263" s="72"/>
      <c r="G6263" s="74"/>
      <c r="H6263" s="72"/>
      <c r="I6263" s="72"/>
    </row>
    <row r="6264" spans="1:9" x14ac:dyDescent="0.25">
      <c r="A6264" s="72"/>
      <c r="B6264" s="72"/>
      <c r="C6264" s="72"/>
      <c r="D6264" s="73"/>
      <c r="E6264" s="72"/>
      <c r="F6264" s="72"/>
      <c r="G6264" s="74"/>
      <c r="H6264" s="72"/>
      <c r="I6264" s="72"/>
    </row>
    <row r="6265" spans="1:9" x14ac:dyDescent="0.25">
      <c r="A6265" s="72"/>
      <c r="B6265" s="72"/>
      <c r="C6265" s="72"/>
      <c r="D6265" s="73"/>
      <c r="E6265" s="72"/>
      <c r="F6265" s="72"/>
      <c r="G6265" s="74"/>
      <c r="H6265" s="72"/>
      <c r="I6265" s="72"/>
    </row>
    <row r="6266" spans="1:9" x14ac:dyDescent="0.25">
      <c r="A6266" s="72"/>
      <c r="B6266" s="72"/>
      <c r="C6266" s="72"/>
      <c r="D6266" s="73"/>
      <c r="E6266" s="72"/>
      <c r="F6266" s="72"/>
      <c r="G6266" s="74"/>
      <c r="H6266" s="72"/>
      <c r="I6266" s="72"/>
    </row>
    <row r="6267" spans="1:9" x14ac:dyDescent="0.25">
      <c r="A6267" s="72"/>
      <c r="B6267" s="72"/>
      <c r="C6267" s="72"/>
      <c r="D6267" s="73"/>
      <c r="E6267" s="72"/>
      <c r="F6267" s="72"/>
      <c r="G6267" s="74"/>
      <c r="H6267" s="72"/>
      <c r="I6267" s="72"/>
    </row>
    <row r="6268" spans="1:9" x14ac:dyDescent="0.25">
      <c r="A6268" s="72"/>
      <c r="B6268" s="72"/>
      <c r="C6268" s="72"/>
      <c r="D6268" s="73"/>
      <c r="E6268" s="72"/>
      <c r="F6268" s="72"/>
      <c r="G6268" s="74"/>
      <c r="H6268" s="72"/>
      <c r="I6268" s="72"/>
    </row>
    <row r="6269" spans="1:9" x14ac:dyDescent="0.25">
      <c r="A6269" s="72"/>
      <c r="B6269" s="72"/>
      <c r="C6269" s="72"/>
      <c r="D6269" s="73"/>
      <c r="E6269" s="72"/>
      <c r="F6269" s="72"/>
      <c r="G6269" s="74"/>
      <c r="H6269" s="72"/>
      <c r="I6269" s="72"/>
    </row>
    <row r="6270" spans="1:9" x14ac:dyDescent="0.25">
      <c r="A6270" s="72"/>
      <c r="B6270" s="72"/>
      <c r="C6270" s="72"/>
      <c r="D6270" s="73"/>
      <c r="E6270" s="72"/>
      <c r="F6270" s="72"/>
      <c r="G6270" s="74"/>
      <c r="H6270" s="72"/>
      <c r="I6270" s="72"/>
    </row>
    <row r="6271" spans="1:9" x14ac:dyDescent="0.25">
      <c r="A6271" s="72"/>
      <c r="B6271" s="72"/>
      <c r="C6271" s="72"/>
      <c r="D6271" s="73"/>
      <c r="E6271" s="72"/>
      <c r="F6271" s="72"/>
      <c r="G6271" s="74"/>
      <c r="H6271" s="72"/>
      <c r="I6271" s="72"/>
    </row>
    <row r="6272" spans="1:9" x14ac:dyDescent="0.25">
      <c r="A6272" s="72"/>
      <c r="B6272" s="72"/>
      <c r="C6272" s="72"/>
      <c r="D6272" s="73"/>
      <c r="E6272" s="72"/>
      <c r="F6272" s="72"/>
      <c r="G6272" s="74"/>
      <c r="H6272" s="72"/>
      <c r="I6272" s="72"/>
    </row>
    <row r="6273" spans="1:9" x14ac:dyDescent="0.25">
      <c r="A6273" s="72"/>
      <c r="B6273" s="72"/>
      <c r="C6273" s="72"/>
      <c r="D6273" s="73"/>
      <c r="E6273" s="72"/>
      <c r="F6273" s="72"/>
      <c r="G6273" s="74"/>
      <c r="H6273" s="72"/>
      <c r="I6273" s="72"/>
    </row>
    <row r="6274" spans="1:9" x14ac:dyDescent="0.25">
      <c r="A6274" s="72"/>
      <c r="B6274" s="72"/>
      <c r="C6274" s="72"/>
      <c r="D6274" s="73"/>
      <c r="E6274" s="72"/>
      <c r="F6274" s="72"/>
      <c r="G6274" s="74"/>
      <c r="H6274" s="72"/>
      <c r="I6274" s="72"/>
    </row>
    <row r="6275" spans="1:9" x14ac:dyDescent="0.25">
      <c r="A6275" s="72"/>
      <c r="B6275" s="72"/>
      <c r="C6275" s="72"/>
      <c r="D6275" s="73"/>
      <c r="E6275" s="72"/>
      <c r="F6275" s="72"/>
      <c r="G6275" s="74"/>
      <c r="H6275" s="72"/>
      <c r="I6275" s="72"/>
    </row>
    <row r="6276" spans="1:9" x14ac:dyDescent="0.25">
      <c r="A6276" s="72"/>
      <c r="B6276" s="72"/>
      <c r="C6276" s="72"/>
      <c r="D6276" s="73"/>
      <c r="E6276" s="72"/>
      <c r="F6276" s="72"/>
      <c r="G6276" s="74"/>
      <c r="H6276" s="72"/>
      <c r="I6276" s="72"/>
    </row>
    <row r="6277" spans="1:9" x14ac:dyDescent="0.25">
      <c r="A6277" s="72"/>
      <c r="B6277" s="72"/>
      <c r="C6277" s="72"/>
      <c r="D6277" s="73"/>
      <c r="E6277" s="72"/>
      <c r="F6277" s="72"/>
      <c r="G6277" s="74"/>
      <c r="H6277" s="72"/>
      <c r="I6277" s="72"/>
    </row>
    <row r="6278" spans="1:9" x14ac:dyDescent="0.25">
      <c r="A6278" s="72"/>
      <c r="B6278" s="72"/>
      <c r="C6278" s="72"/>
      <c r="D6278" s="73"/>
      <c r="E6278" s="72"/>
      <c r="F6278" s="72"/>
      <c r="G6278" s="74"/>
      <c r="H6278" s="72"/>
      <c r="I6278" s="72"/>
    </row>
    <row r="6279" spans="1:9" x14ac:dyDescent="0.25">
      <c r="A6279" s="72"/>
      <c r="B6279" s="72"/>
      <c r="C6279" s="72"/>
      <c r="D6279" s="73"/>
      <c r="E6279" s="72"/>
      <c r="F6279" s="72"/>
      <c r="G6279" s="74"/>
      <c r="H6279" s="72"/>
      <c r="I6279" s="72"/>
    </row>
    <row r="6280" spans="1:9" x14ac:dyDescent="0.25">
      <c r="A6280" s="72"/>
      <c r="B6280" s="72"/>
      <c r="C6280" s="72"/>
      <c r="D6280" s="73"/>
      <c r="E6280" s="72"/>
      <c r="F6280" s="72"/>
      <c r="G6280" s="74"/>
      <c r="H6280" s="72"/>
      <c r="I6280" s="72"/>
    </row>
    <row r="6281" spans="1:9" x14ac:dyDescent="0.25">
      <c r="A6281" s="72"/>
      <c r="B6281" s="72"/>
      <c r="C6281" s="72"/>
      <c r="D6281" s="73"/>
      <c r="E6281" s="72"/>
      <c r="F6281" s="72"/>
      <c r="G6281" s="74"/>
      <c r="H6281" s="72"/>
      <c r="I6281" s="72"/>
    </row>
    <row r="6282" spans="1:9" x14ac:dyDescent="0.25">
      <c r="A6282" s="72"/>
      <c r="B6282" s="72"/>
      <c r="C6282" s="72"/>
      <c r="D6282" s="73"/>
      <c r="E6282" s="72"/>
      <c r="F6282" s="72"/>
      <c r="G6282" s="74"/>
      <c r="H6282" s="72"/>
      <c r="I6282" s="72"/>
    </row>
    <row r="6283" spans="1:9" x14ac:dyDescent="0.25">
      <c r="A6283" s="72"/>
      <c r="B6283" s="72"/>
      <c r="C6283" s="72"/>
      <c r="D6283" s="73"/>
      <c r="E6283" s="72"/>
      <c r="F6283" s="72"/>
      <c r="G6283" s="74"/>
      <c r="H6283" s="72"/>
      <c r="I6283" s="72"/>
    </row>
    <row r="6284" spans="1:9" x14ac:dyDescent="0.25">
      <c r="A6284" s="72"/>
      <c r="B6284" s="72"/>
      <c r="C6284" s="72"/>
      <c r="D6284" s="73"/>
      <c r="E6284" s="72"/>
      <c r="F6284" s="72"/>
      <c r="G6284" s="74"/>
      <c r="H6284" s="72"/>
      <c r="I6284" s="72"/>
    </row>
    <row r="6285" spans="1:9" x14ac:dyDescent="0.25">
      <c r="A6285" s="72"/>
      <c r="B6285" s="72"/>
      <c r="C6285" s="72"/>
      <c r="D6285" s="73"/>
      <c r="E6285" s="72"/>
      <c r="F6285" s="72"/>
      <c r="G6285" s="74"/>
      <c r="H6285" s="72"/>
      <c r="I6285" s="72"/>
    </row>
    <row r="6286" spans="1:9" x14ac:dyDescent="0.25">
      <c r="A6286" s="72"/>
      <c r="B6286" s="72"/>
      <c r="C6286" s="72"/>
      <c r="D6286" s="73"/>
      <c r="E6286" s="72"/>
      <c r="F6286" s="72"/>
      <c r="G6286" s="74"/>
      <c r="H6286" s="72"/>
      <c r="I6286" s="72"/>
    </row>
    <row r="6287" spans="1:9" x14ac:dyDescent="0.25">
      <c r="A6287" s="72"/>
      <c r="B6287" s="72"/>
      <c r="C6287" s="72"/>
      <c r="D6287" s="73"/>
      <c r="E6287" s="72"/>
      <c r="F6287" s="72"/>
      <c r="G6287" s="74"/>
      <c r="H6287" s="72"/>
      <c r="I6287" s="72"/>
    </row>
    <row r="6288" spans="1:9" x14ac:dyDescent="0.25">
      <c r="A6288" s="72"/>
      <c r="B6288" s="72"/>
      <c r="C6288" s="72"/>
      <c r="D6288" s="73"/>
      <c r="E6288" s="72"/>
      <c r="F6288" s="72"/>
      <c r="G6288" s="74"/>
      <c r="H6288" s="72"/>
      <c r="I6288" s="72"/>
    </row>
    <row r="6289" spans="1:9" x14ac:dyDescent="0.25">
      <c r="A6289" s="72"/>
      <c r="B6289" s="72"/>
      <c r="C6289" s="72"/>
      <c r="D6289" s="73"/>
      <c r="E6289" s="72"/>
      <c r="F6289" s="72"/>
      <c r="G6289" s="74"/>
      <c r="H6289" s="72"/>
      <c r="I6289" s="72"/>
    </row>
    <row r="6290" spans="1:9" x14ac:dyDescent="0.25">
      <c r="A6290" s="72"/>
      <c r="B6290" s="72"/>
      <c r="C6290" s="72"/>
      <c r="D6290" s="73"/>
      <c r="E6290" s="72"/>
      <c r="F6290" s="72"/>
      <c r="G6290" s="74"/>
      <c r="H6290" s="72"/>
      <c r="I6290" s="72"/>
    </row>
    <row r="6291" spans="1:9" x14ac:dyDescent="0.25">
      <c r="A6291" s="72"/>
      <c r="B6291" s="72"/>
      <c r="C6291" s="72"/>
      <c r="D6291" s="73"/>
      <c r="E6291" s="72"/>
      <c r="F6291" s="72"/>
      <c r="G6291" s="74"/>
      <c r="H6291" s="72"/>
      <c r="I6291" s="72"/>
    </row>
    <row r="6292" spans="1:9" x14ac:dyDescent="0.25">
      <c r="A6292" s="72"/>
      <c r="B6292" s="72"/>
      <c r="C6292" s="72"/>
      <c r="D6292" s="73"/>
      <c r="E6292" s="72"/>
      <c r="F6292" s="72"/>
      <c r="G6292" s="74"/>
      <c r="H6292" s="72"/>
      <c r="I6292" s="72"/>
    </row>
    <row r="6293" spans="1:9" x14ac:dyDescent="0.25">
      <c r="A6293" s="72"/>
      <c r="B6293" s="72"/>
      <c r="C6293" s="72"/>
      <c r="D6293" s="73"/>
      <c r="E6293" s="72"/>
      <c r="F6293" s="72"/>
      <c r="G6293" s="74"/>
      <c r="H6293" s="72"/>
      <c r="I6293" s="72"/>
    </row>
    <row r="6294" spans="1:9" x14ac:dyDescent="0.25">
      <c r="A6294" s="72"/>
      <c r="B6294" s="72"/>
      <c r="C6294" s="72"/>
      <c r="D6294" s="73"/>
      <c r="E6294" s="72"/>
      <c r="F6294" s="72"/>
      <c r="G6294" s="74"/>
      <c r="H6294" s="72"/>
      <c r="I6294" s="72"/>
    </row>
    <row r="6295" spans="1:9" x14ac:dyDescent="0.25">
      <c r="A6295" s="72"/>
      <c r="B6295" s="72"/>
      <c r="C6295" s="72"/>
      <c r="D6295" s="73"/>
      <c r="E6295" s="72"/>
      <c r="F6295" s="72"/>
      <c r="G6295" s="74"/>
      <c r="H6295" s="72"/>
      <c r="I6295" s="72"/>
    </row>
    <row r="6296" spans="1:9" x14ac:dyDescent="0.25">
      <c r="A6296" s="72"/>
      <c r="B6296" s="72"/>
      <c r="C6296" s="72"/>
      <c r="D6296" s="73"/>
      <c r="E6296" s="72"/>
      <c r="F6296" s="72"/>
      <c r="G6296" s="74"/>
      <c r="H6296" s="72"/>
      <c r="I6296" s="72"/>
    </row>
    <row r="6297" spans="1:9" x14ac:dyDescent="0.25">
      <c r="A6297" s="72"/>
      <c r="B6297" s="72"/>
      <c r="C6297" s="72"/>
      <c r="D6297" s="73"/>
      <c r="E6297" s="72"/>
      <c r="F6297" s="72"/>
      <c r="G6297" s="74"/>
      <c r="H6297" s="72"/>
      <c r="I6297" s="72"/>
    </row>
    <row r="6298" spans="1:9" x14ac:dyDescent="0.25">
      <c r="A6298" s="72"/>
      <c r="B6298" s="72"/>
      <c r="C6298" s="72"/>
      <c r="D6298" s="73"/>
      <c r="E6298" s="72"/>
      <c r="F6298" s="72"/>
      <c r="G6298" s="74"/>
      <c r="H6298" s="72"/>
      <c r="I6298" s="72"/>
    </row>
    <row r="6299" spans="1:9" x14ac:dyDescent="0.25">
      <c r="A6299" s="72"/>
      <c r="B6299" s="72"/>
      <c r="C6299" s="72"/>
      <c r="D6299" s="73"/>
      <c r="E6299" s="72"/>
      <c r="F6299" s="72"/>
      <c r="G6299" s="74"/>
      <c r="H6299" s="72"/>
      <c r="I6299" s="72"/>
    </row>
    <row r="6300" spans="1:9" x14ac:dyDescent="0.25">
      <c r="A6300" s="72"/>
      <c r="B6300" s="72"/>
      <c r="C6300" s="72"/>
      <c r="D6300" s="73"/>
      <c r="E6300" s="72"/>
      <c r="F6300" s="72"/>
      <c r="G6300" s="74"/>
      <c r="H6300" s="72"/>
      <c r="I6300" s="72"/>
    </row>
    <row r="6301" spans="1:9" x14ac:dyDescent="0.25">
      <c r="A6301" s="72"/>
      <c r="B6301" s="72"/>
      <c r="C6301" s="72"/>
      <c r="D6301" s="73"/>
      <c r="E6301" s="72"/>
      <c r="F6301" s="72"/>
      <c r="G6301" s="74"/>
      <c r="H6301" s="72"/>
      <c r="I6301" s="72"/>
    </row>
    <row r="6302" spans="1:9" x14ac:dyDescent="0.25">
      <c r="A6302" s="72"/>
      <c r="B6302" s="72"/>
      <c r="C6302" s="72"/>
      <c r="D6302" s="73"/>
      <c r="E6302" s="72"/>
      <c r="F6302" s="72"/>
      <c r="G6302" s="74"/>
      <c r="H6302" s="72"/>
      <c r="I6302" s="72"/>
    </row>
    <row r="6303" spans="1:9" x14ac:dyDescent="0.25">
      <c r="A6303" s="72"/>
      <c r="B6303" s="72"/>
      <c r="C6303" s="72"/>
      <c r="D6303" s="73"/>
      <c r="E6303" s="72"/>
      <c r="F6303" s="72"/>
      <c r="G6303" s="74"/>
      <c r="H6303" s="72"/>
      <c r="I6303" s="72"/>
    </row>
    <row r="6304" spans="1:9" x14ac:dyDescent="0.25">
      <c r="A6304" s="72"/>
      <c r="B6304" s="72"/>
      <c r="C6304" s="72"/>
      <c r="D6304" s="73"/>
      <c r="E6304" s="72"/>
      <c r="F6304" s="72"/>
      <c r="G6304" s="74"/>
      <c r="H6304" s="72"/>
      <c r="I6304" s="72"/>
    </row>
    <row r="6305" spans="1:9" x14ac:dyDescent="0.25">
      <c r="A6305" s="72"/>
      <c r="B6305" s="72"/>
      <c r="C6305" s="72"/>
      <c r="D6305" s="73"/>
      <c r="E6305" s="72"/>
      <c r="F6305" s="72"/>
      <c r="G6305" s="74"/>
      <c r="H6305" s="72"/>
      <c r="I6305" s="72"/>
    </row>
    <row r="6306" spans="1:9" x14ac:dyDescent="0.25">
      <c r="A6306" s="72"/>
      <c r="B6306" s="72"/>
      <c r="C6306" s="72"/>
      <c r="D6306" s="73"/>
      <c r="E6306" s="72"/>
      <c r="F6306" s="72"/>
      <c r="G6306" s="74"/>
      <c r="H6306" s="72"/>
      <c r="I6306" s="72"/>
    </row>
    <row r="6307" spans="1:9" x14ac:dyDescent="0.25">
      <c r="A6307" s="72"/>
      <c r="B6307" s="72"/>
      <c r="C6307" s="72"/>
      <c r="D6307" s="73"/>
      <c r="E6307" s="72"/>
      <c r="F6307" s="72"/>
      <c r="G6307" s="74"/>
      <c r="H6307" s="72"/>
      <c r="I6307" s="72"/>
    </row>
    <row r="6308" spans="1:9" x14ac:dyDescent="0.25">
      <c r="A6308" s="72"/>
      <c r="B6308" s="72"/>
      <c r="C6308" s="72"/>
      <c r="D6308" s="73"/>
      <c r="E6308" s="72"/>
      <c r="F6308" s="72"/>
      <c r="G6308" s="74"/>
      <c r="H6308" s="72"/>
      <c r="I6308" s="72"/>
    </row>
    <row r="6309" spans="1:9" x14ac:dyDescent="0.25">
      <c r="A6309" s="72"/>
      <c r="B6309" s="72"/>
      <c r="C6309" s="72"/>
      <c r="D6309" s="73"/>
      <c r="E6309" s="72"/>
      <c r="F6309" s="72"/>
      <c r="G6309" s="74"/>
      <c r="H6309" s="72"/>
      <c r="I6309" s="72"/>
    </row>
    <row r="6310" spans="1:9" x14ac:dyDescent="0.25">
      <c r="A6310" s="72"/>
      <c r="B6310" s="72"/>
      <c r="C6310" s="72"/>
      <c r="D6310" s="73"/>
      <c r="E6310" s="72"/>
      <c r="F6310" s="72"/>
      <c r="G6310" s="74"/>
      <c r="H6310" s="72"/>
      <c r="I6310" s="72"/>
    </row>
    <row r="6311" spans="1:9" x14ac:dyDescent="0.25">
      <c r="A6311" s="72"/>
      <c r="B6311" s="72"/>
      <c r="C6311" s="72"/>
      <c r="D6311" s="73"/>
      <c r="E6311" s="72"/>
      <c r="F6311" s="72"/>
      <c r="G6311" s="74"/>
      <c r="H6311" s="72"/>
      <c r="I6311" s="72"/>
    </row>
    <row r="6312" spans="1:9" x14ac:dyDescent="0.25">
      <c r="A6312" s="72"/>
      <c r="B6312" s="72"/>
      <c r="C6312" s="72"/>
      <c r="D6312" s="73"/>
      <c r="E6312" s="72"/>
      <c r="F6312" s="72"/>
      <c r="G6312" s="74"/>
      <c r="H6312" s="72"/>
      <c r="I6312" s="72"/>
    </row>
    <row r="6313" spans="1:9" x14ac:dyDescent="0.25">
      <c r="A6313" s="72"/>
      <c r="B6313" s="72"/>
      <c r="C6313" s="72"/>
      <c r="D6313" s="73"/>
      <c r="E6313" s="72"/>
      <c r="F6313" s="72"/>
      <c r="G6313" s="74"/>
      <c r="H6313" s="72"/>
      <c r="I6313" s="72"/>
    </row>
    <row r="6314" spans="1:9" x14ac:dyDescent="0.25">
      <c r="A6314" s="72"/>
      <c r="B6314" s="72"/>
      <c r="C6314" s="72"/>
      <c r="D6314" s="73"/>
      <c r="E6314" s="72"/>
      <c r="F6314" s="72"/>
      <c r="G6314" s="74"/>
      <c r="H6314" s="72"/>
      <c r="I6314" s="72"/>
    </row>
    <row r="6315" spans="1:9" x14ac:dyDescent="0.25">
      <c r="A6315" s="72"/>
      <c r="B6315" s="72"/>
      <c r="C6315" s="72"/>
      <c r="D6315" s="73"/>
      <c r="E6315" s="72"/>
      <c r="F6315" s="72"/>
      <c r="G6315" s="74"/>
      <c r="H6315" s="72"/>
      <c r="I6315" s="72"/>
    </row>
    <row r="6316" spans="1:9" x14ac:dyDescent="0.25">
      <c r="A6316" s="72"/>
      <c r="B6316" s="72"/>
      <c r="C6316" s="72"/>
      <c r="D6316" s="73"/>
      <c r="E6316" s="72"/>
      <c r="F6316" s="72"/>
      <c r="G6316" s="74"/>
      <c r="H6316" s="72"/>
      <c r="I6316" s="72"/>
    </row>
    <row r="6317" spans="1:9" x14ac:dyDescent="0.25">
      <c r="A6317" s="72"/>
      <c r="B6317" s="72"/>
      <c r="C6317" s="72"/>
      <c r="D6317" s="73"/>
      <c r="E6317" s="72"/>
      <c r="F6317" s="72"/>
      <c r="G6317" s="74"/>
      <c r="H6317" s="72"/>
      <c r="I6317" s="72"/>
    </row>
    <row r="6318" spans="1:9" x14ac:dyDescent="0.25">
      <c r="A6318" s="72"/>
      <c r="B6318" s="72"/>
      <c r="C6318" s="72"/>
      <c r="D6318" s="73"/>
      <c r="E6318" s="72"/>
      <c r="F6318" s="72"/>
      <c r="G6318" s="74"/>
      <c r="H6318" s="72"/>
      <c r="I6318" s="72"/>
    </row>
    <row r="6319" spans="1:9" x14ac:dyDescent="0.25">
      <c r="A6319" s="72"/>
      <c r="B6319" s="72"/>
      <c r="C6319" s="72"/>
      <c r="D6319" s="73"/>
      <c r="E6319" s="72"/>
      <c r="F6319" s="72"/>
      <c r="G6319" s="74"/>
      <c r="H6319" s="72"/>
      <c r="I6319" s="72"/>
    </row>
    <row r="6320" spans="1:9" x14ac:dyDescent="0.25">
      <c r="A6320" s="72"/>
      <c r="B6320" s="72"/>
      <c r="C6320" s="72"/>
      <c r="D6320" s="73"/>
      <c r="E6320" s="72"/>
      <c r="F6320" s="72"/>
      <c r="G6320" s="74"/>
      <c r="H6320" s="72"/>
      <c r="I6320" s="72"/>
    </row>
    <row r="6321" spans="1:9" x14ac:dyDescent="0.25">
      <c r="A6321" s="72"/>
      <c r="B6321" s="72"/>
      <c r="C6321" s="72"/>
      <c r="D6321" s="73"/>
      <c r="E6321" s="72"/>
      <c r="F6321" s="72"/>
      <c r="G6321" s="74"/>
      <c r="H6321" s="72"/>
      <c r="I6321" s="72"/>
    </row>
    <row r="6322" spans="1:9" x14ac:dyDescent="0.25">
      <c r="A6322" s="72"/>
      <c r="B6322" s="72"/>
      <c r="C6322" s="72"/>
      <c r="D6322" s="73"/>
      <c r="E6322" s="72"/>
      <c r="F6322" s="72"/>
      <c r="G6322" s="74"/>
      <c r="H6322" s="72"/>
      <c r="I6322" s="72"/>
    </row>
    <row r="6323" spans="1:9" x14ac:dyDescent="0.25">
      <c r="A6323" s="72"/>
      <c r="B6323" s="72"/>
      <c r="C6323" s="72"/>
      <c r="D6323" s="73"/>
      <c r="E6323" s="72"/>
      <c r="F6323" s="72"/>
      <c r="G6323" s="74"/>
      <c r="H6323" s="72"/>
      <c r="I6323" s="72"/>
    </row>
    <row r="6324" spans="1:9" x14ac:dyDescent="0.25">
      <c r="A6324" s="72"/>
      <c r="B6324" s="72"/>
      <c r="C6324" s="72"/>
      <c r="D6324" s="73"/>
      <c r="E6324" s="72"/>
      <c r="F6324" s="72"/>
      <c r="G6324" s="74"/>
      <c r="H6324" s="72"/>
      <c r="I6324" s="72"/>
    </row>
    <row r="6325" spans="1:9" x14ac:dyDescent="0.25">
      <c r="A6325" s="72"/>
      <c r="B6325" s="72"/>
      <c r="C6325" s="72"/>
      <c r="D6325" s="73"/>
      <c r="E6325" s="72"/>
      <c r="F6325" s="72"/>
      <c r="G6325" s="74"/>
      <c r="H6325" s="72"/>
      <c r="I6325" s="72"/>
    </row>
    <row r="6326" spans="1:9" x14ac:dyDescent="0.25">
      <c r="A6326" s="72"/>
      <c r="B6326" s="72"/>
      <c r="C6326" s="72"/>
      <c r="D6326" s="73"/>
      <c r="E6326" s="72"/>
      <c r="F6326" s="72"/>
      <c r="G6326" s="74"/>
      <c r="H6326" s="72"/>
      <c r="I6326" s="72"/>
    </row>
    <row r="6327" spans="1:9" x14ac:dyDescent="0.25">
      <c r="A6327" s="72"/>
      <c r="B6327" s="72"/>
      <c r="C6327" s="72"/>
      <c r="D6327" s="73"/>
      <c r="E6327" s="72"/>
      <c r="F6327" s="72"/>
      <c r="G6327" s="74"/>
      <c r="H6327" s="72"/>
      <c r="I6327" s="72"/>
    </row>
    <row r="6328" spans="1:9" x14ac:dyDescent="0.25">
      <c r="A6328" s="72"/>
      <c r="B6328" s="72"/>
      <c r="C6328" s="72"/>
      <c r="D6328" s="73"/>
      <c r="E6328" s="72"/>
      <c r="F6328" s="72"/>
      <c r="G6328" s="74"/>
      <c r="H6328" s="72"/>
      <c r="I6328" s="72"/>
    </row>
    <row r="6329" spans="1:9" x14ac:dyDescent="0.25">
      <c r="A6329" s="72"/>
      <c r="B6329" s="72"/>
      <c r="C6329" s="72"/>
      <c r="D6329" s="73"/>
      <c r="E6329" s="72"/>
      <c r="F6329" s="72"/>
      <c r="G6329" s="74"/>
      <c r="H6329" s="72"/>
      <c r="I6329" s="72"/>
    </row>
    <row r="6330" spans="1:9" x14ac:dyDescent="0.25">
      <c r="A6330" s="72"/>
      <c r="B6330" s="72"/>
      <c r="C6330" s="72"/>
      <c r="D6330" s="73"/>
      <c r="E6330" s="72"/>
      <c r="F6330" s="72"/>
      <c r="G6330" s="74"/>
      <c r="H6330" s="72"/>
      <c r="I6330" s="72"/>
    </row>
    <row r="6331" spans="1:9" x14ac:dyDescent="0.25">
      <c r="A6331" s="72"/>
      <c r="B6331" s="72"/>
      <c r="C6331" s="72"/>
      <c r="D6331" s="73"/>
      <c r="E6331" s="72"/>
      <c r="F6331" s="72"/>
      <c r="G6331" s="74"/>
      <c r="H6331" s="72"/>
      <c r="I6331" s="72"/>
    </row>
    <row r="6332" spans="1:9" x14ac:dyDescent="0.25">
      <c r="A6332" s="72"/>
      <c r="B6332" s="72"/>
      <c r="C6332" s="72"/>
      <c r="D6332" s="73"/>
      <c r="E6332" s="72"/>
      <c r="F6332" s="72"/>
      <c r="G6332" s="74"/>
      <c r="H6332" s="72"/>
      <c r="I6332" s="72"/>
    </row>
    <row r="6333" spans="1:9" x14ac:dyDescent="0.25">
      <c r="A6333" s="72"/>
      <c r="B6333" s="72"/>
      <c r="C6333" s="72"/>
      <c r="D6333" s="73"/>
      <c r="E6333" s="72"/>
      <c r="F6333" s="72"/>
      <c r="G6333" s="74"/>
      <c r="H6333" s="72"/>
      <c r="I6333" s="72"/>
    </row>
    <row r="6334" spans="1:9" x14ac:dyDescent="0.25">
      <c r="A6334" s="72"/>
      <c r="B6334" s="72"/>
      <c r="C6334" s="72"/>
      <c r="D6334" s="73"/>
      <c r="E6334" s="72"/>
      <c r="F6334" s="72"/>
      <c r="G6334" s="74"/>
      <c r="H6334" s="72"/>
      <c r="I6334" s="72"/>
    </row>
    <row r="6335" spans="1:9" x14ac:dyDescent="0.25">
      <c r="A6335" s="72"/>
      <c r="B6335" s="72"/>
      <c r="C6335" s="72"/>
      <c r="D6335" s="73"/>
      <c r="E6335" s="72"/>
      <c r="F6335" s="72"/>
      <c r="G6335" s="74"/>
      <c r="H6335" s="72"/>
      <c r="I6335" s="72"/>
    </row>
    <row r="6336" spans="1:9" x14ac:dyDescent="0.25">
      <c r="A6336" s="72"/>
      <c r="B6336" s="72"/>
      <c r="C6336" s="72"/>
      <c r="D6336" s="73"/>
      <c r="E6336" s="72"/>
      <c r="F6336" s="72"/>
      <c r="G6336" s="74"/>
      <c r="H6336" s="72"/>
      <c r="I6336" s="72"/>
    </row>
    <row r="6337" spans="1:9" x14ac:dyDescent="0.25">
      <c r="A6337" s="72"/>
      <c r="B6337" s="72"/>
      <c r="C6337" s="72"/>
      <c r="D6337" s="73"/>
      <c r="E6337" s="72"/>
      <c r="F6337" s="72"/>
      <c r="G6337" s="74"/>
      <c r="H6337" s="72"/>
      <c r="I6337" s="72"/>
    </row>
    <row r="6338" spans="1:9" x14ac:dyDescent="0.25">
      <c r="A6338" s="72"/>
      <c r="B6338" s="72"/>
      <c r="C6338" s="72"/>
      <c r="D6338" s="73"/>
      <c r="E6338" s="72"/>
      <c r="F6338" s="72"/>
      <c r="G6338" s="74"/>
      <c r="H6338" s="72"/>
      <c r="I6338" s="72"/>
    </row>
    <row r="6339" spans="1:9" x14ac:dyDescent="0.25">
      <c r="A6339" s="72"/>
      <c r="B6339" s="72"/>
      <c r="C6339" s="72"/>
      <c r="D6339" s="73"/>
      <c r="E6339" s="72"/>
      <c r="F6339" s="72"/>
      <c r="G6339" s="74"/>
      <c r="H6339" s="72"/>
      <c r="I6339" s="72"/>
    </row>
    <row r="6340" spans="1:9" x14ac:dyDescent="0.25">
      <c r="A6340" s="72"/>
      <c r="B6340" s="72"/>
      <c r="C6340" s="72"/>
      <c r="D6340" s="73"/>
      <c r="E6340" s="72"/>
      <c r="F6340" s="72"/>
      <c r="G6340" s="74"/>
      <c r="H6340" s="72"/>
      <c r="I6340" s="72"/>
    </row>
    <row r="6341" spans="1:9" x14ac:dyDescent="0.25">
      <c r="A6341" s="72"/>
      <c r="B6341" s="72"/>
      <c r="C6341" s="72"/>
      <c r="D6341" s="73"/>
      <c r="E6341" s="72"/>
      <c r="F6341" s="72"/>
      <c r="G6341" s="74"/>
      <c r="H6341" s="72"/>
      <c r="I6341" s="72"/>
    </row>
    <row r="6342" spans="1:9" x14ac:dyDescent="0.25">
      <c r="A6342" s="72"/>
      <c r="B6342" s="72"/>
      <c r="C6342" s="72"/>
      <c r="D6342" s="73"/>
      <c r="E6342" s="72"/>
      <c r="F6342" s="72"/>
      <c r="G6342" s="74"/>
      <c r="H6342" s="72"/>
      <c r="I6342" s="72"/>
    </row>
    <row r="6343" spans="1:9" x14ac:dyDescent="0.25">
      <c r="A6343" s="72"/>
      <c r="B6343" s="72"/>
      <c r="C6343" s="72"/>
      <c r="D6343" s="73"/>
      <c r="E6343" s="72"/>
      <c r="F6343" s="72"/>
      <c r="G6343" s="74"/>
      <c r="H6343" s="72"/>
      <c r="I6343" s="72"/>
    </row>
    <row r="6344" spans="1:9" x14ac:dyDescent="0.25">
      <c r="A6344" s="72"/>
      <c r="B6344" s="72"/>
      <c r="C6344" s="72"/>
      <c r="D6344" s="73"/>
      <c r="E6344" s="72"/>
      <c r="F6344" s="72"/>
      <c r="G6344" s="74"/>
      <c r="H6344" s="72"/>
      <c r="I6344" s="72"/>
    </row>
    <row r="6345" spans="1:9" x14ac:dyDescent="0.25">
      <c r="A6345" s="72"/>
      <c r="B6345" s="72"/>
      <c r="C6345" s="72"/>
      <c r="D6345" s="73"/>
      <c r="E6345" s="72"/>
      <c r="F6345" s="72"/>
      <c r="G6345" s="74"/>
      <c r="H6345" s="72"/>
      <c r="I6345" s="72"/>
    </row>
    <row r="6346" spans="1:9" x14ac:dyDescent="0.25">
      <c r="A6346" s="72"/>
      <c r="B6346" s="72"/>
      <c r="C6346" s="72"/>
      <c r="D6346" s="73"/>
      <c r="E6346" s="72"/>
      <c r="F6346" s="72"/>
      <c r="G6346" s="74"/>
      <c r="H6346" s="72"/>
      <c r="I6346" s="72"/>
    </row>
    <row r="6347" spans="1:9" x14ac:dyDescent="0.25">
      <c r="A6347" s="72"/>
      <c r="B6347" s="72"/>
      <c r="C6347" s="72"/>
      <c r="D6347" s="73"/>
      <c r="E6347" s="72"/>
      <c r="F6347" s="72"/>
      <c r="G6347" s="74"/>
      <c r="H6347" s="72"/>
      <c r="I6347" s="72"/>
    </row>
    <row r="6348" spans="1:9" x14ac:dyDescent="0.25">
      <c r="A6348" s="72"/>
      <c r="B6348" s="72"/>
      <c r="C6348" s="72"/>
      <c r="D6348" s="73"/>
      <c r="E6348" s="72"/>
      <c r="F6348" s="72"/>
      <c r="G6348" s="74"/>
      <c r="H6348" s="72"/>
      <c r="I6348" s="72"/>
    </row>
    <row r="6349" spans="1:9" x14ac:dyDescent="0.25">
      <c r="A6349" s="72"/>
      <c r="B6349" s="72"/>
      <c r="C6349" s="72"/>
      <c r="D6349" s="73"/>
      <c r="E6349" s="72"/>
      <c r="F6349" s="72"/>
      <c r="G6349" s="74"/>
      <c r="H6349" s="72"/>
      <c r="I6349" s="72"/>
    </row>
    <row r="6350" spans="1:9" x14ac:dyDescent="0.25">
      <c r="A6350" s="72"/>
      <c r="B6350" s="72"/>
      <c r="C6350" s="72"/>
      <c r="D6350" s="73"/>
      <c r="E6350" s="72"/>
      <c r="F6350" s="72"/>
      <c r="G6350" s="74"/>
      <c r="H6350" s="72"/>
      <c r="I6350" s="72"/>
    </row>
    <row r="6351" spans="1:9" x14ac:dyDescent="0.25">
      <c r="A6351" s="72"/>
      <c r="B6351" s="72"/>
      <c r="C6351" s="72"/>
      <c r="D6351" s="73"/>
      <c r="E6351" s="72"/>
      <c r="F6351" s="72"/>
      <c r="G6351" s="74"/>
      <c r="H6351" s="72"/>
      <c r="I6351" s="72"/>
    </row>
    <row r="6352" spans="1:9" x14ac:dyDescent="0.25">
      <c r="A6352" s="72"/>
      <c r="B6352" s="72"/>
      <c r="C6352" s="72"/>
      <c r="D6352" s="73"/>
      <c r="E6352" s="72"/>
      <c r="F6352" s="72"/>
      <c r="G6352" s="74"/>
      <c r="H6352" s="72"/>
      <c r="I6352" s="72"/>
    </row>
    <row r="6353" spans="1:9" x14ac:dyDescent="0.25">
      <c r="A6353" s="72"/>
      <c r="B6353" s="72"/>
      <c r="C6353" s="72"/>
      <c r="D6353" s="73"/>
      <c r="E6353" s="72"/>
      <c r="F6353" s="72"/>
      <c r="G6353" s="74"/>
      <c r="H6353" s="72"/>
      <c r="I6353" s="72"/>
    </row>
    <row r="6354" spans="1:9" x14ac:dyDescent="0.25">
      <c r="A6354" s="72"/>
      <c r="B6354" s="72"/>
      <c r="C6354" s="72"/>
      <c r="D6354" s="73"/>
      <c r="E6354" s="72"/>
      <c r="F6354" s="72"/>
      <c r="G6354" s="74"/>
      <c r="H6354" s="72"/>
      <c r="I6354" s="72"/>
    </row>
    <row r="6355" spans="1:9" x14ac:dyDescent="0.25">
      <c r="A6355" s="72"/>
      <c r="B6355" s="72"/>
      <c r="C6355" s="72"/>
      <c r="D6355" s="73"/>
      <c r="E6355" s="72"/>
      <c r="F6355" s="72"/>
      <c r="G6355" s="74"/>
      <c r="H6355" s="72"/>
      <c r="I6355" s="72"/>
    </row>
    <row r="6356" spans="1:9" x14ac:dyDescent="0.25">
      <c r="A6356" s="72"/>
      <c r="B6356" s="72"/>
      <c r="C6356" s="72"/>
      <c r="D6356" s="73"/>
      <c r="E6356" s="72"/>
      <c r="F6356" s="72"/>
      <c r="G6356" s="74"/>
      <c r="H6356" s="72"/>
      <c r="I6356" s="72"/>
    </row>
    <row r="6357" spans="1:9" x14ac:dyDescent="0.25">
      <c r="A6357" s="72"/>
      <c r="B6357" s="72"/>
      <c r="C6357" s="72"/>
      <c r="D6357" s="73"/>
      <c r="E6357" s="72"/>
      <c r="F6357" s="72"/>
      <c r="G6357" s="74"/>
      <c r="H6357" s="72"/>
      <c r="I6357" s="72"/>
    </row>
    <row r="6358" spans="1:9" x14ac:dyDescent="0.25">
      <c r="A6358" s="72"/>
      <c r="B6358" s="72"/>
      <c r="C6358" s="72"/>
      <c r="D6358" s="73"/>
      <c r="E6358" s="72"/>
      <c r="F6358" s="72"/>
      <c r="G6358" s="74"/>
      <c r="H6358" s="72"/>
      <c r="I6358" s="72"/>
    </row>
    <row r="6359" spans="1:9" x14ac:dyDescent="0.25">
      <c r="A6359" s="72"/>
      <c r="B6359" s="72"/>
      <c r="C6359" s="72"/>
      <c r="D6359" s="73"/>
      <c r="E6359" s="72"/>
      <c r="F6359" s="72"/>
      <c r="G6359" s="74"/>
      <c r="H6359" s="72"/>
      <c r="I6359" s="72"/>
    </row>
    <row r="6360" spans="1:9" x14ac:dyDescent="0.25">
      <c r="A6360" s="72"/>
      <c r="B6360" s="72"/>
      <c r="C6360" s="72"/>
      <c r="D6360" s="73"/>
      <c r="E6360" s="72"/>
      <c r="F6360" s="72"/>
      <c r="G6360" s="74"/>
      <c r="H6360" s="72"/>
      <c r="I6360" s="72"/>
    </row>
    <row r="6361" spans="1:9" x14ac:dyDescent="0.25">
      <c r="A6361" s="72"/>
      <c r="B6361" s="72"/>
      <c r="C6361" s="72"/>
      <c r="D6361" s="73"/>
      <c r="E6361" s="72"/>
      <c r="F6361" s="72"/>
      <c r="G6361" s="74"/>
      <c r="H6361" s="72"/>
      <c r="I6361" s="72"/>
    </row>
    <row r="6362" spans="1:9" x14ac:dyDescent="0.25">
      <c r="A6362" s="72"/>
      <c r="B6362" s="72"/>
      <c r="C6362" s="72"/>
      <c r="D6362" s="73"/>
      <c r="E6362" s="72"/>
      <c r="F6362" s="72"/>
      <c r="G6362" s="74"/>
      <c r="H6362" s="72"/>
      <c r="I6362" s="72"/>
    </row>
    <row r="6363" spans="1:9" x14ac:dyDescent="0.25">
      <c r="A6363" s="72"/>
      <c r="B6363" s="72"/>
      <c r="C6363" s="72"/>
      <c r="D6363" s="73"/>
      <c r="E6363" s="72"/>
      <c r="F6363" s="72"/>
      <c r="G6363" s="74"/>
      <c r="H6363" s="72"/>
      <c r="I6363" s="72"/>
    </row>
    <row r="6364" spans="1:9" x14ac:dyDescent="0.25">
      <c r="A6364" s="72"/>
      <c r="B6364" s="72"/>
      <c r="C6364" s="72"/>
      <c r="D6364" s="73"/>
      <c r="E6364" s="72"/>
      <c r="F6364" s="72"/>
      <c r="G6364" s="74"/>
      <c r="H6364" s="72"/>
      <c r="I6364" s="72"/>
    </row>
    <row r="6365" spans="1:9" x14ac:dyDescent="0.25">
      <c r="A6365" s="72"/>
      <c r="B6365" s="72"/>
      <c r="C6365" s="72"/>
      <c r="D6365" s="73"/>
      <c r="E6365" s="72"/>
      <c r="F6365" s="72"/>
      <c r="G6365" s="74"/>
      <c r="H6365" s="72"/>
      <c r="I6365" s="72"/>
    </row>
    <row r="6366" spans="1:9" x14ac:dyDescent="0.25">
      <c r="A6366" s="72"/>
      <c r="B6366" s="72"/>
      <c r="C6366" s="72"/>
      <c r="D6366" s="73"/>
      <c r="E6366" s="72"/>
      <c r="F6366" s="72"/>
      <c r="G6366" s="74"/>
      <c r="H6366" s="72"/>
      <c r="I6366" s="72"/>
    </row>
    <row r="6367" spans="1:9" x14ac:dyDescent="0.25">
      <c r="A6367" s="72"/>
      <c r="B6367" s="72"/>
      <c r="C6367" s="72"/>
      <c r="D6367" s="73"/>
      <c r="E6367" s="72"/>
      <c r="F6367" s="72"/>
      <c r="G6367" s="74"/>
      <c r="H6367" s="72"/>
      <c r="I6367" s="72"/>
    </row>
    <row r="6368" spans="1:9" x14ac:dyDescent="0.25">
      <c r="A6368" s="72"/>
      <c r="B6368" s="72"/>
      <c r="C6368" s="72"/>
      <c r="D6368" s="73"/>
      <c r="E6368" s="72"/>
      <c r="F6368" s="72"/>
      <c r="G6368" s="74"/>
      <c r="H6368" s="72"/>
      <c r="I6368" s="72"/>
    </row>
    <row r="6369" spans="1:9" x14ac:dyDescent="0.25">
      <c r="A6369" s="72"/>
      <c r="B6369" s="72"/>
      <c r="C6369" s="72"/>
      <c r="D6369" s="73"/>
      <c r="E6369" s="72"/>
      <c r="F6369" s="72"/>
      <c r="G6369" s="74"/>
      <c r="H6369" s="72"/>
      <c r="I6369" s="72"/>
    </row>
    <row r="6370" spans="1:9" x14ac:dyDescent="0.25">
      <c r="A6370" s="72"/>
      <c r="B6370" s="72"/>
      <c r="C6370" s="72"/>
      <c r="D6370" s="73"/>
      <c r="E6370" s="72"/>
      <c r="F6370" s="72"/>
      <c r="G6370" s="74"/>
      <c r="H6370" s="72"/>
      <c r="I6370" s="72"/>
    </row>
    <row r="6371" spans="1:9" x14ac:dyDescent="0.25">
      <c r="A6371" s="72"/>
      <c r="B6371" s="72"/>
      <c r="C6371" s="72"/>
      <c r="D6371" s="73"/>
      <c r="E6371" s="72"/>
      <c r="F6371" s="72"/>
      <c r="G6371" s="74"/>
      <c r="H6371" s="72"/>
      <c r="I6371" s="72"/>
    </row>
    <row r="6372" spans="1:9" x14ac:dyDescent="0.25">
      <c r="A6372" s="72"/>
      <c r="B6372" s="72"/>
      <c r="C6372" s="72"/>
      <c r="D6372" s="73"/>
      <c r="E6372" s="72"/>
      <c r="F6372" s="72"/>
      <c r="G6372" s="74"/>
      <c r="H6372" s="72"/>
      <c r="I6372" s="72"/>
    </row>
    <row r="6373" spans="1:9" x14ac:dyDescent="0.25">
      <c r="A6373" s="72"/>
      <c r="B6373" s="72"/>
      <c r="C6373" s="72"/>
      <c r="D6373" s="73"/>
      <c r="E6373" s="72"/>
      <c r="F6373" s="72"/>
      <c r="G6373" s="74"/>
      <c r="H6373" s="72"/>
      <c r="I6373" s="72"/>
    </row>
    <row r="6374" spans="1:9" x14ac:dyDescent="0.25">
      <c r="A6374" s="72"/>
      <c r="B6374" s="72"/>
      <c r="C6374" s="72"/>
      <c r="D6374" s="73"/>
      <c r="E6374" s="72"/>
      <c r="F6374" s="72"/>
      <c r="G6374" s="74"/>
      <c r="H6374" s="72"/>
      <c r="I6374" s="72"/>
    </row>
    <row r="6375" spans="1:9" x14ac:dyDescent="0.25">
      <c r="A6375" s="72"/>
      <c r="B6375" s="72"/>
      <c r="C6375" s="72"/>
      <c r="D6375" s="73"/>
      <c r="E6375" s="72"/>
      <c r="F6375" s="72"/>
      <c r="G6375" s="74"/>
      <c r="H6375" s="72"/>
      <c r="I6375" s="72"/>
    </row>
    <row r="6376" spans="1:9" x14ac:dyDescent="0.25">
      <c r="A6376" s="72"/>
      <c r="B6376" s="72"/>
      <c r="C6376" s="72"/>
      <c r="D6376" s="73"/>
      <c r="E6376" s="72"/>
      <c r="F6376" s="72"/>
      <c r="G6376" s="74"/>
      <c r="H6376" s="72"/>
      <c r="I6376" s="72"/>
    </row>
    <row r="6377" spans="1:9" x14ac:dyDescent="0.25">
      <c r="A6377" s="72"/>
      <c r="B6377" s="72"/>
      <c r="C6377" s="72"/>
      <c r="D6377" s="73"/>
      <c r="E6377" s="72"/>
      <c r="F6377" s="72"/>
      <c r="G6377" s="74"/>
      <c r="H6377" s="72"/>
      <c r="I6377" s="72"/>
    </row>
    <row r="6378" spans="1:9" x14ac:dyDescent="0.25">
      <c r="A6378" s="72"/>
      <c r="B6378" s="72"/>
      <c r="C6378" s="72"/>
      <c r="D6378" s="73"/>
      <c r="E6378" s="72"/>
      <c r="F6378" s="72"/>
      <c r="G6378" s="74"/>
      <c r="H6378" s="72"/>
      <c r="I6378" s="72"/>
    </row>
    <row r="6379" spans="1:9" x14ac:dyDescent="0.25">
      <c r="A6379" s="72"/>
      <c r="B6379" s="72"/>
      <c r="C6379" s="72"/>
      <c r="D6379" s="73"/>
      <c r="E6379" s="72"/>
      <c r="F6379" s="72"/>
      <c r="G6379" s="74"/>
      <c r="H6379" s="72"/>
      <c r="I6379" s="72"/>
    </row>
    <row r="6380" spans="1:9" x14ac:dyDescent="0.25">
      <c r="A6380" s="72"/>
      <c r="B6380" s="72"/>
      <c r="C6380" s="72"/>
      <c r="D6380" s="73"/>
      <c r="E6380" s="72"/>
      <c r="F6380" s="72"/>
      <c r="G6380" s="74"/>
      <c r="H6380" s="72"/>
      <c r="I6380" s="72"/>
    </row>
    <row r="6381" spans="1:9" x14ac:dyDescent="0.25">
      <c r="A6381" s="72"/>
      <c r="B6381" s="72"/>
      <c r="C6381" s="72"/>
      <c r="D6381" s="73"/>
      <c r="E6381" s="72"/>
      <c r="F6381" s="72"/>
      <c r="G6381" s="74"/>
      <c r="H6381" s="72"/>
      <c r="I6381" s="72"/>
    </row>
    <row r="6382" spans="1:9" x14ac:dyDescent="0.25">
      <c r="A6382" s="72"/>
      <c r="B6382" s="72"/>
      <c r="C6382" s="72"/>
      <c r="D6382" s="73"/>
      <c r="E6382" s="72"/>
      <c r="F6382" s="72"/>
      <c r="G6382" s="74"/>
      <c r="H6382" s="72"/>
      <c r="I6382" s="72"/>
    </row>
    <row r="6383" spans="1:9" x14ac:dyDescent="0.25">
      <c r="A6383" s="72"/>
      <c r="B6383" s="72"/>
      <c r="C6383" s="72"/>
      <c r="D6383" s="73"/>
      <c r="E6383" s="72"/>
      <c r="F6383" s="72"/>
      <c r="G6383" s="74"/>
      <c r="H6383" s="72"/>
      <c r="I6383" s="72"/>
    </row>
    <row r="6384" spans="1:9" x14ac:dyDescent="0.25">
      <c r="A6384" s="72"/>
      <c r="B6384" s="72"/>
      <c r="C6384" s="72"/>
      <c r="D6384" s="73"/>
      <c r="E6384" s="72"/>
      <c r="F6384" s="72"/>
      <c r="G6384" s="74"/>
      <c r="H6384" s="72"/>
      <c r="I6384" s="72"/>
    </row>
    <row r="6385" spans="1:9" x14ac:dyDescent="0.25">
      <c r="A6385" s="72"/>
      <c r="B6385" s="72"/>
      <c r="C6385" s="72"/>
      <c r="D6385" s="73"/>
      <c r="E6385" s="72"/>
      <c r="F6385" s="72"/>
      <c r="G6385" s="74"/>
      <c r="H6385" s="72"/>
      <c r="I6385" s="72"/>
    </row>
    <row r="6386" spans="1:9" x14ac:dyDescent="0.25">
      <c r="A6386" s="72"/>
      <c r="B6386" s="72"/>
      <c r="C6386" s="72"/>
      <c r="D6386" s="73"/>
      <c r="E6386" s="72"/>
      <c r="F6386" s="72"/>
      <c r="G6386" s="74"/>
      <c r="H6386" s="72"/>
      <c r="I6386" s="72"/>
    </row>
    <row r="6387" spans="1:9" x14ac:dyDescent="0.25">
      <c r="A6387" s="72"/>
      <c r="B6387" s="72"/>
      <c r="C6387" s="72"/>
      <c r="D6387" s="73"/>
      <c r="E6387" s="72"/>
      <c r="F6387" s="72"/>
      <c r="G6387" s="74"/>
      <c r="H6387" s="72"/>
      <c r="I6387" s="72"/>
    </row>
    <row r="6388" spans="1:9" x14ac:dyDescent="0.25">
      <c r="A6388" s="72"/>
      <c r="B6388" s="72"/>
      <c r="C6388" s="72"/>
      <c r="D6388" s="73"/>
      <c r="E6388" s="72"/>
      <c r="F6388" s="72"/>
      <c r="G6388" s="74"/>
      <c r="H6388" s="72"/>
      <c r="I6388" s="72"/>
    </row>
    <row r="6389" spans="1:9" x14ac:dyDescent="0.25">
      <c r="A6389" s="72"/>
      <c r="B6389" s="72"/>
      <c r="C6389" s="72"/>
      <c r="D6389" s="73"/>
      <c r="E6389" s="72"/>
      <c r="F6389" s="72"/>
      <c r="G6389" s="74"/>
      <c r="H6389" s="72"/>
      <c r="I6389" s="72"/>
    </row>
    <row r="6390" spans="1:9" x14ac:dyDescent="0.25">
      <c r="A6390" s="72"/>
      <c r="B6390" s="72"/>
      <c r="C6390" s="72"/>
      <c r="D6390" s="73"/>
      <c r="E6390" s="72"/>
      <c r="F6390" s="72"/>
      <c r="G6390" s="74"/>
      <c r="H6390" s="72"/>
      <c r="I6390" s="72"/>
    </row>
    <row r="6391" spans="1:9" x14ac:dyDescent="0.25">
      <c r="A6391" s="72"/>
      <c r="B6391" s="72"/>
      <c r="C6391" s="72"/>
      <c r="D6391" s="73"/>
      <c r="E6391" s="72"/>
      <c r="F6391" s="72"/>
      <c r="G6391" s="74"/>
      <c r="H6391" s="72"/>
      <c r="I6391" s="72"/>
    </row>
    <row r="6392" spans="1:9" x14ac:dyDescent="0.25">
      <c r="A6392" s="72"/>
      <c r="B6392" s="72"/>
      <c r="C6392" s="72"/>
      <c r="D6392" s="73"/>
      <c r="E6392" s="72"/>
      <c r="F6392" s="72"/>
      <c r="G6392" s="74"/>
      <c r="H6392" s="72"/>
      <c r="I6392" s="72"/>
    </row>
    <row r="6393" spans="1:9" x14ac:dyDescent="0.25">
      <c r="A6393" s="72"/>
      <c r="B6393" s="72"/>
      <c r="C6393" s="72"/>
      <c r="D6393" s="73"/>
      <c r="E6393" s="72"/>
      <c r="F6393" s="72"/>
      <c r="G6393" s="74"/>
      <c r="H6393" s="72"/>
      <c r="I6393" s="72"/>
    </row>
    <row r="6394" spans="1:9" x14ac:dyDescent="0.25">
      <c r="A6394" s="72"/>
      <c r="B6394" s="72"/>
      <c r="C6394" s="72"/>
      <c r="D6394" s="73"/>
      <c r="E6394" s="72"/>
      <c r="F6394" s="72"/>
      <c r="G6394" s="74"/>
      <c r="H6394" s="72"/>
      <c r="I6394" s="72"/>
    </row>
    <row r="6395" spans="1:9" x14ac:dyDescent="0.25">
      <c r="A6395" s="72"/>
      <c r="B6395" s="72"/>
      <c r="C6395" s="72"/>
      <c r="D6395" s="73"/>
      <c r="E6395" s="72"/>
      <c r="F6395" s="72"/>
      <c r="G6395" s="74"/>
      <c r="H6395" s="72"/>
      <c r="I6395" s="72"/>
    </row>
    <row r="6396" spans="1:9" x14ac:dyDescent="0.25">
      <c r="A6396" s="72"/>
      <c r="B6396" s="72"/>
      <c r="C6396" s="72"/>
      <c r="D6396" s="73"/>
      <c r="E6396" s="72"/>
      <c r="F6396" s="72"/>
      <c r="G6396" s="74"/>
      <c r="H6396" s="72"/>
      <c r="I6396" s="72"/>
    </row>
    <row r="6397" spans="1:9" x14ac:dyDescent="0.25">
      <c r="A6397" s="72"/>
      <c r="B6397" s="72"/>
      <c r="C6397" s="72"/>
      <c r="D6397" s="73"/>
      <c r="E6397" s="72"/>
      <c r="F6397" s="72"/>
      <c r="G6397" s="74"/>
      <c r="H6397" s="72"/>
      <c r="I6397" s="72"/>
    </row>
    <row r="6398" spans="1:9" x14ac:dyDescent="0.25">
      <c r="A6398" s="72"/>
      <c r="B6398" s="72"/>
      <c r="C6398" s="72"/>
      <c r="D6398" s="73"/>
      <c r="E6398" s="72"/>
      <c r="F6398" s="72"/>
      <c r="G6398" s="74"/>
      <c r="H6398" s="72"/>
      <c r="I6398" s="72"/>
    </row>
    <row r="6399" spans="1:9" x14ac:dyDescent="0.25">
      <c r="A6399" s="72"/>
      <c r="B6399" s="72"/>
      <c r="C6399" s="72"/>
      <c r="D6399" s="73"/>
      <c r="E6399" s="72"/>
      <c r="F6399" s="72"/>
      <c r="G6399" s="74"/>
      <c r="H6399" s="72"/>
      <c r="I6399" s="72"/>
    </row>
    <row r="6400" spans="1:9" x14ac:dyDescent="0.25">
      <c r="A6400" s="72"/>
      <c r="B6400" s="72"/>
      <c r="C6400" s="72"/>
      <c r="D6400" s="73"/>
      <c r="E6400" s="72"/>
      <c r="F6400" s="72"/>
      <c r="G6400" s="74"/>
      <c r="H6400" s="72"/>
      <c r="I6400" s="72"/>
    </row>
    <row r="6401" spans="1:9" x14ac:dyDescent="0.25">
      <c r="A6401" s="72"/>
      <c r="B6401" s="72"/>
      <c r="C6401" s="72"/>
      <c r="D6401" s="73"/>
      <c r="E6401" s="72"/>
      <c r="F6401" s="72"/>
      <c r="G6401" s="74"/>
      <c r="H6401" s="72"/>
      <c r="I6401" s="72"/>
    </row>
    <row r="6402" spans="1:9" x14ac:dyDescent="0.25">
      <c r="A6402" s="72"/>
      <c r="B6402" s="72"/>
      <c r="C6402" s="72"/>
      <c r="D6402" s="73"/>
      <c r="E6402" s="72"/>
      <c r="F6402" s="72"/>
      <c r="G6402" s="74"/>
      <c r="H6402" s="72"/>
      <c r="I6402" s="72"/>
    </row>
    <row r="6403" spans="1:9" x14ac:dyDescent="0.25">
      <c r="A6403" s="72"/>
      <c r="B6403" s="72"/>
      <c r="C6403" s="72"/>
      <c r="D6403" s="73"/>
      <c r="E6403" s="72"/>
      <c r="F6403" s="72"/>
      <c r="G6403" s="74"/>
      <c r="H6403" s="72"/>
      <c r="I6403" s="72"/>
    </row>
    <row r="6404" spans="1:9" x14ac:dyDescent="0.25">
      <c r="A6404" s="72"/>
      <c r="B6404" s="72"/>
      <c r="C6404" s="72"/>
      <c r="D6404" s="73"/>
      <c r="E6404" s="72"/>
      <c r="F6404" s="72"/>
      <c r="G6404" s="74"/>
      <c r="H6404" s="72"/>
      <c r="I6404" s="72"/>
    </row>
    <row r="6405" spans="1:9" x14ac:dyDescent="0.25">
      <c r="A6405" s="72"/>
      <c r="B6405" s="72"/>
      <c r="C6405" s="72"/>
      <c r="D6405" s="73"/>
      <c r="E6405" s="72"/>
      <c r="F6405" s="72"/>
      <c r="G6405" s="74"/>
      <c r="H6405" s="72"/>
      <c r="I6405" s="72"/>
    </row>
    <row r="6406" spans="1:9" x14ac:dyDescent="0.25">
      <c r="A6406" s="72"/>
      <c r="B6406" s="72"/>
      <c r="C6406" s="72"/>
      <c r="D6406" s="73"/>
      <c r="E6406" s="72"/>
      <c r="F6406" s="72"/>
      <c r="G6406" s="74"/>
      <c r="H6406" s="72"/>
      <c r="I6406" s="72"/>
    </row>
    <row r="6407" spans="1:9" x14ac:dyDescent="0.25">
      <c r="A6407" s="72"/>
      <c r="B6407" s="72"/>
      <c r="C6407" s="72"/>
      <c r="D6407" s="73"/>
      <c r="E6407" s="72"/>
      <c r="F6407" s="72"/>
      <c r="G6407" s="74"/>
      <c r="H6407" s="72"/>
      <c r="I6407" s="72"/>
    </row>
    <row r="6408" spans="1:9" x14ac:dyDescent="0.25">
      <c r="A6408" s="72"/>
      <c r="B6408" s="72"/>
      <c r="C6408" s="72"/>
      <c r="D6408" s="73"/>
      <c r="E6408" s="72"/>
      <c r="F6408" s="72"/>
      <c r="G6408" s="74"/>
      <c r="H6408" s="72"/>
      <c r="I6408" s="72"/>
    </row>
    <row r="6409" spans="1:9" x14ac:dyDescent="0.25">
      <c r="A6409" s="72"/>
      <c r="B6409" s="72"/>
      <c r="C6409" s="72"/>
      <c r="D6409" s="73"/>
      <c r="E6409" s="72"/>
      <c r="F6409" s="72"/>
      <c r="G6409" s="74"/>
      <c r="H6409" s="72"/>
      <c r="I6409" s="72"/>
    </row>
    <row r="6410" spans="1:9" x14ac:dyDescent="0.25">
      <c r="A6410" s="72"/>
      <c r="B6410" s="72"/>
      <c r="C6410" s="72"/>
      <c r="D6410" s="73"/>
      <c r="E6410" s="72"/>
      <c r="F6410" s="72"/>
      <c r="G6410" s="74"/>
      <c r="H6410" s="72"/>
      <c r="I6410" s="72"/>
    </row>
    <row r="6411" spans="1:9" x14ac:dyDescent="0.25">
      <c r="A6411" s="72"/>
      <c r="B6411" s="72"/>
      <c r="C6411" s="72"/>
      <c r="D6411" s="73"/>
      <c r="E6411" s="72"/>
      <c r="F6411" s="72"/>
      <c r="G6411" s="74"/>
      <c r="H6411" s="72"/>
      <c r="I6411" s="72"/>
    </row>
    <row r="6412" spans="1:9" x14ac:dyDescent="0.25">
      <c r="A6412" s="72"/>
      <c r="B6412" s="72"/>
      <c r="C6412" s="72"/>
      <c r="D6412" s="73"/>
      <c r="E6412" s="72"/>
      <c r="F6412" s="72"/>
      <c r="G6412" s="74"/>
      <c r="H6412" s="72"/>
      <c r="I6412" s="72"/>
    </row>
    <row r="6413" spans="1:9" x14ac:dyDescent="0.25">
      <c r="A6413" s="72"/>
      <c r="B6413" s="72"/>
      <c r="C6413" s="72"/>
      <c r="D6413" s="73"/>
      <c r="E6413" s="72"/>
      <c r="F6413" s="72"/>
      <c r="G6413" s="74"/>
      <c r="H6413" s="72"/>
      <c r="I6413" s="72"/>
    </row>
    <row r="6414" spans="1:9" x14ac:dyDescent="0.25">
      <c r="A6414" s="72"/>
      <c r="B6414" s="72"/>
      <c r="C6414" s="72"/>
      <c r="D6414" s="73"/>
      <c r="E6414" s="72"/>
      <c r="F6414" s="72"/>
      <c r="G6414" s="74"/>
      <c r="H6414" s="72"/>
      <c r="I6414" s="72"/>
    </row>
    <row r="6415" spans="1:9" x14ac:dyDescent="0.25">
      <c r="A6415" s="72"/>
      <c r="B6415" s="72"/>
      <c r="C6415" s="72"/>
      <c r="D6415" s="73"/>
      <c r="E6415" s="72"/>
      <c r="F6415" s="72"/>
      <c r="G6415" s="74"/>
      <c r="H6415" s="72"/>
      <c r="I6415" s="72"/>
    </row>
    <row r="6416" spans="1:9" x14ac:dyDescent="0.25">
      <c r="A6416" s="72"/>
      <c r="B6416" s="72"/>
      <c r="C6416" s="72"/>
      <c r="D6416" s="73"/>
      <c r="E6416" s="72"/>
      <c r="F6416" s="72"/>
      <c r="G6416" s="74"/>
      <c r="H6416" s="72"/>
      <c r="I6416" s="72"/>
    </row>
    <row r="6417" spans="1:9" x14ac:dyDescent="0.25">
      <c r="A6417" s="72"/>
      <c r="B6417" s="72"/>
      <c r="C6417" s="72"/>
      <c r="D6417" s="73"/>
      <c r="E6417" s="72"/>
      <c r="F6417" s="72"/>
      <c r="G6417" s="74"/>
      <c r="H6417" s="72"/>
      <c r="I6417" s="72"/>
    </row>
    <row r="6418" spans="1:9" x14ac:dyDescent="0.25">
      <c r="A6418" s="72"/>
      <c r="B6418" s="72"/>
      <c r="C6418" s="72"/>
      <c r="D6418" s="73"/>
      <c r="E6418" s="72"/>
      <c r="F6418" s="72"/>
      <c r="G6418" s="74"/>
      <c r="H6418" s="72"/>
      <c r="I6418" s="72"/>
    </row>
    <row r="6419" spans="1:9" x14ac:dyDescent="0.25">
      <c r="A6419" s="72"/>
      <c r="B6419" s="72"/>
      <c r="C6419" s="72"/>
      <c r="D6419" s="73"/>
      <c r="E6419" s="72"/>
      <c r="F6419" s="72"/>
      <c r="G6419" s="74"/>
      <c r="H6419" s="72"/>
      <c r="I6419" s="72"/>
    </row>
    <row r="6420" spans="1:9" x14ac:dyDescent="0.25">
      <c r="A6420" s="72"/>
      <c r="B6420" s="72"/>
      <c r="C6420" s="72"/>
      <c r="D6420" s="73"/>
      <c r="E6420" s="72"/>
      <c r="F6420" s="72"/>
      <c r="G6420" s="74"/>
      <c r="H6420" s="72"/>
      <c r="I6420" s="72"/>
    </row>
    <row r="6421" spans="1:9" x14ac:dyDescent="0.25">
      <c r="A6421" s="72"/>
      <c r="B6421" s="72"/>
      <c r="C6421" s="72"/>
      <c r="D6421" s="73"/>
      <c r="E6421" s="72"/>
      <c r="F6421" s="72"/>
      <c r="G6421" s="74"/>
      <c r="H6421" s="72"/>
      <c r="I6421" s="72"/>
    </row>
    <row r="6422" spans="1:9" x14ac:dyDescent="0.25">
      <c r="A6422" s="72"/>
      <c r="B6422" s="72"/>
      <c r="C6422" s="72"/>
      <c r="D6422" s="73"/>
      <c r="E6422" s="72"/>
      <c r="F6422" s="72"/>
      <c r="G6422" s="74"/>
      <c r="H6422" s="72"/>
      <c r="I6422" s="72"/>
    </row>
    <row r="6423" spans="1:9" x14ac:dyDescent="0.25">
      <c r="A6423" s="72"/>
      <c r="B6423" s="72"/>
      <c r="C6423" s="72"/>
      <c r="D6423" s="73"/>
      <c r="E6423" s="72"/>
      <c r="F6423" s="72"/>
      <c r="G6423" s="74"/>
      <c r="H6423" s="72"/>
      <c r="I6423" s="72"/>
    </row>
    <row r="6424" spans="1:9" x14ac:dyDescent="0.25">
      <c r="A6424" s="72"/>
      <c r="B6424" s="72"/>
      <c r="C6424" s="72"/>
      <c r="D6424" s="73"/>
      <c r="E6424" s="72"/>
      <c r="F6424" s="72"/>
      <c r="G6424" s="74"/>
      <c r="H6424" s="72"/>
      <c r="I6424" s="72"/>
    </row>
    <row r="6425" spans="1:9" x14ac:dyDescent="0.25">
      <c r="A6425" s="72"/>
      <c r="B6425" s="72"/>
      <c r="C6425" s="72"/>
      <c r="D6425" s="73"/>
      <c r="E6425" s="72"/>
      <c r="F6425" s="72"/>
      <c r="G6425" s="74"/>
      <c r="H6425" s="72"/>
      <c r="I6425" s="72"/>
    </row>
    <row r="6426" spans="1:9" x14ac:dyDescent="0.25">
      <c r="A6426" s="72"/>
      <c r="B6426" s="72"/>
      <c r="C6426" s="72"/>
      <c r="D6426" s="73"/>
      <c r="E6426" s="72"/>
      <c r="F6426" s="72"/>
      <c r="G6426" s="74"/>
      <c r="H6426" s="72"/>
      <c r="I6426" s="72"/>
    </row>
    <row r="6427" spans="1:9" x14ac:dyDescent="0.25">
      <c r="A6427" s="72"/>
      <c r="B6427" s="72"/>
      <c r="C6427" s="72"/>
      <c r="D6427" s="73"/>
      <c r="E6427" s="72"/>
      <c r="F6427" s="72"/>
      <c r="G6427" s="74"/>
      <c r="H6427" s="72"/>
      <c r="I6427" s="72"/>
    </row>
    <row r="6428" spans="1:9" x14ac:dyDescent="0.25">
      <c r="A6428" s="72"/>
      <c r="B6428" s="72"/>
      <c r="C6428" s="72"/>
      <c r="D6428" s="73"/>
      <c r="E6428" s="72"/>
      <c r="F6428" s="72"/>
      <c r="G6428" s="74"/>
      <c r="H6428" s="72"/>
      <c r="I6428" s="72"/>
    </row>
    <row r="6429" spans="1:9" x14ac:dyDescent="0.25">
      <c r="A6429" s="72"/>
      <c r="B6429" s="72"/>
      <c r="C6429" s="72"/>
      <c r="D6429" s="73"/>
      <c r="E6429" s="72"/>
      <c r="F6429" s="72"/>
      <c r="G6429" s="74"/>
      <c r="H6429" s="72"/>
      <c r="I6429" s="72"/>
    </row>
    <row r="6430" spans="1:9" x14ac:dyDescent="0.25">
      <c r="A6430" s="72"/>
      <c r="B6430" s="72"/>
      <c r="C6430" s="72"/>
      <c r="D6430" s="73"/>
      <c r="E6430" s="72"/>
      <c r="F6430" s="72"/>
      <c r="G6430" s="74"/>
      <c r="H6430" s="72"/>
      <c r="I6430" s="72"/>
    </row>
    <row r="6431" spans="1:9" x14ac:dyDescent="0.25">
      <c r="A6431" s="72"/>
      <c r="B6431" s="72"/>
      <c r="C6431" s="72"/>
      <c r="D6431" s="73"/>
      <c r="E6431" s="72"/>
      <c r="F6431" s="72"/>
      <c r="G6431" s="74"/>
      <c r="H6431" s="72"/>
      <c r="I6431" s="72"/>
    </row>
    <row r="6432" spans="1:9" x14ac:dyDescent="0.25">
      <c r="A6432" s="72"/>
      <c r="B6432" s="72"/>
      <c r="C6432" s="72"/>
      <c r="D6432" s="73"/>
      <c r="E6432" s="72"/>
      <c r="F6432" s="72"/>
      <c r="G6432" s="74"/>
      <c r="H6432" s="72"/>
      <c r="I6432" s="72"/>
    </row>
    <row r="6433" spans="1:9" x14ac:dyDescent="0.25">
      <c r="A6433" s="72"/>
      <c r="B6433" s="72"/>
      <c r="C6433" s="72"/>
      <c r="D6433" s="73"/>
      <c r="E6433" s="72"/>
      <c r="F6433" s="72"/>
      <c r="G6433" s="74"/>
      <c r="H6433" s="72"/>
      <c r="I6433" s="72"/>
    </row>
    <row r="6434" spans="1:9" x14ac:dyDescent="0.25">
      <c r="A6434" s="72"/>
      <c r="B6434" s="72"/>
      <c r="C6434" s="72"/>
      <c r="D6434" s="73"/>
      <c r="E6434" s="72"/>
      <c r="F6434" s="72"/>
      <c r="G6434" s="74"/>
      <c r="H6434" s="72"/>
      <c r="I6434" s="72"/>
    </row>
    <row r="6435" spans="1:9" x14ac:dyDescent="0.25">
      <c r="A6435" s="72"/>
      <c r="B6435" s="72"/>
      <c r="C6435" s="72"/>
      <c r="D6435" s="73"/>
      <c r="E6435" s="72"/>
      <c r="F6435" s="72"/>
      <c r="G6435" s="74"/>
      <c r="H6435" s="72"/>
      <c r="I6435" s="72"/>
    </row>
    <row r="6436" spans="1:9" x14ac:dyDescent="0.25">
      <c r="A6436" s="72"/>
      <c r="B6436" s="72"/>
      <c r="C6436" s="72"/>
      <c r="D6436" s="73"/>
      <c r="E6436" s="72"/>
      <c r="F6436" s="72"/>
      <c r="G6436" s="74"/>
      <c r="H6436" s="72"/>
      <c r="I6436" s="72"/>
    </row>
    <row r="6437" spans="1:9" x14ac:dyDescent="0.25">
      <c r="A6437" s="72"/>
      <c r="B6437" s="72"/>
      <c r="C6437" s="72"/>
      <c r="D6437" s="73"/>
      <c r="E6437" s="72"/>
      <c r="F6437" s="72"/>
      <c r="G6437" s="74"/>
      <c r="H6437" s="72"/>
      <c r="I6437" s="72"/>
    </row>
    <row r="6438" spans="1:9" x14ac:dyDescent="0.25">
      <c r="A6438" s="72"/>
      <c r="B6438" s="72"/>
      <c r="C6438" s="72"/>
      <c r="D6438" s="73"/>
      <c r="E6438" s="72"/>
      <c r="F6438" s="72"/>
      <c r="G6438" s="74"/>
      <c r="H6438" s="72"/>
      <c r="I6438" s="72"/>
    </row>
    <row r="6439" spans="1:9" x14ac:dyDescent="0.25">
      <c r="A6439" s="72"/>
      <c r="B6439" s="72"/>
      <c r="C6439" s="72"/>
      <c r="D6439" s="73"/>
      <c r="E6439" s="72"/>
      <c r="F6439" s="72"/>
      <c r="G6439" s="74"/>
      <c r="H6439" s="72"/>
      <c r="I6439" s="72"/>
    </row>
    <row r="6440" spans="1:9" x14ac:dyDescent="0.25">
      <c r="A6440" s="72"/>
      <c r="B6440" s="72"/>
      <c r="C6440" s="72"/>
      <c r="D6440" s="73"/>
      <c r="E6440" s="72"/>
      <c r="F6440" s="72"/>
      <c r="G6440" s="74"/>
      <c r="H6440" s="72"/>
      <c r="I6440" s="72"/>
    </row>
    <row r="6441" spans="1:9" x14ac:dyDescent="0.25">
      <c r="A6441" s="72"/>
      <c r="B6441" s="72"/>
      <c r="C6441" s="72"/>
      <c r="D6441" s="73"/>
      <c r="E6441" s="72"/>
      <c r="F6441" s="72"/>
      <c r="G6441" s="74"/>
      <c r="H6441" s="72"/>
      <c r="I6441" s="72"/>
    </row>
    <row r="6442" spans="1:9" x14ac:dyDescent="0.25">
      <c r="A6442" s="72"/>
      <c r="B6442" s="72"/>
      <c r="C6442" s="72"/>
      <c r="D6442" s="73"/>
      <c r="E6442" s="72"/>
      <c r="F6442" s="72"/>
      <c r="G6442" s="74"/>
      <c r="H6442" s="72"/>
      <c r="I6442" s="72"/>
    </row>
    <row r="6443" spans="1:9" x14ac:dyDescent="0.25">
      <c r="A6443" s="72"/>
      <c r="B6443" s="72"/>
      <c r="C6443" s="72"/>
      <c r="D6443" s="73"/>
      <c r="E6443" s="72"/>
      <c r="F6443" s="72"/>
      <c r="G6443" s="74"/>
      <c r="H6443" s="72"/>
      <c r="I6443" s="72"/>
    </row>
    <row r="6444" spans="1:9" x14ac:dyDescent="0.25">
      <c r="A6444" s="72"/>
      <c r="B6444" s="72"/>
      <c r="C6444" s="72"/>
      <c r="D6444" s="73"/>
      <c r="E6444" s="72"/>
      <c r="F6444" s="72"/>
      <c r="G6444" s="74"/>
      <c r="H6444" s="72"/>
      <c r="I6444" s="72"/>
    </row>
    <row r="6445" spans="1:9" x14ac:dyDescent="0.25">
      <c r="A6445" s="72"/>
      <c r="B6445" s="72"/>
      <c r="C6445" s="72"/>
      <c r="D6445" s="73"/>
      <c r="E6445" s="72"/>
      <c r="F6445" s="72"/>
      <c r="G6445" s="74"/>
      <c r="H6445" s="72"/>
      <c r="I6445" s="72"/>
    </row>
    <row r="6446" spans="1:9" x14ac:dyDescent="0.25">
      <c r="A6446" s="72"/>
      <c r="B6446" s="72"/>
      <c r="C6446" s="72"/>
      <c r="D6446" s="73"/>
      <c r="E6446" s="72"/>
      <c r="F6446" s="72"/>
      <c r="G6446" s="74"/>
      <c r="H6446" s="72"/>
      <c r="I6446" s="72"/>
    </row>
    <row r="6447" spans="1:9" x14ac:dyDescent="0.25">
      <c r="A6447" s="72"/>
      <c r="B6447" s="72"/>
      <c r="C6447" s="72"/>
      <c r="D6447" s="73"/>
      <c r="E6447" s="72"/>
      <c r="F6447" s="72"/>
      <c r="G6447" s="74"/>
      <c r="H6447" s="72"/>
      <c r="I6447" s="72"/>
    </row>
    <row r="6448" spans="1:9" x14ac:dyDescent="0.25">
      <c r="A6448" s="72"/>
      <c r="B6448" s="72"/>
      <c r="C6448" s="72"/>
      <c r="D6448" s="73"/>
      <c r="E6448" s="72"/>
      <c r="F6448" s="72"/>
      <c r="G6448" s="74"/>
      <c r="H6448" s="72"/>
      <c r="I6448" s="72"/>
    </row>
    <row r="6449" spans="1:9" x14ac:dyDescent="0.25">
      <c r="A6449" s="72"/>
      <c r="B6449" s="72"/>
      <c r="C6449" s="72"/>
      <c r="D6449" s="73"/>
      <c r="E6449" s="72"/>
      <c r="F6449" s="72"/>
      <c r="G6449" s="74"/>
      <c r="H6449" s="72"/>
      <c r="I6449" s="72"/>
    </row>
    <row r="6450" spans="1:9" x14ac:dyDescent="0.25">
      <c r="A6450" s="72"/>
      <c r="B6450" s="72"/>
      <c r="C6450" s="72"/>
      <c r="D6450" s="73"/>
      <c r="E6450" s="72"/>
      <c r="F6450" s="72"/>
      <c r="G6450" s="74"/>
      <c r="H6450" s="72"/>
      <c r="I6450" s="72"/>
    </row>
    <row r="6451" spans="1:9" x14ac:dyDescent="0.25">
      <c r="A6451" s="72"/>
      <c r="B6451" s="72"/>
      <c r="C6451" s="72"/>
      <c r="D6451" s="73"/>
      <c r="E6451" s="72"/>
      <c r="F6451" s="72"/>
      <c r="G6451" s="74"/>
      <c r="H6451" s="72"/>
      <c r="I6451" s="72"/>
    </row>
    <row r="6452" spans="1:9" x14ac:dyDescent="0.25">
      <c r="A6452" s="72"/>
      <c r="B6452" s="72"/>
      <c r="C6452" s="72"/>
      <c r="D6452" s="73"/>
      <c r="E6452" s="72"/>
      <c r="F6452" s="72"/>
      <c r="G6452" s="74"/>
      <c r="H6452" s="72"/>
      <c r="I6452" s="72"/>
    </row>
    <row r="6453" spans="1:9" x14ac:dyDescent="0.25">
      <c r="A6453" s="72"/>
      <c r="B6453" s="72"/>
      <c r="C6453" s="72"/>
      <c r="D6453" s="73"/>
      <c r="E6453" s="72"/>
      <c r="F6453" s="72"/>
      <c r="G6453" s="74"/>
      <c r="H6453" s="72"/>
      <c r="I6453" s="72"/>
    </row>
    <row r="6454" spans="1:9" x14ac:dyDescent="0.25">
      <c r="A6454" s="72"/>
      <c r="B6454" s="72"/>
      <c r="C6454" s="72"/>
      <c r="D6454" s="73"/>
      <c r="E6454" s="72"/>
      <c r="F6454" s="72"/>
      <c r="G6454" s="74"/>
      <c r="H6454" s="72"/>
      <c r="I6454" s="72"/>
    </row>
    <row r="6455" spans="1:9" x14ac:dyDescent="0.25">
      <c r="A6455" s="72"/>
      <c r="B6455" s="72"/>
      <c r="C6455" s="72"/>
      <c r="D6455" s="73"/>
      <c r="E6455" s="72"/>
      <c r="F6455" s="72"/>
      <c r="G6455" s="74"/>
      <c r="H6455" s="72"/>
      <c r="I6455" s="72"/>
    </row>
    <row r="6456" spans="1:9" x14ac:dyDescent="0.25">
      <c r="A6456" s="72"/>
      <c r="B6456" s="72"/>
      <c r="C6456" s="72"/>
      <c r="D6456" s="73"/>
      <c r="E6456" s="72"/>
      <c r="F6456" s="72"/>
      <c r="G6456" s="74"/>
      <c r="H6456" s="72"/>
      <c r="I6456" s="72"/>
    </row>
    <row r="6457" spans="1:9" x14ac:dyDescent="0.25">
      <c r="A6457" s="72"/>
      <c r="B6457" s="72"/>
      <c r="C6457" s="72"/>
      <c r="D6457" s="73"/>
      <c r="E6457" s="72"/>
      <c r="F6457" s="72"/>
      <c r="G6457" s="74"/>
      <c r="H6457" s="72"/>
      <c r="I6457" s="72"/>
    </row>
    <row r="6458" spans="1:9" x14ac:dyDescent="0.25">
      <c r="A6458" s="72"/>
      <c r="B6458" s="72"/>
      <c r="C6458" s="72"/>
      <c r="D6458" s="73"/>
      <c r="E6458" s="72"/>
      <c r="F6458" s="72"/>
      <c r="G6458" s="74"/>
      <c r="H6458" s="72"/>
      <c r="I6458" s="72"/>
    </row>
    <row r="6459" spans="1:9" x14ac:dyDescent="0.25">
      <c r="A6459" s="72"/>
      <c r="B6459" s="72"/>
      <c r="C6459" s="72"/>
      <c r="D6459" s="73"/>
      <c r="E6459" s="72"/>
      <c r="F6459" s="72"/>
      <c r="G6459" s="74"/>
      <c r="H6459" s="72"/>
      <c r="I6459" s="72"/>
    </row>
    <row r="6460" spans="1:9" x14ac:dyDescent="0.25">
      <c r="A6460" s="72"/>
      <c r="B6460" s="72"/>
      <c r="C6460" s="72"/>
      <c r="D6460" s="73"/>
      <c r="E6460" s="72"/>
      <c r="F6460" s="72"/>
      <c r="G6460" s="74"/>
      <c r="H6460" s="72"/>
      <c r="I6460" s="72"/>
    </row>
    <row r="6461" spans="1:9" x14ac:dyDescent="0.25">
      <c r="A6461" s="72"/>
      <c r="B6461" s="72"/>
      <c r="C6461" s="72"/>
      <c r="D6461" s="73"/>
      <c r="E6461" s="72"/>
      <c r="F6461" s="72"/>
      <c r="G6461" s="74"/>
      <c r="H6461" s="72"/>
      <c r="I6461" s="72"/>
    </row>
    <row r="6462" spans="1:9" x14ac:dyDescent="0.25">
      <c r="A6462" s="72"/>
      <c r="B6462" s="72"/>
      <c r="C6462" s="72"/>
      <c r="D6462" s="73"/>
      <c r="E6462" s="72"/>
      <c r="F6462" s="72"/>
      <c r="G6462" s="74"/>
      <c r="H6462" s="72"/>
      <c r="I6462" s="72"/>
    </row>
    <row r="6463" spans="1:9" x14ac:dyDescent="0.25">
      <c r="A6463" s="72"/>
      <c r="B6463" s="72"/>
      <c r="C6463" s="72"/>
      <c r="D6463" s="73"/>
      <c r="E6463" s="72"/>
      <c r="F6463" s="72"/>
      <c r="G6463" s="74"/>
      <c r="H6463" s="72"/>
      <c r="I6463" s="72"/>
    </row>
    <row r="6464" spans="1:9" x14ac:dyDescent="0.25">
      <c r="A6464" s="72"/>
      <c r="B6464" s="72"/>
      <c r="C6464" s="72"/>
      <c r="D6464" s="73"/>
      <c r="E6464" s="72"/>
      <c r="F6464" s="72"/>
      <c r="G6464" s="74"/>
      <c r="H6464" s="72"/>
      <c r="I6464" s="72"/>
    </row>
    <row r="6465" spans="1:9" x14ac:dyDescent="0.25">
      <c r="A6465" s="72"/>
      <c r="B6465" s="72"/>
      <c r="C6465" s="72"/>
      <c r="D6465" s="73"/>
      <c r="E6465" s="72"/>
      <c r="F6465" s="72"/>
      <c r="G6465" s="74"/>
      <c r="H6465" s="72"/>
      <c r="I6465" s="72"/>
    </row>
    <row r="6466" spans="1:9" x14ac:dyDescent="0.25">
      <c r="A6466" s="72"/>
      <c r="B6466" s="72"/>
      <c r="C6466" s="72"/>
      <c r="D6466" s="73"/>
      <c r="E6466" s="72"/>
      <c r="F6466" s="72"/>
      <c r="G6466" s="74"/>
      <c r="H6466" s="72"/>
      <c r="I6466" s="72"/>
    </row>
    <row r="6467" spans="1:9" x14ac:dyDescent="0.25">
      <c r="A6467" s="72"/>
      <c r="B6467" s="72"/>
      <c r="C6467" s="72"/>
      <c r="D6467" s="73"/>
      <c r="E6467" s="72"/>
      <c r="F6467" s="72"/>
      <c r="G6467" s="74"/>
      <c r="H6467" s="72"/>
      <c r="I6467" s="72"/>
    </row>
    <row r="6468" spans="1:9" x14ac:dyDescent="0.25">
      <c r="A6468" s="72"/>
      <c r="B6468" s="72"/>
      <c r="C6468" s="72"/>
      <c r="D6468" s="73"/>
      <c r="E6468" s="72"/>
      <c r="F6468" s="72"/>
      <c r="G6468" s="74"/>
      <c r="H6468" s="72"/>
      <c r="I6468" s="72"/>
    </row>
    <row r="6469" spans="1:9" x14ac:dyDescent="0.25">
      <c r="A6469" s="72"/>
      <c r="B6469" s="72"/>
      <c r="C6469" s="72"/>
      <c r="D6469" s="73"/>
      <c r="E6469" s="72"/>
      <c r="F6469" s="72"/>
      <c r="G6469" s="74"/>
      <c r="H6469" s="72"/>
      <c r="I6469" s="72"/>
    </row>
    <row r="6470" spans="1:9" x14ac:dyDescent="0.25">
      <c r="A6470" s="72"/>
      <c r="B6470" s="72"/>
      <c r="C6470" s="72"/>
      <c r="D6470" s="73"/>
      <c r="E6470" s="72"/>
      <c r="F6470" s="72"/>
      <c r="G6470" s="74"/>
      <c r="H6470" s="72"/>
      <c r="I6470" s="72"/>
    </row>
    <row r="6471" spans="1:9" x14ac:dyDescent="0.25">
      <c r="A6471" s="72"/>
      <c r="B6471" s="72"/>
      <c r="C6471" s="72"/>
      <c r="D6471" s="73"/>
      <c r="E6471" s="72"/>
      <c r="F6471" s="72"/>
      <c r="G6471" s="74"/>
      <c r="H6471" s="72"/>
      <c r="I6471" s="72"/>
    </row>
    <row r="6472" spans="1:9" x14ac:dyDescent="0.25">
      <c r="A6472" s="72"/>
      <c r="B6472" s="72"/>
      <c r="C6472" s="72"/>
      <c r="D6472" s="73"/>
      <c r="E6472" s="72"/>
      <c r="F6472" s="72"/>
      <c r="G6472" s="74"/>
      <c r="H6472" s="72"/>
      <c r="I6472" s="72"/>
    </row>
    <row r="6473" spans="1:9" x14ac:dyDescent="0.25">
      <c r="A6473" s="72"/>
      <c r="B6473" s="72"/>
      <c r="C6473" s="72"/>
      <c r="D6473" s="73"/>
      <c r="E6473" s="72"/>
      <c r="F6473" s="72"/>
      <c r="G6473" s="74"/>
      <c r="H6473" s="72"/>
      <c r="I6473" s="72"/>
    </row>
    <row r="6474" spans="1:9" x14ac:dyDescent="0.25">
      <c r="A6474" s="72"/>
      <c r="B6474" s="72"/>
      <c r="C6474" s="72"/>
      <c r="D6474" s="73"/>
      <c r="E6474" s="72"/>
      <c r="F6474" s="72"/>
      <c r="G6474" s="74"/>
      <c r="H6474" s="72"/>
      <c r="I6474" s="72"/>
    </row>
    <row r="6475" spans="1:9" x14ac:dyDescent="0.25">
      <c r="A6475" s="72"/>
      <c r="B6475" s="72"/>
      <c r="C6475" s="72"/>
      <c r="D6475" s="73"/>
      <c r="E6475" s="72"/>
      <c r="F6475" s="72"/>
      <c r="G6475" s="74"/>
      <c r="H6475" s="72"/>
      <c r="I6475" s="72"/>
    </row>
    <row r="6476" spans="1:9" x14ac:dyDescent="0.25">
      <c r="A6476" s="72"/>
      <c r="B6476" s="72"/>
      <c r="C6476" s="72"/>
      <c r="D6476" s="73"/>
      <c r="E6476" s="72"/>
      <c r="F6476" s="72"/>
      <c r="G6476" s="74"/>
      <c r="H6476" s="72"/>
      <c r="I6476" s="72"/>
    </row>
    <row r="6477" spans="1:9" x14ac:dyDescent="0.25">
      <c r="A6477" s="72"/>
      <c r="B6477" s="72"/>
      <c r="C6477" s="72"/>
      <c r="D6477" s="73"/>
      <c r="E6477" s="72"/>
      <c r="F6477" s="72"/>
      <c r="G6477" s="74"/>
      <c r="H6477" s="72"/>
      <c r="I6477" s="72"/>
    </row>
    <row r="6478" spans="1:9" x14ac:dyDescent="0.25">
      <c r="A6478" s="72"/>
      <c r="B6478" s="72"/>
      <c r="C6478" s="72"/>
      <c r="D6478" s="73"/>
      <c r="E6478" s="72"/>
      <c r="F6478" s="72"/>
      <c r="G6478" s="74"/>
      <c r="H6478" s="72"/>
      <c r="I6478" s="72"/>
    </row>
    <row r="6479" spans="1:9" x14ac:dyDescent="0.25">
      <c r="A6479" s="72"/>
      <c r="B6479" s="72"/>
      <c r="C6479" s="72"/>
      <c r="D6479" s="73"/>
      <c r="E6479" s="72"/>
      <c r="F6479" s="72"/>
      <c r="G6479" s="74"/>
      <c r="H6479" s="72"/>
      <c r="I6479" s="72"/>
    </row>
    <row r="6480" spans="1:9" x14ac:dyDescent="0.25">
      <c r="A6480" s="72"/>
      <c r="B6480" s="72"/>
      <c r="C6480" s="72"/>
      <c r="D6480" s="73"/>
      <c r="E6480" s="72"/>
      <c r="F6480" s="72"/>
      <c r="G6480" s="74"/>
      <c r="H6480" s="72"/>
      <c r="I6480" s="72"/>
    </row>
    <row r="6481" spans="1:9" x14ac:dyDescent="0.25">
      <c r="A6481" s="72"/>
      <c r="B6481" s="72"/>
      <c r="C6481" s="72"/>
      <c r="D6481" s="73"/>
      <c r="E6481" s="72"/>
      <c r="F6481" s="72"/>
      <c r="G6481" s="74"/>
      <c r="H6481" s="72"/>
      <c r="I6481" s="72"/>
    </row>
    <row r="6482" spans="1:9" x14ac:dyDescent="0.25">
      <c r="A6482" s="72"/>
      <c r="B6482" s="72"/>
      <c r="C6482" s="72"/>
      <c r="D6482" s="73"/>
      <c r="E6482" s="72"/>
      <c r="F6482" s="72"/>
      <c r="G6482" s="74"/>
      <c r="H6482" s="72"/>
      <c r="I6482" s="72"/>
    </row>
    <row r="6483" spans="1:9" x14ac:dyDescent="0.25">
      <c r="A6483" s="72"/>
      <c r="B6483" s="72"/>
      <c r="C6483" s="72"/>
      <c r="D6483" s="73"/>
      <c r="E6483" s="72"/>
      <c r="F6483" s="72"/>
      <c r="G6483" s="74"/>
      <c r="H6483" s="72"/>
      <c r="I6483" s="72"/>
    </row>
    <row r="6484" spans="1:9" x14ac:dyDescent="0.25">
      <c r="A6484" s="72"/>
      <c r="B6484" s="72"/>
      <c r="C6484" s="72"/>
      <c r="D6484" s="73"/>
      <c r="E6484" s="72"/>
      <c r="F6484" s="72"/>
      <c r="G6484" s="74"/>
      <c r="H6484" s="72"/>
      <c r="I6484" s="72"/>
    </row>
    <row r="6485" spans="1:9" x14ac:dyDescent="0.25">
      <c r="A6485" s="72"/>
      <c r="B6485" s="72"/>
      <c r="C6485" s="72"/>
      <c r="D6485" s="73"/>
      <c r="E6485" s="72"/>
      <c r="F6485" s="72"/>
      <c r="G6485" s="74"/>
      <c r="H6485" s="72"/>
      <c r="I6485" s="72"/>
    </row>
    <row r="6486" spans="1:9" x14ac:dyDescent="0.25">
      <c r="A6486" s="72"/>
      <c r="B6486" s="72"/>
      <c r="C6486" s="72"/>
      <c r="D6486" s="73"/>
      <c r="E6486" s="72"/>
      <c r="F6486" s="72"/>
      <c r="G6486" s="74"/>
      <c r="H6486" s="72"/>
      <c r="I6486" s="72"/>
    </row>
    <row r="6487" spans="1:9" x14ac:dyDescent="0.25">
      <c r="A6487" s="72"/>
      <c r="B6487" s="72"/>
      <c r="C6487" s="72"/>
      <c r="D6487" s="73"/>
      <c r="E6487" s="72"/>
      <c r="F6487" s="72"/>
      <c r="G6487" s="74"/>
      <c r="H6487" s="72"/>
      <c r="I6487" s="72"/>
    </row>
    <row r="6488" spans="1:9" x14ac:dyDescent="0.25">
      <c r="A6488" s="72"/>
      <c r="B6488" s="72"/>
      <c r="C6488" s="72"/>
      <c r="D6488" s="73"/>
      <c r="E6488" s="72"/>
      <c r="F6488" s="72"/>
      <c r="G6488" s="74"/>
      <c r="H6488" s="72"/>
      <c r="I6488" s="72"/>
    </row>
    <row r="6489" spans="1:9" x14ac:dyDescent="0.25">
      <c r="A6489" s="72"/>
      <c r="B6489" s="72"/>
      <c r="C6489" s="72"/>
      <c r="D6489" s="73"/>
      <c r="E6489" s="72"/>
      <c r="F6489" s="72"/>
      <c r="G6489" s="74"/>
      <c r="H6489" s="72"/>
      <c r="I6489" s="72"/>
    </row>
    <row r="6490" spans="1:9" x14ac:dyDescent="0.25">
      <c r="A6490" s="72"/>
      <c r="B6490" s="72"/>
      <c r="C6490" s="72"/>
      <c r="D6490" s="73"/>
      <c r="E6490" s="72"/>
      <c r="F6490" s="72"/>
      <c r="G6490" s="74"/>
      <c r="H6490" s="72"/>
      <c r="I6490" s="72"/>
    </row>
    <row r="6491" spans="1:9" x14ac:dyDescent="0.25">
      <c r="A6491" s="72"/>
      <c r="B6491" s="72"/>
      <c r="C6491" s="72"/>
      <c r="D6491" s="73"/>
      <c r="E6491" s="72"/>
      <c r="F6491" s="72"/>
      <c r="G6491" s="74"/>
      <c r="H6491" s="72"/>
      <c r="I6491" s="72"/>
    </row>
    <row r="6492" spans="1:9" x14ac:dyDescent="0.25">
      <c r="A6492" s="72"/>
      <c r="B6492" s="72"/>
      <c r="C6492" s="72"/>
      <c r="D6492" s="73"/>
      <c r="E6492" s="72"/>
      <c r="F6492" s="72"/>
      <c r="G6492" s="74"/>
      <c r="H6492" s="72"/>
      <c r="I6492" s="72"/>
    </row>
    <row r="6493" spans="1:9" x14ac:dyDescent="0.25">
      <c r="A6493" s="72"/>
      <c r="B6493" s="72"/>
      <c r="C6493" s="72"/>
      <c r="D6493" s="73"/>
      <c r="E6493" s="72"/>
      <c r="F6493" s="72"/>
      <c r="G6493" s="74"/>
      <c r="H6493" s="72"/>
      <c r="I6493" s="72"/>
    </row>
    <row r="6494" spans="1:9" x14ac:dyDescent="0.25">
      <c r="A6494" s="72"/>
      <c r="B6494" s="72"/>
      <c r="C6494" s="72"/>
      <c r="D6494" s="73"/>
      <c r="E6494" s="72"/>
      <c r="F6494" s="72"/>
      <c r="G6494" s="74"/>
      <c r="H6494" s="72"/>
      <c r="I6494" s="72"/>
    </row>
    <row r="6495" spans="1:9" x14ac:dyDescent="0.25">
      <c r="A6495" s="72"/>
      <c r="B6495" s="72"/>
      <c r="C6495" s="72"/>
      <c r="D6495" s="73"/>
      <c r="E6495" s="72"/>
      <c r="F6495" s="72"/>
      <c r="G6495" s="74"/>
      <c r="H6495" s="72"/>
      <c r="I6495" s="72"/>
    </row>
    <row r="6496" spans="1:9" x14ac:dyDescent="0.25">
      <c r="A6496" s="72"/>
      <c r="B6496" s="72"/>
      <c r="C6496" s="72"/>
      <c r="D6496" s="73"/>
      <c r="E6496" s="72"/>
      <c r="F6496" s="72"/>
      <c r="G6496" s="74"/>
      <c r="H6496" s="72"/>
      <c r="I6496" s="72"/>
    </row>
    <row r="6497" spans="1:9" x14ac:dyDescent="0.25">
      <c r="A6497" s="72"/>
      <c r="B6497" s="72"/>
      <c r="C6497" s="72"/>
      <c r="D6497" s="73"/>
      <c r="E6497" s="72"/>
      <c r="F6497" s="72"/>
      <c r="G6497" s="74"/>
      <c r="H6497" s="72"/>
      <c r="I6497" s="72"/>
    </row>
    <row r="6498" spans="1:9" x14ac:dyDescent="0.25">
      <c r="A6498" s="72"/>
      <c r="B6498" s="72"/>
      <c r="C6498" s="72"/>
      <c r="D6498" s="73"/>
      <c r="E6498" s="72"/>
      <c r="F6498" s="72"/>
      <c r="G6498" s="74"/>
      <c r="H6498" s="72"/>
      <c r="I6498" s="72"/>
    </row>
    <row r="6499" spans="1:9" x14ac:dyDescent="0.25">
      <c r="A6499" s="72"/>
      <c r="B6499" s="72"/>
      <c r="C6499" s="72"/>
      <c r="D6499" s="73"/>
      <c r="E6499" s="72"/>
      <c r="F6499" s="72"/>
      <c r="G6499" s="74"/>
      <c r="H6499" s="72"/>
      <c r="I6499" s="72"/>
    </row>
    <row r="6500" spans="1:9" x14ac:dyDescent="0.25">
      <c r="A6500" s="72"/>
      <c r="B6500" s="72"/>
      <c r="C6500" s="72"/>
      <c r="D6500" s="73"/>
      <c r="E6500" s="72"/>
      <c r="F6500" s="72"/>
      <c r="G6500" s="74"/>
      <c r="H6500" s="72"/>
      <c r="I6500" s="72"/>
    </row>
    <row r="6501" spans="1:9" x14ac:dyDescent="0.25">
      <c r="A6501" s="72"/>
      <c r="B6501" s="72"/>
      <c r="C6501" s="72"/>
      <c r="D6501" s="73"/>
      <c r="E6501" s="72"/>
      <c r="F6501" s="72"/>
      <c r="G6501" s="74"/>
      <c r="H6501" s="72"/>
      <c r="I6501" s="72"/>
    </row>
    <row r="6502" spans="1:9" x14ac:dyDescent="0.25">
      <c r="A6502" s="72"/>
      <c r="B6502" s="72"/>
      <c r="C6502" s="72"/>
      <c r="D6502" s="73"/>
      <c r="E6502" s="72"/>
      <c r="F6502" s="72"/>
      <c r="G6502" s="74"/>
      <c r="H6502" s="72"/>
      <c r="I6502" s="72"/>
    </row>
    <row r="6503" spans="1:9" x14ac:dyDescent="0.25">
      <c r="A6503" s="72"/>
      <c r="B6503" s="72"/>
      <c r="C6503" s="72"/>
      <c r="D6503" s="73"/>
      <c r="E6503" s="72"/>
      <c r="F6503" s="72"/>
      <c r="G6503" s="74"/>
      <c r="H6503" s="72"/>
      <c r="I6503" s="72"/>
    </row>
    <row r="6504" spans="1:9" x14ac:dyDescent="0.25">
      <c r="A6504" s="72"/>
      <c r="B6504" s="72"/>
      <c r="C6504" s="72"/>
      <c r="D6504" s="73"/>
      <c r="E6504" s="72"/>
      <c r="F6504" s="72"/>
      <c r="G6504" s="74"/>
      <c r="H6504" s="72"/>
      <c r="I6504" s="72"/>
    </row>
    <row r="6505" spans="1:9" x14ac:dyDescent="0.25">
      <c r="A6505" s="72"/>
      <c r="B6505" s="72"/>
      <c r="C6505" s="72"/>
      <c r="D6505" s="73"/>
      <c r="E6505" s="72"/>
      <c r="F6505" s="72"/>
      <c r="G6505" s="74"/>
      <c r="H6505" s="72"/>
      <c r="I6505" s="72"/>
    </row>
    <row r="6506" spans="1:9" x14ac:dyDescent="0.25">
      <c r="A6506" s="72"/>
      <c r="B6506" s="72"/>
      <c r="C6506" s="72"/>
      <c r="D6506" s="73"/>
      <c r="E6506" s="72"/>
      <c r="F6506" s="72"/>
      <c r="G6506" s="74"/>
      <c r="H6506" s="72"/>
      <c r="I6506" s="72"/>
    </row>
    <row r="6507" spans="1:9" x14ac:dyDescent="0.25">
      <c r="A6507" s="72"/>
      <c r="B6507" s="72"/>
      <c r="C6507" s="72"/>
      <c r="D6507" s="73"/>
      <c r="E6507" s="72"/>
      <c r="F6507" s="72"/>
      <c r="G6507" s="74"/>
      <c r="H6507" s="72"/>
      <c r="I6507" s="72"/>
    </row>
    <row r="6508" spans="1:9" x14ac:dyDescent="0.25">
      <c r="A6508" s="72"/>
      <c r="B6508" s="72"/>
      <c r="C6508" s="72"/>
      <c r="D6508" s="73"/>
      <c r="E6508" s="72"/>
      <c r="F6508" s="72"/>
      <c r="G6508" s="74"/>
      <c r="H6508" s="72"/>
      <c r="I6508" s="72"/>
    </row>
    <row r="6509" spans="1:9" x14ac:dyDescent="0.25">
      <c r="A6509" s="72"/>
      <c r="B6509" s="72"/>
      <c r="C6509" s="72"/>
      <c r="D6509" s="73"/>
      <c r="E6509" s="72"/>
      <c r="F6509" s="72"/>
      <c r="G6509" s="74"/>
      <c r="H6509" s="72"/>
      <c r="I6509" s="72"/>
    </row>
    <row r="6510" spans="1:9" x14ac:dyDescent="0.25">
      <c r="A6510" s="72"/>
      <c r="B6510" s="72"/>
      <c r="C6510" s="72"/>
      <c r="D6510" s="73"/>
      <c r="E6510" s="72"/>
      <c r="F6510" s="72"/>
      <c r="G6510" s="74"/>
      <c r="H6510" s="72"/>
      <c r="I6510" s="72"/>
    </row>
    <row r="6511" spans="1:9" x14ac:dyDescent="0.25">
      <c r="A6511" s="72"/>
      <c r="B6511" s="72"/>
      <c r="C6511" s="72"/>
      <c r="D6511" s="73"/>
      <c r="E6511" s="72"/>
      <c r="F6511" s="72"/>
      <c r="G6511" s="74"/>
      <c r="H6511" s="72"/>
      <c r="I6511" s="72"/>
    </row>
    <row r="6512" spans="1:9" x14ac:dyDescent="0.25">
      <c r="A6512" s="72"/>
      <c r="B6512" s="72"/>
      <c r="C6512" s="72"/>
      <c r="D6512" s="73"/>
      <c r="E6512" s="72"/>
      <c r="F6512" s="72"/>
      <c r="G6512" s="74"/>
      <c r="H6512" s="72"/>
      <c r="I6512" s="72"/>
    </row>
    <row r="6513" spans="1:9" x14ac:dyDescent="0.25">
      <c r="A6513" s="72"/>
      <c r="B6513" s="72"/>
      <c r="C6513" s="72"/>
      <c r="D6513" s="73"/>
      <c r="E6513" s="72"/>
      <c r="F6513" s="72"/>
      <c r="G6513" s="74"/>
      <c r="H6513" s="72"/>
      <c r="I6513" s="72"/>
    </row>
    <row r="6514" spans="1:9" x14ac:dyDescent="0.25">
      <c r="A6514" s="72"/>
      <c r="B6514" s="72"/>
      <c r="C6514" s="72"/>
      <c r="D6514" s="73"/>
      <c r="E6514" s="72"/>
      <c r="F6514" s="72"/>
      <c r="G6514" s="74"/>
      <c r="H6514" s="72"/>
      <c r="I6514" s="72"/>
    </row>
    <row r="6515" spans="1:9" x14ac:dyDescent="0.25">
      <c r="A6515" s="72"/>
      <c r="B6515" s="72"/>
      <c r="C6515" s="72"/>
      <c r="D6515" s="73"/>
      <c r="E6515" s="72"/>
      <c r="F6515" s="72"/>
      <c r="G6515" s="74"/>
      <c r="H6515" s="72"/>
      <c r="I6515" s="72"/>
    </row>
    <row r="6516" spans="1:9" x14ac:dyDescent="0.25">
      <c r="A6516" s="72"/>
      <c r="B6516" s="72"/>
      <c r="C6516" s="72"/>
      <c r="D6516" s="73"/>
      <c r="E6516" s="72"/>
      <c r="F6516" s="72"/>
      <c r="G6516" s="74"/>
      <c r="H6516" s="72"/>
      <c r="I6516" s="72"/>
    </row>
    <row r="6517" spans="1:9" x14ac:dyDescent="0.25">
      <c r="A6517" s="72"/>
      <c r="B6517" s="72"/>
      <c r="C6517" s="72"/>
      <c r="D6517" s="73"/>
      <c r="E6517" s="72"/>
      <c r="F6517" s="72"/>
      <c r="G6517" s="74"/>
      <c r="H6517" s="72"/>
      <c r="I6517" s="72"/>
    </row>
    <row r="6518" spans="1:9" x14ac:dyDescent="0.25">
      <c r="A6518" s="72"/>
      <c r="B6518" s="72"/>
      <c r="C6518" s="72"/>
      <c r="D6518" s="73"/>
      <c r="E6518" s="72"/>
      <c r="F6518" s="72"/>
      <c r="G6518" s="74"/>
      <c r="H6518" s="72"/>
      <c r="I6518" s="72"/>
    </row>
    <row r="6519" spans="1:9" x14ac:dyDescent="0.25">
      <c r="A6519" s="72"/>
      <c r="B6519" s="72"/>
      <c r="C6519" s="72"/>
      <c r="D6519" s="73"/>
      <c r="E6519" s="72"/>
      <c r="F6519" s="72"/>
      <c r="G6519" s="74"/>
      <c r="H6519" s="72"/>
      <c r="I6519" s="72"/>
    </row>
    <row r="6520" spans="1:9" x14ac:dyDescent="0.25">
      <c r="A6520" s="72"/>
      <c r="B6520" s="72"/>
      <c r="C6520" s="72"/>
      <c r="D6520" s="73"/>
      <c r="E6520" s="72"/>
      <c r="F6520" s="72"/>
      <c r="G6520" s="74"/>
      <c r="H6520" s="72"/>
      <c r="I6520" s="72"/>
    </row>
    <row r="6521" spans="1:9" x14ac:dyDescent="0.25">
      <c r="A6521" s="72"/>
      <c r="B6521" s="72"/>
      <c r="C6521" s="72"/>
      <c r="D6521" s="73"/>
      <c r="E6521" s="72"/>
      <c r="F6521" s="72"/>
      <c r="G6521" s="74"/>
      <c r="H6521" s="72"/>
      <c r="I6521" s="72"/>
    </row>
    <row r="6522" spans="1:9" x14ac:dyDescent="0.25">
      <c r="A6522" s="72"/>
      <c r="B6522" s="72"/>
      <c r="C6522" s="72"/>
      <c r="D6522" s="73"/>
      <c r="E6522" s="72"/>
      <c r="F6522" s="72"/>
      <c r="G6522" s="74"/>
      <c r="H6522" s="72"/>
      <c r="I6522" s="72"/>
    </row>
    <row r="6523" spans="1:9" x14ac:dyDescent="0.25">
      <c r="A6523" s="72"/>
      <c r="B6523" s="72"/>
      <c r="C6523" s="72"/>
      <c r="D6523" s="73"/>
      <c r="E6523" s="72"/>
      <c r="F6523" s="72"/>
      <c r="G6523" s="74"/>
      <c r="H6523" s="72"/>
      <c r="I6523" s="72"/>
    </row>
    <row r="6524" spans="1:9" x14ac:dyDescent="0.25">
      <c r="A6524" s="72"/>
      <c r="B6524" s="72"/>
      <c r="C6524" s="72"/>
      <c r="D6524" s="73"/>
      <c r="E6524" s="72"/>
      <c r="F6524" s="72"/>
      <c r="G6524" s="74"/>
      <c r="H6524" s="72"/>
      <c r="I6524" s="72"/>
    </row>
    <row r="6525" spans="1:9" x14ac:dyDescent="0.25">
      <c r="A6525" s="72"/>
      <c r="B6525" s="72"/>
      <c r="C6525" s="72"/>
      <c r="D6525" s="73"/>
      <c r="E6525" s="72"/>
      <c r="F6525" s="72"/>
      <c r="G6525" s="74"/>
      <c r="H6525" s="72"/>
      <c r="I6525" s="72"/>
    </row>
    <row r="6526" spans="1:9" x14ac:dyDescent="0.25">
      <c r="A6526" s="72"/>
      <c r="B6526" s="72"/>
      <c r="C6526" s="72"/>
      <c r="D6526" s="73"/>
      <c r="E6526" s="72"/>
      <c r="F6526" s="72"/>
      <c r="G6526" s="74"/>
      <c r="H6526" s="72"/>
      <c r="I6526" s="72"/>
    </row>
    <row r="6527" spans="1:9" x14ac:dyDescent="0.25">
      <c r="A6527" s="72"/>
      <c r="B6527" s="72"/>
      <c r="C6527" s="72"/>
      <c r="D6527" s="73"/>
      <c r="E6527" s="72"/>
      <c r="F6527" s="72"/>
      <c r="G6527" s="74"/>
      <c r="H6527" s="72"/>
      <c r="I6527" s="72"/>
    </row>
    <row r="6528" spans="1:9" x14ac:dyDescent="0.25">
      <c r="A6528" s="72"/>
      <c r="B6528" s="72"/>
      <c r="C6528" s="72"/>
      <c r="D6528" s="73"/>
      <c r="E6528" s="72"/>
      <c r="F6528" s="72"/>
      <c r="G6528" s="74"/>
      <c r="H6528" s="72"/>
      <c r="I6528" s="72"/>
    </row>
    <row r="6529" spans="1:9" x14ac:dyDescent="0.25">
      <c r="A6529" s="72"/>
      <c r="B6529" s="72"/>
      <c r="C6529" s="72"/>
      <c r="D6529" s="73"/>
      <c r="E6529" s="72"/>
      <c r="F6529" s="72"/>
      <c r="G6529" s="74"/>
      <c r="H6529" s="72"/>
      <c r="I6529" s="72"/>
    </row>
    <row r="6530" spans="1:9" x14ac:dyDescent="0.25">
      <c r="A6530" s="72"/>
      <c r="B6530" s="72"/>
      <c r="C6530" s="72"/>
      <c r="D6530" s="73"/>
      <c r="E6530" s="72"/>
      <c r="F6530" s="72"/>
      <c r="G6530" s="74"/>
      <c r="H6530" s="72"/>
      <c r="I6530" s="72"/>
    </row>
    <row r="6531" spans="1:9" x14ac:dyDescent="0.25">
      <c r="A6531" s="72"/>
      <c r="B6531" s="72"/>
      <c r="C6531" s="72"/>
      <c r="D6531" s="73"/>
      <c r="E6531" s="72"/>
      <c r="F6531" s="72"/>
      <c r="G6531" s="74"/>
      <c r="H6531" s="72"/>
      <c r="I6531" s="72"/>
    </row>
    <row r="6532" spans="1:9" x14ac:dyDescent="0.25">
      <c r="A6532" s="72"/>
      <c r="B6532" s="72"/>
      <c r="C6532" s="72"/>
      <c r="D6532" s="73"/>
      <c r="E6532" s="72"/>
      <c r="F6532" s="72"/>
      <c r="G6532" s="74"/>
      <c r="H6532" s="72"/>
      <c r="I6532" s="72"/>
    </row>
    <row r="6533" spans="1:9" x14ac:dyDescent="0.25">
      <c r="A6533" s="72"/>
      <c r="B6533" s="72"/>
      <c r="C6533" s="72"/>
      <c r="D6533" s="73"/>
      <c r="E6533" s="72"/>
      <c r="F6533" s="72"/>
      <c r="G6533" s="74"/>
      <c r="H6533" s="72"/>
      <c r="I6533" s="72"/>
    </row>
    <row r="6534" spans="1:9" x14ac:dyDescent="0.25">
      <c r="A6534" s="72"/>
      <c r="B6534" s="72"/>
      <c r="C6534" s="72"/>
      <c r="D6534" s="73"/>
      <c r="E6534" s="72"/>
      <c r="F6534" s="72"/>
      <c r="G6534" s="74"/>
      <c r="H6534" s="72"/>
      <c r="I6534" s="72"/>
    </row>
    <row r="6535" spans="1:9" x14ac:dyDescent="0.25">
      <c r="A6535" s="72"/>
      <c r="B6535" s="72"/>
      <c r="C6535" s="72"/>
      <c r="D6535" s="73"/>
      <c r="E6535" s="72"/>
      <c r="F6535" s="72"/>
      <c r="G6535" s="74"/>
      <c r="H6535" s="72"/>
      <c r="I6535" s="72"/>
    </row>
    <row r="6536" spans="1:9" x14ac:dyDescent="0.25">
      <c r="A6536" s="72"/>
      <c r="B6536" s="72"/>
      <c r="C6536" s="72"/>
      <c r="D6536" s="73"/>
      <c r="E6536" s="72"/>
      <c r="F6536" s="72"/>
      <c r="G6536" s="74"/>
      <c r="H6536" s="72"/>
      <c r="I6536" s="72"/>
    </row>
    <row r="6537" spans="1:9" x14ac:dyDescent="0.25">
      <c r="A6537" s="72"/>
      <c r="B6537" s="72"/>
      <c r="C6537" s="72"/>
      <c r="D6537" s="73"/>
      <c r="E6537" s="72"/>
      <c r="F6537" s="72"/>
      <c r="G6537" s="74"/>
      <c r="H6537" s="72"/>
      <c r="I6537" s="72"/>
    </row>
    <row r="6538" spans="1:9" x14ac:dyDescent="0.25">
      <c r="A6538" s="72"/>
      <c r="B6538" s="72"/>
      <c r="C6538" s="72"/>
      <c r="D6538" s="73"/>
      <c r="E6538" s="72"/>
      <c r="F6538" s="72"/>
      <c r="G6538" s="74"/>
      <c r="H6538" s="72"/>
      <c r="I6538" s="72"/>
    </row>
    <row r="6539" spans="1:9" x14ac:dyDescent="0.25">
      <c r="A6539" s="72"/>
      <c r="B6539" s="72"/>
      <c r="C6539" s="72"/>
      <c r="D6539" s="73"/>
      <c r="E6539" s="72"/>
      <c r="F6539" s="72"/>
      <c r="G6539" s="74"/>
      <c r="H6539" s="72"/>
      <c r="I6539" s="72"/>
    </row>
    <row r="6540" spans="1:9" x14ac:dyDescent="0.25">
      <c r="A6540" s="72"/>
      <c r="B6540" s="72"/>
      <c r="C6540" s="72"/>
      <c r="D6540" s="73"/>
      <c r="E6540" s="72"/>
      <c r="F6540" s="72"/>
      <c r="G6540" s="74"/>
      <c r="H6540" s="72"/>
      <c r="I6540" s="72"/>
    </row>
    <row r="6541" spans="1:9" x14ac:dyDescent="0.25">
      <c r="A6541" s="72"/>
      <c r="B6541" s="72"/>
      <c r="C6541" s="72"/>
      <c r="D6541" s="73"/>
      <c r="E6541" s="72"/>
      <c r="F6541" s="72"/>
      <c r="G6541" s="74"/>
      <c r="H6541" s="72"/>
      <c r="I6541" s="72"/>
    </row>
    <row r="6542" spans="1:9" x14ac:dyDescent="0.25">
      <c r="A6542" s="72"/>
      <c r="B6542" s="72"/>
      <c r="C6542" s="72"/>
      <c r="D6542" s="73"/>
      <c r="E6542" s="72"/>
      <c r="F6542" s="72"/>
      <c r="G6542" s="74"/>
      <c r="H6542" s="72"/>
      <c r="I6542" s="72"/>
    </row>
    <row r="6543" spans="1:9" x14ac:dyDescent="0.25">
      <c r="A6543" s="72"/>
      <c r="B6543" s="72"/>
      <c r="C6543" s="72"/>
      <c r="D6543" s="73"/>
      <c r="E6543" s="72"/>
      <c r="F6543" s="72"/>
      <c r="G6543" s="74"/>
      <c r="H6543" s="72"/>
      <c r="I6543" s="72"/>
    </row>
    <row r="6544" spans="1:9" x14ac:dyDescent="0.25">
      <c r="A6544" s="72"/>
      <c r="B6544" s="72"/>
      <c r="C6544" s="72"/>
      <c r="D6544" s="73"/>
      <c r="E6544" s="72"/>
      <c r="F6544" s="72"/>
      <c r="G6544" s="74"/>
      <c r="H6544" s="72"/>
      <c r="I6544" s="72"/>
    </row>
    <row r="6545" spans="1:9" x14ac:dyDescent="0.25">
      <c r="A6545" s="72"/>
      <c r="B6545" s="72"/>
      <c r="C6545" s="72"/>
      <c r="D6545" s="73"/>
      <c r="E6545" s="72"/>
      <c r="F6545" s="72"/>
      <c r="G6545" s="74"/>
      <c r="H6545" s="72"/>
      <c r="I6545" s="72"/>
    </row>
    <row r="6546" spans="1:9" x14ac:dyDescent="0.25">
      <c r="A6546" s="72"/>
      <c r="B6546" s="72"/>
      <c r="C6546" s="72"/>
      <c r="D6546" s="73"/>
      <c r="E6546" s="72"/>
      <c r="F6546" s="72"/>
      <c r="G6546" s="74"/>
      <c r="H6546" s="72"/>
      <c r="I6546" s="72"/>
    </row>
    <row r="6547" spans="1:9" x14ac:dyDescent="0.25">
      <c r="A6547" s="72"/>
      <c r="B6547" s="72"/>
      <c r="C6547" s="72"/>
      <c r="D6547" s="73"/>
      <c r="E6547" s="72"/>
      <c r="F6547" s="72"/>
      <c r="G6547" s="74"/>
      <c r="H6547" s="72"/>
      <c r="I6547" s="72"/>
    </row>
    <row r="6548" spans="1:9" x14ac:dyDescent="0.25">
      <c r="A6548" s="72"/>
      <c r="B6548" s="72"/>
      <c r="C6548" s="72"/>
      <c r="D6548" s="73"/>
      <c r="E6548" s="72"/>
      <c r="F6548" s="72"/>
      <c r="G6548" s="74"/>
      <c r="H6548" s="72"/>
      <c r="I6548" s="72"/>
    </row>
    <row r="6549" spans="1:9" x14ac:dyDescent="0.25">
      <c r="A6549" s="72"/>
      <c r="B6549" s="72"/>
      <c r="C6549" s="72"/>
      <c r="D6549" s="73"/>
      <c r="E6549" s="72"/>
      <c r="F6549" s="72"/>
      <c r="G6549" s="74"/>
      <c r="H6549" s="72"/>
      <c r="I6549" s="72"/>
    </row>
    <row r="6550" spans="1:9" x14ac:dyDescent="0.25">
      <c r="A6550" s="72"/>
      <c r="B6550" s="72"/>
      <c r="C6550" s="72"/>
      <c r="D6550" s="73"/>
      <c r="E6550" s="72"/>
      <c r="F6550" s="72"/>
      <c r="G6550" s="74"/>
      <c r="H6550" s="72"/>
      <c r="I6550" s="72"/>
    </row>
    <row r="6551" spans="1:9" x14ac:dyDescent="0.25">
      <c r="A6551" s="72"/>
      <c r="B6551" s="72"/>
      <c r="C6551" s="72"/>
      <c r="D6551" s="73"/>
      <c r="E6551" s="72"/>
      <c r="F6551" s="72"/>
      <c r="G6551" s="74"/>
      <c r="H6551" s="72"/>
      <c r="I6551" s="72"/>
    </row>
    <row r="6552" spans="1:9" x14ac:dyDescent="0.25">
      <c r="A6552" s="72"/>
      <c r="B6552" s="72"/>
      <c r="C6552" s="72"/>
      <c r="D6552" s="73"/>
      <c r="E6552" s="72"/>
      <c r="F6552" s="72"/>
      <c r="G6552" s="74"/>
      <c r="H6552" s="72"/>
      <c r="I6552" s="72"/>
    </row>
    <row r="6553" spans="1:9" x14ac:dyDescent="0.25">
      <c r="A6553" s="72"/>
      <c r="B6553" s="72"/>
      <c r="C6553" s="72"/>
      <c r="D6553" s="73"/>
      <c r="E6553" s="72"/>
      <c r="F6553" s="72"/>
      <c r="G6553" s="74"/>
      <c r="H6553" s="72"/>
      <c r="I6553" s="72"/>
    </row>
    <row r="6554" spans="1:9" x14ac:dyDescent="0.25">
      <c r="A6554" s="72"/>
      <c r="B6554" s="72"/>
      <c r="C6554" s="72"/>
      <c r="D6554" s="73"/>
      <c r="E6554" s="72"/>
      <c r="F6554" s="72"/>
      <c r="G6554" s="74"/>
      <c r="H6554" s="72"/>
      <c r="I6554" s="72"/>
    </row>
    <row r="6555" spans="1:9" x14ac:dyDescent="0.25">
      <c r="A6555" s="72"/>
      <c r="B6555" s="72"/>
      <c r="C6555" s="72"/>
      <c r="D6555" s="73"/>
      <c r="E6555" s="72"/>
      <c r="F6555" s="72"/>
      <c r="G6555" s="74"/>
      <c r="H6555" s="72"/>
      <c r="I6555" s="72"/>
    </row>
    <row r="6556" spans="1:9" x14ac:dyDescent="0.25">
      <c r="A6556" s="72"/>
      <c r="B6556" s="72"/>
      <c r="C6556" s="72"/>
      <c r="D6556" s="73"/>
      <c r="E6556" s="72"/>
      <c r="F6556" s="72"/>
      <c r="G6556" s="74"/>
      <c r="H6556" s="72"/>
      <c r="I6556" s="72"/>
    </row>
    <row r="6557" spans="1:9" x14ac:dyDescent="0.25">
      <c r="A6557" s="72"/>
      <c r="B6557" s="72"/>
      <c r="C6557" s="72"/>
      <c r="D6557" s="73"/>
      <c r="E6557" s="72"/>
      <c r="F6557" s="72"/>
      <c r="G6557" s="74"/>
      <c r="H6557" s="72"/>
      <c r="I6557" s="72"/>
    </row>
    <row r="6558" spans="1:9" x14ac:dyDescent="0.25">
      <c r="A6558" s="72"/>
      <c r="B6558" s="72"/>
      <c r="C6558" s="72"/>
      <c r="D6558" s="73"/>
      <c r="E6558" s="72"/>
      <c r="F6558" s="72"/>
      <c r="G6558" s="74"/>
      <c r="H6558" s="72"/>
      <c r="I6558" s="72"/>
    </row>
    <row r="6559" spans="1:9" x14ac:dyDescent="0.25">
      <c r="A6559" s="72"/>
      <c r="B6559" s="72"/>
      <c r="C6559" s="72"/>
      <c r="D6559" s="73"/>
      <c r="E6559" s="72"/>
      <c r="F6559" s="72"/>
      <c r="G6559" s="74"/>
      <c r="H6559" s="72"/>
      <c r="I6559" s="72"/>
    </row>
    <row r="6560" spans="1:9" x14ac:dyDescent="0.25">
      <c r="A6560" s="72"/>
      <c r="B6560" s="72"/>
      <c r="C6560" s="72"/>
      <c r="D6560" s="73"/>
      <c r="E6560" s="72"/>
      <c r="F6560" s="72"/>
      <c r="G6560" s="74"/>
      <c r="H6560" s="72"/>
      <c r="I6560" s="72"/>
    </row>
    <row r="6561" spans="1:9" x14ac:dyDescent="0.25">
      <c r="A6561" s="72"/>
      <c r="B6561" s="72"/>
      <c r="C6561" s="72"/>
      <c r="D6561" s="73"/>
      <c r="E6561" s="72"/>
      <c r="F6561" s="72"/>
      <c r="G6561" s="74"/>
      <c r="H6561" s="72"/>
      <c r="I6561" s="72"/>
    </row>
    <row r="6562" spans="1:9" x14ac:dyDescent="0.25">
      <c r="A6562" s="72"/>
      <c r="B6562" s="72"/>
      <c r="C6562" s="72"/>
      <c r="D6562" s="73"/>
      <c r="E6562" s="72"/>
      <c r="F6562" s="72"/>
      <c r="G6562" s="74"/>
      <c r="H6562" s="72"/>
      <c r="I6562" s="72"/>
    </row>
    <row r="6563" spans="1:9" x14ac:dyDescent="0.25">
      <c r="A6563" s="72"/>
      <c r="B6563" s="72"/>
      <c r="C6563" s="72"/>
      <c r="D6563" s="73"/>
      <c r="E6563" s="72"/>
      <c r="F6563" s="72"/>
      <c r="G6563" s="74"/>
      <c r="H6563" s="72"/>
      <c r="I6563" s="72"/>
    </row>
    <row r="6564" spans="1:9" x14ac:dyDescent="0.25">
      <c r="A6564" s="72"/>
      <c r="B6564" s="72"/>
      <c r="C6564" s="72"/>
      <c r="D6564" s="73"/>
      <c r="E6564" s="72"/>
      <c r="F6564" s="72"/>
      <c r="G6564" s="74"/>
      <c r="H6564" s="72"/>
      <c r="I6564" s="72"/>
    </row>
    <row r="6565" spans="1:9" x14ac:dyDescent="0.25">
      <c r="A6565" s="72"/>
      <c r="B6565" s="72"/>
      <c r="C6565" s="72"/>
      <c r="D6565" s="73"/>
      <c r="E6565" s="72"/>
      <c r="F6565" s="72"/>
      <c r="G6565" s="74"/>
      <c r="H6565" s="72"/>
      <c r="I6565" s="72"/>
    </row>
    <row r="6566" spans="1:9" x14ac:dyDescent="0.25">
      <c r="A6566" s="72"/>
      <c r="B6566" s="72"/>
      <c r="C6566" s="72"/>
      <c r="D6566" s="73"/>
      <c r="E6566" s="72"/>
      <c r="F6566" s="72"/>
      <c r="G6566" s="74"/>
      <c r="H6566" s="72"/>
      <c r="I6566" s="72"/>
    </row>
    <row r="6567" spans="1:9" x14ac:dyDescent="0.25">
      <c r="A6567" s="72"/>
      <c r="B6567" s="72"/>
      <c r="C6567" s="72"/>
      <c r="D6567" s="73"/>
      <c r="E6567" s="72"/>
      <c r="F6567" s="72"/>
      <c r="G6567" s="74"/>
      <c r="H6567" s="72"/>
      <c r="I6567" s="72"/>
    </row>
    <row r="6568" spans="1:9" x14ac:dyDescent="0.25">
      <c r="A6568" s="72"/>
      <c r="B6568" s="72"/>
      <c r="C6568" s="72"/>
      <c r="D6568" s="73"/>
      <c r="E6568" s="72"/>
      <c r="F6568" s="72"/>
      <c r="G6568" s="74"/>
      <c r="H6568" s="72"/>
      <c r="I6568" s="72"/>
    </row>
    <row r="6569" spans="1:9" x14ac:dyDescent="0.25">
      <c r="A6569" s="72"/>
      <c r="B6569" s="72"/>
      <c r="C6569" s="72"/>
      <c r="D6569" s="73"/>
      <c r="E6569" s="72"/>
      <c r="F6569" s="72"/>
      <c r="G6569" s="74"/>
      <c r="H6569" s="72"/>
      <c r="I6569" s="72"/>
    </row>
    <row r="6570" spans="1:9" x14ac:dyDescent="0.25">
      <c r="A6570" s="72"/>
      <c r="B6570" s="72"/>
      <c r="C6570" s="72"/>
      <c r="D6570" s="73"/>
      <c r="E6570" s="72"/>
      <c r="F6570" s="72"/>
      <c r="G6570" s="74"/>
      <c r="H6570" s="72"/>
      <c r="I6570" s="72"/>
    </row>
    <row r="6571" spans="1:9" x14ac:dyDescent="0.25">
      <c r="A6571" s="72"/>
      <c r="B6571" s="72"/>
      <c r="C6571" s="72"/>
      <c r="D6571" s="73"/>
      <c r="E6571" s="72"/>
      <c r="F6571" s="72"/>
      <c r="G6571" s="74"/>
      <c r="H6571" s="72"/>
      <c r="I6571" s="72"/>
    </row>
    <row r="6572" spans="1:9" x14ac:dyDescent="0.25">
      <c r="A6572" s="72"/>
      <c r="B6572" s="72"/>
      <c r="C6572" s="72"/>
      <c r="D6572" s="73"/>
      <c r="E6572" s="72"/>
      <c r="F6572" s="72"/>
      <c r="G6572" s="74"/>
      <c r="H6572" s="72"/>
      <c r="I6572" s="72"/>
    </row>
    <row r="6573" spans="1:9" x14ac:dyDescent="0.25">
      <c r="A6573" s="72"/>
      <c r="B6573" s="72"/>
      <c r="C6573" s="72"/>
      <c r="D6573" s="73"/>
      <c r="E6573" s="72"/>
      <c r="F6573" s="72"/>
      <c r="G6573" s="74"/>
      <c r="H6573" s="72"/>
      <c r="I6573" s="72"/>
    </row>
    <row r="6574" spans="1:9" x14ac:dyDescent="0.25">
      <c r="A6574" s="72"/>
      <c r="B6574" s="72"/>
      <c r="C6574" s="72"/>
      <c r="D6574" s="73"/>
      <c r="E6574" s="72"/>
      <c r="F6574" s="72"/>
      <c r="G6574" s="74"/>
      <c r="H6574" s="72"/>
      <c r="I6574" s="72"/>
    </row>
    <row r="6575" spans="1:9" x14ac:dyDescent="0.25">
      <c r="A6575" s="72"/>
      <c r="B6575" s="72"/>
      <c r="C6575" s="72"/>
      <c r="D6575" s="73"/>
      <c r="E6575" s="72"/>
      <c r="F6575" s="72"/>
      <c r="G6575" s="74"/>
      <c r="H6575" s="72"/>
      <c r="I6575" s="72"/>
    </row>
    <row r="6576" spans="1:9" x14ac:dyDescent="0.25">
      <c r="A6576" s="72"/>
      <c r="B6576" s="72"/>
      <c r="C6576" s="72"/>
      <c r="D6576" s="73"/>
      <c r="E6576" s="72"/>
      <c r="F6576" s="72"/>
      <c r="G6576" s="74"/>
      <c r="H6576" s="72"/>
      <c r="I6576" s="72"/>
    </row>
    <row r="6577" spans="1:9" x14ac:dyDescent="0.25">
      <c r="A6577" s="72"/>
      <c r="B6577" s="72"/>
      <c r="C6577" s="72"/>
      <c r="D6577" s="73"/>
      <c r="E6577" s="72"/>
      <c r="F6577" s="72"/>
      <c r="G6577" s="74"/>
      <c r="H6577" s="72"/>
      <c r="I6577" s="72"/>
    </row>
    <row r="6578" spans="1:9" x14ac:dyDescent="0.25">
      <c r="A6578" s="72"/>
      <c r="B6578" s="72"/>
      <c r="C6578" s="72"/>
      <c r="D6578" s="73"/>
      <c r="E6578" s="72"/>
      <c r="F6578" s="72"/>
      <c r="G6578" s="74"/>
      <c r="H6578" s="72"/>
      <c r="I6578" s="72"/>
    </row>
    <row r="6579" spans="1:9" x14ac:dyDescent="0.25">
      <c r="A6579" s="72"/>
      <c r="B6579" s="72"/>
      <c r="C6579" s="72"/>
      <c r="D6579" s="73"/>
      <c r="E6579" s="72"/>
      <c r="F6579" s="72"/>
      <c r="G6579" s="74"/>
      <c r="H6579" s="72"/>
      <c r="I6579" s="72"/>
    </row>
    <row r="6580" spans="1:9" x14ac:dyDescent="0.25">
      <c r="A6580" s="72"/>
      <c r="B6580" s="72"/>
      <c r="C6580" s="72"/>
      <c r="D6580" s="73"/>
      <c r="E6580" s="72"/>
      <c r="F6580" s="72"/>
      <c r="G6580" s="74"/>
      <c r="H6580" s="72"/>
      <c r="I6580" s="72"/>
    </row>
    <row r="6581" spans="1:9" x14ac:dyDescent="0.25">
      <c r="A6581" s="72"/>
      <c r="B6581" s="72"/>
      <c r="C6581" s="72"/>
      <c r="D6581" s="73"/>
      <c r="E6581" s="72"/>
      <c r="F6581" s="72"/>
      <c r="G6581" s="74"/>
      <c r="H6581" s="72"/>
      <c r="I6581" s="72"/>
    </row>
    <row r="6582" spans="1:9" x14ac:dyDescent="0.25">
      <c r="A6582" s="72"/>
      <c r="B6582" s="72"/>
      <c r="C6582" s="72"/>
      <c r="D6582" s="73"/>
      <c r="E6582" s="72"/>
      <c r="F6582" s="72"/>
      <c r="G6582" s="74"/>
      <c r="H6582" s="72"/>
      <c r="I6582" s="72"/>
    </row>
    <row r="6583" spans="1:9" x14ac:dyDescent="0.25">
      <c r="A6583" s="72"/>
      <c r="B6583" s="72"/>
      <c r="C6583" s="72"/>
      <c r="D6583" s="73"/>
      <c r="E6583" s="72"/>
      <c r="F6583" s="72"/>
      <c r="G6583" s="74"/>
      <c r="H6583" s="72"/>
      <c r="I6583" s="72"/>
    </row>
    <row r="6584" spans="1:9" x14ac:dyDescent="0.25">
      <c r="A6584" s="72"/>
      <c r="B6584" s="72"/>
      <c r="C6584" s="72"/>
      <c r="D6584" s="73"/>
      <c r="E6584" s="72"/>
      <c r="F6584" s="72"/>
      <c r="G6584" s="74"/>
      <c r="H6584" s="72"/>
      <c r="I6584" s="72"/>
    </row>
    <row r="6585" spans="1:9" x14ac:dyDescent="0.25">
      <c r="A6585" s="72"/>
      <c r="B6585" s="72"/>
      <c r="C6585" s="72"/>
      <c r="D6585" s="73"/>
      <c r="E6585" s="72"/>
      <c r="F6585" s="72"/>
      <c r="G6585" s="74"/>
      <c r="H6585" s="72"/>
      <c r="I6585" s="72"/>
    </row>
    <row r="6586" spans="1:9" x14ac:dyDescent="0.25">
      <c r="A6586" s="72"/>
      <c r="B6586" s="72"/>
      <c r="C6586" s="72"/>
      <c r="D6586" s="73"/>
      <c r="E6586" s="72"/>
      <c r="F6586" s="72"/>
      <c r="G6586" s="74"/>
      <c r="H6586" s="72"/>
      <c r="I6586" s="72"/>
    </row>
    <row r="6587" spans="1:9" x14ac:dyDescent="0.25">
      <c r="A6587" s="72"/>
      <c r="B6587" s="72"/>
      <c r="C6587" s="72"/>
      <c r="D6587" s="73"/>
      <c r="E6587" s="72"/>
      <c r="F6587" s="72"/>
      <c r="G6587" s="74"/>
      <c r="H6587" s="72"/>
      <c r="I6587" s="72"/>
    </row>
    <row r="6588" spans="1:9" x14ac:dyDescent="0.25">
      <c r="A6588" s="72"/>
      <c r="B6588" s="72"/>
      <c r="C6588" s="72"/>
      <c r="D6588" s="73"/>
      <c r="E6588" s="72"/>
      <c r="F6588" s="72"/>
      <c r="G6588" s="74"/>
      <c r="H6588" s="72"/>
      <c r="I6588" s="72"/>
    </row>
    <row r="6589" spans="1:9" x14ac:dyDescent="0.25">
      <c r="A6589" s="72"/>
      <c r="B6589" s="72"/>
      <c r="C6589" s="72"/>
      <c r="D6589" s="73"/>
      <c r="E6589" s="72"/>
      <c r="F6589" s="72"/>
      <c r="G6589" s="74"/>
      <c r="H6589" s="72"/>
      <c r="I6589" s="72"/>
    </row>
    <row r="6590" spans="1:9" x14ac:dyDescent="0.25">
      <c r="A6590" s="72"/>
      <c r="B6590" s="72"/>
      <c r="C6590" s="72"/>
      <c r="D6590" s="73"/>
      <c r="E6590" s="72"/>
      <c r="F6590" s="72"/>
      <c r="G6590" s="74"/>
      <c r="H6590" s="72"/>
      <c r="I6590" s="72"/>
    </row>
    <row r="6591" spans="1:9" x14ac:dyDescent="0.25">
      <c r="A6591" s="72"/>
      <c r="B6591" s="72"/>
      <c r="C6591" s="72"/>
      <c r="D6591" s="73"/>
      <c r="E6591" s="72"/>
      <c r="F6591" s="72"/>
      <c r="G6591" s="74"/>
      <c r="H6591" s="72"/>
      <c r="I6591" s="72"/>
    </row>
    <row r="6592" spans="1:9" x14ac:dyDescent="0.25">
      <c r="A6592" s="72"/>
      <c r="B6592" s="72"/>
      <c r="C6592" s="72"/>
      <c r="D6592" s="73"/>
      <c r="E6592" s="72"/>
      <c r="F6592" s="72"/>
      <c r="G6592" s="74"/>
      <c r="H6592" s="72"/>
      <c r="I6592" s="72"/>
    </row>
    <row r="6593" spans="1:9" x14ac:dyDescent="0.25">
      <c r="A6593" s="72"/>
      <c r="B6593" s="72"/>
      <c r="C6593" s="72"/>
      <c r="D6593" s="73"/>
      <c r="E6593" s="72"/>
      <c r="F6593" s="72"/>
      <c r="G6593" s="74"/>
      <c r="H6593" s="72"/>
      <c r="I6593" s="72"/>
    </row>
    <row r="6594" spans="1:9" x14ac:dyDescent="0.25">
      <c r="A6594" s="72"/>
      <c r="B6594" s="72"/>
      <c r="C6594" s="72"/>
      <c r="D6594" s="73"/>
      <c r="E6594" s="72"/>
      <c r="F6594" s="72"/>
      <c r="G6594" s="74"/>
      <c r="H6594" s="72"/>
      <c r="I6594" s="72"/>
    </row>
    <row r="6595" spans="1:9" x14ac:dyDescent="0.25">
      <c r="A6595" s="72"/>
      <c r="B6595" s="72"/>
      <c r="C6595" s="72"/>
      <c r="D6595" s="73"/>
      <c r="E6595" s="72"/>
      <c r="F6595" s="72"/>
      <c r="G6595" s="74"/>
      <c r="H6595" s="72"/>
      <c r="I6595" s="72"/>
    </row>
    <row r="6596" spans="1:9" x14ac:dyDescent="0.25">
      <c r="A6596" s="72"/>
      <c r="B6596" s="72"/>
      <c r="C6596" s="72"/>
      <c r="D6596" s="73"/>
      <c r="E6596" s="72"/>
      <c r="F6596" s="72"/>
      <c r="G6596" s="74"/>
      <c r="H6596" s="72"/>
      <c r="I6596" s="72"/>
    </row>
    <row r="6597" spans="1:9" x14ac:dyDescent="0.25">
      <c r="A6597" s="72"/>
      <c r="B6597" s="72"/>
      <c r="C6597" s="72"/>
      <c r="D6597" s="73"/>
      <c r="E6597" s="72"/>
      <c r="F6597" s="72"/>
      <c r="G6597" s="74"/>
      <c r="H6597" s="72"/>
      <c r="I6597" s="72"/>
    </row>
    <row r="6598" spans="1:9" x14ac:dyDescent="0.25">
      <c r="A6598" s="72"/>
      <c r="B6598" s="72"/>
      <c r="C6598" s="72"/>
      <c r="D6598" s="73"/>
      <c r="E6598" s="72"/>
      <c r="F6598" s="72"/>
      <c r="G6598" s="74"/>
      <c r="H6598" s="72"/>
      <c r="I6598" s="72"/>
    </row>
    <row r="6599" spans="1:9" x14ac:dyDescent="0.25">
      <c r="A6599" s="72"/>
      <c r="B6599" s="72"/>
      <c r="C6599" s="72"/>
      <c r="D6599" s="73"/>
      <c r="E6599" s="72"/>
      <c r="F6599" s="72"/>
      <c r="G6599" s="74"/>
      <c r="H6599" s="72"/>
      <c r="I6599" s="72"/>
    </row>
    <row r="6600" spans="1:9" x14ac:dyDescent="0.25">
      <c r="A6600" s="72"/>
      <c r="B6600" s="72"/>
      <c r="C6600" s="72"/>
      <c r="D6600" s="73"/>
      <c r="E6600" s="72"/>
      <c r="F6600" s="72"/>
      <c r="G6600" s="74"/>
      <c r="H6600" s="72"/>
      <c r="I6600" s="72"/>
    </row>
    <row r="6601" spans="1:9" x14ac:dyDescent="0.25">
      <c r="A6601" s="72"/>
      <c r="B6601" s="72"/>
      <c r="C6601" s="72"/>
      <c r="D6601" s="73"/>
      <c r="E6601" s="72"/>
      <c r="F6601" s="72"/>
      <c r="G6601" s="74"/>
      <c r="H6601" s="72"/>
      <c r="I6601" s="72"/>
    </row>
    <row r="6602" spans="1:9" x14ac:dyDescent="0.25">
      <c r="A6602" s="72"/>
      <c r="B6602" s="72"/>
      <c r="C6602" s="72"/>
      <c r="D6602" s="73"/>
      <c r="E6602" s="72"/>
      <c r="F6602" s="72"/>
      <c r="G6602" s="74"/>
      <c r="H6602" s="72"/>
      <c r="I6602" s="72"/>
    </row>
    <row r="6603" spans="1:9" x14ac:dyDescent="0.25">
      <c r="A6603" s="72"/>
      <c r="B6603" s="72"/>
      <c r="C6603" s="72"/>
      <c r="D6603" s="73"/>
      <c r="E6603" s="72"/>
      <c r="F6603" s="72"/>
      <c r="G6603" s="74"/>
      <c r="H6603" s="72"/>
      <c r="I6603" s="72"/>
    </row>
    <row r="6604" spans="1:9" x14ac:dyDescent="0.25">
      <c r="A6604" s="72"/>
      <c r="B6604" s="72"/>
      <c r="C6604" s="72"/>
      <c r="D6604" s="73"/>
      <c r="E6604" s="72"/>
      <c r="F6604" s="72"/>
      <c r="G6604" s="74"/>
      <c r="H6604" s="72"/>
      <c r="I6604" s="72"/>
    </row>
    <row r="6605" spans="1:9" x14ac:dyDescent="0.25">
      <c r="A6605" s="72"/>
      <c r="B6605" s="72"/>
      <c r="C6605" s="72"/>
      <c r="D6605" s="73"/>
      <c r="E6605" s="72"/>
      <c r="F6605" s="72"/>
      <c r="G6605" s="74"/>
      <c r="H6605" s="72"/>
      <c r="I6605" s="72"/>
    </row>
    <row r="6606" spans="1:9" x14ac:dyDescent="0.25">
      <c r="A6606" s="72"/>
      <c r="B6606" s="72"/>
      <c r="C6606" s="72"/>
      <c r="D6606" s="73"/>
      <c r="E6606" s="72"/>
      <c r="F6606" s="72"/>
      <c r="G6606" s="74"/>
      <c r="H6606" s="72"/>
      <c r="I6606" s="72"/>
    </row>
    <row r="6607" spans="1:9" x14ac:dyDescent="0.25">
      <c r="A6607" s="72"/>
      <c r="B6607" s="72"/>
      <c r="C6607" s="72"/>
      <c r="D6607" s="73"/>
      <c r="E6607" s="72"/>
      <c r="F6607" s="72"/>
      <c r="G6607" s="74"/>
      <c r="H6607" s="72"/>
      <c r="I6607" s="72"/>
    </row>
    <row r="6608" spans="1:9" x14ac:dyDescent="0.25">
      <c r="A6608" s="72"/>
      <c r="B6608" s="72"/>
      <c r="C6608" s="72"/>
      <c r="D6608" s="73"/>
      <c r="E6608" s="72"/>
      <c r="F6608" s="72"/>
      <c r="G6608" s="74"/>
      <c r="H6608" s="72"/>
      <c r="I6608" s="72"/>
    </row>
    <row r="6609" spans="1:9" x14ac:dyDescent="0.25">
      <c r="A6609" s="72"/>
      <c r="B6609" s="72"/>
      <c r="C6609" s="72"/>
      <c r="D6609" s="73"/>
      <c r="E6609" s="72"/>
      <c r="F6609" s="72"/>
      <c r="G6609" s="74"/>
      <c r="H6609" s="72"/>
      <c r="I6609" s="72"/>
    </row>
    <row r="6610" spans="1:9" x14ac:dyDescent="0.25">
      <c r="A6610" s="72"/>
      <c r="B6610" s="72"/>
      <c r="C6610" s="72"/>
      <c r="D6610" s="73"/>
      <c r="E6610" s="72"/>
      <c r="F6610" s="72"/>
      <c r="G6610" s="74"/>
      <c r="H6610" s="72"/>
      <c r="I6610" s="72"/>
    </row>
    <row r="6611" spans="1:9" x14ac:dyDescent="0.25">
      <c r="A6611" s="72"/>
      <c r="B6611" s="72"/>
      <c r="C6611" s="72"/>
      <c r="D6611" s="73"/>
      <c r="E6611" s="72"/>
      <c r="F6611" s="72"/>
      <c r="G6611" s="74"/>
      <c r="H6611" s="72"/>
      <c r="I6611" s="72"/>
    </row>
    <row r="6612" spans="1:9" x14ac:dyDescent="0.25">
      <c r="A6612" s="72"/>
      <c r="B6612" s="72"/>
      <c r="C6612" s="72"/>
      <c r="D6612" s="73"/>
      <c r="E6612" s="72"/>
      <c r="F6612" s="72"/>
      <c r="G6612" s="74"/>
      <c r="H6612" s="72"/>
      <c r="I6612" s="72"/>
    </row>
    <row r="6613" spans="1:9" x14ac:dyDescent="0.25">
      <c r="A6613" s="72"/>
      <c r="B6613" s="72"/>
      <c r="C6613" s="72"/>
      <c r="D6613" s="73"/>
      <c r="E6613" s="72"/>
      <c r="F6613" s="72"/>
      <c r="G6613" s="74"/>
      <c r="H6613" s="72"/>
      <c r="I6613" s="72"/>
    </row>
    <row r="6614" spans="1:9" x14ac:dyDescent="0.25">
      <c r="A6614" s="72"/>
      <c r="B6614" s="72"/>
      <c r="C6614" s="72"/>
      <c r="D6614" s="73"/>
      <c r="E6614" s="72"/>
      <c r="F6614" s="72"/>
      <c r="G6614" s="74"/>
      <c r="H6614" s="72"/>
      <c r="I6614" s="72"/>
    </row>
    <row r="6615" spans="1:9" x14ac:dyDescent="0.25">
      <c r="A6615" s="72"/>
      <c r="B6615" s="72"/>
      <c r="C6615" s="72"/>
      <c r="D6615" s="73"/>
      <c r="E6615" s="72"/>
      <c r="F6615" s="72"/>
      <c r="G6615" s="74"/>
      <c r="H6615" s="72"/>
      <c r="I6615" s="72"/>
    </row>
    <row r="6616" spans="1:9" x14ac:dyDescent="0.25">
      <c r="A6616" s="72"/>
      <c r="B6616" s="72"/>
      <c r="C6616" s="72"/>
      <c r="D6616" s="73"/>
      <c r="E6616" s="72"/>
      <c r="F6616" s="72"/>
      <c r="G6616" s="74"/>
      <c r="H6616" s="72"/>
      <c r="I6616" s="72"/>
    </row>
    <row r="6617" spans="1:9" x14ac:dyDescent="0.25">
      <c r="A6617" s="72"/>
      <c r="B6617" s="72"/>
      <c r="C6617" s="72"/>
      <c r="D6617" s="73"/>
      <c r="E6617" s="72"/>
      <c r="F6617" s="72"/>
      <c r="G6617" s="74"/>
      <c r="H6617" s="72"/>
      <c r="I6617" s="72"/>
    </row>
    <row r="6618" spans="1:9" x14ac:dyDescent="0.25">
      <c r="A6618" s="72"/>
      <c r="B6618" s="72"/>
      <c r="C6618" s="72"/>
      <c r="D6618" s="73"/>
      <c r="E6618" s="72"/>
      <c r="F6618" s="72"/>
      <c r="G6618" s="74"/>
      <c r="H6618" s="72"/>
      <c r="I6618" s="72"/>
    </row>
    <row r="6619" spans="1:9" x14ac:dyDescent="0.25">
      <c r="A6619" s="72"/>
      <c r="B6619" s="72"/>
      <c r="C6619" s="72"/>
      <c r="D6619" s="73"/>
      <c r="E6619" s="72"/>
      <c r="F6619" s="72"/>
      <c r="G6619" s="74"/>
      <c r="H6619" s="72"/>
      <c r="I6619" s="72"/>
    </row>
    <row r="6620" spans="1:9" x14ac:dyDescent="0.25">
      <c r="A6620" s="72"/>
      <c r="B6620" s="72"/>
      <c r="C6620" s="72"/>
      <c r="D6620" s="73"/>
      <c r="E6620" s="72"/>
      <c r="F6620" s="72"/>
      <c r="G6620" s="74"/>
      <c r="H6620" s="72"/>
      <c r="I6620" s="72"/>
    </row>
    <row r="6621" spans="1:9" x14ac:dyDescent="0.25">
      <c r="A6621" s="72"/>
      <c r="B6621" s="72"/>
      <c r="C6621" s="72"/>
      <c r="D6621" s="73"/>
      <c r="E6621" s="72"/>
      <c r="F6621" s="72"/>
      <c r="G6621" s="74"/>
      <c r="H6621" s="72"/>
      <c r="I6621" s="72"/>
    </row>
    <row r="6622" spans="1:9" x14ac:dyDescent="0.25">
      <c r="A6622" s="72"/>
      <c r="B6622" s="72"/>
      <c r="C6622" s="72"/>
      <c r="D6622" s="73"/>
      <c r="E6622" s="72"/>
      <c r="F6622" s="72"/>
      <c r="G6622" s="74"/>
      <c r="H6622" s="72"/>
      <c r="I6622" s="72"/>
    </row>
    <row r="6623" spans="1:9" x14ac:dyDescent="0.25">
      <c r="A6623" s="72"/>
      <c r="B6623" s="72"/>
      <c r="C6623" s="72"/>
      <c r="D6623" s="73"/>
      <c r="E6623" s="72"/>
      <c r="F6623" s="72"/>
      <c r="G6623" s="74"/>
      <c r="H6623" s="72"/>
      <c r="I6623" s="72"/>
    </row>
    <row r="6624" spans="1:9" x14ac:dyDescent="0.25">
      <c r="A6624" s="72"/>
      <c r="B6624" s="72"/>
      <c r="C6624" s="72"/>
      <c r="D6624" s="73"/>
      <c r="E6624" s="72"/>
      <c r="F6624" s="72"/>
      <c r="G6624" s="74"/>
      <c r="H6624" s="72"/>
      <c r="I6624" s="72"/>
    </row>
    <row r="6625" spans="1:9" x14ac:dyDescent="0.25">
      <c r="A6625" s="72"/>
      <c r="B6625" s="72"/>
      <c r="C6625" s="72"/>
      <c r="D6625" s="73"/>
      <c r="E6625" s="72"/>
      <c r="F6625" s="72"/>
      <c r="G6625" s="74"/>
      <c r="H6625" s="72"/>
      <c r="I6625" s="72"/>
    </row>
    <row r="6626" spans="1:9" x14ac:dyDescent="0.25">
      <c r="A6626" s="72"/>
      <c r="B6626" s="72"/>
      <c r="C6626" s="72"/>
      <c r="D6626" s="73"/>
      <c r="E6626" s="72"/>
      <c r="F6626" s="72"/>
      <c r="G6626" s="74"/>
      <c r="H6626" s="72"/>
      <c r="I6626" s="72"/>
    </row>
    <row r="6627" spans="1:9" x14ac:dyDescent="0.25">
      <c r="A6627" s="72"/>
      <c r="B6627" s="72"/>
      <c r="C6627" s="72"/>
      <c r="D6627" s="73"/>
      <c r="E6627" s="72"/>
      <c r="F6627" s="72"/>
      <c r="G6627" s="74"/>
      <c r="H6627" s="72"/>
      <c r="I6627" s="72"/>
    </row>
    <row r="6628" spans="1:9" x14ac:dyDescent="0.25">
      <c r="A6628" s="72"/>
      <c r="B6628" s="72"/>
      <c r="C6628" s="72"/>
      <c r="D6628" s="73"/>
      <c r="E6628" s="72"/>
      <c r="F6628" s="72"/>
      <c r="G6628" s="74"/>
      <c r="H6628" s="72"/>
      <c r="I6628" s="72"/>
    </row>
    <row r="6629" spans="1:9" x14ac:dyDescent="0.25">
      <c r="A6629" s="72"/>
      <c r="B6629" s="72"/>
      <c r="C6629" s="72"/>
      <c r="D6629" s="73"/>
      <c r="E6629" s="72"/>
      <c r="F6629" s="72"/>
      <c r="G6629" s="74"/>
      <c r="H6629" s="72"/>
      <c r="I6629" s="72"/>
    </row>
    <row r="6630" spans="1:9" x14ac:dyDescent="0.25">
      <c r="A6630" s="72"/>
      <c r="B6630" s="72"/>
      <c r="C6630" s="72"/>
      <c r="D6630" s="73"/>
      <c r="E6630" s="72"/>
      <c r="F6630" s="72"/>
      <c r="G6630" s="74"/>
      <c r="H6630" s="72"/>
      <c r="I6630" s="72"/>
    </row>
    <row r="6631" spans="1:9" x14ac:dyDescent="0.25">
      <c r="A6631" s="72"/>
      <c r="B6631" s="72"/>
      <c r="C6631" s="72"/>
      <c r="D6631" s="73"/>
      <c r="E6631" s="72"/>
      <c r="F6631" s="72"/>
      <c r="G6631" s="74"/>
      <c r="H6631" s="72"/>
      <c r="I6631" s="72"/>
    </row>
    <row r="6632" spans="1:9" x14ac:dyDescent="0.25">
      <c r="A6632" s="72"/>
      <c r="B6632" s="72"/>
      <c r="C6632" s="72"/>
      <c r="D6632" s="73"/>
      <c r="E6632" s="72"/>
      <c r="F6632" s="72"/>
      <c r="G6632" s="74"/>
      <c r="H6632" s="72"/>
      <c r="I6632" s="72"/>
    </row>
    <row r="6633" spans="1:9" x14ac:dyDescent="0.25">
      <c r="A6633" s="72"/>
      <c r="B6633" s="72"/>
      <c r="C6633" s="72"/>
      <c r="D6633" s="73"/>
      <c r="E6633" s="72"/>
      <c r="F6633" s="72"/>
      <c r="G6633" s="74"/>
      <c r="H6633" s="72"/>
      <c r="I6633" s="72"/>
    </row>
    <row r="6634" spans="1:9" x14ac:dyDescent="0.25">
      <c r="A6634" s="72"/>
      <c r="B6634" s="72"/>
      <c r="C6634" s="72"/>
      <c r="D6634" s="73"/>
      <c r="E6634" s="72"/>
      <c r="F6634" s="72"/>
      <c r="G6634" s="74"/>
      <c r="H6634" s="72"/>
      <c r="I6634" s="72"/>
    </row>
    <row r="6635" spans="1:9" x14ac:dyDescent="0.25">
      <c r="A6635" s="72"/>
      <c r="B6635" s="72"/>
      <c r="C6635" s="72"/>
      <c r="D6635" s="73"/>
      <c r="E6635" s="72"/>
      <c r="F6635" s="72"/>
      <c r="G6635" s="74"/>
      <c r="H6635" s="72"/>
      <c r="I6635" s="72"/>
    </row>
    <row r="6636" spans="1:9" x14ac:dyDescent="0.25">
      <c r="A6636" s="72"/>
      <c r="B6636" s="72"/>
      <c r="C6636" s="72"/>
      <c r="D6636" s="73"/>
      <c r="E6636" s="72"/>
      <c r="F6636" s="72"/>
      <c r="G6636" s="74"/>
      <c r="H6636" s="72"/>
      <c r="I6636" s="72"/>
    </row>
    <row r="6637" spans="1:9" x14ac:dyDescent="0.25">
      <c r="A6637" s="72"/>
      <c r="B6637" s="72"/>
      <c r="C6637" s="72"/>
      <c r="D6637" s="73"/>
      <c r="E6637" s="72"/>
      <c r="F6637" s="72"/>
      <c r="G6637" s="74"/>
      <c r="H6637" s="72"/>
      <c r="I6637" s="72"/>
    </row>
    <row r="6638" spans="1:9" x14ac:dyDescent="0.25">
      <c r="A6638" s="72"/>
      <c r="B6638" s="72"/>
      <c r="C6638" s="72"/>
      <c r="D6638" s="73"/>
      <c r="E6638" s="72"/>
      <c r="F6638" s="72"/>
      <c r="G6638" s="74"/>
      <c r="H6638" s="72"/>
      <c r="I6638" s="72"/>
    </row>
    <row r="6639" spans="1:9" x14ac:dyDescent="0.25">
      <c r="A6639" s="72"/>
      <c r="B6639" s="72"/>
      <c r="C6639" s="72"/>
      <c r="D6639" s="73"/>
      <c r="E6639" s="72"/>
      <c r="F6639" s="72"/>
      <c r="G6639" s="74"/>
      <c r="H6639" s="72"/>
      <c r="I6639" s="72"/>
    </row>
    <row r="6640" spans="1:9" x14ac:dyDescent="0.25">
      <c r="A6640" s="72"/>
      <c r="B6640" s="72"/>
      <c r="C6640" s="72"/>
      <c r="D6640" s="73"/>
      <c r="E6640" s="72"/>
      <c r="F6640" s="72"/>
      <c r="G6640" s="74"/>
      <c r="H6640" s="72"/>
      <c r="I6640" s="72"/>
    </row>
    <row r="6641" spans="1:9" x14ac:dyDescent="0.25">
      <c r="A6641" s="72"/>
      <c r="B6641" s="72"/>
      <c r="C6641" s="72"/>
      <c r="D6641" s="73"/>
      <c r="E6641" s="72"/>
      <c r="F6641" s="72"/>
      <c r="G6641" s="74"/>
      <c r="H6641" s="72"/>
      <c r="I6641" s="72"/>
    </row>
    <row r="6642" spans="1:9" x14ac:dyDescent="0.25">
      <c r="A6642" s="72"/>
      <c r="B6642" s="72"/>
      <c r="C6642" s="72"/>
      <c r="D6642" s="73"/>
      <c r="E6642" s="72"/>
      <c r="F6642" s="72"/>
      <c r="G6642" s="74"/>
      <c r="H6642" s="72"/>
      <c r="I6642" s="72"/>
    </row>
    <row r="6643" spans="1:9" x14ac:dyDescent="0.25">
      <c r="A6643" s="72"/>
      <c r="B6643" s="72"/>
      <c r="C6643" s="72"/>
      <c r="D6643" s="73"/>
      <c r="E6643" s="72"/>
      <c r="F6643" s="72"/>
      <c r="G6643" s="74"/>
      <c r="H6643" s="72"/>
      <c r="I6643" s="72"/>
    </row>
    <row r="6644" spans="1:9" x14ac:dyDescent="0.25">
      <c r="A6644" s="72"/>
      <c r="B6644" s="72"/>
      <c r="C6644" s="72"/>
      <c r="D6644" s="73"/>
      <c r="E6644" s="72"/>
      <c r="F6644" s="72"/>
      <c r="G6644" s="74"/>
      <c r="H6644" s="72"/>
      <c r="I6644" s="72"/>
    </row>
    <row r="6645" spans="1:9" x14ac:dyDescent="0.25">
      <c r="A6645" s="72"/>
      <c r="B6645" s="72"/>
      <c r="C6645" s="72"/>
      <c r="D6645" s="73"/>
      <c r="E6645" s="72"/>
      <c r="F6645" s="72"/>
      <c r="G6645" s="74"/>
      <c r="H6645" s="72"/>
      <c r="I6645" s="72"/>
    </row>
    <row r="6646" spans="1:9" x14ac:dyDescent="0.25">
      <c r="A6646" s="72"/>
      <c r="B6646" s="72"/>
      <c r="C6646" s="72"/>
      <c r="D6646" s="73"/>
      <c r="E6646" s="72"/>
      <c r="F6646" s="72"/>
      <c r="G6646" s="74"/>
      <c r="H6646" s="72"/>
      <c r="I6646" s="72"/>
    </row>
    <row r="6647" spans="1:9" x14ac:dyDescent="0.25">
      <c r="A6647" s="72"/>
      <c r="B6647" s="72"/>
      <c r="C6647" s="72"/>
      <c r="D6647" s="73"/>
      <c r="E6647" s="72"/>
      <c r="F6647" s="72"/>
      <c r="G6647" s="74"/>
      <c r="H6647" s="72"/>
      <c r="I6647" s="72"/>
    </row>
    <row r="6648" spans="1:9" x14ac:dyDescent="0.25">
      <c r="A6648" s="72"/>
      <c r="B6648" s="72"/>
      <c r="C6648" s="72"/>
      <c r="D6648" s="73"/>
      <c r="E6648" s="72"/>
      <c r="F6648" s="72"/>
      <c r="G6648" s="74"/>
      <c r="H6648" s="72"/>
      <c r="I6648" s="72"/>
    </row>
    <row r="6649" spans="1:9" x14ac:dyDescent="0.25">
      <c r="A6649" s="72"/>
      <c r="B6649" s="72"/>
      <c r="C6649" s="72"/>
      <c r="D6649" s="73"/>
      <c r="E6649" s="72"/>
      <c r="F6649" s="72"/>
      <c r="G6649" s="74"/>
      <c r="H6649" s="72"/>
      <c r="I6649" s="72"/>
    </row>
    <row r="6650" spans="1:9" x14ac:dyDescent="0.25">
      <c r="A6650" s="72"/>
      <c r="B6650" s="72"/>
      <c r="C6650" s="72"/>
      <c r="D6650" s="73"/>
      <c r="E6650" s="72"/>
      <c r="F6650" s="72"/>
      <c r="G6650" s="74"/>
      <c r="H6650" s="72"/>
      <c r="I6650" s="72"/>
    </row>
    <row r="6651" spans="1:9" x14ac:dyDescent="0.25">
      <c r="A6651" s="72"/>
      <c r="B6651" s="72"/>
      <c r="C6651" s="72"/>
      <c r="D6651" s="73"/>
      <c r="E6651" s="72"/>
      <c r="F6651" s="72"/>
      <c r="G6651" s="74"/>
      <c r="H6651" s="72"/>
      <c r="I6651" s="72"/>
    </row>
    <row r="6652" spans="1:9" x14ac:dyDescent="0.25">
      <c r="A6652" s="72"/>
      <c r="B6652" s="72"/>
      <c r="C6652" s="72"/>
      <c r="D6652" s="73"/>
      <c r="E6652" s="72"/>
      <c r="F6652" s="72"/>
      <c r="G6652" s="74"/>
      <c r="H6652" s="72"/>
      <c r="I6652" s="72"/>
    </row>
    <row r="6653" spans="1:9" x14ac:dyDescent="0.25">
      <c r="A6653" s="72"/>
      <c r="B6653" s="72"/>
      <c r="C6653" s="72"/>
      <c r="D6653" s="73"/>
      <c r="E6653" s="72"/>
      <c r="F6653" s="72"/>
      <c r="G6653" s="74"/>
      <c r="H6653" s="72"/>
      <c r="I6653" s="72"/>
    </row>
    <row r="6654" spans="1:9" x14ac:dyDescent="0.25">
      <c r="A6654" s="72"/>
      <c r="B6654" s="72"/>
      <c r="C6654" s="72"/>
      <c r="D6654" s="73"/>
      <c r="E6654" s="72"/>
      <c r="F6654" s="72"/>
      <c r="G6654" s="74"/>
      <c r="H6654" s="72"/>
      <c r="I6654" s="72"/>
    </row>
    <row r="6655" spans="1:9" x14ac:dyDescent="0.25">
      <c r="A6655" s="72"/>
      <c r="B6655" s="72"/>
      <c r="C6655" s="72"/>
      <c r="D6655" s="73"/>
      <c r="E6655" s="72"/>
      <c r="F6655" s="72"/>
      <c r="G6655" s="74"/>
      <c r="H6655" s="72"/>
      <c r="I6655" s="72"/>
    </row>
    <row r="6656" spans="1:9" x14ac:dyDescent="0.25">
      <c r="A6656" s="72"/>
      <c r="B6656" s="72"/>
      <c r="C6656" s="72"/>
      <c r="D6656" s="73"/>
      <c r="E6656" s="72"/>
      <c r="F6656" s="72"/>
      <c r="G6656" s="74"/>
      <c r="H6656" s="72"/>
      <c r="I6656" s="72"/>
    </row>
    <row r="6657" spans="1:9" x14ac:dyDescent="0.25">
      <c r="A6657" s="72"/>
      <c r="B6657" s="72"/>
      <c r="C6657" s="72"/>
      <c r="D6657" s="73"/>
      <c r="E6657" s="72"/>
      <c r="F6657" s="72"/>
      <c r="G6657" s="74"/>
      <c r="H6657" s="72"/>
      <c r="I6657" s="72"/>
    </row>
    <row r="6658" spans="1:9" x14ac:dyDescent="0.25">
      <c r="A6658" s="72"/>
      <c r="B6658" s="72"/>
      <c r="C6658" s="72"/>
      <c r="D6658" s="73"/>
      <c r="E6658" s="72"/>
      <c r="F6658" s="72"/>
      <c r="G6658" s="74"/>
      <c r="H6658" s="72"/>
      <c r="I6658" s="72"/>
    </row>
    <row r="6659" spans="1:9" x14ac:dyDescent="0.25">
      <c r="A6659" s="72"/>
      <c r="B6659" s="72"/>
      <c r="C6659" s="72"/>
      <c r="D6659" s="73"/>
      <c r="E6659" s="72"/>
      <c r="F6659" s="72"/>
      <c r="G6659" s="74"/>
      <c r="H6659" s="72"/>
      <c r="I6659" s="72"/>
    </row>
    <row r="6660" spans="1:9" x14ac:dyDescent="0.25">
      <c r="A6660" s="72"/>
      <c r="B6660" s="72"/>
      <c r="C6660" s="72"/>
      <c r="D6660" s="73"/>
      <c r="E6660" s="72"/>
      <c r="F6660" s="72"/>
      <c r="G6660" s="74"/>
      <c r="H6660" s="72"/>
      <c r="I6660" s="72"/>
    </row>
    <row r="6661" spans="1:9" x14ac:dyDescent="0.25">
      <c r="A6661" s="72"/>
      <c r="B6661" s="72"/>
      <c r="C6661" s="72"/>
      <c r="D6661" s="73"/>
      <c r="E6661" s="72"/>
      <c r="F6661" s="72"/>
      <c r="G6661" s="74"/>
      <c r="H6661" s="72"/>
      <c r="I6661" s="72"/>
    </row>
    <row r="6662" spans="1:9" x14ac:dyDescent="0.25">
      <c r="A6662" s="72"/>
      <c r="B6662" s="72"/>
      <c r="C6662" s="72"/>
      <c r="D6662" s="73"/>
      <c r="E6662" s="72"/>
      <c r="F6662" s="72"/>
      <c r="G6662" s="74"/>
      <c r="H6662" s="72"/>
      <c r="I6662" s="72"/>
    </row>
    <row r="6663" spans="1:9" x14ac:dyDescent="0.25">
      <c r="A6663" s="72"/>
      <c r="B6663" s="72"/>
      <c r="C6663" s="72"/>
      <c r="D6663" s="73"/>
      <c r="E6663" s="72"/>
      <c r="F6663" s="72"/>
      <c r="G6663" s="74"/>
      <c r="H6663" s="72"/>
      <c r="I6663" s="72"/>
    </row>
    <row r="6664" spans="1:9" x14ac:dyDescent="0.25">
      <c r="A6664" s="72"/>
      <c r="B6664" s="72"/>
      <c r="C6664" s="72"/>
      <c r="D6664" s="73"/>
      <c r="E6664" s="72"/>
      <c r="F6664" s="72"/>
      <c r="G6664" s="74"/>
      <c r="H6664" s="72"/>
      <c r="I6664" s="72"/>
    </row>
  </sheetData>
  <mergeCells count="56">
    <mergeCell ref="A2:A36"/>
    <mergeCell ref="B2:B8"/>
    <mergeCell ref="AE2:AE36"/>
    <mergeCell ref="B9:B15"/>
    <mergeCell ref="B16:B22"/>
    <mergeCell ref="B23:B29"/>
    <mergeCell ref="B30:B36"/>
    <mergeCell ref="AE107:AE141"/>
    <mergeCell ref="B114:B120"/>
    <mergeCell ref="B121:B127"/>
    <mergeCell ref="AE37:AE71"/>
    <mergeCell ref="A37:A71"/>
    <mergeCell ref="B37:B43"/>
    <mergeCell ref="B44:B50"/>
    <mergeCell ref="B51:B57"/>
    <mergeCell ref="B58:B64"/>
    <mergeCell ref="B65:B71"/>
    <mergeCell ref="A72:A106"/>
    <mergeCell ref="B72:B78"/>
    <mergeCell ref="AE72:AE106"/>
    <mergeCell ref="B79:B85"/>
    <mergeCell ref="B86:B92"/>
    <mergeCell ref="B93:B99"/>
    <mergeCell ref="B100:B106"/>
    <mergeCell ref="B128:B134"/>
    <mergeCell ref="B135:B141"/>
    <mergeCell ref="A142:A176"/>
    <mergeCell ref="B142:B148"/>
    <mergeCell ref="B149:B155"/>
    <mergeCell ref="B156:B162"/>
    <mergeCell ref="B163:B169"/>
    <mergeCell ref="B170:B176"/>
    <mergeCell ref="A107:A141"/>
    <mergeCell ref="B107:B113"/>
    <mergeCell ref="A177:A211"/>
    <mergeCell ref="B177:B183"/>
    <mergeCell ref="B184:B190"/>
    <mergeCell ref="B191:B197"/>
    <mergeCell ref="B198:B204"/>
    <mergeCell ref="B205:B211"/>
    <mergeCell ref="AE142:AE176"/>
    <mergeCell ref="AE177:AE211"/>
    <mergeCell ref="AE212:AE246"/>
    <mergeCell ref="AE247:AE281"/>
    <mergeCell ref="A247:A281"/>
    <mergeCell ref="B247:B253"/>
    <mergeCell ref="B254:B260"/>
    <mergeCell ref="B261:B267"/>
    <mergeCell ref="B268:B274"/>
    <mergeCell ref="B275:B281"/>
    <mergeCell ref="A212:A246"/>
    <mergeCell ref="B212:B218"/>
    <mergeCell ref="B219:B225"/>
    <mergeCell ref="B226:B232"/>
    <mergeCell ref="B233:B239"/>
    <mergeCell ref="B240:B246"/>
  </mergeCells>
  <pageMargins left="0.78749999999999998" right="0.78749999999999998" top="0.78749999999999998" bottom="0.78749999999999998" header="0.511811023622047" footer="0.511811023622047"/>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4"/>
  <sheetViews>
    <sheetView showGridLines="0" tabSelected="1" topLeftCell="F86" zoomScale="90" zoomScaleNormal="90" workbookViewId="0">
      <selection activeCell="G10" sqref="G10"/>
    </sheetView>
  </sheetViews>
  <sheetFormatPr defaultColWidth="11.54296875" defaultRowHeight="12.5" x14ac:dyDescent="0.25"/>
  <cols>
    <col min="1" max="1" width="23.1796875" customWidth="1"/>
    <col min="2" max="2" width="19.26953125" customWidth="1"/>
    <col min="3" max="3" width="15.81640625" customWidth="1"/>
    <col min="4" max="4" width="9.1796875" customWidth="1"/>
    <col min="5" max="5" width="22.453125" customWidth="1"/>
    <col min="6" max="6" width="14.1796875" customWidth="1"/>
    <col min="7" max="7" width="156.54296875" bestFit="1" customWidth="1"/>
    <col min="8" max="257" width="11.453125"/>
  </cols>
  <sheetData>
    <row r="1" spans="1:9" ht="43.9" customHeight="1" x14ac:dyDescent="0.35">
      <c r="A1" s="28" t="s">
        <v>1</v>
      </c>
      <c r="B1" s="28" t="s">
        <v>274</v>
      </c>
      <c r="C1" s="28" t="s">
        <v>275</v>
      </c>
      <c r="D1" s="28" t="s">
        <v>189</v>
      </c>
      <c r="E1" s="28" t="s">
        <v>425</v>
      </c>
      <c r="F1" s="28" t="s">
        <v>190</v>
      </c>
      <c r="G1" s="28" t="s">
        <v>193</v>
      </c>
      <c r="H1" s="28" t="s">
        <v>194</v>
      </c>
    </row>
    <row r="2" spans="1:9" ht="14.65" customHeight="1" x14ac:dyDescent="0.25">
      <c r="A2" s="100" t="s">
        <v>4</v>
      </c>
      <c r="B2" s="17" t="s">
        <v>276</v>
      </c>
      <c r="C2" s="17" t="s">
        <v>426</v>
      </c>
      <c r="D2" s="14" t="s">
        <v>199</v>
      </c>
      <c r="E2" s="25">
        <v>1000</v>
      </c>
      <c r="F2" s="19" t="s">
        <v>211</v>
      </c>
      <c r="G2" s="19" t="s">
        <v>424</v>
      </c>
      <c r="H2" s="14">
        <v>1</v>
      </c>
    </row>
    <row r="3" spans="1:9" ht="14.65" customHeight="1" x14ac:dyDescent="0.25">
      <c r="A3" s="100"/>
      <c r="B3" s="17" t="s">
        <v>276</v>
      </c>
      <c r="C3" s="17" t="s">
        <v>426</v>
      </c>
      <c r="D3" s="14" t="s">
        <v>195</v>
      </c>
      <c r="E3" s="25">
        <v>1000</v>
      </c>
      <c r="F3" s="19" t="s">
        <v>211</v>
      </c>
      <c r="G3" s="19" t="s">
        <v>424</v>
      </c>
      <c r="H3" s="14">
        <v>1</v>
      </c>
    </row>
    <row r="4" spans="1:9" ht="14.65" customHeight="1" x14ac:dyDescent="0.25">
      <c r="A4" s="100"/>
      <c r="B4" s="17" t="s">
        <v>276</v>
      </c>
      <c r="C4" s="17" t="s">
        <v>426</v>
      </c>
      <c r="D4" s="14" t="s">
        <v>200</v>
      </c>
      <c r="E4" s="25">
        <v>1000</v>
      </c>
      <c r="F4" s="19" t="s">
        <v>211</v>
      </c>
      <c r="G4" s="19" t="s">
        <v>424</v>
      </c>
      <c r="H4" s="14">
        <v>1</v>
      </c>
    </row>
    <row r="5" spans="1:9" ht="14.65" customHeight="1" x14ac:dyDescent="0.25">
      <c r="A5" s="100"/>
      <c r="B5" s="17" t="s">
        <v>276</v>
      </c>
      <c r="C5" s="17" t="s">
        <v>426</v>
      </c>
      <c r="D5" s="14" t="s">
        <v>277</v>
      </c>
      <c r="E5" s="25">
        <v>1000</v>
      </c>
      <c r="F5" s="19" t="s">
        <v>211</v>
      </c>
      <c r="G5" s="19" t="s">
        <v>424</v>
      </c>
      <c r="H5" s="14">
        <v>1</v>
      </c>
    </row>
    <row r="6" spans="1:9" ht="14.65" customHeight="1" x14ac:dyDescent="0.25">
      <c r="A6" s="100" t="s">
        <v>7</v>
      </c>
      <c r="B6" s="17" t="s">
        <v>276</v>
      </c>
      <c r="C6" s="17" t="s">
        <v>426</v>
      </c>
      <c r="D6" s="14" t="s">
        <v>199</v>
      </c>
      <c r="E6" s="25">
        <v>1000</v>
      </c>
      <c r="F6" s="19" t="s">
        <v>211</v>
      </c>
      <c r="G6" s="19" t="s">
        <v>424</v>
      </c>
      <c r="H6" s="14">
        <v>1</v>
      </c>
    </row>
    <row r="7" spans="1:9" ht="14.65" customHeight="1" x14ac:dyDescent="0.25">
      <c r="A7" s="100"/>
      <c r="B7" s="17" t="s">
        <v>276</v>
      </c>
      <c r="C7" s="17" t="s">
        <v>426</v>
      </c>
      <c r="D7" s="14" t="s">
        <v>195</v>
      </c>
      <c r="E7" s="25">
        <v>1000</v>
      </c>
      <c r="F7" s="19" t="s">
        <v>211</v>
      </c>
      <c r="G7" s="19" t="s">
        <v>424</v>
      </c>
      <c r="H7" s="14">
        <v>1</v>
      </c>
    </row>
    <row r="8" spans="1:9" ht="14.65" customHeight="1" x14ac:dyDescent="0.25">
      <c r="A8" s="100"/>
      <c r="B8" s="17" t="s">
        <v>276</v>
      </c>
      <c r="C8" s="17" t="s">
        <v>426</v>
      </c>
      <c r="D8" s="14" t="s">
        <v>200</v>
      </c>
      <c r="E8" s="25">
        <v>1000</v>
      </c>
      <c r="F8" s="19" t="s">
        <v>211</v>
      </c>
      <c r="G8" s="19" t="s">
        <v>424</v>
      </c>
      <c r="H8" s="14">
        <v>1</v>
      </c>
      <c r="I8" s="5"/>
    </row>
    <row r="9" spans="1:9" ht="14.65" customHeight="1" x14ac:dyDescent="0.25">
      <c r="A9" s="100"/>
      <c r="B9" s="17" t="s">
        <v>276</v>
      </c>
      <c r="C9" s="17" t="s">
        <v>426</v>
      </c>
      <c r="D9" s="14" t="s">
        <v>277</v>
      </c>
      <c r="E9" s="25">
        <v>1000</v>
      </c>
      <c r="F9" s="19" t="s">
        <v>211</v>
      </c>
      <c r="G9" s="19" t="s">
        <v>424</v>
      </c>
      <c r="H9" s="14">
        <v>1</v>
      </c>
    </row>
    <row r="10" spans="1:9" ht="14.65" customHeight="1" x14ac:dyDescent="0.25">
      <c r="A10" s="100" t="s">
        <v>9</v>
      </c>
      <c r="B10" s="17" t="s">
        <v>276</v>
      </c>
      <c r="C10" s="17" t="s">
        <v>426</v>
      </c>
      <c r="D10" s="14" t="s">
        <v>199</v>
      </c>
      <c r="E10" s="25">
        <v>1000</v>
      </c>
      <c r="F10" s="19" t="s">
        <v>211</v>
      </c>
      <c r="G10" s="19" t="s">
        <v>424</v>
      </c>
      <c r="H10" s="14">
        <v>1</v>
      </c>
    </row>
    <row r="11" spans="1:9" ht="14.65" customHeight="1" x14ac:dyDescent="0.25">
      <c r="A11" s="100"/>
      <c r="B11" s="17" t="s">
        <v>276</v>
      </c>
      <c r="C11" s="17" t="s">
        <v>426</v>
      </c>
      <c r="D11" s="14" t="s">
        <v>195</v>
      </c>
      <c r="E11" s="25">
        <v>1000</v>
      </c>
      <c r="F11" s="19" t="s">
        <v>211</v>
      </c>
      <c r="G11" s="19" t="s">
        <v>424</v>
      </c>
      <c r="H11" s="14">
        <v>1</v>
      </c>
    </row>
    <row r="12" spans="1:9" ht="14.65" customHeight="1" x14ac:dyDescent="0.25">
      <c r="A12" s="100"/>
      <c r="B12" s="17" t="s">
        <v>276</v>
      </c>
      <c r="C12" s="17" t="s">
        <v>426</v>
      </c>
      <c r="D12" s="14" t="s">
        <v>200</v>
      </c>
      <c r="E12" s="25">
        <v>1000</v>
      </c>
      <c r="F12" s="19" t="s">
        <v>211</v>
      </c>
      <c r="G12" s="19" t="s">
        <v>424</v>
      </c>
      <c r="H12" s="14">
        <v>1</v>
      </c>
    </row>
    <row r="13" spans="1:9" ht="14.65" customHeight="1" x14ac:dyDescent="0.25">
      <c r="A13" s="100"/>
      <c r="B13" s="17" t="s">
        <v>276</v>
      </c>
      <c r="C13" s="17" t="s">
        <v>426</v>
      </c>
      <c r="D13" s="14" t="s">
        <v>277</v>
      </c>
      <c r="E13" s="25">
        <v>1000</v>
      </c>
      <c r="F13" s="19" t="s">
        <v>211</v>
      </c>
      <c r="G13" s="19" t="s">
        <v>424</v>
      </c>
      <c r="H13" s="14">
        <v>1</v>
      </c>
    </row>
    <row r="14" spans="1:9" ht="14.65" customHeight="1" x14ac:dyDescent="0.25">
      <c r="A14" s="100" t="s">
        <v>11</v>
      </c>
      <c r="B14" s="17" t="s">
        <v>276</v>
      </c>
      <c r="C14" s="17" t="s">
        <v>426</v>
      </c>
      <c r="D14" s="14" t="s">
        <v>199</v>
      </c>
      <c r="E14" s="25">
        <v>1000</v>
      </c>
      <c r="F14" s="19" t="s">
        <v>211</v>
      </c>
      <c r="G14" s="19" t="s">
        <v>424</v>
      </c>
      <c r="H14" s="14">
        <v>1</v>
      </c>
    </row>
    <row r="15" spans="1:9" ht="14.65" customHeight="1" x14ac:dyDescent="0.25">
      <c r="A15" s="100"/>
      <c r="B15" s="17" t="s">
        <v>276</v>
      </c>
      <c r="C15" s="17" t="s">
        <v>426</v>
      </c>
      <c r="D15" s="14" t="s">
        <v>195</v>
      </c>
      <c r="E15" s="25">
        <v>1000</v>
      </c>
      <c r="F15" s="19" t="s">
        <v>211</v>
      </c>
      <c r="G15" s="19" t="s">
        <v>424</v>
      </c>
      <c r="H15" s="14">
        <v>1</v>
      </c>
    </row>
    <row r="16" spans="1:9" ht="14.65" customHeight="1" x14ac:dyDescent="0.25">
      <c r="A16" s="100"/>
      <c r="B16" s="17" t="s">
        <v>276</v>
      </c>
      <c r="C16" s="17" t="s">
        <v>426</v>
      </c>
      <c r="D16" s="14" t="s">
        <v>200</v>
      </c>
      <c r="E16" s="25">
        <v>1000</v>
      </c>
      <c r="F16" s="19" t="s">
        <v>211</v>
      </c>
      <c r="G16" s="19" t="s">
        <v>424</v>
      </c>
      <c r="H16" s="14">
        <v>1</v>
      </c>
    </row>
    <row r="17" spans="1:8" ht="14.65" customHeight="1" x14ac:dyDescent="0.25">
      <c r="A17" s="100"/>
      <c r="B17" s="17" t="s">
        <v>276</v>
      </c>
      <c r="C17" s="17" t="s">
        <v>426</v>
      </c>
      <c r="D17" s="14" t="s">
        <v>277</v>
      </c>
      <c r="E17" s="25">
        <v>1000</v>
      </c>
      <c r="F17" s="19" t="s">
        <v>211</v>
      </c>
      <c r="G17" s="19" t="s">
        <v>424</v>
      </c>
      <c r="H17" s="14">
        <v>1</v>
      </c>
    </row>
    <row r="18" spans="1:8" ht="14.65" customHeight="1" x14ac:dyDescent="0.25">
      <c r="A18" s="100" t="s">
        <v>13</v>
      </c>
      <c r="B18" s="17" t="s">
        <v>276</v>
      </c>
      <c r="C18" s="17" t="s">
        <v>426</v>
      </c>
      <c r="D18" s="14" t="s">
        <v>199</v>
      </c>
      <c r="E18" s="25">
        <v>1000</v>
      </c>
      <c r="F18" s="19" t="s">
        <v>211</v>
      </c>
      <c r="G18" s="19" t="s">
        <v>424</v>
      </c>
      <c r="H18" s="14">
        <v>1</v>
      </c>
    </row>
    <row r="19" spans="1:8" ht="14.65" customHeight="1" x14ac:dyDescent="0.25">
      <c r="A19" s="100"/>
      <c r="B19" s="17" t="s">
        <v>276</v>
      </c>
      <c r="C19" s="17" t="s">
        <v>426</v>
      </c>
      <c r="D19" s="14" t="s">
        <v>195</v>
      </c>
      <c r="E19" s="25">
        <v>1000</v>
      </c>
      <c r="F19" s="19" t="s">
        <v>211</v>
      </c>
      <c r="G19" s="19" t="s">
        <v>424</v>
      </c>
      <c r="H19" s="14">
        <v>1</v>
      </c>
    </row>
    <row r="20" spans="1:8" ht="14.65" customHeight="1" x14ac:dyDescent="0.25">
      <c r="A20" s="100"/>
      <c r="B20" s="17" t="s">
        <v>276</v>
      </c>
      <c r="C20" s="17" t="s">
        <v>426</v>
      </c>
      <c r="D20" s="14" t="s">
        <v>200</v>
      </c>
      <c r="E20" s="25">
        <v>1000</v>
      </c>
      <c r="F20" s="19" t="s">
        <v>211</v>
      </c>
      <c r="G20" s="19" t="s">
        <v>424</v>
      </c>
      <c r="H20" s="14">
        <v>1</v>
      </c>
    </row>
    <row r="21" spans="1:8" ht="14.65" customHeight="1" x14ac:dyDescent="0.25">
      <c r="A21" s="100"/>
      <c r="B21" s="17" t="s">
        <v>276</v>
      </c>
      <c r="C21" s="17" t="s">
        <v>426</v>
      </c>
      <c r="D21" s="14" t="s">
        <v>277</v>
      </c>
      <c r="E21" s="25">
        <v>1000</v>
      </c>
      <c r="F21" s="19" t="s">
        <v>211</v>
      </c>
      <c r="G21" s="19" t="s">
        <v>424</v>
      </c>
      <c r="H21" s="14">
        <v>1</v>
      </c>
    </row>
    <row r="22" spans="1:8" ht="14.65" customHeight="1" x14ac:dyDescent="0.25">
      <c r="A22" s="100" t="s">
        <v>15</v>
      </c>
      <c r="B22" s="17" t="s">
        <v>276</v>
      </c>
      <c r="C22" s="17" t="s">
        <v>426</v>
      </c>
      <c r="D22" s="14" t="s">
        <v>199</v>
      </c>
      <c r="E22" s="25">
        <v>1000</v>
      </c>
      <c r="F22" s="19" t="s">
        <v>211</v>
      </c>
      <c r="G22" s="19" t="s">
        <v>424</v>
      </c>
      <c r="H22" s="14">
        <v>1</v>
      </c>
    </row>
    <row r="23" spans="1:8" ht="14.65" customHeight="1" x14ac:dyDescent="0.25">
      <c r="A23" s="100"/>
      <c r="B23" s="17" t="s">
        <v>276</v>
      </c>
      <c r="C23" s="17" t="s">
        <v>426</v>
      </c>
      <c r="D23" s="14" t="s">
        <v>195</v>
      </c>
      <c r="E23" s="25">
        <v>1000</v>
      </c>
      <c r="F23" s="19" t="s">
        <v>211</v>
      </c>
      <c r="G23" s="19" t="s">
        <v>424</v>
      </c>
      <c r="H23" s="14">
        <v>1</v>
      </c>
    </row>
    <row r="24" spans="1:8" ht="14.65" customHeight="1" x14ac:dyDescent="0.25">
      <c r="A24" s="100"/>
      <c r="B24" s="17" t="s">
        <v>276</v>
      </c>
      <c r="C24" s="17" t="s">
        <v>426</v>
      </c>
      <c r="D24" s="14" t="s">
        <v>200</v>
      </c>
      <c r="E24" s="25">
        <v>1000</v>
      </c>
      <c r="F24" s="19" t="s">
        <v>211</v>
      </c>
      <c r="G24" s="19" t="s">
        <v>424</v>
      </c>
      <c r="H24" s="14">
        <v>1</v>
      </c>
    </row>
    <row r="25" spans="1:8" ht="14.65" customHeight="1" x14ac:dyDescent="0.25">
      <c r="A25" s="100"/>
      <c r="B25" s="17" t="s">
        <v>276</v>
      </c>
      <c r="C25" s="17" t="s">
        <v>426</v>
      </c>
      <c r="D25" s="14" t="s">
        <v>277</v>
      </c>
      <c r="E25" s="25">
        <v>1000</v>
      </c>
      <c r="F25" s="19" t="s">
        <v>211</v>
      </c>
      <c r="G25" s="19" t="s">
        <v>424</v>
      </c>
      <c r="H25" s="14">
        <v>1</v>
      </c>
    </row>
    <row r="26" spans="1:8" ht="14.65" customHeight="1" x14ac:dyDescent="0.25">
      <c r="A26" s="100" t="s">
        <v>18</v>
      </c>
      <c r="B26" s="17" t="s">
        <v>276</v>
      </c>
      <c r="C26" s="17" t="s">
        <v>426</v>
      </c>
      <c r="D26" s="14" t="s">
        <v>199</v>
      </c>
      <c r="E26" s="25">
        <v>1000</v>
      </c>
      <c r="F26" s="19" t="s">
        <v>211</v>
      </c>
      <c r="G26" s="19" t="s">
        <v>424</v>
      </c>
      <c r="H26" s="14">
        <v>1</v>
      </c>
    </row>
    <row r="27" spans="1:8" ht="14.65" customHeight="1" x14ac:dyDescent="0.25">
      <c r="A27" s="100"/>
      <c r="B27" s="17" t="s">
        <v>276</v>
      </c>
      <c r="C27" s="17" t="s">
        <v>426</v>
      </c>
      <c r="D27" s="14" t="s">
        <v>195</v>
      </c>
      <c r="E27" s="25">
        <v>1000</v>
      </c>
      <c r="F27" s="19" t="s">
        <v>211</v>
      </c>
      <c r="G27" s="19" t="s">
        <v>424</v>
      </c>
      <c r="H27" s="14">
        <v>1</v>
      </c>
    </row>
    <row r="28" spans="1:8" ht="14.65" customHeight="1" x14ac:dyDescent="0.25">
      <c r="A28" s="100"/>
      <c r="B28" s="17" t="s">
        <v>276</v>
      </c>
      <c r="C28" s="17" t="s">
        <v>426</v>
      </c>
      <c r="D28" s="14" t="s">
        <v>200</v>
      </c>
      <c r="E28" s="25">
        <v>1000</v>
      </c>
      <c r="F28" s="19" t="s">
        <v>211</v>
      </c>
      <c r="G28" s="19" t="s">
        <v>424</v>
      </c>
      <c r="H28" s="14">
        <v>1</v>
      </c>
    </row>
    <row r="29" spans="1:8" ht="14.65" customHeight="1" x14ac:dyDescent="0.25">
      <c r="A29" s="100"/>
      <c r="B29" s="17" t="s">
        <v>276</v>
      </c>
      <c r="C29" s="17" t="s">
        <v>426</v>
      </c>
      <c r="D29" s="14" t="s">
        <v>277</v>
      </c>
      <c r="E29" s="25">
        <v>1000</v>
      </c>
      <c r="F29" s="19" t="s">
        <v>211</v>
      </c>
      <c r="G29" s="19" t="s">
        <v>424</v>
      </c>
      <c r="H29" s="14">
        <v>1</v>
      </c>
    </row>
    <row r="30" spans="1:8" ht="14.65" customHeight="1" x14ac:dyDescent="0.25">
      <c r="A30" s="100" t="s">
        <v>20</v>
      </c>
      <c r="B30" s="17" t="s">
        <v>276</v>
      </c>
      <c r="C30" s="17" t="s">
        <v>426</v>
      </c>
      <c r="D30" s="14" t="s">
        <v>199</v>
      </c>
      <c r="E30" s="25">
        <v>1000</v>
      </c>
      <c r="F30" s="19" t="s">
        <v>211</v>
      </c>
      <c r="G30" s="19" t="s">
        <v>424</v>
      </c>
      <c r="H30" s="14">
        <v>1</v>
      </c>
    </row>
    <row r="31" spans="1:8" ht="14.65" customHeight="1" x14ac:dyDescent="0.25">
      <c r="A31" s="100"/>
      <c r="B31" s="17" t="s">
        <v>276</v>
      </c>
      <c r="C31" s="17" t="s">
        <v>426</v>
      </c>
      <c r="D31" s="14" t="s">
        <v>195</v>
      </c>
      <c r="E31" s="25">
        <v>1000</v>
      </c>
      <c r="F31" s="19" t="s">
        <v>211</v>
      </c>
      <c r="G31" s="19" t="s">
        <v>424</v>
      </c>
      <c r="H31" s="14">
        <v>1</v>
      </c>
    </row>
    <row r="32" spans="1:8" ht="14.65" customHeight="1" x14ac:dyDescent="0.25">
      <c r="A32" s="100"/>
      <c r="B32" s="17" t="s">
        <v>276</v>
      </c>
      <c r="C32" s="17" t="s">
        <v>426</v>
      </c>
      <c r="D32" s="14" t="s">
        <v>200</v>
      </c>
      <c r="E32" s="25">
        <v>1000</v>
      </c>
      <c r="F32" s="19" t="s">
        <v>211</v>
      </c>
      <c r="G32" s="19" t="s">
        <v>424</v>
      </c>
      <c r="H32" s="14">
        <v>1</v>
      </c>
    </row>
    <row r="33" spans="1:8" ht="14.65" customHeight="1" x14ac:dyDescent="0.25">
      <c r="A33" s="100"/>
      <c r="B33" s="17" t="s">
        <v>276</v>
      </c>
      <c r="C33" s="17" t="s">
        <v>426</v>
      </c>
      <c r="D33" s="14" t="s">
        <v>277</v>
      </c>
      <c r="E33" s="25">
        <v>1000</v>
      </c>
      <c r="F33" s="19" t="s">
        <v>211</v>
      </c>
      <c r="G33" s="19" t="s">
        <v>424</v>
      </c>
      <c r="H33" s="14">
        <v>1</v>
      </c>
    </row>
    <row r="34" spans="1:8" ht="14.65" customHeight="1" x14ac:dyDescent="0.25">
      <c r="A34" s="100" t="s">
        <v>22</v>
      </c>
      <c r="B34" s="17" t="s">
        <v>276</v>
      </c>
      <c r="C34" s="17" t="s">
        <v>426</v>
      </c>
      <c r="D34" s="14" t="s">
        <v>199</v>
      </c>
      <c r="E34" s="25">
        <v>1000</v>
      </c>
      <c r="F34" s="19" t="s">
        <v>211</v>
      </c>
      <c r="G34" s="19" t="s">
        <v>424</v>
      </c>
      <c r="H34" s="14">
        <v>1</v>
      </c>
    </row>
    <row r="35" spans="1:8" ht="14.65" customHeight="1" x14ac:dyDescent="0.25">
      <c r="A35" s="100"/>
      <c r="B35" s="17" t="s">
        <v>276</v>
      </c>
      <c r="C35" s="17" t="s">
        <v>426</v>
      </c>
      <c r="D35" s="14" t="s">
        <v>195</v>
      </c>
      <c r="E35" s="25">
        <v>1000</v>
      </c>
      <c r="F35" s="19" t="s">
        <v>211</v>
      </c>
      <c r="G35" s="19" t="s">
        <v>424</v>
      </c>
      <c r="H35" s="14">
        <v>1</v>
      </c>
    </row>
    <row r="36" spans="1:8" ht="14.65" customHeight="1" x14ac:dyDescent="0.25">
      <c r="A36" s="100"/>
      <c r="B36" s="17" t="s">
        <v>276</v>
      </c>
      <c r="C36" s="17" t="s">
        <v>426</v>
      </c>
      <c r="D36" s="14" t="s">
        <v>200</v>
      </c>
      <c r="E36" s="25">
        <v>1000</v>
      </c>
      <c r="F36" s="19" t="s">
        <v>211</v>
      </c>
      <c r="G36" s="19" t="s">
        <v>424</v>
      </c>
      <c r="H36" s="14">
        <v>1</v>
      </c>
    </row>
    <row r="37" spans="1:8" ht="14.65" customHeight="1" x14ac:dyDescent="0.25">
      <c r="A37" s="100"/>
      <c r="B37" s="17" t="s">
        <v>276</v>
      </c>
      <c r="C37" s="17" t="s">
        <v>426</v>
      </c>
      <c r="D37" s="14" t="s">
        <v>277</v>
      </c>
      <c r="E37" s="25">
        <v>1000</v>
      </c>
      <c r="F37" s="19" t="s">
        <v>211</v>
      </c>
      <c r="G37" s="19" t="s">
        <v>424</v>
      </c>
      <c r="H37" s="14">
        <v>1</v>
      </c>
    </row>
    <row r="38" spans="1:8" ht="14.65" customHeight="1" x14ac:dyDescent="0.25">
      <c r="A38" s="100" t="s">
        <v>26</v>
      </c>
      <c r="B38" s="17" t="s">
        <v>276</v>
      </c>
      <c r="C38" s="17" t="s">
        <v>426</v>
      </c>
      <c r="D38" s="14" t="s">
        <v>199</v>
      </c>
      <c r="E38" s="25">
        <v>1000</v>
      </c>
      <c r="F38" s="19" t="s">
        <v>211</v>
      </c>
      <c r="G38" s="19" t="s">
        <v>424</v>
      </c>
      <c r="H38" s="14">
        <v>1</v>
      </c>
    </row>
    <row r="39" spans="1:8" ht="14.65" customHeight="1" x14ac:dyDescent="0.25">
      <c r="A39" s="100"/>
      <c r="B39" s="17" t="s">
        <v>276</v>
      </c>
      <c r="C39" s="17" t="s">
        <v>426</v>
      </c>
      <c r="D39" s="14" t="s">
        <v>195</v>
      </c>
      <c r="E39" s="25">
        <v>1000</v>
      </c>
      <c r="F39" s="19" t="s">
        <v>211</v>
      </c>
      <c r="G39" s="19" t="s">
        <v>424</v>
      </c>
      <c r="H39" s="14">
        <v>1</v>
      </c>
    </row>
    <row r="40" spans="1:8" ht="14.65" customHeight="1" x14ac:dyDescent="0.25">
      <c r="A40" s="100"/>
      <c r="B40" s="17" t="s">
        <v>276</v>
      </c>
      <c r="C40" s="17" t="s">
        <v>426</v>
      </c>
      <c r="D40" s="14" t="s">
        <v>200</v>
      </c>
      <c r="E40" s="25">
        <v>1000</v>
      </c>
      <c r="F40" s="19" t="s">
        <v>211</v>
      </c>
      <c r="G40" s="19" t="s">
        <v>424</v>
      </c>
      <c r="H40" s="14">
        <v>1</v>
      </c>
    </row>
    <row r="41" spans="1:8" ht="14.65" customHeight="1" x14ac:dyDescent="0.25">
      <c r="A41" s="100"/>
      <c r="B41" s="17" t="s">
        <v>276</v>
      </c>
      <c r="C41" s="17" t="s">
        <v>426</v>
      </c>
      <c r="D41" s="14" t="s">
        <v>277</v>
      </c>
      <c r="E41" s="25">
        <v>1000</v>
      </c>
      <c r="F41" s="19" t="s">
        <v>211</v>
      </c>
      <c r="G41" s="19" t="s">
        <v>424</v>
      </c>
      <c r="H41" s="14">
        <v>1</v>
      </c>
    </row>
    <row r="42" spans="1:8" ht="14.65" customHeight="1" x14ac:dyDescent="0.25">
      <c r="A42" s="100" t="s">
        <v>29</v>
      </c>
      <c r="B42" s="17" t="s">
        <v>276</v>
      </c>
      <c r="C42" s="17" t="s">
        <v>426</v>
      </c>
      <c r="D42" s="14" t="s">
        <v>199</v>
      </c>
      <c r="E42" s="25">
        <v>1000</v>
      </c>
      <c r="F42" s="19" t="s">
        <v>211</v>
      </c>
      <c r="G42" s="19" t="s">
        <v>424</v>
      </c>
      <c r="H42" s="14">
        <v>1</v>
      </c>
    </row>
    <row r="43" spans="1:8" ht="14.65" customHeight="1" x14ac:dyDescent="0.25">
      <c r="A43" s="100"/>
      <c r="B43" s="17" t="s">
        <v>276</v>
      </c>
      <c r="C43" s="17" t="s">
        <v>426</v>
      </c>
      <c r="D43" s="14" t="s">
        <v>195</v>
      </c>
      <c r="E43" s="25">
        <v>1000</v>
      </c>
      <c r="F43" s="19" t="s">
        <v>211</v>
      </c>
      <c r="G43" s="19" t="s">
        <v>424</v>
      </c>
      <c r="H43" s="14">
        <v>1</v>
      </c>
    </row>
    <row r="44" spans="1:8" ht="14.65" customHeight="1" x14ac:dyDescent="0.25">
      <c r="A44" s="100"/>
      <c r="B44" s="17" t="s">
        <v>276</v>
      </c>
      <c r="C44" s="17" t="s">
        <v>426</v>
      </c>
      <c r="D44" s="14" t="s">
        <v>200</v>
      </c>
      <c r="E44" s="25">
        <v>1000</v>
      </c>
      <c r="F44" s="19" t="s">
        <v>211</v>
      </c>
      <c r="G44" s="19" t="s">
        <v>424</v>
      </c>
      <c r="H44" s="14">
        <v>1</v>
      </c>
    </row>
    <row r="45" spans="1:8" ht="14.65" customHeight="1" x14ac:dyDescent="0.25">
      <c r="A45" s="100"/>
      <c r="B45" s="17" t="s">
        <v>276</v>
      </c>
      <c r="C45" s="17" t="s">
        <v>426</v>
      </c>
      <c r="D45" s="14" t="s">
        <v>277</v>
      </c>
      <c r="E45" s="25">
        <v>1000</v>
      </c>
      <c r="F45" s="19" t="s">
        <v>211</v>
      </c>
      <c r="G45" s="19" t="s">
        <v>424</v>
      </c>
      <c r="H45" s="14">
        <v>1</v>
      </c>
    </row>
    <row r="46" spans="1:8" ht="14.65" customHeight="1" x14ac:dyDescent="0.25">
      <c r="A46" s="100" t="s">
        <v>31</v>
      </c>
      <c r="B46" s="17" t="s">
        <v>276</v>
      </c>
      <c r="C46" s="17" t="s">
        <v>426</v>
      </c>
      <c r="D46" s="14" t="s">
        <v>199</v>
      </c>
      <c r="E46" s="25">
        <v>1000</v>
      </c>
      <c r="F46" s="19" t="s">
        <v>211</v>
      </c>
      <c r="G46" s="19" t="s">
        <v>424</v>
      </c>
      <c r="H46" s="14">
        <v>1</v>
      </c>
    </row>
    <row r="47" spans="1:8" ht="14.65" customHeight="1" x14ac:dyDescent="0.25">
      <c r="A47" s="100"/>
      <c r="B47" s="17" t="s">
        <v>276</v>
      </c>
      <c r="C47" s="17" t="s">
        <v>426</v>
      </c>
      <c r="D47" s="14" t="s">
        <v>195</v>
      </c>
      <c r="E47" s="25">
        <v>1000</v>
      </c>
      <c r="F47" s="19" t="s">
        <v>211</v>
      </c>
      <c r="G47" s="19" t="s">
        <v>424</v>
      </c>
      <c r="H47" s="14">
        <v>1</v>
      </c>
    </row>
    <row r="48" spans="1:8" ht="14.65" customHeight="1" x14ac:dyDescent="0.25">
      <c r="A48" s="100"/>
      <c r="B48" s="17" t="s">
        <v>276</v>
      </c>
      <c r="C48" s="17" t="s">
        <v>426</v>
      </c>
      <c r="D48" s="14" t="s">
        <v>200</v>
      </c>
      <c r="E48" s="25">
        <v>1000</v>
      </c>
      <c r="F48" s="19" t="s">
        <v>211</v>
      </c>
      <c r="G48" s="19" t="s">
        <v>424</v>
      </c>
      <c r="H48" s="14">
        <v>1</v>
      </c>
    </row>
    <row r="49" spans="1:8" ht="14.65" customHeight="1" x14ac:dyDescent="0.25">
      <c r="A49" s="100"/>
      <c r="B49" s="17" t="s">
        <v>276</v>
      </c>
      <c r="C49" s="17" t="s">
        <v>426</v>
      </c>
      <c r="D49" s="14" t="s">
        <v>277</v>
      </c>
      <c r="E49" s="25">
        <v>1000</v>
      </c>
      <c r="F49" s="19" t="s">
        <v>211</v>
      </c>
      <c r="G49" s="19" t="s">
        <v>424</v>
      </c>
      <c r="H49" s="14">
        <v>1</v>
      </c>
    </row>
    <row r="50" spans="1:8" ht="14.65" customHeight="1" x14ac:dyDescent="0.25">
      <c r="A50" s="100" t="s">
        <v>35</v>
      </c>
      <c r="B50" s="17" t="s">
        <v>276</v>
      </c>
      <c r="C50" s="17" t="s">
        <v>426</v>
      </c>
      <c r="D50" s="14" t="s">
        <v>199</v>
      </c>
      <c r="E50" s="25">
        <v>1000</v>
      </c>
      <c r="F50" s="19" t="s">
        <v>211</v>
      </c>
      <c r="G50" s="19" t="s">
        <v>424</v>
      </c>
      <c r="H50" s="14">
        <v>1</v>
      </c>
    </row>
    <row r="51" spans="1:8" ht="14.65" customHeight="1" x14ac:dyDescent="0.25">
      <c r="A51" s="100"/>
      <c r="B51" s="17" t="s">
        <v>276</v>
      </c>
      <c r="C51" s="17" t="s">
        <v>426</v>
      </c>
      <c r="D51" s="14" t="s">
        <v>195</v>
      </c>
      <c r="E51" s="25">
        <v>1000</v>
      </c>
      <c r="F51" s="19" t="s">
        <v>211</v>
      </c>
      <c r="G51" s="19" t="s">
        <v>424</v>
      </c>
      <c r="H51" s="14">
        <v>1</v>
      </c>
    </row>
    <row r="52" spans="1:8" ht="14.65" customHeight="1" x14ac:dyDescent="0.25">
      <c r="A52" s="100"/>
      <c r="B52" s="17" t="s">
        <v>276</v>
      </c>
      <c r="C52" s="17" t="s">
        <v>426</v>
      </c>
      <c r="D52" s="14" t="s">
        <v>200</v>
      </c>
      <c r="E52" s="25">
        <v>1000</v>
      </c>
      <c r="F52" s="19" t="s">
        <v>211</v>
      </c>
      <c r="G52" s="19" t="s">
        <v>424</v>
      </c>
      <c r="H52" s="14">
        <v>1</v>
      </c>
    </row>
    <row r="53" spans="1:8" ht="14.65" customHeight="1" x14ac:dyDescent="0.25">
      <c r="A53" s="100"/>
      <c r="B53" s="17" t="s">
        <v>276</v>
      </c>
      <c r="C53" s="17" t="s">
        <v>426</v>
      </c>
      <c r="D53" s="14" t="s">
        <v>277</v>
      </c>
      <c r="E53" s="25">
        <v>1000</v>
      </c>
      <c r="F53" s="19" t="s">
        <v>211</v>
      </c>
      <c r="G53" s="19" t="s">
        <v>424</v>
      </c>
      <c r="H53" s="14">
        <v>1</v>
      </c>
    </row>
    <row r="54" spans="1:8" ht="14.65" customHeight="1" x14ac:dyDescent="0.25">
      <c r="A54" s="100" t="s">
        <v>38</v>
      </c>
      <c r="B54" s="17" t="s">
        <v>276</v>
      </c>
      <c r="C54" s="17" t="s">
        <v>426</v>
      </c>
      <c r="D54" s="14" t="s">
        <v>199</v>
      </c>
      <c r="E54" s="25">
        <v>1000</v>
      </c>
      <c r="F54" s="19" t="s">
        <v>211</v>
      </c>
      <c r="G54" s="19" t="s">
        <v>424</v>
      </c>
      <c r="H54" s="14">
        <v>1</v>
      </c>
    </row>
    <row r="55" spans="1:8" ht="14.65" customHeight="1" x14ac:dyDescent="0.25">
      <c r="A55" s="100"/>
      <c r="B55" s="17" t="s">
        <v>276</v>
      </c>
      <c r="C55" s="17" t="s">
        <v>426</v>
      </c>
      <c r="D55" s="14" t="s">
        <v>195</v>
      </c>
      <c r="E55" s="25">
        <v>1000</v>
      </c>
      <c r="F55" s="19" t="s">
        <v>211</v>
      </c>
      <c r="G55" s="19" t="s">
        <v>424</v>
      </c>
      <c r="H55" s="14">
        <v>1</v>
      </c>
    </row>
    <row r="56" spans="1:8" ht="14.65" customHeight="1" x14ac:dyDescent="0.25">
      <c r="A56" s="100"/>
      <c r="B56" s="17" t="s">
        <v>276</v>
      </c>
      <c r="C56" s="17" t="s">
        <v>426</v>
      </c>
      <c r="D56" s="14" t="s">
        <v>200</v>
      </c>
      <c r="E56" s="25">
        <v>1000</v>
      </c>
      <c r="F56" s="19" t="s">
        <v>211</v>
      </c>
      <c r="G56" s="19" t="s">
        <v>424</v>
      </c>
      <c r="H56" s="14">
        <v>1</v>
      </c>
    </row>
    <row r="57" spans="1:8" ht="14.65" customHeight="1" x14ac:dyDescent="0.25">
      <c r="A57" s="100"/>
      <c r="B57" s="17" t="s">
        <v>276</v>
      </c>
      <c r="C57" s="17" t="s">
        <v>426</v>
      </c>
      <c r="D57" s="14" t="s">
        <v>277</v>
      </c>
      <c r="E57" s="25">
        <v>1000</v>
      </c>
      <c r="F57" s="19" t="s">
        <v>211</v>
      </c>
      <c r="G57" s="19" t="s">
        <v>424</v>
      </c>
      <c r="H57" s="14">
        <v>1</v>
      </c>
    </row>
    <row r="58" spans="1:8" ht="14.65" customHeight="1" x14ac:dyDescent="0.25">
      <c r="A58" s="100" t="s">
        <v>40</v>
      </c>
      <c r="B58" s="17" t="s">
        <v>276</v>
      </c>
      <c r="C58" s="17" t="s">
        <v>426</v>
      </c>
      <c r="D58" s="14" t="s">
        <v>199</v>
      </c>
      <c r="E58" s="25">
        <v>1000</v>
      </c>
      <c r="F58" s="19" t="s">
        <v>211</v>
      </c>
      <c r="G58" s="19" t="s">
        <v>424</v>
      </c>
      <c r="H58" s="14">
        <v>1</v>
      </c>
    </row>
    <row r="59" spans="1:8" ht="14.65" customHeight="1" x14ac:dyDescent="0.25">
      <c r="A59" s="100"/>
      <c r="B59" s="17" t="s">
        <v>276</v>
      </c>
      <c r="C59" s="17" t="s">
        <v>426</v>
      </c>
      <c r="D59" s="14" t="s">
        <v>195</v>
      </c>
      <c r="E59" s="25">
        <v>1000</v>
      </c>
      <c r="F59" s="19" t="s">
        <v>211</v>
      </c>
      <c r="G59" s="19" t="s">
        <v>424</v>
      </c>
      <c r="H59" s="14">
        <v>1</v>
      </c>
    </row>
    <row r="60" spans="1:8" ht="14.65" customHeight="1" x14ac:dyDescent="0.25">
      <c r="A60" s="100"/>
      <c r="B60" s="17" t="s">
        <v>276</v>
      </c>
      <c r="C60" s="17" t="s">
        <v>426</v>
      </c>
      <c r="D60" s="14" t="s">
        <v>200</v>
      </c>
      <c r="E60" s="25">
        <v>1000</v>
      </c>
      <c r="F60" s="19" t="s">
        <v>211</v>
      </c>
      <c r="G60" s="19" t="s">
        <v>424</v>
      </c>
      <c r="H60" s="14">
        <v>1</v>
      </c>
    </row>
    <row r="61" spans="1:8" ht="14.65" customHeight="1" x14ac:dyDescent="0.25">
      <c r="A61" s="100"/>
      <c r="B61" s="17" t="s">
        <v>276</v>
      </c>
      <c r="C61" s="17" t="s">
        <v>426</v>
      </c>
      <c r="D61" s="14" t="s">
        <v>277</v>
      </c>
      <c r="E61" s="25">
        <v>1000</v>
      </c>
      <c r="F61" s="19" t="s">
        <v>211</v>
      </c>
      <c r="G61" s="19" t="s">
        <v>424</v>
      </c>
      <c r="H61" s="14">
        <v>1</v>
      </c>
    </row>
    <row r="62" spans="1:8" ht="14.65" customHeight="1" x14ac:dyDescent="0.25">
      <c r="A62" s="100" t="s">
        <v>44</v>
      </c>
      <c r="B62" s="17" t="s">
        <v>276</v>
      </c>
      <c r="C62" s="17" t="s">
        <v>426</v>
      </c>
      <c r="D62" s="14" t="s">
        <v>199</v>
      </c>
      <c r="E62" s="25">
        <v>1000</v>
      </c>
      <c r="F62" s="19" t="s">
        <v>211</v>
      </c>
      <c r="G62" s="19" t="s">
        <v>424</v>
      </c>
      <c r="H62" s="14">
        <v>1</v>
      </c>
    </row>
    <row r="63" spans="1:8" ht="14.65" customHeight="1" x14ac:dyDescent="0.25">
      <c r="A63" s="100"/>
      <c r="B63" s="17" t="s">
        <v>276</v>
      </c>
      <c r="C63" s="17" t="s">
        <v>426</v>
      </c>
      <c r="D63" s="14" t="s">
        <v>195</v>
      </c>
      <c r="E63" s="25">
        <v>1000</v>
      </c>
      <c r="F63" s="19" t="s">
        <v>211</v>
      </c>
      <c r="G63" s="19" t="s">
        <v>424</v>
      </c>
      <c r="H63" s="14">
        <v>1</v>
      </c>
    </row>
    <row r="64" spans="1:8" ht="14.65" customHeight="1" x14ac:dyDescent="0.25">
      <c r="A64" s="100"/>
      <c r="B64" s="17" t="s">
        <v>276</v>
      </c>
      <c r="C64" s="17" t="s">
        <v>426</v>
      </c>
      <c r="D64" s="14" t="s">
        <v>200</v>
      </c>
      <c r="E64" s="25">
        <v>1000</v>
      </c>
      <c r="F64" s="19" t="s">
        <v>211</v>
      </c>
      <c r="G64" s="19" t="s">
        <v>424</v>
      </c>
      <c r="H64" s="14">
        <v>1</v>
      </c>
    </row>
    <row r="65" spans="1:8" ht="14.65" customHeight="1" x14ac:dyDescent="0.25">
      <c r="A65" s="100"/>
      <c r="B65" s="17" t="s">
        <v>276</v>
      </c>
      <c r="C65" s="17" t="s">
        <v>426</v>
      </c>
      <c r="D65" s="14" t="s">
        <v>277</v>
      </c>
      <c r="E65" s="25">
        <v>1000</v>
      </c>
      <c r="F65" s="19" t="s">
        <v>211</v>
      </c>
      <c r="G65" s="19" t="s">
        <v>424</v>
      </c>
      <c r="H65" s="14">
        <v>1</v>
      </c>
    </row>
    <row r="66" spans="1:8" ht="14.65" customHeight="1" x14ac:dyDescent="0.25">
      <c r="A66" s="100" t="s">
        <v>47</v>
      </c>
      <c r="B66" s="17" t="s">
        <v>276</v>
      </c>
      <c r="C66" s="17" t="s">
        <v>426</v>
      </c>
      <c r="D66" s="14" t="s">
        <v>199</v>
      </c>
      <c r="E66" s="25">
        <v>1000</v>
      </c>
      <c r="F66" s="19" t="s">
        <v>211</v>
      </c>
      <c r="G66" s="19" t="s">
        <v>424</v>
      </c>
      <c r="H66" s="14">
        <v>1</v>
      </c>
    </row>
    <row r="67" spans="1:8" ht="14.65" customHeight="1" x14ac:dyDescent="0.25">
      <c r="A67" s="100"/>
      <c r="B67" s="17" t="s">
        <v>276</v>
      </c>
      <c r="C67" s="17" t="s">
        <v>426</v>
      </c>
      <c r="D67" s="14" t="s">
        <v>195</v>
      </c>
      <c r="E67" s="25">
        <v>1000</v>
      </c>
      <c r="F67" s="19" t="s">
        <v>211</v>
      </c>
      <c r="G67" s="19" t="s">
        <v>424</v>
      </c>
      <c r="H67" s="14">
        <v>1</v>
      </c>
    </row>
    <row r="68" spans="1:8" ht="14.65" customHeight="1" x14ac:dyDescent="0.25">
      <c r="A68" s="100"/>
      <c r="B68" s="17" t="s">
        <v>276</v>
      </c>
      <c r="C68" s="17" t="s">
        <v>426</v>
      </c>
      <c r="D68" s="14" t="s">
        <v>200</v>
      </c>
      <c r="E68" s="25">
        <v>1000</v>
      </c>
      <c r="F68" s="19" t="s">
        <v>211</v>
      </c>
      <c r="G68" s="19" t="s">
        <v>424</v>
      </c>
      <c r="H68" s="14">
        <v>1</v>
      </c>
    </row>
    <row r="69" spans="1:8" ht="14.65" customHeight="1" x14ac:dyDescent="0.25">
      <c r="A69" s="100"/>
      <c r="B69" s="17" t="s">
        <v>276</v>
      </c>
      <c r="C69" s="17" t="s">
        <v>426</v>
      </c>
      <c r="D69" s="14" t="s">
        <v>277</v>
      </c>
      <c r="E69" s="25">
        <v>1000</v>
      </c>
      <c r="F69" s="19" t="s">
        <v>211</v>
      </c>
      <c r="G69" s="19" t="s">
        <v>424</v>
      </c>
      <c r="H69" s="14">
        <v>1</v>
      </c>
    </row>
    <row r="70" spans="1:8" ht="14.65" customHeight="1" x14ac:dyDescent="0.25">
      <c r="A70" s="100" t="s">
        <v>49</v>
      </c>
      <c r="B70" s="17" t="s">
        <v>276</v>
      </c>
      <c r="C70" s="17" t="s">
        <v>426</v>
      </c>
      <c r="D70" s="14" t="s">
        <v>199</v>
      </c>
      <c r="E70" s="25">
        <v>1000</v>
      </c>
      <c r="F70" s="19" t="s">
        <v>211</v>
      </c>
      <c r="G70" s="19" t="s">
        <v>424</v>
      </c>
      <c r="H70" s="14">
        <v>1</v>
      </c>
    </row>
    <row r="71" spans="1:8" ht="14.65" customHeight="1" x14ac:dyDescent="0.25">
      <c r="A71" s="100"/>
      <c r="B71" s="17" t="s">
        <v>276</v>
      </c>
      <c r="C71" s="17" t="s">
        <v>426</v>
      </c>
      <c r="D71" s="14" t="s">
        <v>195</v>
      </c>
      <c r="E71" s="25">
        <v>1000</v>
      </c>
      <c r="F71" s="19" t="s">
        <v>211</v>
      </c>
      <c r="G71" s="19" t="s">
        <v>424</v>
      </c>
      <c r="H71" s="14">
        <v>1</v>
      </c>
    </row>
    <row r="72" spans="1:8" ht="14.65" customHeight="1" x14ac:dyDescent="0.25">
      <c r="A72" s="100"/>
      <c r="B72" s="17" t="s">
        <v>276</v>
      </c>
      <c r="C72" s="17" t="s">
        <v>426</v>
      </c>
      <c r="D72" s="14" t="s">
        <v>200</v>
      </c>
      <c r="E72" s="25">
        <v>1000</v>
      </c>
      <c r="F72" s="19" t="s">
        <v>211</v>
      </c>
      <c r="G72" s="19" t="s">
        <v>424</v>
      </c>
      <c r="H72" s="14">
        <v>1</v>
      </c>
    </row>
    <row r="73" spans="1:8" ht="14.65" customHeight="1" x14ac:dyDescent="0.25">
      <c r="A73" s="100"/>
      <c r="B73" s="17" t="s">
        <v>276</v>
      </c>
      <c r="C73" s="17" t="s">
        <v>426</v>
      </c>
      <c r="D73" s="14" t="s">
        <v>277</v>
      </c>
      <c r="E73" s="25">
        <v>1000</v>
      </c>
      <c r="F73" s="19" t="s">
        <v>211</v>
      </c>
      <c r="G73" s="19" t="s">
        <v>424</v>
      </c>
      <c r="H73" s="14">
        <v>1</v>
      </c>
    </row>
    <row r="74" spans="1:8" ht="14.65" customHeight="1" x14ac:dyDescent="0.25">
      <c r="A74" s="100" t="s">
        <v>51</v>
      </c>
      <c r="B74" s="17" t="s">
        <v>276</v>
      </c>
      <c r="C74" s="17" t="s">
        <v>426</v>
      </c>
      <c r="D74" s="14" t="s">
        <v>199</v>
      </c>
      <c r="E74" s="25">
        <v>1000</v>
      </c>
      <c r="F74" s="19" t="s">
        <v>211</v>
      </c>
      <c r="G74" s="19" t="s">
        <v>424</v>
      </c>
      <c r="H74" s="14">
        <v>1</v>
      </c>
    </row>
    <row r="75" spans="1:8" ht="14.65" customHeight="1" x14ac:dyDescent="0.25">
      <c r="A75" s="100"/>
      <c r="B75" s="17" t="s">
        <v>276</v>
      </c>
      <c r="C75" s="17" t="s">
        <v>426</v>
      </c>
      <c r="D75" s="14" t="s">
        <v>195</v>
      </c>
      <c r="E75" s="25">
        <v>1000</v>
      </c>
      <c r="F75" s="19" t="s">
        <v>211</v>
      </c>
      <c r="G75" s="19" t="s">
        <v>424</v>
      </c>
      <c r="H75" s="14">
        <v>1</v>
      </c>
    </row>
    <row r="76" spans="1:8" ht="14.65" customHeight="1" x14ac:dyDescent="0.25">
      <c r="A76" s="100"/>
      <c r="B76" s="17" t="s">
        <v>276</v>
      </c>
      <c r="C76" s="17" t="s">
        <v>426</v>
      </c>
      <c r="D76" s="14" t="s">
        <v>200</v>
      </c>
      <c r="E76" s="25">
        <v>1000</v>
      </c>
      <c r="F76" s="19" t="s">
        <v>211</v>
      </c>
      <c r="G76" s="19" t="s">
        <v>424</v>
      </c>
      <c r="H76" s="14">
        <v>1</v>
      </c>
    </row>
    <row r="77" spans="1:8" ht="14.65" customHeight="1" x14ac:dyDescent="0.25">
      <c r="A77" s="100"/>
      <c r="B77" s="17" t="s">
        <v>276</v>
      </c>
      <c r="C77" s="17" t="s">
        <v>426</v>
      </c>
      <c r="D77" s="14" t="s">
        <v>201</v>
      </c>
      <c r="E77" s="25">
        <v>1000</v>
      </c>
      <c r="F77" s="19" t="s">
        <v>211</v>
      </c>
      <c r="G77" s="19" t="s">
        <v>424</v>
      </c>
      <c r="H77" s="14">
        <v>1</v>
      </c>
    </row>
    <row r="78" spans="1:8" ht="14.65" customHeight="1" x14ac:dyDescent="0.25">
      <c r="A78" s="100" t="s">
        <v>54</v>
      </c>
      <c r="B78" s="17" t="s">
        <v>276</v>
      </c>
      <c r="C78" s="17" t="s">
        <v>426</v>
      </c>
      <c r="D78" s="14" t="s">
        <v>199</v>
      </c>
      <c r="E78" s="25">
        <v>1000</v>
      </c>
      <c r="F78" s="19" t="s">
        <v>211</v>
      </c>
      <c r="G78" s="19" t="s">
        <v>424</v>
      </c>
      <c r="H78" s="14">
        <v>1</v>
      </c>
    </row>
    <row r="79" spans="1:8" ht="14.65" customHeight="1" x14ac:dyDescent="0.25">
      <c r="A79" s="100"/>
      <c r="B79" s="17" t="s">
        <v>276</v>
      </c>
      <c r="C79" s="17" t="s">
        <v>426</v>
      </c>
      <c r="D79" s="14" t="s">
        <v>195</v>
      </c>
      <c r="E79" s="25">
        <v>1000</v>
      </c>
      <c r="F79" s="19" t="s">
        <v>211</v>
      </c>
      <c r="G79" s="19" t="s">
        <v>424</v>
      </c>
      <c r="H79" s="14">
        <v>1</v>
      </c>
    </row>
    <row r="80" spans="1:8" ht="14.65" customHeight="1" x14ac:dyDescent="0.25">
      <c r="A80" s="100"/>
      <c r="B80" s="17" t="s">
        <v>276</v>
      </c>
      <c r="C80" s="17" t="s">
        <v>426</v>
      </c>
      <c r="D80" s="14" t="s">
        <v>200</v>
      </c>
      <c r="E80" s="25">
        <v>1000</v>
      </c>
      <c r="F80" s="19" t="s">
        <v>211</v>
      </c>
      <c r="G80" s="19" t="s">
        <v>424</v>
      </c>
      <c r="H80" s="14">
        <v>1</v>
      </c>
    </row>
    <row r="81" spans="1:8" ht="14.65" customHeight="1" x14ac:dyDescent="0.25">
      <c r="A81" s="100"/>
      <c r="B81" s="17" t="s">
        <v>276</v>
      </c>
      <c r="C81" s="17" t="s">
        <v>426</v>
      </c>
      <c r="D81" s="14" t="s">
        <v>201</v>
      </c>
      <c r="E81" s="25">
        <v>1000</v>
      </c>
      <c r="F81" s="19" t="s">
        <v>211</v>
      </c>
      <c r="G81" s="19" t="s">
        <v>424</v>
      </c>
      <c r="H81" s="14">
        <v>1</v>
      </c>
    </row>
    <row r="82" spans="1:8" ht="14.65" customHeight="1" x14ac:dyDescent="0.25">
      <c r="A82" s="100" t="s">
        <v>56</v>
      </c>
      <c r="B82" s="17" t="s">
        <v>276</v>
      </c>
      <c r="C82" s="17" t="s">
        <v>426</v>
      </c>
      <c r="D82" s="14" t="s">
        <v>199</v>
      </c>
      <c r="E82" s="25">
        <v>1000</v>
      </c>
      <c r="F82" s="19" t="s">
        <v>211</v>
      </c>
      <c r="G82" s="19" t="s">
        <v>424</v>
      </c>
      <c r="H82" s="14">
        <v>1</v>
      </c>
    </row>
    <row r="83" spans="1:8" ht="14.65" customHeight="1" x14ac:dyDescent="0.25">
      <c r="A83" s="100"/>
      <c r="B83" s="17" t="s">
        <v>276</v>
      </c>
      <c r="C83" s="17" t="s">
        <v>426</v>
      </c>
      <c r="D83" s="14" t="s">
        <v>195</v>
      </c>
      <c r="E83" s="25">
        <v>1000</v>
      </c>
      <c r="F83" s="19" t="s">
        <v>211</v>
      </c>
      <c r="G83" s="19" t="s">
        <v>424</v>
      </c>
      <c r="H83" s="14">
        <v>1</v>
      </c>
    </row>
    <row r="84" spans="1:8" ht="14.65" customHeight="1" x14ac:dyDescent="0.25">
      <c r="A84" s="100"/>
      <c r="B84" s="17" t="s">
        <v>276</v>
      </c>
      <c r="C84" s="17" t="s">
        <v>426</v>
      </c>
      <c r="D84" s="14" t="s">
        <v>200</v>
      </c>
      <c r="E84" s="25">
        <v>1000</v>
      </c>
      <c r="F84" s="19" t="s">
        <v>211</v>
      </c>
      <c r="G84" s="19" t="s">
        <v>424</v>
      </c>
      <c r="H84" s="14">
        <v>1</v>
      </c>
    </row>
    <row r="85" spans="1:8" ht="14.65" customHeight="1" x14ac:dyDescent="0.25">
      <c r="A85" s="100"/>
      <c r="B85" s="17" t="s">
        <v>276</v>
      </c>
      <c r="C85" s="17" t="s">
        <v>426</v>
      </c>
      <c r="D85" s="14" t="s">
        <v>201</v>
      </c>
      <c r="E85" s="25">
        <v>1000</v>
      </c>
      <c r="F85" s="19" t="s">
        <v>211</v>
      </c>
      <c r="G85" s="19" t="s">
        <v>424</v>
      </c>
      <c r="H85" s="14">
        <v>1</v>
      </c>
    </row>
    <row r="86" spans="1:8" ht="14.65" customHeight="1" x14ac:dyDescent="0.25">
      <c r="A86" s="100" t="s">
        <v>58</v>
      </c>
      <c r="B86" s="17" t="s">
        <v>276</v>
      </c>
      <c r="C86" s="17" t="s">
        <v>426</v>
      </c>
      <c r="D86" s="14" t="s">
        <v>199</v>
      </c>
      <c r="E86" s="25">
        <v>1000</v>
      </c>
      <c r="F86" s="19" t="s">
        <v>211</v>
      </c>
      <c r="G86" s="19" t="s">
        <v>424</v>
      </c>
      <c r="H86" s="14">
        <v>1</v>
      </c>
    </row>
    <row r="87" spans="1:8" ht="14.65" customHeight="1" x14ac:dyDescent="0.25">
      <c r="A87" s="100"/>
      <c r="B87" s="17" t="s">
        <v>276</v>
      </c>
      <c r="C87" s="17" t="s">
        <v>426</v>
      </c>
      <c r="D87" s="14" t="s">
        <v>195</v>
      </c>
      <c r="E87" s="25">
        <v>1000</v>
      </c>
      <c r="F87" s="19" t="s">
        <v>211</v>
      </c>
      <c r="G87" s="19" t="s">
        <v>424</v>
      </c>
      <c r="H87" s="14">
        <v>1</v>
      </c>
    </row>
    <row r="88" spans="1:8" ht="14.65" customHeight="1" x14ac:dyDescent="0.25">
      <c r="A88" s="100"/>
      <c r="B88" s="17" t="s">
        <v>276</v>
      </c>
      <c r="C88" s="17" t="s">
        <v>426</v>
      </c>
      <c r="D88" s="14" t="s">
        <v>200</v>
      </c>
      <c r="E88" s="25">
        <v>1000</v>
      </c>
      <c r="F88" s="19" t="s">
        <v>211</v>
      </c>
      <c r="G88" s="19" t="s">
        <v>424</v>
      </c>
      <c r="H88" s="14">
        <v>1</v>
      </c>
    </row>
    <row r="89" spans="1:8" ht="14.65" customHeight="1" x14ac:dyDescent="0.25">
      <c r="A89" s="100"/>
      <c r="B89" s="17" t="s">
        <v>276</v>
      </c>
      <c r="C89" s="17" t="s">
        <v>426</v>
      </c>
      <c r="D89" s="14" t="s">
        <v>201</v>
      </c>
      <c r="E89" s="25">
        <v>1000</v>
      </c>
      <c r="F89" s="19" t="s">
        <v>211</v>
      </c>
      <c r="G89" s="19" t="s">
        <v>424</v>
      </c>
      <c r="H89" s="14">
        <v>1</v>
      </c>
    </row>
    <row r="90" spans="1:8" ht="14.65" customHeight="1" x14ac:dyDescent="0.25">
      <c r="A90" s="100" t="s">
        <v>60</v>
      </c>
      <c r="B90" s="17" t="s">
        <v>276</v>
      </c>
      <c r="C90" s="17" t="s">
        <v>426</v>
      </c>
      <c r="D90" s="14" t="s">
        <v>199</v>
      </c>
      <c r="E90" s="25">
        <v>1000</v>
      </c>
      <c r="F90" s="19" t="s">
        <v>211</v>
      </c>
      <c r="G90" s="19" t="s">
        <v>424</v>
      </c>
      <c r="H90" s="14">
        <v>1</v>
      </c>
    </row>
    <row r="91" spans="1:8" ht="14.65" customHeight="1" x14ac:dyDescent="0.25">
      <c r="A91" s="100"/>
      <c r="B91" s="17" t="s">
        <v>276</v>
      </c>
      <c r="C91" s="17" t="s">
        <v>426</v>
      </c>
      <c r="D91" s="14" t="s">
        <v>195</v>
      </c>
      <c r="E91" s="25">
        <v>1000</v>
      </c>
      <c r="F91" s="19" t="s">
        <v>211</v>
      </c>
      <c r="G91" s="19" t="s">
        <v>424</v>
      </c>
      <c r="H91" s="14">
        <v>1</v>
      </c>
    </row>
    <row r="92" spans="1:8" ht="14.65" customHeight="1" x14ac:dyDescent="0.25">
      <c r="A92" s="100"/>
      <c r="B92" s="17" t="s">
        <v>276</v>
      </c>
      <c r="C92" s="17" t="s">
        <v>426</v>
      </c>
      <c r="D92" s="14" t="s">
        <v>200</v>
      </c>
      <c r="E92" s="25">
        <v>1000</v>
      </c>
      <c r="F92" s="19" t="s">
        <v>211</v>
      </c>
      <c r="G92" s="19" t="s">
        <v>424</v>
      </c>
      <c r="H92" s="14">
        <v>1</v>
      </c>
    </row>
    <row r="93" spans="1:8" ht="14.65" customHeight="1" x14ac:dyDescent="0.25">
      <c r="A93" s="100"/>
      <c r="B93" s="17" t="s">
        <v>276</v>
      </c>
      <c r="C93" s="17" t="s">
        <v>426</v>
      </c>
      <c r="D93" s="14" t="s">
        <v>201</v>
      </c>
      <c r="E93" s="25">
        <v>1000</v>
      </c>
      <c r="F93" s="19" t="s">
        <v>211</v>
      </c>
      <c r="G93" s="19" t="s">
        <v>424</v>
      </c>
      <c r="H93" s="14">
        <v>1</v>
      </c>
    </row>
    <row r="94" spans="1:8" ht="14.65" customHeight="1" x14ac:dyDescent="0.25">
      <c r="A94" s="13" t="s">
        <v>82</v>
      </c>
      <c r="B94" s="19" t="s">
        <v>278</v>
      </c>
      <c r="C94" s="19" t="s">
        <v>279</v>
      </c>
      <c r="D94" s="14" t="s">
        <v>205</v>
      </c>
      <c r="E94" s="14">
        <v>31.536000000000001</v>
      </c>
      <c r="F94" s="19" t="s">
        <v>211</v>
      </c>
      <c r="G94" s="14" t="s">
        <v>280</v>
      </c>
      <c r="H94" s="14">
        <v>1</v>
      </c>
    </row>
  </sheetData>
  <customSheetViews>
    <customSheetView guid="{E7FDC7CB-8AD1-4BC6-A75D-C3D97AA675B2}" scale="90" showGridLines="0">
      <selection activeCell="A2" sqref="A2:A5"/>
      <pageMargins left="0.78749999999999998" right="0.78749999999999998" top="0.78749999999999998" bottom="0.78749999999999998" header="0.511811023622047" footer="0.511811023622047"/>
      <pageSetup orientation="portrait" horizontalDpi="300" verticalDpi="300"/>
    </customSheetView>
  </customSheetViews>
  <mergeCells count="23">
    <mergeCell ref="A82:A85"/>
    <mergeCell ref="A86:A89"/>
    <mergeCell ref="A90:A93"/>
    <mergeCell ref="A62:A65"/>
    <mergeCell ref="A66:A69"/>
    <mergeCell ref="A70:A73"/>
    <mergeCell ref="A74:A77"/>
    <mergeCell ref="A78:A81"/>
    <mergeCell ref="A42:A45"/>
    <mergeCell ref="A46:A49"/>
    <mergeCell ref="A50:A53"/>
    <mergeCell ref="A54:A57"/>
    <mergeCell ref="A58:A61"/>
    <mergeCell ref="A22:A25"/>
    <mergeCell ref="A26:A29"/>
    <mergeCell ref="A30:A33"/>
    <mergeCell ref="A34:A37"/>
    <mergeCell ref="A38:A41"/>
    <mergeCell ref="A2:A5"/>
    <mergeCell ref="A6:A9"/>
    <mergeCell ref="A10:A13"/>
    <mergeCell ref="A14:A17"/>
    <mergeCell ref="A18:A21"/>
  </mergeCells>
  <pageMargins left="0.78749999999999998" right="0.78749999999999998" top="0.78749999999999998" bottom="0.78749999999999998"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52ACD-DBAC-4616-B621-9221E2DD92B8}">
  <dimension ref="A1:AK110"/>
  <sheetViews>
    <sheetView showGridLines="0" zoomScale="73" zoomScaleNormal="73" workbookViewId="0">
      <selection activeCell="A72" sqref="A72:A76"/>
    </sheetView>
  </sheetViews>
  <sheetFormatPr defaultColWidth="11.54296875" defaultRowHeight="12.5" x14ac:dyDescent="0.25"/>
  <cols>
    <col min="1" max="1" width="18.7265625" bestFit="1" customWidth="1"/>
    <col min="2" max="2" width="14.54296875" bestFit="1" customWidth="1"/>
    <col min="3" max="3" width="14.26953125" bestFit="1" customWidth="1"/>
    <col min="4" max="4" width="9.26953125" bestFit="1" customWidth="1"/>
    <col min="5" max="16" width="10.54296875" bestFit="1" customWidth="1"/>
    <col min="17" max="34" width="9.54296875" bestFit="1" customWidth="1"/>
    <col min="35" max="35" width="8" bestFit="1" customWidth="1"/>
    <col min="36" max="36" width="170.54296875" bestFit="1" customWidth="1"/>
    <col min="37" max="37" width="9" bestFit="1" customWidth="1"/>
    <col min="1998" max="1998" width="2.26953125" customWidth="1"/>
  </cols>
  <sheetData>
    <row r="1" spans="1:37" ht="15" customHeight="1" x14ac:dyDescent="0.35">
      <c r="A1" s="48" t="s">
        <v>1</v>
      </c>
      <c r="B1" s="48" t="s">
        <v>189</v>
      </c>
      <c r="C1" s="48" t="s">
        <v>190</v>
      </c>
      <c r="D1" s="48" t="s">
        <v>191</v>
      </c>
      <c r="E1" s="48">
        <v>2020</v>
      </c>
      <c r="F1" s="48">
        <v>2021</v>
      </c>
      <c r="G1" s="48">
        <v>2022</v>
      </c>
      <c r="H1" s="48">
        <v>2023</v>
      </c>
      <c r="I1" s="48">
        <v>2024</v>
      </c>
      <c r="J1" s="48">
        <v>2025</v>
      </c>
      <c r="K1" s="48">
        <v>2026</v>
      </c>
      <c r="L1" s="48">
        <v>2027</v>
      </c>
      <c r="M1" s="48">
        <v>2028</v>
      </c>
      <c r="N1" s="48">
        <v>2029</v>
      </c>
      <c r="O1" s="48">
        <v>2030</v>
      </c>
      <c r="P1" s="48">
        <v>2031</v>
      </c>
      <c r="Q1" s="48">
        <v>2032</v>
      </c>
      <c r="R1" s="48">
        <v>2033</v>
      </c>
      <c r="S1" s="48">
        <v>2034</v>
      </c>
      <c r="T1" s="48">
        <v>2035</v>
      </c>
      <c r="U1" s="48">
        <v>2036</v>
      </c>
      <c r="V1" s="48">
        <v>2037</v>
      </c>
      <c r="W1" s="48">
        <v>2038</v>
      </c>
      <c r="X1" s="48">
        <v>2039</v>
      </c>
      <c r="Y1" s="48">
        <v>2040</v>
      </c>
      <c r="Z1" s="48">
        <v>2041</v>
      </c>
      <c r="AA1" s="48">
        <v>2042</v>
      </c>
      <c r="AB1" s="48">
        <v>2043</v>
      </c>
      <c r="AC1" s="48">
        <v>2044</v>
      </c>
      <c r="AD1" s="48">
        <v>2045</v>
      </c>
      <c r="AE1" s="48">
        <v>2046</v>
      </c>
      <c r="AF1" s="48">
        <v>2047</v>
      </c>
      <c r="AG1" s="48">
        <v>2048</v>
      </c>
      <c r="AH1" s="48">
        <v>2049</v>
      </c>
      <c r="AI1" s="48">
        <v>2050</v>
      </c>
      <c r="AJ1" s="48" t="s">
        <v>193</v>
      </c>
      <c r="AK1" s="49" t="s">
        <v>194</v>
      </c>
    </row>
    <row r="2" spans="1:37" ht="14.65" customHeight="1" x14ac:dyDescent="0.25">
      <c r="A2" s="100" t="s">
        <v>4</v>
      </c>
      <c r="B2" s="14" t="s">
        <v>195</v>
      </c>
      <c r="C2" s="18" t="s">
        <v>321</v>
      </c>
      <c r="D2" s="14"/>
      <c r="E2" s="64">
        <v>1.5730000000000001E-2</v>
      </c>
      <c r="F2" s="25">
        <f>E2</f>
        <v>1.5730000000000001E-2</v>
      </c>
      <c r="G2" s="25">
        <f>F2</f>
        <v>1.5730000000000001E-2</v>
      </c>
      <c r="H2" s="25">
        <f>G2</f>
        <v>1.5730000000000001E-2</v>
      </c>
      <c r="I2" s="25">
        <f t="shared" ref="I2:AI6" si="0">H2</f>
        <v>1.5730000000000001E-2</v>
      </c>
      <c r="J2" s="25">
        <f t="shared" si="0"/>
        <v>1.5730000000000001E-2</v>
      </c>
      <c r="K2" s="25">
        <f t="shared" si="0"/>
        <v>1.5730000000000001E-2</v>
      </c>
      <c r="L2" s="25">
        <f t="shared" si="0"/>
        <v>1.5730000000000001E-2</v>
      </c>
      <c r="M2" s="25">
        <f t="shared" si="0"/>
        <v>1.5730000000000001E-2</v>
      </c>
      <c r="N2" s="25">
        <f t="shared" si="0"/>
        <v>1.5730000000000001E-2</v>
      </c>
      <c r="O2" s="25">
        <f t="shared" si="0"/>
        <v>1.5730000000000001E-2</v>
      </c>
      <c r="P2" s="25">
        <f t="shared" si="0"/>
        <v>1.5730000000000001E-2</v>
      </c>
      <c r="Q2" s="25">
        <f t="shared" si="0"/>
        <v>1.5730000000000001E-2</v>
      </c>
      <c r="R2" s="25">
        <f t="shared" si="0"/>
        <v>1.5730000000000001E-2</v>
      </c>
      <c r="S2" s="25">
        <f t="shared" si="0"/>
        <v>1.5730000000000001E-2</v>
      </c>
      <c r="T2" s="25">
        <f t="shared" si="0"/>
        <v>1.5730000000000001E-2</v>
      </c>
      <c r="U2" s="25">
        <f t="shared" si="0"/>
        <v>1.5730000000000001E-2</v>
      </c>
      <c r="V2" s="25">
        <f t="shared" si="0"/>
        <v>1.5730000000000001E-2</v>
      </c>
      <c r="W2" s="25">
        <f t="shared" si="0"/>
        <v>1.5730000000000001E-2</v>
      </c>
      <c r="X2" s="25">
        <f t="shared" si="0"/>
        <v>1.5730000000000001E-2</v>
      </c>
      <c r="Y2" s="25">
        <f t="shared" si="0"/>
        <v>1.5730000000000001E-2</v>
      </c>
      <c r="Z2" s="25">
        <f t="shared" si="0"/>
        <v>1.5730000000000001E-2</v>
      </c>
      <c r="AA2" s="25">
        <f t="shared" si="0"/>
        <v>1.5730000000000001E-2</v>
      </c>
      <c r="AB2" s="25">
        <f t="shared" si="0"/>
        <v>1.5730000000000001E-2</v>
      </c>
      <c r="AC2" s="25">
        <f t="shared" si="0"/>
        <v>1.5730000000000001E-2</v>
      </c>
      <c r="AD2" s="25">
        <f t="shared" si="0"/>
        <v>1.5730000000000001E-2</v>
      </c>
      <c r="AE2" s="25">
        <f t="shared" si="0"/>
        <v>1.5730000000000001E-2</v>
      </c>
      <c r="AF2" s="25">
        <f t="shared" si="0"/>
        <v>1.5730000000000001E-2</v>
      </c>
      <c r="AG2" s="25">
        <f t="shared" si="0"/>
        <v>1.5730000000000001E-2</v>
      </c>
      <c r="AH2" s="25">
        <f t="shared" si="0"/>
        <v>1.5730000000000001E-2</v>
      </c>
      <c r="AI2" s="20">
        <f t="shared" si="0"/>
        <v>1.5730000000000001E-2</v>
      </c>
      <c r="AJ2" s="14" t="s">
        <v>427</v>
      </c>
      <c r="AK2" s="14">
        <v>1</v>
      </c>
    </row>
    <row r="3" spans="1:37" ht="14.65" customHeight="1" x14ac:dyDescent="0.25">
      <c r="A3" s="100"/>
      <c r="B3" s="14" t="s">
        <v>199</v>
      </c>
      <c r="C3" s="18" t="s">
        <v>321</v>
      </c>
      <c r="D3" s="14"/>
      <c r="E3" s="64">
        <v>2.2780000000000002E-2</v>
      </c>
      <c r="F3" s="25">
        <f t="shared" ref="F3:I6" si="1">E3</f>
        <v>2.2780000000000002E-2</v>
      </c>
      <c r="G3" s="25">
        <f t="shared" si="1"/>
        <v>2.2780000000000002E-2</v>
      </c>
      <c r="H3" s="25">
        <f t="shared" si="1"/>
        <v>2.2780000000000002E-2</v>
      </c>
      <c r="I3" s="25">
        <f t="shared" si="1"/>
        <v>2.2780000000000002E-2</v>
      </c>
      <c r="J3" s="25">
        <f t="shared" si="0"/>
        <v>2.2780000000000002E-2</v>
      </c>
      <c r="K3" s="25">
        <f t="shared" si="0"/>
        <v>2.2780000000000002E-2</v>
      </c>
      <c r="L3" s="25">
        <f t="shared" si="0"/>
        <v>2.2780000000000002E-2</v>
      </c>
      <c r="M3" s="25">
        <f t="shared" si="0"/>
        <v>2.2780000000000002E-2</v>
      </c>
      <c r="N3" s="25">
        <f t="shared" si="0"/>
        <v>2.2780000000000002E-2</v>
      </c>
      <c r="O3" s="25">
        <f t="shared" si="0"/>
        <v>2.2780000000000002E-2</v>
      </c>
      <c r="P3" s="25">
        <f t="shared" si="0"/>
        <v>2.2780000000000002E-2</v>
      </c>
      <c r="Q3" s="25">
        <f t="shared" si="0"/>
        <v>2.2780000000000002E-2</v>
      </c>
      <c r="R3" s="25">
        <f t="shared" si="0"/>
        <v>2.2780000000000002E-2</v>
      </c>
      <c r="S3" s="25">
        <f t="shared" si="0"/>
        <v>2.2780000000000002E-2</v>
      </c>
      <c r="T3" s="25">
        <f t="shared" si="0"/>
        <v>2.2780000000000002E-2</v>
      </c>
      <c r="U3" s="25">
        <f t="shared" si="0"/>
        <v>2.2780000000000002E-2</v>
      </c>
      <c r="V3" s="25">
        <f t="shared" si="0"/>
        <v>2.2780000000000002E-2</v>
      </c>
      <c r="W3" s="25">
        <f t="shared" si="0"/>
        <v>2.2780000000000002E-2</v>
      </c>
      <c r="X3" s="25">
        <f t="shared" si="0"/>
        <v>2.2780000000000002E-2</v>
      </c>
      <c r="Y3" s="25">
        <f t="shared" si="0"/>
        <v>2.2780000000000002E-2</v>
      </c>
      <c r="Z3" s="25">
        <f t="shared" si="0"/>
        <v>2.2780000000000002E-2</v>
      </c>
      <c r="AA3" s="25">
        <f t="shared" si="0"/>
        <v>2.2780000000000002E-2</v>
      </c>
      <c r="AB3" s="25">
        <f t="shared" si="0"/>
        <v>2.2780000000000002E-2</v>
      </c>
      <c r="AC3" s="25">
        <f t="shared" si="0"/>
        <v>2.2780000000000002E-2</v>
      </c>
      <c r="AD3" s="25">
        <f t="shared" si="0"/>
        <v>2.2780000000000002E-2</v>
      </c>
      <c r="AE3" s="25">
        <f t="shared" si="0"/>
        <v>2.2780000000000002E-2</v>
      </c>
      <c r="AF3" s="25">
        <f t="shared" si="0"/>
        <v>2.2780000000000002E-2</v>
      </c>
      <c r="AG3" s="25">
        <f t="shared" si="0"/>
        <v>2.2780000000000002E-2</v>
      </c>
      <c r="AH3" s="25">
        <f t="shared" si="0"/>
        <v>2.2780000000000002E-2</v>
      </c>
      <c r="AI3" s="20">
        <f t="shared" si="0"/>
        <v>2.2780000000000002E-2</v>
      </c>
      <c r="AJ3" s="14" t="s">
        <v>427</v>
      </c>
      <c r="AK3" s="14">
        <v>1</v>
      </c>
    </row>
    <row r="4" spans="1:37" ht="14.65" customHeight="1" x14ac:dyDescent="0.25">
      <c r="A4" s="100"/>
      <c r="B4" s="14" t="s">
        <v>200</v>
      </c>
      <c r="C4" s="18" t="s">
        <v>321</v>
      </c>
      <c r="D4" s="14"/>
      <c r="E4" s="64">
        <v>1.439E-2</v>
      </c>
      <c r="F4" s="25">
        <f t="shared" si="1"/>
        <v>1.439E-2</v>
      </c>
      <c r="G4" s="25">
        <f t="shared" si="1"/>
        <v>1.439E-2</v>
      </c>
      <c r="H4" s="25">
        <f t="shared" si="1"/>
        <v>1.439E-2</v>
      </c>
      <c r="I4" s="25">
        <f t="shared" si="1"/>
        <v>1.439E-2</v>
      </c>
      <c r="J4" s="25">
        <f t="shared" si="0"/>
        <v>1.439E-2</v>
      </c>
      <c r="K4" s="25">
        <f t="shared" si="0"/>
        <v>1.439E-2</v>
      </c>
      <c r="L4" s="25">
        <f t="shared" si="0"/>
        <v>1.439E-2</v>
      </c>
      <c r="M4" s="25">
        <f t="shared" si="0"/>
        <v>1.439E-2</v>
      </c>
      <c r="N4" s="25">
        <f t="shared" si="0"/>
        <v>1.439E-2</v>
      </c>
      <c r="O4" s="25">
        <f t="shared" si="0"/>
        <v>1.439E-2</v>
      </c>
      <c r="P4" s="25">
        <f t="shared" si="0"/>
        <v>1.439E-2</v>
      </c>
      <c r="Q4" s="25">
        <f t="shared" si="0"/>
        <v>1.439E-2</v>
      </c>
      <c r="R4" s="25">
        <f t="shared" si="0"/>
        <v>1.439E-2</v>
      </c>
      <c r="S4" s="25">
        <f t="shared" si="0"/>
        <v>1.439E-2</v>
      </c>
      <c r="T4" s="25">
        <f t="shared" si="0"/>
        <v>1.439E-2</v>
      </c>
      <c r="U4" s="25">
        <f t="shared" si="0"/>
        <v>1.439E-2</v>
      </c>
      <c r="V4" s="25">
        <f t="shared" si="0"/>
        <v>1.439E-2</v>
      </c>
      <c r="W4" s="25">
        <f t="shared" si="0"/>
        <v>1.439E-2</v>
      </c>
      <c r="X4" s="25">
        <f t="shared" si="0"/>
        <v>1.439E-2</v>
      </c>
      <c r="Y4" s="25">
        <f t="shared" si="0"/>
        <v>1.439E-2</v>
      </c>
      <c r="Z4" s="25">
        <f t="shared" si="0"/>
        <v>1.439E-2</v>
      </c>
      <c r="AA4" s="25">
        <f t="shared" si="0"/>
        <v>1.439E-2</v>
      </c>
      <c r="AB4" s="25">
        <f t="shared" si="0"/>
        <v>1.439E-2</v>
      </c>
      <c r="AC4" s="25">
        <f t="shared" si="0"/>
        <v>1.439E-2</v>
      </c>
      <c r="AD4" s="25">
        <f t="shared" si="0"/>
        <v>1.439E-2</v>
      </c>
      <c r="AE4" s="25">
        <f t="shared" si="0"/>
        <v>1.439E-2</v>
      </c>
      <c r="AF4" s="25">
        <f t="shared" si="0"/>
        <v>1.439E-2</v>
      </c>
      <c r="AG4" s="25">
        <f t="shared" si="0"/>
        <v>1.439E-2</v>
      </c>
      <c r="AH4" s="25">
        <f t="shared" si="0"/>
        <v>1.439E-2</v>
      </c>
      <c r="AI4" s="20">
        <f t="shared" si="0"/>
        <v>1.439E-2</v>
      </c>
      <c r="AJ4" s="14" t="s">
        <v>427</v>
      </c>
      <c r="AK4" s="14">
        <v>1</v>
      </c>
    </row>
    <row r="5" spans="1:37" ht="12.75" customHeight="1" x14ac:dyDescent="0.25">
      <c r="A5" s="100"/>
      <c r="B5" s="14" t="s">
        <v>201</v>
      </c>
      <c r="C5" s="18" t="s">
        <v>321</v>
      </c>
      <c r="D5" s="14"/>
      <c r="E5" s="64">
        <v>1.8839999999999999E-2</v>
      </c>
      <c r="F5" s="25">
        <f t="shared" si="1"/>
        <v>1.8839999999999999E-2</v>
      </c>
      <c r="G5" s="25">
        <f t="shared" si="1"/>
        <v>1.8839999999999999E-2</v>
      </c>
      <c r="H5" s="25">
        <f t="shared" si="1"/>
        <v>1.8839999999999999E-2</v>
      </c>
      <c r="I5" s="25">
        <f t="shared" si="1"/>
        <v>1.8839999999999999E-2</v>
      </c>
      <c r="J5" s="25">
        <f t="shared" si="0"/>
        <v>1.8839999999999999E-2</v>
      </c>
      <c r="K5" s="25">
        <f t="shared" si="0"/>
        <v>1.8839999999999999E-2</v>
      </c>
      <c r="L5" s="25">
        <f t="shared" si="0"/>
        <v>1.8839999999999999E-2</v>
      </c>
      <c r="M5" s="25">
        <f t="shared" si="0"/>
        <v>1.8839999999999999E-2</v>
      </c>
      <c r="N5" s="25">
        <f t="shared" si="0"/>
        <v>1.8839999999999999E-2</v>
      </c>
      <c r="O5" s="25">
        <f t="shared" si="0"/>
        <v>1.8839999999999999E-2</v>
      </c>
      <c r="P5" s="25">
        <f t="shared" si="0"/>
        <v>1.8839999999999999E-2</v>
      </c>
      <c r="Q5" s="25">
        <f t="shared" si="0"/>
        <v>1.8839999999999999E-2</v>
      </c>
      <c r="R5" s="25">
        <f t="shared" si="0"/>
        <v>1.8839999999999999E-2</v>
      </c>
      <c r="S5" s="25">
        <f t="shared" si="0"/>
        <v>1.8839999999999999E-2</v>
      </c>
      <c r="T5" s="25">
        <f t="shared" si="0"/>
        <v>1.8839999999999999E-2</v>
      </c>
      <c r="U5" s="25">
        <f t="shared" si="0"/>
        <v>1.8839999999999999E-2</v>
      </c>
      <c r="V5" s="25">
        <f t="shared" si="0"/>
        <v>1.8839999999999999E-2</v>
      </c>
      <c r="W5" s="25">
        <f t="shared" si="0"/>
        <v>1.8839999999999999E-2</v>
      </c>
      <c r="X5" s="25">
        <f t="shared" si="0"/>
        <v>1.8839999999999999E-2</v>
      </c>
      <c r="Y5" s="25">
        <f t="shared" si="0"/>
        <v>1.8839999999999999E-2</v>
      </c>
      <c r="Z5" s="25">
        <f t="shared" si="0"/>
        <v>1.8839999999999999E-2</v>
      </c>
      <c r="AA5" s="25">
        <f t="shared" si="0"/>
        <v>1.8839999999999999E-2</v>
      </c>
      <c r="AB5" s="25">
        <f t="shared" si="0"/>
        <v>1.8839999999999999E-2</v>
      </c>
      <c r="AC5" s="25">
        <f t="shared" si="0"/>
        <v>1.8839999999999999E-2</v>
      </c>
      <c r="AD5" s="25">
        <f t="shared" si="0"/>
        <v>1.8839999999999999E-2</v>
      </c>
      <c r="AE5" s="25">
        <f t="shared" si="0"/>
        <v>1.8839999999999999E-2</v>
      </c>
      <c r="AF5" s="25">
        <f t="shared" si="0"/>
        <v>1.8839999999999999E-2</v>
      </c>
      <c r="AG5" s="25">
        <f t="shared" si="0"/>
        <v>1.8839999999999999E-2</v>
      </c>
      <c r="AH5" s="25">
        <f t="shared" si="0"/>
        <v>1.8839999999999999E-2</v>
      </c>
      <c r="AI5" s="20">
        <f t="shared" si="0"/>
        <v>1.8839999999999999E-2</v>
      </c>
      <c r="AJ5" s="14" t="s">
        <v>427</v>
      </c>
      <c r="AK5" s="14">
        <v>1</v>
      </c>
    </row>
    <row r="6" spans="1:37" ht="14.65" customHeight="1" x14ac:dyDescent="0.25">
      <c r="A6" s="100"/>
      <c r="B6" s="14" t="s">
        <v>202</v>
      </c>
      <c r="C6" s="18" t="s">
        <v>321</v>
      </c>
      <c r="D6" s="14"/>
      <c r="E6" s="64">
        <v>1.8839999999999999E-2</v>
      </c>
      <c r="F6" s="25">
        <f t="shared" si="1"/>
        <v>1.8839999999999999E-2</v>
      </c>
      <c r="G6" s="25">
        <f t="shared" si="1"/>
        <v>1.8839999999999999E-2</v>
      </c>
      <c r="H6" s="25">
        <f t="shared" si="1"/>
        <v>1.8839999999999999E-2</v>
      </c>
      <c r="I6" s="25">
        <f t="shared" si="1"/>
        <v>1.8839999999999999E-2</v>
      </c>
      <c r="J6" s="25">
        <f t="shared" si="0"/>
        <v>1.8839999999999999E-2</v>
      </c>
      <c r="K6" s="25">
        <f t="shared" si="0"/>
        <v>1.8839999999999999E-2</v>
      </c>
      <c r="L6" s="25">
        <f t="shared" si="0"/>
        <v>1.8839999999999999E-2</v>
      </c>
      <c r="M6" s="25">
        <f t="shared" si="0"/>
        <v>1.8839999999999999E-2</v>
      </c>
      <c r="N6" s="25">
        <f t="shared" si="0"/>
        <v>1.8839999999999999E-2</v>
      </c>
      <c r="O6" s="25">
        <f t="shared" si="0"/>
        <v>1.8839999999999999E-2</v>
      </c>
      <c r="P6" s="25">
        <f t="shared" si="0"/>
        <v>1.8839999999999999E-2</v>
      </c>
      <c r="Q6" s="25">
        <f t="shared" si="0"/>
        <v>1.8839999999999999E-2</v>
      </c>
      <c r="R6" s="25">
        <f t="shared" si="0"/>
        <v>1.8839999999999999E-2</v>
      </c>
      <c r="S6" s="25">
        <f t="shared" si="0"/>
        <v>1.8839999999999999E-2</v>
      </c>
      <c r="T6" s="25">
        <f t="shared" si="0"/>
        <v>1.8839999999999999E-2</v>
      </c>
      <c r="U6" s="25">
        <f t="shared" si="0"/>
        <v>1.8839999999999999E-2</v>
      </c>
      <c r="V6" s="25">
        <f t="shared" si="0"/>
        <v>1.8839999999999999E-2</v>
      </c>
      <c r="W6" s="25">
        <f t="shared" si="0"/>
        <v>1.8839999999999999E-2</v>
      </c>
      <c r="X6" s="25">
        <f t="shared" si="0"/>
        <v>1.8839999999999999E-2</v>
      </c>
      <c r="Y6" s="25">
        <f t="shared" si="0"/>
        <v>1.8839999999999999E-2</v>
      </c>
      <c r="Z6" s="25">
        <f t="shared" si="0"/>
        <v>1.8839999999999999E-2</v>
      </c>
      <c r="AA6" s="25">
        <f t="shared" si="0"/>
        <v>1.8839999999999999E-2</v>
      </c>
      <c r="AB6" s="25">
        <f t="shared" si="0"/>
        <v>1.8839999999999999E-2</v>
      </c>
      <c r="AC6" s="25">
        <f t="shared" si="0"/>
        <v>1.8839999999999999E-2</v>
      </c>
      <c r="AD6" s="25">
        <f t="shared" si="0"/>
        <v>1.8839999999999999E-2</v>
      </c>
      <c r="AE6" s="25">
        <f t="shared" si="0"/>
        <v>1.8839999999999999E-2</v>
      </c>
      <c r="AF6" s="25">
        <f t="shared" si="0"/>
        <v>1.8839999999999999E-2</v>
      </c>
      <c r="AG6" s="25">
        <f t="shared" si="0"/>
        <v>1.8839999999999999E-2</v>
      </c>
      <c r="AH6" s="25">
        <f t="shared" si="0"/>
        <v>1.8839999999999999E-2</v>
      </c>
      <c r="AI6" s="20">
        <f t="shared" si="0"/>
        <v>1.8839999999999999E-2</v>
      </c>
      <c r="AJ6" s="14" t="s">
        <v>427</v>
      </c>
      <c r="AK6" s="14">
        <v>1</v>
      </c>
    </row>
    <row r="7" spans="1:37" ht="14.65" customHeight="1" x14ac:dyDescent="0.25">
      <c r="A7" s="100" t="s">
        <v>7</v>
      </c>
      <c r="B7" s="14" t="s">
        <v>195</v>
      </c>
      <c r="C7" s="18" t="s">
        <v>321</v>
      </c>
      <c r="D7" s="14"/>
      <c r="E7" s="64">
        <v>1.5730000000000001E-2</v>
      </c>
      <c r="F7" s="64">
        <v>1.5730000000000001E-2</v>
      </c>
      <c r="G7" s="64">
        <v>1.5730000000000001E-2</v>
      </c>
      <c r="H7" s="64">
        <v>1.5730000000000001E-2</v>
      </c>
      <c r="I7" s="64">
        <v>1.5730000000000001E-2</v>
      </c>
      <c r="J7" s="64">
        <v>1.5730000000000001E-2</v>
      </c>
      <c r="K7" s="64">
        <v>1.5730000000000001E-2</v>
      </c>
      <c r="L7" s="64">
        <v>1.5730000000000001E-2</v>
      </c>
      <c r="M7" s="64">
        <v>1.5730000000000001E-2</v>
      </c>
      <c r="N7" s="64">
        <v>1.5730000000000001E-2</v>
      </c>
      <c r="O7" s="64">
        <v>1.5730000000000001E-2</v>
      </c>
      <c r="P7" s="64">
        <v>1.5730000000000001E-2</v>
      </c>
      <c r="Q7" s="64">
        <v>1.5730000000000001E-2</v>
      </c>
      <c r="R7" s="64">
        <v>1.5730000000000001E-2</v>
      </c>
      <c r="S7" s="64">
        <v>1.5730000000000001E-2</v>
      </c>
      <c r="T7" s="64">
        <v>1.5730000000000001E-2</v>
      </c>
      <c r="U7" s="64">
        <v>1.5730000000000001E-2</v>
      </c>
      <c r="V7" s="64">
        <v>1.5730000000000001E-2</v>
      </c>
      <c r="W7" s="64">
        <v>1.5730000000000001E-2</v>
      </c>
      <c r="X7" s="64">
        <v>1.5730000000000001E-2</v>
      </c>
      <c r="Y7" s="64">
        <v>1.5730000000000001E-2</v>
      </c>
      <c r="Z7" s="64">
        <v>1.5730000000000001E-2</v>
      </c>
      <c r="AA7" s="64">
        <v>1.5730000000000001E-2</v>
      </c>
      <c r="AB7" s="64">
        <v>1.5730000000000001E-2</v>
      </c>
      <c r="AC7" s="64">
        <v>1.5730000000000001E-2</v>
      </c>
      <c r="AD7" s="64">
        <v>1.5730000000000001E-2</v>
      </c>
      <c r="AE7" s="64">
        <v>1.5730000000000001E-2</v>
      </c>
      <c r="AF7" s="64">
        <v>1.5730000000000001E-2</v>
      </c>
      <c r="AG7" s="64">
        <v>1.5730000000000001E-2</v>
      </c>
      <c r="AH7" s="64">
        <v>1.5730000000000001E-2</v>
      </c>
      <c r="AI7" s="44">
        <v>1.5730000000000001E-2</v>
      </c>
      <c r="AJ7" s="14" t="s">
        <v>427</v>
      </c>
      <c r="AK7" s="14">
        <v>1</v>
      </c>
    </row>
    <row r="8" spans="1:37" ht="12.75" customHeight="1" x14ac:dyDescent="0.25">
      <c r="A8" s="100"/>
      <c r="B8" s="14" t="s">
        <v>199</v>
      </c>
      <c r="C8" s="18" t="s">
        <v>321</v>
      </c>
      <c r="D8" s="14"/>
      <c r="E8" s="64">
        <v>2.2780000000000002E-2</v>
      </c>
      <c r="F8" s="64">
        <v>2.2780000000000002E-2</v>
      </c>
      <c r="G8" s="64">
        <v>2.2780000000000002E-2</v>
      </c>
      <c r="H8" s="64">
        <v>2.2780000000000002E-2</v>
      </c>
      <c r="I8" s="64">
        <v>2.2780000000000002E-2</v>
      </c>
      <c r="J8" s="64">
        <v>2.2780000000000002E-2</v>
      </c>
      <c r="K8" s="64">
        <v>2.2780000000000002E-2</v>
      </c>
      <c r="L8" s="64">
        <v>2.2780000000000002E-2</v>
      </c>
      <c r="M8" s="64">
        <v>2.2780000000000002E-2</v>
      </c>
      <c r="N8" s="64">
        <v>2.2780000000000002E-2</v>
      </c>
      <c r="O8" s="64">
        <v>2.2780000000000002E-2</v>
      </c>
      <c r="P8" s="64">
        <v>2.2780000000000002E-2</v>
      </c>
      <c r="Q8" s="64">
        <v>2.2780000000000002E-2</v>
      </c>
      <c r="R8" s="64">
        <v>2.2780000000000002E-2</v>
      </c>
      <c r="S8" s="64">
        <v>2.2780000000000002E-2</v>
      </c>
      <c r="T8" s="64">
        <v>2.2780000000000002E-2</v>
      </c>
      <c r="U8" s="64">
        <v>2.2780000000000002E-2</v>
      </c>
      <c r="V8" s="64">
        <v>2.2780000000000002E-2</v>
      </c>
      <c r="W8" s="64">
        <v>2.2780000000000002E-2</v>
      </c>
      <c r="X8" s="64">
        <v>2.2780000000000002E-2</v>
      </c>
      <c r="Y8" s="64">
        <v>2.2780000000000002E-2</v>
      </c>
      <c r="Z8" s="64">
        <v>2.2780000000000002E-2</v>
      </c>
      <c r="AA8" s="64">
        <v>2.2780000000000002E-2</v>
      </c>
      <c r="AB8" s="64">
        <v>2.2780000000000002E-2</v>
      </c>
      <c r="AC8" s="64">
        <v>2.2780000000000002E-2</v>
      </c>
      <c r="AD8" s="64">
        <v>2.2780000000000002E-2</v>
      </c>
      <c r="AE8" s="64">
        <v>2.2780000000000002E-2</v>
      </c>
      <c r="AF8" s="64">
        <v>2.2780000000000002E-2</v>
      </c>
      <c r="AG8" s="64">
        <v>2.2780000000000002E-2</v>
      </c>
      <c r="AH8" s="64">
        <v>2.2780000000000002E-2</v>
      </c>
      <c r="AI8" s="44">
        <v>2.2780000000000002E-2</v>
      </c>
      <c r="AJ8" s="14" t="s">
        <v>427</v>
      </c>
      <c r="AK8" s="14">
        <v>1</v>
      </c>
    </row>
    <row r="9" spans="1:37" ht="12.75" customHeight="1" x14ac:dyDescent="0.25">
      <c r="A9" s="100"/>
      <c r="B9" s="14" t="s">
        <v>200</v>
      </c>
      <c r="C9" s="18" t="s">
        <v>321</v>
      </c>
      <c r="D9" s="14"/>
      <c r="E9" s="64">
        <v>1.439E-2</v>
      </c>
      <c r="F9" s="64">
        <v>1.439E-2</v>
      </c>
      <c r="G9" s="64">
        <v>1.439E-2</v>
      </c>
      <c r="H9" s="64">
        <v>1.439E-2</v>
      </c>
      <c r="I9" s="64">
        <v>1.439E-2</v>
      </c>
      <c r="J9" s="64">
        <v>1.439E-2</v>
      </c>
      <c r="K9" s="64">
        <v>1.439E-2</v>
      </c>
      <c r="L9" s="64">
        <v>1.439E-2</v>
      </c>
      <c r="M9" s="64">
        <v>1.439E-2</v>
      </c>
      <c r="N9" s="64">
        <v>1.439E-2</v>
      </c>
      <c r="O9" s="64">
        <v>1.439E-2</v>
      </c>
      <c r="P9" s="64">
        <v>1.439E-2</v>
      </c>
      <c r="Q9" s="64">
        <v>1.439E-2</v>
      </c>
      <c r="R9" s="64">
        <v>1.439E-2</v>
      </c>
      <c r="S9" s="64">
        <v>1.439E-2</v>
      </c>
      <c r="T9" s="64">
        <v>1.439E-2</v>
      </c>
      <c r="U9" s="64">
        <v>1.439E-2</v>
      </c>
      <c r="V9" s="64">
        <v>1.439E-2</v>
      </c>
      <c r="W9" s="64">
        <v>1.439E-2</v>
      </c>
      <c r="X9" s="64">
        <v>1.439E-2</v>
      </c>
      <c r="Y9" s="64">
        <v>1.439E-2</v>
      </c>
      <c r="Z9" s="64">
        <v>1.439E-2</v>
      </c>
      <c r="AA9" s="64">
        <v>1.439E-2</v>
      </c>
      <c r="AB9" s="64">
        <v>1.439E-2</v>
      </c>
      <c r="AC9" s="64">
        <v>1.439E-2</v>
      </c>
      <c r="AD9" s="64">
        <v>1.439E-2</v>
      </c>
      <c r="AE9" s="64">
        <v>1.439E-2</v>
      </c>
      <c r="AF9" s="64">
        <v>1.439E-2</v>
      </c>
      <c r="AG9" s="64">
        <v>1.439E-2</v>
      </c>
      <c r="AH9" s="64">
        <v>1.439E-2</v>
      </c>
      <c r="AI9" s="44">
        <v>1.439E-2</v>
      </c>
      <c r="AJ9" s="14" t="s">
        <v>427</v>
      </c>
      <c r="AK9" s="14">
        <v>1</v>
      </c>
    </row>
    <row r="10" spans="1:37" ht="12.75" customHeight="1" x14ac:dyDescent="0.25">
      <c r="A10" s="100"/>
      <c r="B10" s="14" t="s">
        <v>201</v>
      </c>
      <c r="C10" s="18" t="s">
        <v>321</v>
      </c>
      <c r="D10" s="14"/>
      <c r="E10" s="64">
        <v>1.8839999999999999E-2</v>
      </c>
      <c r="F10" s="64">
        <v>1.8839999999999999E-2</v>
      </c>
      <c r="G10" s="64">
        <v>1.8839999999999999E-2</v>
      </c>
      <c r="H10" s="64">
        <v>1.8839999999999999E-2</v>
      </c>
      <c r="I10" s="64">
        <v>1.8839999999999999E-2</v>
      </c>
      <c r="J10" s="64">
        <v>1.8839999999999999E-2</v>
      </c>
      <c r="K10" s="64">
        <v>1.8839999999999999E-2</v>
      </c>
      <c r="L10" s="64">
        <v>1.8839999999999999E-2</v>
      </c>
      <c r="M10" s="64">
        <v>1.8839999999999999E-2</v>
      </c>
      <c r="N10" s="64">
        <v>1.8839999999999999E-2</v>
      </c>
      <c r="O10" s="64">
        <v>1.8839999999999999E-2</v>
      </c>
      <c r="P10" s="64">
        <v>1.8839999999999999E-2</v>
      </c>
      <c r="Q10" s="64">
        <v>1.8839999999999999E-2</v>
      </c>
      <c r="R10" s="64">
        <v>1.8839999999999999E-2</v>
      </c>
      <c r="S10" s="64">
        <v>1.8839999999999999E-2</v>
      </c>
      <c r="T10" s="64">
        <v>1.8839999999999999E-2</v>
      </c>
      <c r="U10" s="64">
        <v>1.8839999999999999E-2</v>
      </c>
      <c r="V10" s="64">
        <v>1.8839999999999999E-2</v>
      </c>
      <c r="W10" s="64">
        <v>1.8839999999999999E-2</v>
      </c>
      <c r="X10" s="64">
        <v>1.8839999999999999E-2</v>
      </c>
      <c r="Y10" s="64">
        <v>1.8839999999999999E-2</v>
      </c>
      <c r="Z10" s="64">
        <v>1.8839999999999999E-2</v>
      </c>
      <c r="AA10" s="64">
        <v>1.8839999999999999E-2</v>
      </c>
      <c r="AB10" s="64">
        <v>1.8839999999999999E-2</v>
      </c>
      <c r="AC10" s="64">
        <v>1.8839999999999999E-2</v>
      </c>
      <c r="AD10" s="64">
        <v>1.8839999999999999E-2</v>
      </c>
      <c r="AE10" s="64">
        <v>1.8839999999999999E-2</v>
      </c>
      <c r="AF10" s="64">
        <v>1.8839999999999999E-2</v>
      </c>
      <c r="AG10" s="64">
        <v>1.8839999999999999E-2</v>
      </c>
      <c r="AH10" s="64">
        <v>1.8839999999999999E-2</v>
      </c>
      <c r="AI10" s="44">
        <v>1.8839999999999999E-2</v>
      </c>
      <c r="AJ10" s="14" t="s">
        <v>427</v>
      </c>
      <c r="AK10" s="14">
        <v>1</v>
      </c>
    </row>
    <row r="11" spans="1:37" ht="12.75" customHeight="1" x14ac:dyDescent="0.25">
      <c r="A11" s="100"/>
      <c r="B11" s="14" t="s">
        <v>202</v>
      </c>
      <c r="C11" s="18" t="s">
        <v>321</v>
      </c>
      <c r="D11" s="14"/>
      <c r="E11" s="64">
        <v>1.8839999999999999E-2</v>
      </c>
      <c r="F11" s="64">
        <v>1.8839999999999999E-2</v>
      </c>
      <c r="G11" s="64">
        <v>1.8839999999999999E-2</v>
      </c>
      <c r="H11" s="64">
        <v>1.8839999999999999E-2</v>
      </c>
      <c r="I11" s="64">
        <v>1.8839999999999999E-2</v>
      </c>
      <c r="J11" s="64">
        <v>1.8839999999999999E-2</v>
      </c>
      <c r="K11" s="64">
        <v>1.8839999999999999E-2</v>
      </c>
      <c r="L11" s="64">
        <v>1.8839999999999999E-2</v>
      </c>
      <c r="M11" s="64">
        <v>1.8839999999999999E-2</v>
      </c>
      <c r="N11" s="64">
        <v>1.8839999999999999E-2</v>
      </c>
      <c r="O11" s="64">
        <v>1.8839999999999999E-2</v>
      </c>
      <c r="P11" s="64">
        <v>1.8839999999999999E-2</v>
      </c>
      <c r="Q11" s="64">
        <v>1.8839999999999999E-2</v>
      </c>
      <c r="R11" s="64">
        <v>1.8839999999999999E-2</v>
      </c>
      <c r="S11" s="64">
        <v>1.8839999999999999E-2</v>
      </c>
      <c r="T11" s="64">
        <v>1.8839999999999999E-2</v>
      </c>
      <c r="U11" s="64">
        <v>1.8839999999999999E-2</v>
      </c>
      <c r="V11" s="64">
        <v>1.8839999999999999E-2</v>
      </c>
      <c r="W11" s="64">
        <v>1.8839999999999999E-2</v>
      </c>
      <c r="X11" s="64">
        <v>1.8839999999999999E-2</v>
      </c>
      <c r="Y11" s="64">
        <v>1.8839999999999999E-2</v>
      </c>
      <c r="Z11" s="64">
        <v>1.8839999999999999E-2</v>
      </c>
      <c r="AA11" s="64">
        <v>1.8839999999999999E-2</v>
      </c>
      <c r="AB11" s="64">
        <v>1.8839999999999999E-2</v>
      </c>
      <c r="AC11" s="64">
        <v>1.8839999999999999E-2</v>
      </c>
      <c r="AD11" s="64">
        <v>1.8839999999999999E-2</v>
      </c>
      <c r="AE11" s="64">
        <v>1.8839999999999999E-2</v>
      </c>
      <c r="AF11" s="64">
        <v>1.8839999999999999E-2</v>
      </c>
      <c r="AG11" s="64">
        <v>1.8839999999999999E-2</v>
      </c>
      <c r="AH11" s="64">
        <v>1.8839999999999999E-2</v>
      </c>
      <c r="AI11" s="44">
        <v>1.8839999999999999E-2</v>
      </c>
      <c r="AJ11" s="14" t="s">
        <v>427</v>
      </c>
      <c r="AK11" s="14">
        <v>1</v>
      </c>
    </row>
    <row r="12" spans="1:37" ht="14.65" customHeight="1" x14ac:dyDescent="0.25">
      <c r="A12" s="100" t="s">
        <v>9</v>
      </c>
      <c r="B12" s="14" t="s">
        <v>195</v>
      </c>
      <c r="C12" s="18" t="s">
        <v>321</v>
      </c>
      <c r="D12" s="14"/>
      <c r="E12" s="64">
        <v>1.5730000000000001E-2</v>
      </c>
      <c r="F12" s="64">
        <v>1.5730000000000001E-2</v>
      </c>
      <c r="G12" s="64">
        <v>1.5730000000000001E-2</v>
      </c>
      <c r="H12" s="64">
        <v>1.5730000000000001E-2</v>
      </c>
      <c r="I12" s="64">
        <v>1.5730000000000001E-2</v>
      </c>
      <c r="J12" s="64">
        <v>1.5730000000000001E-2</v>
      </c>
      <c r="K12" s="64">
        <v>1.5730000000000001E-2</v>
      </c>
      <c r="L12" s="64">
        <v>1.5730000000000001E-2</v>
      </c>
      <c r="M12" s="64">
        <v>1.5730000000000001E-2</v>
      </c>
      <c r="N12" s="64">
        <v>1.5730000000000001E-2</v>
      </c>
      <c r="O12" s="64">
        <v>1.5730000000000001E-2</v>
      </c>
      <c r="P12" s="64">
        <v>1.5730000000000001E-2</v>
      </c>
      <c r="Q12" s="64">
        <v>1.5730000000000001E-2</v>
      </c>
      <c r="R12" s="64">
        <v>1.5730000000000001E-2</v>
      </c>
      <c r="S12" s="64">
        <v>1.5730000000000001E-2</v>
      </c>
      <c r="T12" s="64">
        <v>1.5730000000000001E-2</v>
      </c>
      <c r="U12" s="64">
        <v>1.5730000000000001E-2</v>
      </c>
      <c r="V12" s="64">
        <v>1.5730000000000001E-2</v>
      </c>
      <c r="W12" s="64">
        <v>1.5730000000000001E-2</v>
      </c>
      <c r="X12" s="64">
        <v>1.5730000000000001E-2</v>
      </c>
      <c r="Y12" s="64">
        <v>1.5730000000000001E-2</v>
      </c>
      <c r="Z12" s="64">
        <v>1.5730000000000001E-2</v>
      </c>
      <c r="AA12" s="64">
        <v>1.5730000000000001E-2</v>
      </c>
      <c r="AB12" s="64">
        <v>1.5730000000000001E-2</v>
      </c>
      <c r="AC12" s="64">
        <v>1.5730000000000001E-2</v>
      </c>
      <c r="AD12" s="64">
        <v>1.5730000000000001E-2</v>
      </c>
      <c r="AE12" s="64">
        <v>1.5730000000000001E-2</v>
      </c>
      <c r="AF12" s="64">
        <v>1.5730000000000001E-2</v>
      </c>
      <c r="AG12" s="64">
        <v>1.5730000000000001E-2</v>
      </c>
      <c r="AH12" s="64">
        <v>1.5730000000000001E-2</v>
      </c>
      <c r="AI12" s="64">
        <v>1.5730000000000001E-2</v>
      </c>
      <c r="AJ12" s="14" t="s">
        <v>427</v>
      </c>
      <c r="AK12" s="14">
        <v>1</v>
      </c>
    </row>
    <row r="13" spans="1:37" ht="14.65" customHeight="1" x14ac:dyDescent="0.25">
      <c r="A13" s="100"/>
      <c r="B13" s="14" t="s">
        <v>199</v>
      </c>
      <c r="C13" s="18" t="s">
        <v>321</v>
      </c>
      <c r="D13" s="14"/>
      <c r="E13" s="64">
        <v>2.2780000000000002E-2</v>
      </c>
      <c r="F13" s="64">
        <v>2.2780000000000002E-2</v>
      </c>
      <c r="G13" s="64">
        <v>2.2780000000000002E-2</v>
      </c>
      <c r="H13" s="64">
        <v>2.2780000000000002E-2</v>
      </c>
      <c r="I13" s="64">
        <v>2.2780000000000002E-2</v>
      </c>
      <c r="J13" s="64">
        <v>2.2780000000000002E-2</v>
      </c>
      <c r="K13" s="64">
        <v>2.2780000000000002E-2</v>
      </c>
      <c r="L13" s="64">
        <v>2.2780000000000002E-2</v>
      </c>
      <c r="M13" s="64">
        <v>2.2780000000000002E-2</v>
      </c>
      <c r="N13" s="64">
        <v>2.2780000000000002E-2</v>
      </c>
      <c r="O13" s="64">
        <v>2.2780000000000002E-2</v>
      </c>
      <c r="P13" s="64">
        <v>2.2780000000000002E-2</v>
      </c>
      <c r="Q13" s="64">
        <v>2.2780000000000002E-2</v>
      </c>
      <c r="R13" s="64">
        <v>2.2780000000000002E-2</v>
      </c>
      <c r="S13" s="64">
        <v>2.2780000000000002E-2</v>
      </c>
      <c r="T13" s="64">
        <v>2.2780000000000002E-2</v>
      </c>
      <c r="U13" s="64">
        <v>2.2780000000000002E-2</v>
      </c>
      <c r="V13" s="64">
        <v>2.2780000000000002E-2</v>
      </c>
      <c r="W13" s="64">
        <v>2.2780000000000002E-2</v>
      </c>
      <c r="X13" s="64">
        <v>2.2780000000000002E-2</v>
      </c>
      <c r="Y13" s="64">
        <v>2.2780000000000002E-2</v>
      </c>
      <c r="Z13" s="64">
        <v>2.2780000000000002E-2</v>
      </c>
      <c r="AA13" s="64">
        <v>2.2780000000000002E-2</v>
      </c>
      <c r="AB13" s="64">
        <v>2.2780000000000002E-2</v>
      </c>
      <c r="AC13" s="64">
        <v>2.2780000000000002E-2</v>
      </c>
      <c r="AD13" s="64">
        <v>2.2780000000000002E-2</v>
      </c>
      <c r="AE13" s="64">
        <v>2.2780000000000002E-2</v>
      </c>
      <c r="AF13" s="64">
        <v>2.2780000000000002E-2</v>
      </c>
      <c r="AG13" s="64">
        <v>2.2780000000000002E-2</v>
      </c>
      <c r="AH13" s="64">
        <v>2.2780000000000002E-2</v>
      </c>
      <c r="AI13" s="64">
        <v>2.2780000000000002E-2</v>
      </c>
      <c r="AJ13" s="14" t="s">
        <v>427</v>
      </c>
      <c r="AK13" s="14">
        <v>1</v>
      </c>
    </row>
    <row r="14" spans="1:37" ht="14.65" customHeight="1" x14ac:dyDescent="0.25">
      <c r="A14" s="100"/>
      <c r="B14" s="14" t="s">
        <v>200</v>
      </c>
      <c r="C14" s="18" t="s">
        <v>321</v>
      </c>
      <c r="D14" s="14"/>
      <c r="E14" s="64">
        <v>1.439E-2</v>
      </c>
      <c r="F14" s="64">
        <v>1.439E-2</v>
      </c>
      <c r="G14" s="64">
        <v>1.439E-2</v>
      </c>
      <c r="H14" s="64">
        <v>1.439E-2</v>
      </c>
      <c r="I14" s="64">
        <v>1.439E-2</v>
      </c>
      <c r="J14" s="64">
        <v>1.439E-2</v>
      </c>
      <c r="K14" s="64">
        <v>1.439E-2</v>
      </c>
      <c r="L14" s="64">
        <v>1.439E-2</v>
      </c>
      <c r="M14" s="64">
        <v>1.439E-2</v>
      </c>
      <c r="N14" s="64">
        <v>1.439E-2</v>
      </c>
      <c r="O14" s="64">
        <v>1.439E-2</v>
      </c>
      <c r="P14" s="64">
        <v>1.439E-2</v>
      </c>
      <c r="Q14" s="64">
        <v>1.439E-2</v>
      </c>
      <c r="R14" s="64">
        <v>1.439E-2</v>
      </c>
      <c r="S14" s="64">
        <v>1.439E-2</v>
      </c>
      <c r="T14" s="64">
        <v>1.439E-2</v>
      </c>
      <c r="U14" s="64">
        <v>1.439E-2</v>
      </c>
      <c r="V14" s="64">
        <v>1.439E-2</v>
      </c>
      <c r="W14" s="64">
        <v>1.439E-2</v>
      </c>
      <c r="X14" s="64">
        <v>1.439E-2</v>
      </c>
      <c r="Y14" s="64">
        <v>1.439E-2</v>
      </c>
      <c r="Z14" s="64">
        <v>1.439E-2</v>
      </c>
      <c r="AA14" s="64">
        <v>1.439E-2</v>
      </c>
      <c r="AB14" s="64">
        <v>1.439E-2</v>
      </c>
      <c r="AC14" s="64">
        <v>1.439E-2</v>
      </c>
      <c r="AD14" s="64">
        <v>1.439E-2</v>
      </c>
      <c r="AE14" s="64">
        <v>1.439E-2</v>
      </c>
      <c r="AF14" s="64">
        <v>1.439E-2</v>
      </c>
      <c r="AG14" s="64">
        <v>1.439E-2</v>
      </c>
      <c r="AH14" s="64">
        <v>1.439E-2</v>
      </c>
      <c r="AI14" s="64">
        <v>1.439E-2</v>
      </c>
      <c r="AJ14" s="14" t="s">
        <v>427</v>
      </c>
      <c r="AK14" s="14">
        <v>1</v>
      </c>
    </row>
    <row r="15" spans="1:37" ht="14.65" customHeight="1" x14ac:dyDescent="0.25">
      <c r="A15" s="100"/>
      <c r="B15" s="14" t="s">
        <v>201</v>
      </c>
      <c r="C15" s="18" t="s">
        <v>321</v>
      </c>
      <c r="D15" s="14"/>
      <c r="E15" s="64">
        <v>1.8839999999999999E-2</v>
      </c>
      <c r="F15" s="64">
        <v>1.8839999999999999E-2</v>
      </c>
      <c r="G15" s="64">
        <v>1.8839999999999999E-2</v>
      </c>
      <c r="H15" s="64">
        <v>1.8839999999999999E-2</v>
      </c>
      <c r="I15" s="64">
        <v>1.8839999999999999E-2</v>
      </c>
      <c r="J15" s="64">
        <v>1.8839999999999999E-2</v>
      </c>
      <c r="K15" s="64">
        <v>1.8839999999999999E-2</v>
      </c>
      <c r="L15" s="64">
        <v>1.8839999999999999E-2</v>
      </c>
      <c r="M15" s="64">
        <v>1.8839999999999999E-2</v>
      </c>
      <c r="N15" s="64">
        <v>1.8839999999999999E-2</v>
      </c>
      <c r="O15" s="64">
        <v>1.8839999999999999E-2</v>
      </c>
      <c r="P15" s="64">
        <v>1.8839999999999999E-2</v>
      </c>
      <c r="Q15" s="64">
        <v>1.8839999999999999E-2</v>
      </c>
      <c r="R15" s="64">
        <v>1.8839999999999999E-2</v>
      </c>
      <c r="S15" s="64">
        <v>1.8839999999999999E-2</v>
      </c>
      <c r="T15" s="64">
        <v>1.8839999999999999E-2</v>
      </c>
      <c r="U15" s="64">
        <v>1.8839999999999999E-2</v>
      </c>
      <c r="V15" s="64">
        <v>1.8839999999999999E-2</v>
      </c>
      <c r="W15" s="64">
        <v>1.8839999999999999E-2</v>
      </c>
      <c r="X15" s="64">
        <v>1.8839999999999999E-2</v>
      </c>
      <c r="Y15" s="64">
        <v>1.8839999999999999E-2</v>
      </c>
      <c r="Z15" s="64">
        <v>1.8839999999999999E-2</v>
      </c>
      <c r="AA15" s="64">
        <v>1.8839999999999999E-2</v>
      </c>
      <c r="AB15" s="64">
        <v>1.8839999999999999E-2</v>
      </c>
      <c r="AC15" s="64">
        <v>1.8839999999999999E-2</v>
      </c>
      <c r="AD15" s="64">
        <v>1.8839999999999999E-2</v>
      </c>
      <c r="AE15" s="64">
        <v>1.8839999999999999E-2</v>
      </c>
      <c r="AF15" s="64">
        <v>1.8839999999999999E-2</v>
      </c>
      <c r="AG15" s="64">
        <v>1.8839999999999999E-2</v>
      </c>
      <c r="AH15" s="64">
        <v>1.8839999999999999E-2</v>
      </c>
      <c r="AI15" s="64">
        <v>1.8839999999999999E-2</v>
      </c>
      <c r="AJ15" s="14" t="s">
        <v>427</v>
      </c>
      <c r="AK15" s="14">
        <v>1</v>
      </c>
    </row>
    <row r="16" spans="1:37" ht="14.65" customHeight="1" x14ac:dyDescent="0.25">
      <c r="A16" s="100"/>
      <c r="B16" s="14" t="s">
        <v>202</v>
      </c>
      <c r="C16" s="18" t="s">
        <v>321</v>
      </c>
      <c r="D16" s="14"/>
      <c r="E16" s="64">
        <v>1.8839999999999999E-2</v>
      </c>
      <c r="F16" s="64">
        <v>1.8839999999999999E-2</v>
      </c>
      <c r="G16" s="64">
        <v>1.8839999999999999E-2</v>
      </c>
      <c r="H16" s="64">
        <v>1.8839999999999999E-2</v>
      </c>
      <c r="I16" s="64">
        <v>1.8839999999999999E-2</v>
      </c>
      <c r="J16" s="64">
        <v>1.8839999999999999E-2</v>
      </c>
      <c r="K16" s="64">
        <v>1.8839999999999999E-2</v>
      </c>
      <c r="L16" s="64">
        <v>1.8839999999999999E-2</v>
      </c>
      <c r="M16" s="64">
        <v>1.8839999999999999E-2</v>
      </c>
      <c r="N16" s="64">
        <v>1.8839999999999999E-2</v>
      </c>
      <c r="O16" s="64">
        <v>1.8839999999999999E-2</v>
      </c>
      <c r="P16" s="64">
        <v>1.8839999999999999E-2</v>
      </c>
      <c r="Q16" s="64">
        <v>1.8839999999999999E-2</v>
      </c>
      <c r="R16" s="64">
        <v>1.8839999999999999E-2</v>
      </c>
      <c r="S16" s="64">
        <v>1.8839999999999999E-2</v>
      </c>
      <c r="T16" s="64">
        <v>1.8839999999999999E-2</v>
      </c>
      <c r="U16" s="64">
        <v>1.8839999999999999E-2</v>
      </c>
      <c r="V16" s="64">
        <v>1.8839999999999999E-2</v>
      </c>
      <c r="W16" s="64">
        <v>1.8839999999999999E-2</v>
      </c>
      <c r="X16" s="64">
        <v>1.8839999999999999E-2</v>
      </c>
      <c r="Y16" s="64">
        <v>1.8839999999999999E-2</v>
      </c>
      <c r="Z16" s="64">
        <v>1.8839999999999999E-2</v>
      </c>
      <c r="AA16" s="64">
        <v>1.8839999999999999E-2</v>
      </c>
      <c r="AB16" s="64">
        <v>1.8839999999999999E-2</v>
      </c>
      <c r="AC16" s="64">
        <v>1.8839999999999999E-2</v>
      </c>
      <c r="AD16" s="64">
        <v>1.8839999999999999E-2</v>
      </c>
      <c r="AE16" s="64">
        <v>1.8839999999999999E-2</v>
      </c>
      <c r="AF16" s="64">
        <v>1.8839999999999999E-2</v>
      </c>
      <c r="AG16" s="64">
        <v>1.8839999999999999E-2</v>
      </c>
      <c r="AH16" s="64">
        <v>1.8839999999999999E-2</v>
      </c>
      <c r="AI16" s="64">
        <v>1.8839999999999999E-2</v>
      </c>
      <c r="AJ16" s="14" t="s">
        <v>427</v>
      </c>
      <c r="AK16" s="14">
        <v>1</v>
      </c>
    </row>
    <row r="17" spans="1:37" ht="12.75" customHeight="1" x14ac:dyDescent="0.25">
      <c r="A17" s="100" t="s">
        <v>11</v>
      </c>
      <c r="B17" s="14" t="s">
        <v>195</v>
      </c>
      <c r="C17" s="18" t="s">
        <v>321</v>
      </c>
      <c r="D17" s="14"/>
      <c r="E17" s="64">
        <v>1.5730000000000001E-2</v>
      </c>
      <c r="F17" s="64">
        <v>1.5730000000000001E-2</v>
      </c>
      <c r="G17" s="64">
        <v>1.5730000000000001E-2</v>
      </c>
      <c r="H17" s="64">
        <v>1.5730000000000001E-2</v>
      </c>
      <c r="I17" s="64">
        <v>1.5730000000000001E-2</v>
      </c>
      <c r="J17" s="64">
        <v>1.5730000000000001E-2</v>
      </c>
      <c r="K17" s="64">
        <v>1.5730000000000001E-2</v>
      </c>
      <c r="L17" s="64">
        <v>1.5730000000000001E-2</v>
      </c>
      <c r="M17" s="64">
        <v>1.5730000000000001E-2</v>
      </c>
      <c r="N17" s="64">
        <v>1.5730000000000001E-2</v>
      </c>
      <c r="O17" s="64">
        <v>1.5730000000000001E-2</v>
      </c>
      <c r="P17" s="64">
        <v>1.5730000000000001E-2</v>
      </c>
      <c r="Q17" s="64">
        <v>1.5730000000000001E-2</v>
      </c>
      <c r="R17" s="64">
        <v>1.5730000000000001E-2</v>
      </c>
      <c r="S17" s="64">
        <v>1.5730000000000001E-2</v>
      </c>
      <c r="T17" s="64">
        <v>1.5730000000000001E-2</v>
      </c>
      <c r="U17" s="64">
        <v>1.5730000000000001E-2</v>
      </c>
      <c r="V17" s="64">
        <v>1.5730000000000001E-2</v>
      </c>
      <c r="W17" s="64">
        <v>1.5730000000000001E-2</v>
      </c>
      <c r="X17" s="64">
        <v>1.5730000000000001E-2</v>
      </c>
      <c r="Y17" s="64">
        <v>1.5730000000000001E-2</v>
      </c>
      <c r="Z17" s="64">
        <v>1.5730000000000001E-2</v>
      </c>
      <c r="AA17" s="64">
        <v>1.5730000000000001E-2</v>
      </c>
      <c r="AB17" s="64">
        <v>1.5730000000000001E-2</v>
      </c>
      <c r="AC17" s="64">
        <v>1.5730000000000001E-2</v>
      </c>
      <c r="AD17" s="64">
        <v>1.5730000000000001E-2</v>
      </c>
      <c r="AE17" s="64">
        <v>1.5730000000000001E-2</v>
      </c>
      <c r="AF17" s="64">
        <v>1.5730000000000001E-2</v>
      </c>
      <c r="AG17" s="64">
        <v>1.5730000000000001E-2</v>
      </c>
      <c r="AH17" s="64">
        <v>1.5730000000000001E-2</v>
      </c>
      <c r="AI17" s="64">
        <v>1.5730000000000001E-2</v>
      </c>
      <c r="AJ17" s="14" t="s">
        <v>427</v>
      </c>
      <c r="AK17" s="14">
        <v>1</v>
      </c>
    </row>
    <row r="18" spans="1:37" ht="12.75" customHeight="1" x14ac:dyDescent="0.25">
      <c r="A18" s="100"/>
      <c r="B18" s="14" t="s">
        <v>199</v>
      </c>
      <c r="C18" s="18" t="s">
        <v>321</v>
      </c>
      <c r="D18" s="14"/>
      <c r="E18" s="64">
        <v>2.2780000000000002E-2</v>
      </c>
      <c r="F18" s="64">
        <v>2.2780000000000002E-2</v>
      </c>
      <c r="G18" s="64">
        <v>2.2780000000000002E-2</v>
      </c>
      <c r="H18" s="64">
        <v>2.2780000000000002E-2</v>
      </c>
      <c r="I18" s="64">
        <v>2.2780000000000002E-2</v>
      </c>
      <c r="J18" s="64">
        <v>2.2780000000000002E-2</v>
      </c>
      <c r="K18" s="64">
        <v>2.2780000000000002E-2</v>
      </c>
      <c r="L18" s="64">
        <v>2.2780000000000002E-2</v>
      </c>
      <c r="M18" s="64">
        <v>2.2780000000000002E-2</v>
      </c>
      <c r="N18" s="64">
        <v>2.2780000000000002E-2</v>
      </c>
      <c r="O18" s="64">
        <v>2.2780000000000002E-2</v>
      </c>
      <c r="P18" s="64">
        <v>2.2780000000000002E-2</v>
      </c>
      <c r="Q18" s="64">
        <v>2.2780000000000002E-2</v>
      </c>
      <c r="R18" s="64">
        <v>2.2780000000000002E-2</v>
      </c>
      <c r="S18" s="64">
        <v>2.2780000000000002E-2</v>
      </c>
      <c r="T18" s="64">
        <v>2.2780000000000002E-2</v>
      </c>
      <c r="U18" s="64">
        <v>2.2780000000000002E-2</v>
      </c>
      <c r="V18" s="64">
        <v>2.2780000000000002E-2</v>
      </c>
      <c r="W18" s="64">
        <v>2.2780000000000002E-2</v>
      </c>
      <c r="X18" s="64">
        <v>2.2780000000000002E-2</v>
      </c>
      <c r="Y18" s="64">
        <v>2.2780000000000002E-2</v>
      </c>
      <c r="Z18" s="64">
        <v>2.2780000000000002E-2</v>
      </c>
      <c r="AA18" s="64">
        <v>2.2780000000000002E-2</v>
      </c>
      <c r="AB18" s="64">
        <v>2.2780000000000002E-2</v>
      </c>
      <c r="AC18" s="64">
        <v>2.2780000000000002E-2</v>
      </c>
      <c r="AD18" s="64">
        <v>2.2780000000000002E-2</v>
      </c>
      <c r="AE18" s="64">
        <v>2.2780000000000002E-2</v>
      </c>
      <c r="AF18" s="64">
        <v>2.2780000000000002E-2</v>
      </c>
      <c r="AG18" s="64">
        <v>2.2780000000000002E-2</v>
      </c>
      <c r="AH18" s="64">
        <v>2.2780000000000002E-2</v>
      </c>
      <c r="AI18" s="64">
        <v>2.2780000000000002E-2</v>
      </c>
      <c r="AJ18" s="14" t="s">
        <v>427</v>
      </c>
      <c r="AK18" s="14">
        <v>1</v>
      </c>
    </row>
    <row r="19" spans="1:37" ht="12.75" customHeight="1" x14ac:dyDescent="0.25">
      <c r="A19" s="100"/>
      <c r="B19" s="14" t="s">
        <v>200</v>
      </c>
      <c r="C19" s="18" t="s">
        <v>321</v>
      </c>
      <c r="D19" s="14"/>
      <c r="E19" s="64">
        <v>1.439E-2</v>
      </c>
      <c r="F19" s="64">
        <v>1.439E-2</v>
      </c>
      <c r="G19" s="64">
        <v>1.439E-2</v>
      </c>
      <c r="H19" s="64">
        <v>1.439E-2</v>
      </c>
      <c r="I19" s="64">
        <v>1.439E-2</v>
      </c>
      <c r="J19" s="64">
        <v>1.439E-2</v>
      </c>
      <c r="K19" s="64">
        <v>1.439E-2</v>
      </c>
      <c r="L19" s="64">
        <v>1.439E-2</v>
      </c>
      <c r="M19" s="64">
        <v>1.439E-2</v>
      </c>
      <c r="N19" s="64">
        <v>1.439E-2</v>
      </c>
      <c r="O19" s="64">
        <v>1.439E-2</v>
      </c>
      <c r="P19" s="64">
        <v>1.439E-2</v>
      </c>
      <c r="Q19" s="64">
        <v>1.439E-2</v>
      </c>
      <c r="R19" s="64">
        <v>1.439E-2</v>
      </c>
      <c r="S19" s="64">
        <v>1.439E-2</v>
      </c>
      <c r="T19" s="64">
        <v>1.439E-2</v>
      </c>
      <c r="U19" s="64">
        <v>1.439E-2</v>
      </c>
      <c r="V19" s="64">
        <v>1.439E-2</v>
      </c>
      <c r="W19" s="64">
        <v>1.439E-2</v>
      </c>
      <c r="X19" s="64">
        <v>1.439E-2</v>
      </c>
      <c r="Y19" s="64">
        <v>1.439E-2</v>
      </c>
      <c r="Z19" s="64">
        <v>1.439E-2</v>
      </c>
      <c r="AA19" s="64">
        <v>1.439E-2</v>
      </c>
      <c r="AB19" s="64">
        <v>1.439E-2</v>
      </c>
      <c r="AC19" s="64">
        <v>1.439E-2</v>
      </c>
      <c r="AD19" s="64">
        <v>1.439E-2</v>
      </c>
      <c r="AE19" s="64">
        <v>1.439E-2</v>
      </c>
      <c r="AF19" s="64">
        <v>1.439E-2</v>
      </c>
      <c r="AG19" s="64">
        <v>1.439E-2</v>
      </c>
      <c r="AH19" s="64">
        <v>1.439E-2</v>
      </c>
      <c r="AI19" s="64">
        <v>1.439E-2</v>
      </c>
      <c r="AJ19" s="14" t="s">
        <v>427</v>
      </c>
      <c r="AK19" s="14">
        <v>1</v>
      </c>
    </row>
    <row r="20" spans="1:37" ht="12.75" customHeight="1" x14ac:dyDescent="0.25">
      <c r="A20" s="100"/>
      <c r="B20" s="14" t="s">
        <v>201</v>
      </c>
      <c r="C20" s="18" t="s">
        <v>321</v>
      </c>
      <c r="D20" s="14"/>
      <c r="E20" s="64">
        <v>1.8839999999999999E-2</v>
      </c>
      <c r="F20" s="64">
        <v>1.8839999999999999E-2</v>
      </c>
      <c r="G20" s="64">
        <v>1.8839999999999999E-2</v>
      </c>
      <c r="H20" s="64">
        <v>1.8839999999999999E-2</v>
      </c>
      <c r="I20" s="64">
        <v>1.8839999999999999E-2</v>
      </c>
      <c r="J20" s="64">
        <v>1.8839999999999999E-2</v>
      </c>
      <c r="K20" s="64">
        <v>1.8839999999999999E-2</v>
      </c>
      <c r="L20" s="64">
        <v>1.8839999999999999E-2</v>
      </c>
      <c r="M20" s="64">
        <v>1.8839999999999999E-2</v>
      </c>
      <c r="N20" s="64">
        <v>1.8839999999999999E-2</v>
      </c>
      <c r="O20" s="64">
        <v>1.8839999999999999E-2</v>
      </c>
      <c r="P20" s="64">
        <v>1.8839999999999999E-2</v>
      </c>
      <c r="Q20" s="64">
        <v>1.8839999999999999E-2</v>
      </c>
      <c r="R20" s="64">
        <v>1.8839999999999999E-2</v>
      </c>
      <c r="S20" s="64">
        <v>1.8839999999999999E-2</v>
      </c>
      <c r="T20" s="64">
        <v>1.8839999999999999E-2</v>
      </c>
      <c r="U20" s="64">
        <v>1.8839999999999999E-2</v>
      </c>
      <c r="V20" s="64">
        <v>1.8839999999999999E-2</v>
      </c>
      <c r="W20" s="64">
        <v>1.8839999999999999E-2</v>
      </c>
      <c r="X20" s="64">
        <v>1.8839999999999999E-2</v>
      </c>
      <c r="Y20" s="64">
        <v>1.8839999999999999E-2</v>
      </c>
      <c r="Z20" s="64">
        <v>1.8839999999999999E-2</v>
      </c>
      <c r="AA20" s="64">
        <v>1.8839999999999999E-2</v>
      </c>
      <c r="AB20" s="64">
        <v>1.8839999999999999E-2</v>
      </c>
      <c r="AC20" s="64">
        <v>1.8839999999999999E-2</v>
      </c>
      <c r="AD20" s="64">
        <v>1.8839999999999999E-2</v>
      </c>
      <c r="AE20" s="64">
        <v>1.8839999999999999E-2</v>
      </c>
      <c r="AF20" s="64">
        <v>1.8839999999999999E-2</v>
      </c>
      <c r="AG20" s="64">
        <v>1.8839999999999999E-2</v>
      </c>
      <c r="AH20" s="64">
        <v>1.8839999999999999E-2</v>
      </c>
      <c r="AI20" s="64">
        <v>1.8839999999999999E-2</v>
      </c>
      <c r="AJ20" s="14" t="s">
        <v>427</v>
      </c>
      <c r="AK20" s="14">
        <v>1</v>
      </c>
    </row>
    <row r="21" spans="1:37" ht="12.75" customHeight="1" x14ac:dyDescent="0.25">
      <c r="A21" s="100"/>
      <c r="B21" s="14" t="s">
        <v>202</v>
      </c>
      <c r="C21" s="18" t="s">
        <v>321</v>
      </c>
      <c r="D21" s="14"/>
      <c r="E21" s="64">
        <v>1.8839999999999999E-2</v>
      </c>
      <c r="F21" s="64">
        <v>1.8839999999999999E-2</v>
      </c>
      <c r="G21" s="64">
        <v>1.8839999999999999E-2</v>
      </c>
      <c r="H21" s="64">
        <v>1.8839999999999999E-2</v>
      </c>
      <c r="I21" s="64">
        <v>1.8839999999999999E-2</v>
      </c>
      <c r="J21" s="64">
        <v>1.8839999999999999E-2</v>
      </c>
      <c r="K21" s="64">
        <v>1.8839999999999999E-2</v>
      </c>
      <c r="L21" s="64">
        <v>1.8839999999999999E-2</v>
      </c>
      <c r="M21" s="64">
        <v>1.8839999999999999E-2</v>
      </c>
      <c r="N21" s="64">
        <v>1.8839999999999999E-2</v>
      </c>
      <c r="O21" s="64">
        <v>1.8839999999999999E-2</v>
      </c>
      <c r="P21" s="64">
        <v>1.8839999999999999E-2</v>
      </c>
      <c r="Q21" s="64">
        <v>1.8839999999999999E-2</v>
      </c>
      <c r="R21" s="64">
        <v>1.8839999999999999E-2</v>
      </c>
      <c r="S21" s="64">
        <v>1.8839999999999999E-2</v>
      </c>
      <c r="T21" s="64">
        <v>1.8839999999999999E-2</v>
      </c>
      <c r="U21" s="64">
        <v>1.8839999999999999E-2</v>
      </c>
      <c r="V21" s="64">
        <v>1.8839999999999999E-2</v>
      </c>
      <c r="W21" s="64">
        <v>1.8839999999999999E-2</v>
      </c>
      <c r="X21" s="64">
        <v>1.8839999999999999E-2</v>
      </c>
      <c r="Y21" s="64">
        <v>1.8839999999999999E-2</v>
      </c>
      <c r="Z21" s="64">
        <v>1.8839999999999999E-2</v>
      </c>
      <c r="AA21" s="64">
        <v>1.8839999999999999E-2</v>
      </c>
      <c r="AB21" s="64">
        <v>1.8839999999999999E-2</v>
      </c>
      <c r="AC21" s="64">
        <v>1.8839999999999999E-2</v>
      </c>
      <c r="AD21" s="64">
        <v>1.8839999999999999E-2</v>
      </c>
      <c r="AE21" s="64">
        <v>1.8839999999999999E-2</v>
      </c>
      <c r="AF21" s="64">
        <v>1.8839999999999999E-2</v>
      </c>
      <c r="AG21" s="64">
        <v>1.8839999999999999E-2</v>
      </c>
      <c r="AH21" s="64">
        <v>1.8839999999999999E-2</v>
      </c>
      <c r="AI21" s="64">
        <v>1.8839999999999999E-2</v>
      </c>
      <c r="AJ21" s="14" t="s">
        <v>427</v>
      </c>
      <c r="AK21" s="14">
        <v>1</v>
      </c>
    </row>
    <row r="22" spans="1:37" ht="12.75" customHeight="1" x14ac:dyDescent="0.25">
      <c r="A22" s="100" t="s">
        <v>13</v>
      </c>
      <c r="B22" s="14" t="s">
        <v>195</v>
      </c>
      <c r="C22" s="18" t="s">
        <v>321</v>
      </c>
      <c r="D22" s="14"/>
      <c r="E22" s="64">
        <v>1.5730000000000001E-2</v>
      </c>
      <c r="F22" s="64">
        <v>1.5730000000000001E-2</v>
      </c>
      <c r="G22" s="64">
        <v>1.5730000000000001E-2</v>
      </c>
      <c r="H22" s="64">
        <v>1.5730000000000001E-2</v>
      </c>
      <c r="I22" s="64">
        <v>1.5730000000000001E-2</v>
      </c>
      <c r="J22" s="64">
        <v>1.5730000000000001E-2</v>
      </c>
      <c r="K22" s="64">
        <v>1.5730000000000001E-2</v>
      </c>
      <c r="L22" s="64">
        <v>1.5730000000000001E-2</v>
      </c>
      <c r="M22" s="64">
        <v>1.5730000000000001E-2</v>
      </c>
      <c r="N22" s="64">
        <v>1.5730000000000001E-2</v>
      </c>
      <c r="O22" s="64">
        <v>1.5730000000000001E-2</v>
      </c>
      <c r="P22" s="64">
        <v>1.5730000000000001E-2</v>
      </c>
      <c r="Q22" s="64">
        <v>1.5730000000000001E-2</v>
      </c>
      <c r="R22" s="64">
        <v>1.5730000000000001E-2</v>
      </c>
      <c r="S22" s="64">
        <v>1.5730000000000001E-2</v>
      </c>
      <c r="T22" s="64">
        <v>1.5730000000000001E-2</v>
      </c>
      <c r="U22" s="64">
        <v>1.5730000000000001E-2</v>
      </c>
      <c r="V22" s="64">
        <v>1.5730000000000001E-2</v>
      </c>
      <c r="W22" s="64">
        <v>1.5730000000000001E-2</v>
      </c>
      <c r="X22" s="64">
        <v>1.5730000000000001E-2</v>
      </c>
      <c r="Y22" s="64">
        <v>1.5730000000000001E-2</v>
      </c>
      <c r="Z22" s="64">
        <v>1.5730000000000001E-2</v>
      </c>
      <c r="AA22" s="64">
        <v>1.5730000000000001E-2</v>
      </c>
      <c r="AB22" s="64">
        <v>1.5730000000000001E-2</v>
      </c>
      <c r="AC22" s="64">
        <v>1.5730000000000001E-2</v>
      </c>
      <c r="AD22" s="64">
        <v>1.5730000000000001E-2</v>
      </c>
      <c r="AE22" s="64">
        <v>1.5730000000000001E-2</v>
      </c>
      <c r="AF22" s="64">
        <v>1.5730000000000001E-2</v>
      </c>
      <c r="AG22" s="64">
        <v>1.5730000000000001E-2</v>
      </c>
      <c r="AH22" s="64">
        <v>1.5730000000000001E-2</v>
      </c>
      <c r="AI22" s="64">
        <v>1.5730000000000001E-2</v>
      </c>
      <c r="AJ22" s="14" t="s">
        <v>427</v>
      </c>
      <c r="AK22" s="14">
        <v>1</v>
      </c>
    </row>
    <row r="23" spans="1:37" ht="14.65" customHeight="1" x14ac:dyDescent="0.25">
      <c r="A23" s="100"/>
      <c r="B23" s="14" t="s">
        <v>199</v>
      </c>
      <c r="C23" s="18" t="s">
        <v>321</v>
      </c>
      <c r="D23" s="14"/>
      <c r="E23" s="64">
        <v>2.2780000000000002E-2</v>
      </c>
      <c r="F23" s="64">
        <v>2.2780000000000002E-2</v>
      </c>
      <c r="G23" s="64">
        <v>2.2780000000000002E-2</v>
      </c>
      <c r="H23" s="64">
        <v>2.2780000000000002E-2</v>
      </c>
      <c r="I23" s="64">
        <v>2.2780000000000002E-2</v>
      </c>
      <c r="J23" s="64">
        <v>2.2780000000000002E-2</v>
      </c>
      <c r="K23" s="64">
        <v>2.2780000000000002E-2</v>
      </c>
      <c r="L23" s="64">
        <v>2.2780000000000002E-2</v>
      </c>
      <c r="M23" s="64">
        <v>2.2780000000000002E-2</v>
      </c>
      <c r="N23" s="64">
        <v>2.2780000000000002E-2</v>
      </c>
      <c r="O23" s="64">
        <v>2.2780000000000002E-2</v>
      </c>
      <c r="P23" s="64">
        <v>2.2780000000000002E-2</v>
      </c>
      <c r="Q23" s="64">
        <v>2.2780000000000002E-2</v>
      </c>
      <c r="R23" s="64">
        <v>2.2780000000000002E-2</v>
      </c>
      <c r="S23" s="64">
        <v>2.2780000000000002E-2</v>
      </c>
      <c r="T23" s="64">
        <v>2.2780000000000002E-2</v>
      </c>
      <c r="U23" s="64">
        <v>2.2780000000000002E-2</v>
      </c>
      <c r="V23" s="64">
        <v>2.2780000000000002E-2</v>
      </c>
      <c r="W23" s="64">
        <v>2.2780000000000002E-2</v>
      </c>
      <c r="X23" s="64">
        <v>2.2780000000000002E-2</v>
      </c>
      <c r="Y23" s="64">
        <v>2.2780000000000002E-2</v>
      </c>
      <c r="Z23" s="64">
        <v>2.2780000000000002E-2</v>
      </c>
      <c r="AA23" s="64">
        <v>2.2780000000000002E-2</v>
      </c>
      <c r="AB23" s="64">
        <v>2.2780000000000002E-2</v>
      </c>
      <c r="AC23" s="64">
        <v>2.2780000000000002E-2</v>
      </c>
      <c r="AD23" s="64">
        <v>2.2780000000000002E-2</v>
      </c>
      <c r="AE23" s="64">
        <v>2.2780000000000002E-2</v>
      </c>
      <c r="AF23" s="64">
        <v>2.2780000000000002E-2</v>
      </c>
      <c r="AG23" s="64">
        <v>2.2780000000000002E-2</v>
      </c>
      <c r="AH23" s="64">
        <v>2.2780000000000002E-2</v>
      </c>
      <c r="AI23" s="64">
        <v>2.2780000000000002E-2</v>
      </c>
      <c r="AJ23" s="14" t="s">
        <v>427</v>
      </c>
      <c r="AK23" s="14">
        <v>1</v>
      </c>
    </row>
    <row r="24" spans="1:37" ht="14.65" customHeight="1" x14ac:dyDescent="0.25">
      <c r="A24" s="100"/>
      <c r="B24" s="14" t="s">
        <v>200</v>
      </c>
      <c r="C24" s="18" t="s">
        <v>321</v>
      </c>
      <c r="D24" s="14"/>
      <c r="E24" s="64">
        <v>1.439E-2</v>
      </c>
      <c r="F24" s="64">
        <v>1.439E-2</v>
      </c>
      <c r="G24" s="64">
        <v>1.439E-2</v>
      </c>
      <c r="H24" s="64">
        <v>1.439E-2</v>
      </c>
      <c r="I24" s="64">
        <v>1.439E-2</v>
      </c>
      <c r="J24" s="64">
        <v>1.439E-2</v>
      </c>
      <c r="K24" s="64">
        <v>1.439E-2</v>
      </c>
      <c r="L24" s="64">
        <v>1.439E-2</v>
      </c>
      <c r="M24" s="64">
        <v>1.439E-2</v>
      </c>
      <c r="N24" s="64">
        <v>1.439E-2</v>
      </c>
      <c r="O24" s="64">
        <v>1.439E-2</v>
      </c>
      <c r="P24" s="64">
        <v>1.439E-2</v>
      </c>
      <c r="Q24" s="64">
        <v>1.439E-2</v>
      </c>
      <c r="R24" s="64">
        <v>1.439E-2</v>
      </c>
      <c r="S24" s="64">
        <v>1.439E-2</v>
      </c>
      <c r="T24" s="64">
        <v>1.439E-2</v>
      </c>
      <c r="U24" s="64">
        <v>1.439E-2</v>
      </c>
      <c r="V24" s="64">
        <v>1.439E-2</v>
      </c>
      <c r="W24" s="64">
        <v>1.439E-2</v>
      </c>
      <c r="X24" s="64">
        <v>1.439E-2</v>
      </c>
      <c r="Y24" s="64">
        <v>1.439E-2</v>
      </c>
      <c r="Z24" s="64">
        <v>1.439E-2</v>
      </c>
      <c r="AA24" s="64">
        <v>1.439E-2</v>
      </c>
      <c r="AB24" s="64">
        <v>1.439E-2</v>
      </c>
      <c r="AC24" s="64">
        <v>1.439E-2</v>
      </c>
      <c r="AD24" s="64">
        <v>1.439E-2</v>
      </c>
      <c r="AE24" s="64">
        <v>1.439E-2</v>
      </c>
      <c r="AF24" s="64">
        <v>1.439E-2</v>
      </c>
      <c r="AG24" s="64">
        <v>1.439E-2</v>
      </c>
      <c r="AH24" s="64">
        <v>1.439E-2</v>
      </c>
      <c r="AI24" s="64">
        <v>1.439E-2</v>
      </c>
      <c r="AJ24" s="14"/>
      <c r="AK24" s="14">
        <v>1</v>
      </c>
    </row>
    <row r="25" spans="1:37" ht="14.65" customHeight="1" x14ac:dyDescent="0.25">
      <c r="A25" s="100"/>
      <c r="B25" s="14" t="s">
        <v>201</v>
      </c>
      <c r="C25" s="18" t="s">
        <v>321</v>
      </c>
      <c r="D25" s="14"/>
      <c r="E25" s="64">
        <v>1.8839999999999999E-2</v>
      </c>
      <c r="F25" s="64">
        <v>1.8839999999999999E-2</v>
      </c>
      <c r="G25" s="64">
        <v>1.8839999999999999E-2</v>
      </c>
      <c r="H25" s="64">
        <v>1.8839999999999999E-2</v>
      </c>
      <c r="I25" s="64">
        <v>1.8839999999999999E-2</v>
      </c>
      <c r="J25" s="64">
        <v>1.8839999999999999E-2</v>
      </c>
      <c r="K25" s="64">
        <v>1.8839999999999999E-2</v>
      </c>
      <c r="L25" s="64">
        <v>1.8839999999999999E-2</v>
      </c>
      <c r="M25" s="64">
        <v>1.8839999999999999E-2</v>
      </c>
      <c r="N25" s="64">
        <v>1.8839999999999999E-2</v>
      </c>
      <c r="O25" s="64">
        <v>1.8839999999999999E-2</v>
      </c>
      <c r="P25" s="64">
        <v>1.8839999999999999E-2</v>
      </c>
      <c r="Q25" s="64">
        <v>1.8839999999999999E-2</v>
      </c>
      <c r="R25" s="64">
        <v>1.8839999999999999E-2</v>
      </c>
      <c r="S25" s="64">
        <v>1.8839999999999999E-2</v>
      </c>
      <c r="T25" s="64">
        <v>1.8839999999999999E-2</v>
      </c>
      <c r="U25" s="64">
        <v>1.8839999999999999E-2</v>
      </c>
      <c r="V25" s="64">
        <v>1.8839999999999999E-2</v>
      </c>
      <c r="W25" s="64">
        <v>1.8839999999999999E-2</v>
      </c>
      <c r="X25" s="64">
        <v>1.8839999999999999E-2</v>
      </c>
      <c r="Y25" s="64">
        <v>1.8839999999999999E-2</v>
      </c>
      <c r="Z25" s="64">
        <v>1.8839999999999999E-2</v>
      </c>
      <c r="AA25" s="64">
        <v>1.8839999999999999E-2</v>
      </c>
      <c r="AB25" s="64">
        <v>1.8839999999999999E-2</v>
      </c>
      <c r="AC25" s="64">
        <v>1.8839999999999999E-2</v>
      </c>
      <c r="AD25" s="64">
        <v>1.8839999999999999E-2</v>
      </c>
      <c r="AE25" s="64">
        <v>1.8839999999999999E-2</v>
      </c>
      <c r="AF25" s="64">
        <v>1.8839999999999999E-2</v>
      </c>
      <c r="AG25" s="64">
        <v>1.8839999999999999E-2</v>
      </c>
      <c r="AH25" s="64">
        <v>1.8839999999999999E-2</v>
      </c>
      <c r="AI25" s="64">
        <v>1.8839999999999999E-2</v>
      </c>
      <c r="AJ25" s="14"/>
      <c r="AK25" s="14">
        <v>1</v>
      </c>
    </row>
    <row r="26" spans="1:37" ht="12.75" customHeight="1" x14ac:dyDescent="0.25">
      <c r="A26" s="100"/>
      <c r="B26" s="14" t="s">
        <v>202</v>
      </c>
      <c r="C26" s="18" t="s">
        <v>321</v>
      </c>
      <c r="D26" s="14"/>
      <c r="E26" s="64">
        <v>1.8839999999999999E-2</v>
      </c>
      <c r="F26" s="64">
        <v>1.8839999999999999E-2</v>
      </c>
      <c r="G26" s="64">
        <v>1.8839999999999999E-2</v>
      </c>
      <c r="H26" s="64">
        <v>1.8839999999999999E-2</v>
      </c>
      <c r="I26" s="64">
        <v>1.8839999999999999E-2</v>
      </c>
      <c r="J26" s="64">
        <v>1.8839999999999999E-2</v>
      </c>
      <c r="K26" s="64">
        <v>1.8839999999999999E-2</v>
      </c>
      <c r="L26" s="64">
        <v>1.8839999999999999E-2</v>
      </c>
      <c r="M26" s="64">
        <v>1.8839999999999999E-2</v>
      </c>
      <c r="N26" s="64">
        <v>1.8839999999999999E-2</v>
      </c>
      <c r="O26" s="64">
        <v>1.8839999999999999E-2</v>
      </c>
      <c r="P26" s="64">
        <v>1.8839999999999999E-2</v>
      </c>
      <c r="Q26" s="64">
        <v>1.8839999999999999E-2</v>
      </c>
      <c r="R26" s="64">
        <v>1.8839999999999999E-2</v>
      </c>
      <c r="S26" s="64">
        <v>1.8839999999999999E-2</v>
      </c>
      <c r="T26" s="64">
        <v>1.8839999999999999E-2</v>
      </c>
      <c r="U26" s="64">
        <v>1.8839999999999999E-2</v>
      </c>
      <c r="V26" s="64">
        <v>1.8839999999999999E-2</v>
      </c>
      <c r="W26" s="64">
        <v>1.8839999999999999E-2</v>
      </c>
      <c r="X26" s="64">
        <v>1.8839999999999999E-2</v>
      </c>
      <c r="Y26" s="64">
        <v>1.8839999999999999E-2</v>
      </c>
      <c r="Z26" s="64">
        <v>1.8839999999999999E-2</v>
      </c>
      <c r="AA26" s="64">
        <v>1.8839999999999999E-2</v>
      </c>
      <c r="AB26" s="64">
        <v>1.8839999999999999E-2</v>
      </c>
      <c r="AC26" s="64">
        <v>1.8839999999999999E-2</v>
      </c>
      <c r="AD26" s="64">
        <v>1.8839999999999999E-2</v>
      </c>
      <c r="AE26" s="64">
        <v>1.8839999999999999E-2</v>
      </c>
      <c r="AF26" s="64">
        <v>1.8839999999999999E-2</v>
      </c>
      <c r="AG26" s="64">
        <v>1.8839999999999999E-2</v>
      </c>
      <c r="AH26" s="64">
        <v>1.8839999999999999E-2</v>
      </c>
      <c r="AI26" s="64">
        <v>1.8839999999999999E-2</v>
      </c>
      <c r="AJ26" s="14" t="s">
        <v>427</v>
      </c>
      <c r="AK26" s="14">
        <v>1</v>
      </c>
    </row>
    <row r="27" spans="1:37" ht="12.75" customHeight="1" x14ac:dyDescent="0.25">
      <c r="A27" s="100" t="s">
        <v>15</v>
      </c>
      <c r="B27" s="14" t="s">
        <v>195</v>
      </c>
      <c r="C27" s="18" t="s">
        <v>321</v>
      </c>
      <c r="D27" s="14"/>
      <c r="E27" s="64">
        <v>1.652E-2</v>
      </c>
      <c r="F27" s="64">
        <v>1.652E-2</v>
      </c>
      <c r="G27" s="64">
        <v>1.652E-2</v>
      </c>
      <c r="H27" s="64">
        <v>1.652E-2</v>
      </c>
      <c r="I27" s="64">
        <v>1.652E-2</v>
      </c>
      <c r="J27" s="64">
        <v>1.652E-2</v>
      </c>
      <c r="K27" s="64">
        <v>1.652E-2</v>
      </c>
      <c r="L27" s="64">
        <v>1.652E-2</v>
      </c>
      <c r="M27" s="64">
        <v>1.652E-2</v>
      </c>
      <c r="N27" s="64">
        <v>1.652E-2</v>
      </c>
      <c r="O27" s="64">
        <v>1.652E-2</v>
      </c>
      <c r="P27" s="64">
        <v>1.652E-2</v>
      </c>
      <c r="Q27" s="64">
        <v>1.652E-2</v>
      </c>
      <c r="R27" s="64">
        <v>1.652E-2</v>
      </c>
      <c r="S27" s="64">
        <v>1.652E-2</v>
      </c>
      <c r="T27" s="64">
        <v>1.652E-2</v>
      </c>
      <c r="U27" s="64">
        <v>1.652E-2</v>
      </c>
      <c r="V27" s="64">
        <v>1.652E-2</v>
      </c>
      <c r="W27" s="64">
        <v>1.652E-2</v>
      </c>
      <c r="X27" s="64">
        <v>1.652E-2</v>
      </c>
      <c r="Y27" s="64">
        <v>1.652E-2</v>
      </c>
      <c r="Z27" s="64">
        <v>1.652E-2</v>
      </c>
      <c r="AA27" s="64">
        <v>1.652E-2</v>
      </c>
      <c r="AB27" s="64">
        <v>1.652E-2</v>
      </c>
      <c r="AC27" s="64">
        <v>1.652E-2</v>
      </c>
      <c r="AD27" s="64">
        <v>1.652E-2</v>
      </c>
      <c r="AE27" s="64">
        <v>1.652E-2</v>
      </c>
      <c r="AF27" s="64">
        <v>1.652E-2</v>
      </c>
      <c r="AG27" s="64">
        <v>1.652E-2</v>
      </c>
      <c r="AH27" s="64">
        <v>1.652E-2</v>
      </c>
      <c r="AI27" s="64">
        <v>1.652E-2</v>
      </c>
      <c r="AJ27" s="14" t="s">
        <v>427</v>
      </c>
      <c r="AK27" s="14">
        <v>1</v>
      </c>
    </row>
    <row r="28" spans="1:37" ht="12.75" customHeight="1" x14ac:dyDescent="0.25">
      <c r="A28" s="100"/>
      <c r="B28" s="14" t="s">
        <v>199</v>
      </c>
      <c r="C28" s="18" t="s">
        <v>321</v>
      </c>
      <c r="D28" s="14"/>
      <c r="E28" s="64">
        <v>2.3910000000000001E-2</v>
      </c>
      <c r="F28" s="64">
        <v>2.3910000000000001E-2</v>
      </c>
      <c r="G28" s="64">
        <v>2.3910000000000001E-2</v>
      </c>
      <c r="H28" s="64">
        <v>2.3910000000000001E-2</v>
      </c>
      <c r="I28" s="64">
        <v>2.3910000000000001E-2</v>
      </c>
      <c r="J28" s="64">
        <v>2.3910000000000001E-2</v>
      </c>
      <c r="K28" s="64">
        <v>2.3910000000000001E-2</v>
      </c>
      <c r="L28" s="64">
        <v>2.3910000000000001E-2</v>
      </c>
      <c r="M28" s="64">
        <v>2.3910000000000001E-2</v>
      </c>
      <c r="N28" s="64">
        <v>2.3910000000000001E-2</v>
      </c>
      <c r="O28" s="64">
        <v>2.3910000000000001E-2</v>
      </c>
      <c r="P28" s="64">
        <v>2.3910000000000001E-2</v>
      </c>
      <c r="Q28" s="64">
        <v>2.3910000000000001E-2</v>
      </c>
      <c r="R28" s="64">
        <v>2.3910000000000001E-2</v>
      </c>
      <c r="S28" s="64">
        <v>2.3910000000000001E-2</v>
      </c>
      <c r="T28" s="64">
        <v>2.3910000000000001E-2</v>
      </c>
      <c r="U28" s="64">
        <v>2.3910000000000001E-2</v>
      </c>
      <c r="V28" s="64">
        <v>2.3910000000000001E-2</v>
      </c>
      <c r="W28" s="64">
        <v>2.3910000000000001E-2</v>
      </c>
      <c r="X28" s="64">
        <v>2.3910000000000001E-2</v>
      </c>
      <c r="Y28" s="64">
        <v>2.3910000000000001E-2</v>
      </c>
      <c r="Z28" s="64">
        <v>2.3910000000000001E-2</v>
      </c>
      <c r="AA28" s="64">
        <v>2.3910000000000001E-2</v>
      </c>
      <c r="AB28" s="64">
        <v>2.3910000000000001E-2</v>
      </c>
      <c r="AC28" s="64">
        <v>2.3910000000000001E-2</v>
      </c>
      <c r="AD28" s="64">
        <v>2.3910000000000001E-2</v>
      </c>
      <c r="AE28" s="64">
        <v>2.3910000000000001E-2</v>
      </c>
      <c r="AF28" s="64">
        <v>2.3910000000000001E-2</v>
      </c>
      <c r="AG28" s="64">
        <v>2.3910000000000001E-2</v>
      </c>
      <c r="AH28" s="64">
        <v>2.3910000000000001E-2</v>
      </c>
      <c r="AI28" s="64">
        <v>2.3910000000000001E-2</v>
      </c>
      <c r="AJ28" s="14" t="s">
        <v>427</v>
      </c>
      <c r="AK28" s="14">
        <v>1</v>
      </c>
    </row>
    <row r="29" spans="1:37" ht="12.75" customHeight="1" x14ac:dyDescent="0.25">
      <c r="A29" s="100"/>
      <c r="B29" s="14" t="s">
        <v>200</v>
      </c>
      <c r="C29" s="18" t="s">
        <v>321</v>
      </c>
      <c r="D29" s="14"/>
      <c r="E29" s="64">
        <v>1.521E-2</v>
      </c>
      <c r="F29" s="64">
        <v>1.521E-2</v>
      </c>
      <c r="G29" s="64">
        <v>1.521E-2</v>
      </c>
      <c r="H29" s="64">
        <v>1.521E-2</v>
      </c>
      <c r="I29" s="64">
        <v>1.521E-2</v>
      </c>
      <c r="J29" s="64">
        <v>1.521E-2</v>
      </c>
      <c r="K29" s="64">
        <v>1.521E-2</v>
      </c>
      <c r="L29" s="64">
        <v>1.521E-2</v>
      </c>
      <c r="M29" s="64">
        <v>1.521E-2</v>
      </c>
      <c r="N29" s="64">
        <v>1.521E-2</v>
      </c>
      <c r="O29" s="64">
        <v>1.521E-2</v>
      </c>
      <c r="P29" s="64">
        <v>1.521E-2</v>
      </c>
      <c r="Q29" s="64">
        <v>1.521E-2</v>
      </c>
      <c r="R29" s="64">
        <v>1.521E-2</v>
      </c>
      <c r="S29" s="64">
        <v>1.521E-2</v>
      </c>
      <c r="T29" s="64">
        <v>1.521E-2</v>
      </c>
      <c r="U29" s="64">
        <v>1.521E-2</v>
      </c>
      <c r="V29" s="64">
        <v>1.521E-2</v>
      </c>
      <c r="W29" s="64">
        <v>1.521E-2</v>
      </c>
      <c r="X29" s="64">
        <v>1.521E-2</v>
      </c>
      <c r="Y29" s="64">
        <v>1.521E-2</v>
      </c>
      <c r="Z29" s="64">
        <v>1.521E-2</v>
      </c>
      <c r="AA29" s="64">
        <v>1.521E-2</v>
      </c>
      <c r="AB29" s="64">
        <v>1.521E-2</v>
      </c>
      <c r="AC29" s="64">
        <v>1.521E-2</v>
      </c>
      <c r="AD29" s="64">
        <v>1.521E-2</v>
      </c>
      <c r="AE29" s="64">
        <v>1.521E-2</v>
      </c>
      <c r="AF29" s="64">
        <v>1.521E-2</v>
      </c>
      <c r="AG29" s="64">
        <v>1.521E-2</v>
      </c>
      <c r="AH29" s="64">
        <v>1.521E-2</v>
      </c>
      <c r="AI29" s="64">
        <v>1.521E-2</v>
      </c>
      <c r="AJ29" s="14" t="s">
        <v>427</v>
      </c>
      <c r="AK29" s="14">
        <v>1</v>
      </c>
    </row>
    <row r="30" spans="1:37" ht="12.75" customHeight="1" x14ac:dyDescent="0.25">
      <c r="A30" s="100"/>
      <c r="B30" s="14" t="s">
        <v>201</v>
      </c>
      <c r="C30" s="18" t="s">
        <v>321</v>
      </c>
      <c r="D30" s="14"/>
      <c r="E30" s="64">
        <v>1.9689999999999999E-2</v>
      </c>
      <c r="F30" s="64">
        <v>1.9689999999999999E-2</v>
      </c>
      <c r="G30" s="64">
        <v>1.9689999999999999E-2</v>
      </c>
      <c r="H30" s="64">
        <v>1.9689999999999999E-2</v>
      </c>
      <c r="I30" s="64">
        <v>1.9689999999999999E-2</v>
      </c>
      <c r="J30" s="64">
        <v>1.9689999999999999E-2</v>
      </c>
      <c r="K30" s="64">
        <v>1.9689999999999999E-2</v>
      </c>
      <c r="L30" s="64">
        <v>1.9689999999999999E-2</v>
      </c>
      <c r="M30" s="64">
        <v>1.9689999999999999E-2</v>
      </c>
      <c r="N30" s="64">
        <v>1.9689999999999999E-2</v>
      </c>
      <c r="O30" s="64">
        <v>1.9689999999999999E-2</v>
      </c>
      <c r="P30" s="64">
        <v>1.9689999999999999E-2</v>
      </c>
      <c r="Q30" s="64">
        <v>1.9689999999999999E-2</v>
      </c>
      <c r="R30" s="64">
        <v>1.9689999999999999E-2</v>
      </c>
      <c r="S30" s="64">
        <v>1.9689999999999999E-2</v>
      </c>
      <c r="T30" s="64">
        <v>1.9689999999999999E-2</v>
      </c>
      <c r="U30" s="64">
        <v>1.9689999999999999E-2</v>
      </c>
      <c r="V30" s="64">
        <v>1.9689999999999999E-2</v>
      </c>
      <c r="W30" s="64">
        <v>1.9689999999999999E-2</v>
      </c>
      <c r="X30" s="64">
        <v>1.9689999999999999E-2</v>
      </c>
      <c r="Y30" s="64">
        <v>1.9689999999999999E-2</v>
      </c>
      <c r="Z30" s="64">
        <v>1.9689999999999999E-2</v>
      </c>
      <c r="AA30" s="64">
        <v>1.9689999999999999E-2</v>
      </c>
      <c r="AB30" s="64">
        <v>1.9689999999999999E-2</v>
      </c>
      <c r="AC30" s="64">
        <v>1.9689999999999999E-2</v>
      </c>
      <c r="AD30" s="64">
        <v>1.9689999999999999E-2</v>
      </c>
      <c r="AE30" s="64">
        <v>1.9689999999999999E-2</v>
      </c>
      <c r="AF30" s="64">
        <v>1.9689999999999999E-2</v>
      </c>
      <c r="AG30" s="64">
        <v>1.9689999999999999E-2</v>
      </c>
      <c r="AH30" s="64">
        <v>1.9689999999999999E-2</v>
      </c>
      <c r="AI30" s="64">
        <v>1.9689999999999999E-2</v>
      </c>
      <c r="AJ30" s="14" t="s">
        <v>427</v>
      </c>
      <c r="AK30" s="14">
        <v>1</v>
      </c>
    </row>
    <row r="31" spans="1:37" ht="12.75" customHeight="1" x14ac:dyDescent="0.25">
      <c r="A31" s="100"/>
      <c r="B31" s="14" t="s">
        <v>202</v>
      </c>
      <c r="C31" s="18" t="s">
        <v>321</v>
      </c>
      <c r="D31" s="14"/>
      <c r="E31" s="64">
        <v>1.9689999999999999E-2</v>
      </c>
      <c r="F31" s="64">
        <v>1.9689999999999999E-2</v>
      </c>
      <c r="G31" s="64">
        <v>1.9689999999999999E-2</v>
      </c>
      <c r="H31" s="64">
        <v>1.9689999999999999E-2</v>
      </c>
      <c r="I31" s="64">
        <v>1.9689999999999999E-2</v>
      </c>
      <c r="J31" s="64">
        <v>1.9689999999999999E-2</v>
      </c>
      <c r="K31" s="64">
        <v>1.9689999999999999E-2</v>
      </c>
      <c r="L31" s="64">
        <v>1.9689999999999999E-2</v>
      </c>
      <c r="M31" s="64">
        <v>1.9689999999999999E-2</v>
      </c>
      <c r="N31" s="64">
        <v>1.9689999999999999E-2</v>
      </c>
      <c r="O31" s="64">
        <v>1.9689999999999999E-2</v>
      </c>
      <c r="P31" s="64">
        <v>1.9689999999999999E-2</v>
      </c>
      <c r="Q31" s="64">
        <v>1.9689999999999999E-2</v>
      </c>
      <c r="R31" s="64">
        <v>1.9689999999999999E-2</v>
      </c>
      <c r="S31" s="64">
        <v>1.9689999999999999E-2</v>
      </c>
      <c r="T31" s="64">
        <v>1.9689999999999999E-2</v>
      </c>
      <c r="U31" s="64">
        <v>1.9689999999999999E-2</v>
      </c>
      <c r="V31" s="64">
        <v>1.9689999999999999E-2</v>
      </c>
      <c r="W31" s="64">
        <v>1.9689999999999999E-2</v>
      </c>
      <c r="X31" s="64">
        <v>1.9689999999999999E-2</v>
      </c>
      <c r="Y31" s="64">
        <v>1.9689999999999999E-2</v>
      </c>
      <c r="Z31" s="64">
        <v>1.9689999999999999E-2</v>
      </c>
      <c r="AA31" s="64">
        <v>1.9689999999999999E-2</v>
      </c>
      <c r="AB31" s="64">
        <v>1.9689999999999999E-2</v>
      </c>
      <c r="AC31" s="64">
        <v>1.9689999999999999E-2</v>
      </c>
      <c r="AD31" s="64">
        <v>1.9689999999999999E-2</v>
      </c>
      <c r="AE31" s="64">
        <v>1.9689999999999999E-2</v>
      </c>
      <c r="AF31" s="64">
        <v>1.9689999999999999E-2</v>
      </c>
      <c r="AG31" s="64">
        <v>1.9689999999999999E-2</v>
      </c>
      <c r="AH31" s="64">
        <v>1.9689999999999999E-2</v>
      </c>
      <c r="AI31" s="64">
        <v>1.9689999999999999E-2</v>
      </c>
      <c r="AJ31" s="14" t="s">
        <v>427</v>
      </c>
      <c r="AK31" s="14">
        <v>1</v>
      </c>
    </row>
    <row r="32" spans="1:37" ht="12.75" customHeight="1" x14ac:dyDescent="0.25">
      <c r="A32" s="100" t="s">
        <v>18</v>
      </c>
      <c r="B32" s="14" t="s">
        <v>195</v>
      </c>
      <c r="C32" s="18" t="s">
        <v>321</v>
      </c>
      <c r="D32" s="14"/>
      <c r="E32" s="64">
        <v>1.652E-2</v>
      </c>
      <c r="F32" s="64">
        <v>1.652E-2</v>
      </c>
      <c r="G32" s="64">
        <v>1.652E-2</v>
      </c>
      <c r="H32" s="64">
        <v>1.652E-2</v>
      </c>
      <c r="I32" s="64">
        <v>1.652E-2</v>
      </c>
      <c r="J32" s="64">
        <v>1.652E-2</v>
      </c>
      <c r="K32" s="64">
        <v>1.652E-2</v>
      </c>
      <c r="L32" s="64">
        <v>1.652E-2</v>
      </c>
      <c r="M32" s="64">
        <v>1.652E-2</v>
      </c>
      <c r="N32" s="64">
        <v>1.652E-2</v>
      </c>
      <c r="O32" s="64">
        <v>1.652E-2</v>
      </c>
      <c r="P32" s="64">
        <v>1.652E-2</v>
      </c>
      <c r="Q32" s="64">
        <v>1.652E-2</v>
      </c>
      <c r="R32" s="64">
        <v>1.652E-2</v>
      </c>
      <c r="S32" s="64">
        <v>1.652E-2</v>
      </c>
      <c r="T32" s="64">
        <v>1.652E-2</v>
      </c>
      <c r="U32" s="64">
        <v>1.652E-2</v>
      </c>
      <c r="V32" s="64">
        <v>1.652E-2</v>
      </c>
      <c r="W32" s="64">
        <v>1.652E-2</v>
      </c>
      <c r="X32" s="64">
        <v>1.652E-2</v>
      </c>
      <c r="Y32" s="64">
        <v>1.652E-2</v>
      </c>
      <c r="Z32" s="64">
        <v>1.652E-2</v>
      </c>
      <c r="AA32" s="64">
        <v>1.652E-2</v>
      </c>
      <c r="AB32" s="64">
        <v>1.652E-2</v>
      </c>
      <c r="AC32" s="64">
        <v>1.652E-2</v>
      </c>
      <c r="AD32" s="64">
        <v>1.652E-2</v>
      </c>
      <c r="AE32" s="64">
        <v>1.652E-2</v>
      </c>
      <c r="AF32" s="64">
        <v>1.652E-2</v>
      </c>
      <c r="AG32" s="64">
        <v>1.652E-2</v>
      </c>
      <c r="AH32" s="64">
        <v>1.652E-2</v>
      </c>
      <c r="AI32" s="64">
        <v>1.652E-2</v>
      </c>
      <c r="AJ32" s="14" t="s">
        <v>427</v>
      </c>
      <c r="AK32" s="14">
        <v>1</v>
      </c>
    </row>
    <row r="33" spans="1:37" ht="12.75" customHeight="1" x14ac:dyDescent="0.25">
      <c r="A33" s="100"/>
      <c r="B33" s="14" t="s">
        <v>199</v>
      </c>
      <c r="C33" s="18" t="s">
        <v>321</v>
      </c>
      <c r="D33" s="14"/>
      <c r="E33" s="64">
        <v>2.3910000000000001E-2</v>
      </c>
      <c r="F33" s="64">
        <v>2.3910000000000001E-2</v>
      </c>
      <c r="G33" s="64">
        <v>2.3910000000000001E-2</v>
      </c>
      <c r="H33" s="64">
        <v>2.3910000000000001E-2</v>
      </c>
      <c r="I33" s="64">
        <v>2.3910000000000001E-2</v>
      </c>
      <c r="J33" s="64">
        <v>2.3910000000000001E-2</v>
      </c>
      <c r="K33" s="64">
        <v>2.3910000000000001E-2</v>
      </c>
      <c r="L33" s="64">
        <v>2.3910000000000001E-2</v>
      </c>
      <c r="M33" s="64">
        <v>2.3910000000000001E-2</v>
      </c>
      <c r="N33" s="64">
        <v>2.3910000000000001E-2</v>
      </c>
      <c r="O33" s="64">
        <v>2.3910000000000001E-2</v>
      </c>
      <c r="P33" s="64">
        <v>2.3910000000000001E-2</v>
      </c>
      <c r="Q33" s="64">
        <v>2.3910000000000001E-2</v>
      </c>
      <c r="R33" s="64">
        <v>2.3910000000000001E-2</v>
      </c>
      <c r="S33" s="64">
        <v>2.3910000000000001E-2</v>
      </c>
      <c r="T33" s="64">
        <v>2.3910000000000001E-2</v>
      </c>
      <c r="U33" s="64">
        <v>2.3910000000000001E-2</v>
      </c>
      <c r="V33" s="64">
        <v>2.3910000000000001E-2</v>
      </c>
      <c r="W33" s="64">
        <v>2.3910000000000001E-2</v>
      </c>
      <c r="X33" s="64">
        <v>2.3910000000000001E-2</v>
      </c>
      <c r="Y33" s="64">
        <v>2.3910000000000001E-2</v>
      </c>
      <c r="Z33" s="64">
        <v>2.3910000000000001E-2</v>
      </c>
      <c r="AA33" s="64">
        <v>2.3910000000000001E-2</v>
      </c>
      <c r="AB33" s="64">
        <v>2.3910000000000001E-2</v>
      </c>
      <c r="AC33" s="64">
        <v>2.3910000000000001E-2</v>
      </c>
      <c r="AD33" s="64">
        <v>2.3910000000000001E-2</v>
      </c>
      <c r="AE33" s="64">
        <v>2.3910000000000001E-2</v>
      </c>
      <c r="AF33" s="64">
        <v>2.3910000000000001E-2</v>
      </c>
      <c r="AG33" s="64">
        <v>2.3910000000000001E-2</v>
      </c>
      <c r="AH33" s="64">
        <v>2.3910000000000001E-2</v>
      </c>
      <c r="AI33" s="64">
        <v>2.3910000000000001E-2</v>
      </c>
      <c r="AJ33" s="14" t="s">
        <v>427</v>
      </c>
      <c r="AK33" s="14">
        <v>1</v>
      </c>
    </row>
    <row r="34" spans="1:37" ht="12.75" customHeight="1" x14ac:dyDescent="0.25">
      <c r="A34" s="100"/>
      <c r="B34" s="14" t="s">
        <v>200</v>
      </c>
      <c r="C34" s="18" t="s">
        <v>321</v>
      </c>
      <c r="D34" s="14"/>
      <c r="E34" s="64">
        <v>1.521E-2</v>
      </c>
      <c r="F34" s="64">
        <v>1.521E-2</v>
      </c>
      <c r="G34" s="64">
        <v>1.521E-2</v>
      </c>
      <c r="H34" s="64">
        <v>1.521E-2</v>
      </c>
      <c r="I34" s="64">
        <v>1.521E-2</v>
      </c>
      <c r="J34" s="64">
        <v>1.521E-2</v>
      </c>
      <c r="K34" s="64">
        <v>1.521E-2</v>
      </c>
      <c r="L34" s="64">
        <v>1.521E-2</v>
      </c>
      <c r="M34" s="64">
        <v>1.521E-2</v>
      </c>
      <c r="N34" s="64">
        <v>1.521E-2</v>
      </c>
      <c r="O34" s="64">
        <v>1.521E-2</v>
      </c>
      <c r="P34" s="64">
        <v>1.521E-2</v>
      </c>
      <c r="Q34" s="64">
        <v>1.521E-2</v>
      </c>
      <c r="R34" s="64">
        <v>1.521E-2</v>
      </c>
      <c r="S34" s="64">
        <v>1.521E-2</v>
      </c>
      <c r="T34" s="64">
        <v>1.521E-2</v>
      </c>
      <c r="U34" s="64">
        <v>1.521E-2</v>
      </c>
      <c r="V34" s="64">
        <v>1.521E-2</v>
      </c>
      <c r="W34" s="64">
        <v>1.521E-2</v>
      </c>
      <c r="X34" s="64">
        <v>1.521E-2</v>
      </c>
      <c r="Y34" s="64">
        <v>1.521E-2</v>
      </c>
      <c r="Z34" s="64">
        <v>1.521E-2</v>
      </c>
      <c r="AA34" s="64">
        <v>1.521E-2</v>
      </c>
      <c r="AB34" s="64">
        <v>1.521E-2</v>
      </c>
      <c r="AC34" s="64">
        <v>1.521E-2</v>
      </c>
      <c r="AD34" s="64">
        <v>1.521E-2</v>
      </c>
      <c r="AE34" s="64">
        <v>1.521E-2</v>
      </c>
      <c r="AF34" s="64">
        <v>1.521E-2</v>
      </c>
      <c r="AG34" s="64">
        <v>1.521E-2</v>
      </c>
      <c r="AH34" s="64">
        <v>1.521E-2</v>
      </c>
      <c r="AI34" s="64">
        <v>1.521E-2</v>
      </c>
      <c r="AJ34" s="14" t="s">
        <v>427</v>
      </c>
      <c r="AK34" s="14">
        <v>1</v>
      </c>
    </row>
    <row r="35" spans="1:37" ht="12.75" customHeight="1" x14ac:dyDescent="0.25">
      <c r="A35" s="100"/>
      <c r="B35" s="14" t="s">
        <v>201</v>
      </c>
      <c r="C35" s="18" t="s">
        <v>321</v>
      </c>
      <c r="D35" s="14"/>
      <c r="E35" s="64">
        <v>1.9689999999999999E-2</v>
      </c>
      <c r="F35" s="64">
        <v>1.9689999999999999E-2</v>
      </c>
      <c r="G35" s="64">
        <v>1.9689999999999999E-2</v>
      </c>
      <c r="H35" s="64">
        <v>1.9689999999999999E-2</v>
      </c>
      <c r="I35" s="64">
        <v>1.9689999999999999E-2</v>
      </c>
      <c r="J35" s="64">
        <v>1.9689999999999999E-2</v>
      </c>
      <c r="K35" s="64">
        <v>1.9689999999999999E-2</v>
      </c>
      <c r="L35" s="64">
        <v>1.9689999999999999E-2</v>
      </c>
      <c r="M35" s="64">
        <v>1.9689999999999999E-2</v>
      </c>
      <c r="N35" s="64">
        <v>1.9689999999999999E-2</v>
      </c>
      <c r="O35" s="64">
        <v>1.9689999999999999E-2</v>
      </c>
      <c r="P35" s="64">
        <v>1.9689999999999999E-2</v>
      </c>
      <c r="Q35" s="64">
        <v>1.9689999999999999E-2</v>
      </c>
      <c r="R35" s="64">
        <v>1.9689999999999999E-2</v>
      </c>
      <c r="S35" s="64">
        <v>1.9689999999999999E-2</v>
      </c>
      <c r="T35" s="64">
        <v>1.9689999999999999E-2</v>
      </c>
      <c r="U35" s="64">
        <v>1.9689999999999999E-2</v>
      </c>
      <c r="V35" s="64">
        <v>1.9689999999999999E-2</v>
      </c>
      <c r="W35" s="64">
        <v>1.9689999999999999E-2</v>
      </c>
      <c r="X35" s="64">
        <v>1.9689999999999999E-2</v>
      </c>
      <c r="Y35" s="64">
        <v>1.9689999999999999E-2</v>
      </c>
      <c r="Z35" s="64">
        <v>1.9689999999999999E-2</v>
      </c>
      <c r="AA35" s="64">
        <v>1.9689999999999999E-2</v>
      </c>
      <c r="AB35" s="64">
        <v>1.9689999999999999E-2</v>
      </c>
      <c r="AC35" s="64">
        <v>1.9689999999999999E-2</v>
      </c>
      <c r="AD35" s="64">
        <v>1.9689999999999999E-2</v>
      </c>
      <c r="AE35" s="64">
        <v>1.9689999999999999E-2</v>
      </c>
      <c r="AF35" s="64">
        <v>1.9689999999999999E-2</v>
      </c>
      <c r="AG35" s="64">
        <v>1.9689999999999999E-2</v>
      </c>
      <c r="AH35" s="64">
        <v>1.9689999999999999E-2</v>
      </c>
      <c r="AI35" s="64">
        <v>1.9689999999999999E-2</v>
      </c>
      <c r="AJ35" s="14" t="s">
        <v>427</v>
      </c>
      <c r="AK35" s="14">
        <v>1</v>
      </c>
    </row>
    <row r="36" spans="1:37" ht="12.75" customHeight="1" x14ac:dyDescent="0.25">
      <c r="A36" s="100"/>
      <c r="B36" s="14" t="s">
        <v>202</v>
      </c>
      <c r="C36" s="18" t="s">
        <v>321</v>
      </c>
      <c r="D36" s="14"/>
      <c r="E36" s="64">
        <v>1.9689999999999999E-2</v>
      </c>
      <c r="F36" s="64">
        <v>1.9689999999999999E-2</v>
      </c>
      <c r="G36" s="64">
        <v>1.9689999999999999E-2</v>
      </c>
      <c r="H36" s="64">
        <v>1.9689999999999999E-2</v>
      </c>
      <c r="I36" s="64">
        <v>1.9689999999999999E-2</v>
      </c>
      <c r="J36" s="64">
        <v>1.9689999999999999E-2</v>
      </c>
      <c r="K36" s="64">
        <v>1.9689999999999999E-2</v>
      </c>
      <c r="L36" s="64">
        <v>1.9689999999999999E-2</v>
      </c>
      <c r="M36" s="64">
        <v>1.9689999999999999E-2</v>
      </c>
      <c r="N36" s="64">
        <v>1.9689999999999999E-2</v>
      </c>
      <c r="O36" s="64">
        <v>1.9689999999999999E-2</v>
      </c>
      <c r="P36" s="64">
        <v>1.9689999999999999E-2</v>
      </c>
      <c r="Q36" s="64">
        <v>1.9689999999999999E-2</v>
      </c>
      <c r="R36" s="64">
        <v>1.9689999999999999E-2</v>
      </c>
      <c r="S36" s="64">
        <v>1.9689999999999999E-2</v>
      </c>
      <c r="T36" s="64">
        <v>1.9689999999999999E-2</v>
      </c>
      <c r="U36" s="64">
        <v>1.9689999999999999E-2</v>
      </c>
      <c r="V36" s="64">
        <v>1.9689999999999999E-2</v>
      </c>
      <c r="W36" s="64">
        <v>1.9689999999999999E-2</v>
      </c>
      <c r="X36" s="64">
        <v>1.9689999999999999E-2</v>
      </c>
      <c r="Y36" s="64">
        <v>1.9689999999999999E-2</v>
      </c>
      <c r="Z36" s="64">
        <v>1.9689999999999999E-2</v>
      </c>
      <c r="AA36" s="64">
        <v>1.9689999999999999E-2</v>
      </c>
      <c r="AB36" s="64">
        <v>1.9689999999999999E-2</v>
      </c>
      <c r="AC36" s="64">
        <v>1.9689999999999999E-2</v>
      </c>
      <c r="AD36" s="64">
        <v>1.9689999999999999E-2</v>
      </c>
      <c r="AE36" s="64">
        <v>1.9689999999999999E-2</v>
      </c>
      <c r="AF36" s="64">
        <v>1.9689999999999999E-2</v>
      </c>
      <c r="AG36" s="64">
        <v>1.9689999999999999E-2</v>
      </c>
      <c r="AH36" s="64">
        <v>1.9689999999999999E-2</v>
      </c>
      <c r="AI36" s="64">
        <v>1.9689999999999999E-2</v>
      </c>
      <c r="AJ36" s="14" t="s">
        <v>427</v>
      </c>
      <c r="AK36" s="14">
        <v>1</v>
      </c>
    </row>
    <row r="37" spans="1:37" ht="12.75" customHeight="1" x14ac:dyDescent="0.25">
      <c r="A37" s="100" t="s">
        <v>20</v>
      </c>
      <c r="B37" s="14" t="s">
        <v>195</v>
      </c>
      <c r="C37" s="18" t="s">
        <v>321</v>
      </c>
      <c r="D37" s="14"/>
      <c r="E37" s="64">
        <v>1.652E-2</v>
      </c>
      <c r="F37" s="64">
        <v>1.652E-2</v>
      </c>
      <c r="G37" s="64">
        <v>1.652E-2</v>
      </c>
      <c r="H37" s="64">
        <v>1.652E-2</v>
      </c>
      <c r="I37" s="64">
        <v>1.652E-2</v>
      </c>
      <c r="J37" s="64">
        <v>1.652E-2</v>
      </c>
      <c r="K37" s="64">
        <v>1.652E-2</v>
      </c>
      <c r="L37" s="64">
        <v>1.652E-2</v>
      </c>
      <c r="M37" s="64">
        <v>1.652E-2</v>
      </c>
      <c r="N37" s="64">
        <v>1.652E-2</v>
      </c>
      <c r="O37" s="64">
        <v>1.652E-2</v>
      </c>
      <c r="P37" s="64">
        <v>1.652E-2</v>
      </c>
      <c r="Q37" s="64">
        <v>1.652E-2</v>
      </c>
      <c r="R37" s="64">
        <v>1.652E-2</v>
      </c>
      <c r="S37" s="64">
        <v>1.652E-2</v>
      </c>
      <c r="T37" s="64">
        <v>1.652E-2</v>
      </c>
      <c r="U37" s="64">
        <v>1.652E-2</v>
      </c>
      <c r="V37" s="64">
        <v>1.652E-2</v>
      </c>
      <c r="W37" s="64">
        <v>1.652E-2</v>
      </c>
      <c r="X37" s="64">
        <v>1.652E-2</v>
      </c>
      <c r="Y37" s="64">
        <v>1.652E-2</v>
      </c>
      <c r="Z37" s="64">
        <v>1.652E-2</v>
      </c>
      <c r="AA37" s="64">
        <v>1.652E-2</v>
      </c>
      <c r="AB37" s="64">
        <v>1.652E-2</v>
      </c>
      <c r="AC37" s="64">
        <v>1.652E-2</v>
      </c>
      <c r="AD37" s="64">
        <v>1.652E-2</v>
      </c>
      <c r="AE37" s="64">
        <v>1.652E-2</v>
      </c>
      <c r="AF37" s="64">
        <v>1.652E-2</v>
      </c>
      <c r="AG37" s="64">
        <v>1.652E-2</v>
      </c>
      <c r="AH37" s="64">
        <v>1.652E-2</v>
      </c>
      <c r="AI37" s="64">
        <v>1.652E-2</v>
      </c>
      <c r="AJ37" s="14" t="s">
        <v>427</v>
      </c>
      <c r="AK37" s="14">
        <v>1</v>
      </c>
    </row>
    <row r="38" spans="1:37" ht="12.75" customHeight="1" x14ac:dyDescent="0.25">
      <c r="A38" s="100"/>
      <c r="B38" s="14" t="s">
        <v>199</v>
      </c>
      <c r="C38" s="18" t="s">
        <v>321</v>
      </c>
      <c r="D38" s="14"/>
      <c r="E38" s="64">
        <v>2.3910000000000001E-2</v>
      </c>
      <c r="F38" s="64">
        <v>2.3910000000000001E-2</v>
      </c>
      <c r="G38" s="64">
        <v>2.3910000000000001E-2</v>
      </c>
      <c r="H38" s="64">
        <v>2.3910000000000001E-2</v>
      </c>
      <c r="I38" s="64">
        <v>2.3910000000000001E-2</v>
      </c>
      <c r="J38" s="64">
        <v>2.3910000000000001E-2</v>
      </c>
      <c r="K38" s="64">
        <v>2.3910000000000001E-2</v>
      </c>
      <c r="L38" s="64">
        <v>2.3910000000000001E-2</v>
      </c>
      <c r="M38" s="64">
        <v>2.3910000000000001E-2</v>
      </c>
      <c r="N38" s="64">
        <v>2.3910000000000001E-2</v>
      </c>
      <c r="O38" s="64">
        <v>2.3910000000000001E-2</v>
      </c>
      <c r="P38" s="64">
        <v>2.3910000000000001E-2</v>
      </c>
      <c r="Q38" s="64">
        <v>2.3910000000000001E-2</v>
      </c>
      <c r="R38" s="64">
        <v>2.3910000000000001E-2</v>
      </c>
      <c r="S38" s="64">
        <v>2.3910000000000001E-2</v>
      </c>
      <c r="T38" s="64">
        <v>2.3910000000000001E-2</v>
      </c>
      <c r="U38" s="64">
        <v>2.3910000000000001E-2</v>
      </c>
      <c r="V38" s="64">
        <v>2.3910000000000001E-2</v>
      </c>
      <c r="W38" s="64">
        <v>2.3910000000000001E-2</v>
      </c>
      <c r="X38" s="64">
        <v>2.3910000000000001E-2</v>
      </c>
      <c r="Y38" s="64">
        <v>2.3910000000000001E-2</v>
      </c>
      <c r="Z38" s="64">
        <v>2.3910000000000001E-2</v>
      </c>
      <c r="AA38" s="64">
        <v>2.3910000000000001E-2</v>
      </c>
      <c r="AB38" s="64">
        <v>2.3910000000000001E-2</v>
      </c>
      <c r="AC38" s="64">
        <v>2.3910000000000001E-2</v>
      </c>
      <c r="AD38" s="64">
        <v>2.3910000000000001E-2</v>
      </c>
      <c r="AE38" s="64">
        <v>2.3910000000000001E-2</v>
      </c>
      <c r="AF38" s="64">
        <v>2.3910000000000001E-2</v>
      </c>
      <c r="AG38" s="64">
        <v>2.3910000000000001E-2</v>
      </c>
      <c r="AH38" s="64">
        <v>2.3910000000000001E-2</v>
      </c>
      <c r="AI38" s="64">
        <v>2.3910000000000001E-2</v>
      </c>
      <c r="AJ38" s="14" t="s">
        <v>427</v>
      </c>
      <c r="AK38" s="14">
        <v>1</v>
      </c>
    </row>
    <row r="39" spans="1:37" ht="12.75" customHeight="1" x14ac:dyDescent="0.25">
      <c r="A39" s="100"/>
      <c r="B39" s="14" t="s">
        <v>200</v>
      </c>
      <c r="C39" s="18" t="s">
        <v>321</v>
      </c>
      <c r="D39" s="14"/>
      <c r="E39" s="64">
        <v>1.521E-2</v>
      </c>
      <c r="F39" s="64">
        <v>1.521E-2</v>
      </c>
      <c r="G39" s="64">
        <v>1.521E-2</v>
      </c>
      <c r="H39" s="64">
        <v>1.521E-2</v>
      </c>
      <c r="I39" s="64">
        <v>1.521E-2</v>
      </c>
      <c r="J39" s="64">
        <v>1.521E-2</v>
      </c>
      <c r="K39" s="64">
        <v>1.521E-2</v>
      </c>
      <c r="L39" s="64">
        <v>1.521E-2</v>
      </c>
      <c r="M39" s="64">
        <v>1.521E-2</v>
      </c>
      <c r="N39" s="64">
        <v>1.521E-2</v>
      </c>
      <c r="O39" s="64">
        <v>1.521E-2</v>
      </c>
      <c r="P39" s="64">
        <v>1.521E-2</v>
      </c>
      <c r="Q39" s="64">
        <v>1.521E-2</v>
      </c>
      <c r="R39" s="64">
        <v>1.521E-2</v>
      </c>
      <c r="S39" s="64">
        <v>1.521E-2</v>
      </c>
      <c r="T39" s="64">
        <v>1.521E-2</v>
      </c>
      <c r="U39" s="64">
        <v>1.521E-2</v>
      </c>
      <c r="V39" s="64">
        <v>1.521E-2</v>
      </c>
      <c r="W39" s="64">
        <v>1.521E-2</v>
      </c>
      <c r="X39" s="64">
        <v>1.521E-2</v>
      </c>
      <c r="Y39" s="64">
        <v>1.521E-2</v>
      </c>
      <c r="Z39" s="64">
        <v>1.521E-2</v>
      </c>
      <c r="AA39" s="64">
        <v>1.521E-2</v>
      </c>
      <c r="AB39" s="64">
        <v>1.521E-2</v>
      </c>
      <c r="AC39" s="64">
        <v>1.521E-2</v>
      </c>
      <c r="AD39" s="64">
        <v>1.521E-2</v>
      </c>
      <c r="AE39" s="64">
        <v>1.521E-2</v>
      </c>
      <c r="AF39" s="64">
        <v>1.521E-2</v>
      </c>
      <c r="AG39" s="64">
        <v>1.521E-2</v>
      </c>
      <c r="AH39" s="64">
        <v>1.521E-2</v>
      </c>
      <c r="AI39" s="64">
        <v>1.521E-2</v>
      </c>
      <c r="AJ39" s="14" t="s">
        <v>427</v>
      </c>
      <c r="AK39" s="14">
        <v>1</v>
      </c>
    </row>
    <row r="40" spans="1:37" ht="12.75" customHeight="1" x14ac:dyDescent="0.25">
      <c r="A40" s="100"/>
      <c r="B40" s="14" t="s">
        <v>201</v>
      </c>
      <c r="C40" s="18" t="s">
        <v>321</v>
      </c>
      <c r="D40" s="14"/>
      <c r="E40" s="64">
        <v>1.9689999999999999E-2</v>
      </c>
      <c r="F40" s="64">
        <v>1.9689999999999999E-2</v>
      </c>
      <c r="G40" s="64">
        <v>1.9689999999999999E-2</v>
      </c>
      <c r="H40" s="64">
        <v>1.9689999999999999E-2</v>
      </c>
      <c r="I40" s="64">
        <v>1.9689999999999999E-2</v>
      </c>
      <c r="J40" s="64">
        <v>1.9689999999999999E-2</v>
      </c>
      <c r="K40" s="64">
        <v>1.9689999999999999E-2</v>
      </c>
      <c r="L40" s="64">
        <v>1.9689999999999999E-2</v>
      </c>
      <c r="M40" s="64">
        <v>1.9689999999999999E-2</v>
      </c>
      <c r="N40" s="64">
        <v>1.9689999999999999E-2</v>
      </c>
      <c r="O40" s="64">
        <v>1.9689999999999999E-2</v>
      </c>
      <c r="P40" s="64">
        <v>1.9689999999999999E-2</v>
      </c>
      <c r="Q40" s="64">
        <v>1.9689999999999999E-2</v>
      </c>
      <c r="R40" s="64">
        <v>1.9689999999999999E-2</v>
      </c>
      <c r="S40" s="64">
        <v>1.9689999999999999E-2</v>
      </c>
      <c r="T40" s="64">
        <v>1.9689999999999999E-2</v>
      </c>
      <c r="U40" s="64">
        <v>1.9689999999999999E-2</v>
      </c>
      <c r="V40" s="64">
        <v>1.9689999999999999E-2</v>
      </c>
      <c r="W40" s="64">
        <v>1.9689999999999999E-2</v>
      </c>
      <c r="X40" s="64">
        <v>1.9689999999999999E-2</v>
      </c>
      <c r="Y40" s="64">
        <v>1.9689999999999999E-2</v>
      </c>
      <c r="Z40" s="64">
        <v>1.9689999999999999E-2</v>
      </c>
      <c r="AA40" s="64">
        <v>1.9689999999999999E-2</v>
      </c>
      <c r="AB40" s="64">
        <v>1.9689999999999999E-2</v>
      </c>
      <c r="AC40" s="64">
        <v>1.9689999999999999E-2</v>
      </c>
      <c r="AD40" s="64">
        <v>1.9689999999999999E-2</v>
      </c>
      <c r="AE40" s="64">
        <v>1.9689999999999999E-2</v>
      </c>
      <c r="AF40" s="64">
        <v>1.9689999999999999E-2</v>
      </c>
      <c r="AG40" s="64">
        <v>1.9689999999999999E-2</v>
      </c>
      <c r="AH40" s="64">
        <v>1.9689999999999999E-2</v>
      </c>
      <c r="AI40" s="64">
        <v>1.9689999999999999E-2</v>
      </c>
      <c r="AJ40" s="14" t="s">
        <v>427</v>
      </c>
      <c r="AK40" s="14">
        <v>1</v>
      </c>
    </row>
    <row r="41" spans="1:37" ht="12.75" customHeight="1" x14ac:dyDescent="0.25">
      <c r="A41" s="100"/>
      <c r="B41" s="14" t="s">
        <v>202</v>
      </c>
      <c r="C41" s="18" t="s">
        <v>321</v>
      </c>
      <c r="D41" s="14"/>
      <c r="E41" s="64">
        <v>1.9689999999999999E-2</v>
      </c>
      <c r="F41" s="64">
        <v>1.9689999999999999E-2</v>
      </c>
      <c r="G41" s="64">
        <v>1.9689999999999999E-2</v>
      </c>
      <c r="H41" s="64">
        <v>1.9689999999999999E-2</v>
      </c>
      <c r="I41" s="64">
        <v>1.9689999999999999E-2</v>
      </c>
      <c r="J41" s="64">
        <v>1.9689999999999999E-2</v>
      </c>
      <c r="K41" s="64">
        <v>1.9689999999999999E-2</v>
      </c>
      <c r="L41" s="64">
        <v>1.9689999999999999E-2</v>
      </c>
      <c r="M41" s="64">
        <v>1.9689999999999999E-2</v>
      </c>
      <c r="N41" s="64">
        <v>1.9689999999999999E-2</v>
      </c>
      <c r="O41" s="64">
        <v>1.9689999999999999E-2</v>
      </c>
      <c r="P41" s="64">
        <v>1.9689999999999999E-2</v>
      </c>
      <c r="Q41" s="64">
        <v>1.9689999999999999E-2</v>
      </c>
      <c r="R41" s="64">
        <v>1.9689999999999999E-2</v>
      </c>
      <c r="S41" s="64">
        <v>1.9689999999999999E-2</v>
      </c>
      <c r="T41" s="64">
        <v>1.9689999999999999E-2</v>
      </c>
      <c r="U41" s="64">
        <v>1.9689999999999999E-2</v>
      </c>
      <c r="V41" s="64">
        <v>1.9689999999999999E-2</v>
      </c>
      <c r="W41" s="64">
        <v>1.9689999999999999E-2</v>
      </c>
      <c r="X41" s="64">
        <v>1.9689999999999999E-2</v>
      </c>
      <c r="Y41" s="64">
        <v>1.9689999999999999E-2</v>
      </c>
      <c r="Z41" s="64">
        <v>1.9689999999999999E-2</v>
      </c>
      <c r="AA41" s="64">
        <v>1.9689999999999999E-2</v>
      </c>
      <c r="AB41" s="64">
        <v>1.9689999999999999E-2</v>
      </c>
      <c r="AC41" s="64">
        <v>1.9689999999999999E-2</v>
      </c>
      <c r="AD41" s="64">
        <v>1.9689999999999999E-2</v>
      </c>
      <c r="AE41" s="64">
        <v>1.9689999999999999E-2</v>
      </c>
      <c r="AF41" s="64">
        <v>1.9689999999999999E-2</v>
      </c>
      <c r="AG41" s="64">
        <v>1.9689999999999999E-2</v>
      </c>
      <c r="AH41" s="64">
        <v>1.9689999999999999E-2</v>
      </c>
      <c r="AI41" s="64">
        <v>1.9689999999999999E-2</v>
      </c>
      <c r="AJ41" s="14" t="s">
        <v>427</v>
      </c>
      <c r="AK41" s="14">
        <v>1</v>
      </c>
    </row>
    <row r="42" spans="1:37" ht="13" customHeight="1" x14ac:dyDescent="0.25">
      <c r="A42" s="100" t="s">
        <v>22</v>
      </c>
      <c r="B42" s="14" t="s">
        <v>195</v>
      </c>
      <c r="C42" s="18" t="s">
        <v>321</v>
      </c>
      <c r="D42" s="14"/>
      <c r="E42" s="64">
        <v>1.652E-2</v>
      </c>
      <c r="F42" s="64">
        <v>1.652E-2</v>
      </c>
      <c r="G42" s="64">
        <v>1.652E-2</v>
      </c>
      <c r="H42" s="64">
        <v>1.652E-2</v>
      </c>
      <c r="I42" s="64">
        <v>1.652E-2</v>
      </c>
      <c r="J42" s="64">
        <v>1.652E-2</v>
      </c>
      <c r="K42" s="64">
        <v>1.652E-2</v>
      </c>
      <c r="L42" s="64">
        <v>1.652E-2</v>
      </c>
      <c r="M42" s="64">
        <v>1.652E-2</v>
      </c>
      <c r="N42" s="64">
        <v>1.652E-2</v>
      </c>
      <c r="O42" s="64">
        <v>1.652E-2</v>
      </c>
      <c r="P42" s="64">
        <v>1.652E-2</v>
      </c>
      <c r="Q42" s="64">
        <v>1.652E-2</v>
      </c>
      <c r="R42" s="64">
        <v>1.652E-2</v>
      </c>
      <c r="S42" s="64">
        <v>1.652E-2</v>
      </c>
      <c r="T42" s="64">
        <v>1.652E-2</v>
      </c>
      <c r="U42" s="64">
        <v>1.652E-2</v>
      </c>
      <c r="V42" s="64">
        <v>1.652E-2</v>
      </c>
      <c r="W42" s="64">
        <v>1.652E-2</v>
      </c>
      <c r="X42" s="64">
        <v>1.652E-2</v>
      </c>
      <c r="Y42" s="64">
        <v>1.652E-2</v>
      </c>
      <c r="Z42" s="64">
        <v>1.652E-2</v>
      </c>
      <c r="AA42" s="64">
        <v>1.652E-2</v>
      </c>
      <c r="AB42" s="64">
        <v>1.652E-2</v>
      </c>
      <c r="AC42" s="64">
        <v>1.652E-2</v>
      </c>
      <c r="AD42" s="64">
        <v>1.652E-2</v>
      </c>
      <c r="AE42" s="64">
        <v>1.652E-2</v>
      </c>
      <c r="AF42" s="64">
        <v>1.652E-2</v>
      </c>
      <c r="AG42" s="64">
        <v>1.652E-2</v>
      </c>
      <c r="AH42" s="64">
        <v>1.652E-2</v>
      </c>
      <c r="AI42" s="64">
        <v>1.652E-2</v>
      </c>
      <c r="AJ42" s="14" t="s">
        <v>427</v>
      </c>
      <c r="AK42" s="14">
        <v>1</v>
      </c>
    </row>
    <row r="43" spans="1:37" ht="12.75" customHeight="1" x14ac:dyDescent="0.25">
      <c r="A43" s="100"/>
      <c r="B43" s="14" t="s">
        <v>199</v>
      </c>
      <c r="C43" s="18" t="s">
        <v>321</v>
      </c>
      <c r="D43" s="14"/>
      <c r="E43" s="64">
        <v>2.3910000000000001E-2</v>
      </c>
      <c r="F43" s="64">
        <v>2.3910000000000001E-2</v>
      </c>
      <c r="G43" s="64">
        <v>2.3910000000000001E-2</v>
      </c>
      <c r="H43" s="64">
        <v>2.3910000000000001E-2</v>
      </c>
      <c r="I43" s="64">
        <v>2.3910000000000001E-2</v>
      </c>
      <c r="J43" s="64">
        <v>2.3910000000000001E-2</v>
      </c>
      <c r="K43" s="64">
        <v>2.3910000000000001E-2</v>
      </c>
      <c r="L43" s="64">
        <v>2.3910000000000001E-2</v>
      </c>
      <c r="M43" s="64">
        <v>2.3910000000000001E-2</v>
      </c>
      <c r="N43" s="64">
        <v>2.3910000000000001E-2</v>
      </c>
      <c r="O43" s="64">
        <v>2.3910000000000001E-2</v>
      </c>
      <c r="P43" s="64">
        <v>2.3910000000000001E-2</v>
      </c>
      <c r="Q43" s="64">
        <v>2.3910000000000001E-2</v>
      </c>
      <c r="R43" s="64">
        <v>2.3910000000000001E-2</v>
      </c>
      <c r="S43" s="64">
        <v>2.3910000000000001E-2</v>
      </c>
      <c r="T43" s="64">
        <v>2.3910000000000001E-2</v>
      </c>
      <c r="U43" s="64">
        <v>2.3910000000000001E-2</v>
      </c>
      <c r="V43" s="64">
        <v>2.3910000000000001E-2</v>
      </c>
      <c r="W43" s="64">
        <v>2.3910000000000001E-2</v>
      </c>
      <c r="X43" s="64">
        <v>2.3910000000000001E-2</v>
      </c>
      <c r="Y43" s="64">
        <v>2.3910000000000001E-2</v>
      </c>
      <c r="Z43" s="64">
        <v>2.3910000000000001E-2</v>
      </c>
      <c r="AA43" s="64">
        <v>2.3910000000000001E-2</v>
      </c>
      <c r="AB43" s="64">
        <v>2.3910000000000001E-2</v>
      </c>
      <c r="AC43" s="64">
        <v>2.3910000000000001E-2</v>
      </c>
      <c r="AD43" s="64">
        <v>2.3910000000000001E-2</v>
      </c>
      <c r="AE43" s="64">
        <v>2.3910000000000001E-2</v>
      </c>
      <c r="AF43" s="64">
        <v>2.3910000000000001E-2</v>
      </c>
      <c r="AG43" s="64">
        <v>2.3910000000000001E-2</v>
      </c>
      <c r="AH43" s="64">
        <v>2.3910000000000001E-2</v>
      </c>
      <c r="AI43" s="64">
        <v>2.3910000000000001E-2</v>
      </c>
      <c r="AJ43" s="14" t="s">
        <v>427</v>
      </c>
      <c r="AK43" s="14">
        <v>1</v>
      </c>
    </row>
    <row r="44" spans="1:37" ht="12.75" customHeight="1" x14ac:dyDescent="0.25">
      <c r="A44" s="100"/>
      <c r="B44" s="14" t="s">
        <v>200</v>
      </c>
      <c r="C44" s="18" t="s">
        <v>321</v>
      </c>
      <c r="D44" s="14"/>
      <c r="E44" s="64">
        <v>1.521E-2</v>
      </c>
      <c r="F44" s="64">
        <v>1.521E-2</v>
      </c>
      <c r="G44" s="64">
        <v>1.521E-2</v>
      </c>
      <c r="H44" s="64">
        <v>1.521E-2</v>
      </c>
      <c r="I44" s="64">
        <v>1.521E-2</v>
      </c>
      <c r="J44" s="64">
        <v>1.521E-2</v>
      </c>
      <c r="K44" s="64">
        <v>1.521E-2</v>
      </c>
      <c r="L44" s="64">
        <v>1.521E-2</v>
      </c>
      <c r="M44" s="64">
        <v>1.521E-2</v>
      </c>
      <c r="N44" s="64">
        <v>1.521E-2</v>
      </c>
      <c r="O44" s="64">
        <v>1.521E-2</v>
      </c>
      <c r="P44" s="64">
        <v>1.521E-2</v>
      </c>
      <c r="Q44" s="64">
        <v>1.521E-2</v>
      </c>
      <c r="R44" s="64">
        <v>1.521E-2</v>
      </c>
      <c r="S44" s="64">
        <v>1.521E-2</v>
      </c>
      <c r="T44" s="64">
        <v>1.521E-2</v>
      </c>
      <c r="U44" s="64">
        <v>1.521E-2</v>
      </c>
      <c r="V44" s="64">
        <v>1.521E-2</v>
      </c>
      <c r="W44" s="64">
        <v>1.521E-2</v>
      </c>
      <c r="X44" s="64">
        <v>1.521E-2</v>
      </c>
      <c r="Y44" s="64">
        <v>1.521E-2</v>
      </c>
      <c r="Z44" s="64">
        <v>1.521E-2</v>
      </c>
      <c r="AA44" s="64">
        <v>1.521E-2</v>
      </c>
      <c r="AB44" s="64">
        <v>1.521E-2</v>
      </c>
      <c r="AC44" s="64">
        <v>1.521E-2</v>
      </c>
      <c r="AD44" s="64">
        <v>1.521E-2</v>
      </c>
      <c r="AE44" s="64">
        <v>1.521E-2</v>
      </c>
      <c r="AF44" s="64">
        <v>1.521E-2</v>
      </c>
      <c r="AG44" s="64">
        <v>1.521E-2</v>
      </c>
      <c r="AH44" s="64">
        <v>1.521E-2</v>
      </c>
      <c r="AI44" s="64">
        <v>1.521E-2</v>
      </c>
      <c r="AJ44" s="14" t="s">
        <v>427</v>
      </c>
      <c r="AK44" s="14">
        <v>1</v>
      </c>
    </row>
    <row r="45" spans="1:37" ht="12.75" customHeight="1" x14ac:dyDescent="0.25">
      <c r="A45" s="100"/>
      <c r="B45" s="14" t="s">
        <v>201</v>
      </c>
      <c r="C45" s="18" t="s">
        <v>321</v>
      </c>
      <c r="D45" s="14"/>
      <c r="E45" s="64">
        <v>1.9689999999999999E-2</v>
      </c>
      <c r="F45" s="64">
        <v>1.9689999999999999E-2</v>
      </c>
      <c r="G45" s="64">
        <v>1.9689999999999999E-2</v>
      </c>
      <c r="H45" s="64">
        <v>1.9689999999999999E-2</v>
      </c>
      <c r="I45" s="64">
        <v>1.9689999999999999E-2</v>
      </c>
      <c r="J45" s="64">
        <v>1.9689999999999999E-2</v>
      </c>
      <c r="K45" s="64">
        <v>1.9689999999999999E-2</v>
      </c>
      <c r="L45" s="64">
        <v>1.9689999999999999E-2</v>
      </c>
      <c r="M45" s="64">
        <v>1.9689999999999999E-2</v>
      </c>
      <c r="N45" s="64">
        <v>1.9689999999999999E-2</v>
      </c>
      <c r="O45" s="64">
        <v>1.9689999999999999E-2</v>
      </c>
      <c r="P45" s="64">
        <v>1.9689999999999999E-2</v>
      </c>
      <c r="Q45" s="64">
        <v>1.9689999999999999E-2</v>
      </c>
      <c r="R45" s="64">
        <v>1.9689999999999999E-2</v>
      </c>
      <c r="S45" s="64">
        <v>1.9689999999999999E-2</v>
      </c>
      <c r="T45" s="64">
        <v>1.9689999999999999E-2</v>
      </c>
      <c r="U45" s="64">
        <v>1.9689999999999999E-2</v>
      </c>
      <c r="V45" s="64">
        <v>1.9689999999999999E-2</v>
      </c>
      <c r="W45" s="64">
        <v>1.9689999999999999E-2</v>
      </c>
      <c r="X45" s="64">
        <v>1.9689999999999999E-2</v>
      </c>
      <c r="Y45" s="64">
        <v>1.9689999999999999E-2</v>
      </c>
      <c r="Z45" s="64">
        <v>1.9689999999999999E-2</v>
      </c>
      <c r="AA45" s="64">
        <v>1.9689999999999999E-2</v>
      </c>
      <c r="AB45" s="64">
        <v>1.9689999999999999E-2</v>
      </c>
      <c r="AC45" s="64">
        <v>1.9689999999999999E-2</v>
      </c>
      <c r="AD45" s="64">
        <v>1.9689999999999999E-2</v>
      </c>
      <c r="AE45" s="64">
        <v>1.9689999999999999E-2</v>
      </c>
      <c r="AF45" s="64">
        <v>1.9689999999999999E-2</v>
      </c>
      <c r="AG45" s="64">
        <v>1.9689999999999999E-2</v>
      </c>
      <c r="AH45" s="64">
        <v>1.9689999999999999E-2</v>
      </c>
      <c r="AI45" s="64">
        <v>1.9689999999999999E-2</v>
      </c>
      <c r="AJ45" s="14" t="s">
        <v>427</v>
      </c>
      <c r="AK45" s="14">
        <v>1</v>
      </c>
    </row>
    <row r="46" spans="1:37" ht="12.75" customHeight="1" x14ac:dyDescent="0.25">
      <c r="A46" s="100"/>
      <c r="B46" s="14" t="s">
        <v>202</v>
      </c>
      <c r="C46" s="18" t="s">
        <v>321</v>
      </c>
      <c r="D46" s="14"/>
      <c r="E46" s="64">
        <v>1.9689999999999999E-2</v>
      </c>
      <c r="F46" s="64">
        <v>1.9689999999999999E-2</v>
      </c>
      <c r="G46" s="64">
        <v>1.9689999999999999E-2</v>
      </c>
      <c r="H46" s="64">
        <v>1.9689999999999999E-2</v>
      </c>
      <c r="I46" s="64">
        <v>1.9689999999999999E-2</v>
      </c>
      <c r="J46" s="64">
        <v>1.9689999999999999E-2</v>
      </c>
      <c r="K46" s="64">
        <v>1.9689999999999999E-2</v>
      </c>
      <c r="L46" s="64">
        <v>1.9689999999999999E-2</v>
      </c>
      <c r="M46" s="64">
        <v>1.9689999999999999E-2</v>
      </c>
      <c r="N46" s="64">
        <v>1.9689999999999999E-2</v>
      </c>
      <c r="O46" s="64">
        <v>1.9689999999999999E-2</v>
      </c>
      <c r="P46" s="64">
        <v>1.9689999999999999E-2</v>
      </c>
      <c r="Q46" s="64">
        <v>1.9689999999999999E-2</v>
      </c>
      <c r="R46" s="64">
        <v>1.9689999999999999E-2</v>
      </c>
      <c r="S46" s="64">
        <v>1.9689999999999999E-2</v>
      </c>
      <c r="T46" s="64">
        <v>1.9689999999999999E-2</v>
      </c>
      <c r="U46" s="64">
        <v>1.9689999999999999E-2</v>
      </c>
      <c r="V46" s="64">
        <v>1.9689999999999999E-2</v>
      </c>
      <c r="W46" s="64">
        <v>1.9689999999999999E-2</v>
      </c>
      <c r="X46" s="64">
        <v>1.9689999999999999E-2</v>
      </c>
      <c r="Y46" s="64">
        <v>1.9689999999999999E-2</v>
      </c>
      <c r="Z46" s="64">
        <v>1.9689999999999999E-2</v>
      </c>
      <c r="AA46" s="64">
        <v>1.9689999999999999E-2</v>
      </c>
      <c r="AB46" s="64">
        <v>1.9689999999999999E-2</v>
      </c>
      <c r="AC46" s="64">
        <v>1.9689999999999999E-2</v>
      </c>
      <c r="AD46" s="64">
        <v>1.9689999999999999E-2</v>
      </c>
      <c r="AE46" s="64">
        <v>1.9689999999999999E-2</v>
      </c>
      <c r="AF46" s="64">
        <v>1.9689999999999999E-2</v>
      </c>
      <c r="AG46" s="64">
        <v>1.9689999999999999E-2</v>
      </c>
      <c r="AH46" s="64">
        <v>1.9689999999999999E-2</v>
      </c>
      <c r="AI46" s="64">
        <v>1.9689999999999999E-2</v>
      </c>
      <c r="AJ46" s="14" t="s">
        <v>427</v>
      </c>
      <c r="AK46" s="14">
        <v>1</v>
      </c>
    </row>
    <row r="47" spans="1:37" ht="12.75" customHeight="1" x14ac:dyDescent="0.25">
      <c r="A47" s="100" t="s">
        <v>26</v>
      </c>
      <c r="B47" s="14" t="s">
        <v>195</v>
      </c>
      <c r="C47" s="18" t="s">
        <v>321</v>
      </c>
      <c r="D47" s="14"/>
      <c r="E47" s="64">
        <v>1.6760000000000001E-2</v>
      </c>
      <c r="F47" s="64">
        <v>1.6760000000000001E-2</v>
      </c>
      <c r="G47" s="64">
        <v>1.6760000000000001E-2</v>
      </c>
      <c r="H47" s="64">
        <v>1.6760000000000001E-2</v>
      </c>
      <c r="I47" s="64">
        <v>1.6760000000000001E-2</v>
      </c>
      <c r="J47" s="64">
        <v>1.6760000000000001E-2</v>
      </c>
      <c r="K47" s="64">
        <v>1.6760000000000001E-2</v>
      </c>
      <c r="L47" s="64">
        <v>1.6760000000000001E-2</v>
      </c>
      <c r="M47" s="64">
        <v>1.6760000000000001E-2</v>
      </c>
      <c r="N47" s="64">
        <v>1.6760000000000001E-2</v>
      </c>
      <c r="O47" s="64">
        <v>1.6760000000000001E-2</v>
      </c>
      <c r="P47" s="64">
        <v>1.6760000000000001E-2</v>
      </c>
      <c r="Q47" s="64">
        <v>1.6760000000000001E-2</v>
      </c>
      <c r="R47" s="64">
        <v>1.6760000000000001E-2</v>
      </c>
      <c r="S47" s="64">
        <v>1.6760000000000001E-2</v>
      </c>
      <c r="T47" s="64">
        <v>1.6760000000000001E-2</v>
      </c>
      <c r="U47" s="64">
        <v>1.6760000000000001E-2</v>
      </c>
      <c r="V47" s="64">
        <v>1.6760000000000001E-2</v>
      </c>
      <c r="W47" s="64">
        <v>1.6760000000000001E-2</v>
      </c>
      <c r="X47" s="64">
        <v>1.6760000000000001E-2</v>
      </c>
      <c r="Y47" s="64">
        <v>1.6760000000000001E-2</v>
      </c>
      <c r="Z47" s="64">
        <v>1.6760000000000001E-2</v>
      </c>
      <c r="AA47" s="64">
        <v>1.6760000000000001E-2</v>
      </c>
      <c r="AB47" s="64">
        <v>1.6760000000000001E-2</v>
      </c>
      <c r="AC47" s="64">
        <v>1.6760000000000001E-2</v>
      </c>
      <c r="AD47" s="64">
        <v>1.6760000000000001E-2</v>
      </c>
      <c r="AE47" s="64">
        <v>1.6760000000000001E-2</v>
      </c>
      <c r="AF47" s="64">
        <v>1.6760000000000001E-2</v>
      </c>
      <c r="AG47" s="64">
        <v>1.6760000000000001E-2</v>
      </c>
      <c r="AH47" s="64">
        <v>1.6760000000000001E-2</v>
      </c>
      <c r="AI47" s="64">
        <v>1.6760000000000001E-2</v>
      </c>
      <c r="AJ47" s="14" t="s">
        <v>427</v>
      </c>
      <c r="AK47" s="14">
        <v>1</v>
      </c>
    </row>
    <row r="48" spans="1:37" ht="12.75" customHeight="1" x14ac:dyDescent="0.25">
      <c r="A48" s="100"/>
      <c r="B48" s="14" t="s">
        <v>199</v>
      </c>
      <c r="C48" s="18" t="s">
        <v>321</v>
      </c>
      <c r="D48" s="14"/>
      <c r="E48" s="64">
        <v>2.4340000000000001E-2</v>
      </c>
      <c r="F48" s="64">
        <v>2.4340000000000001E-2</v>
      </c>
      <c r="G48" s="64">
        <v>2.4340000000000001E-2</v>
      </c>
      <c r="H48" s="64">
        <v>2.4340000000000001E-2</v>
      </c>
      <c r="I48" s="64">
        <v>2.4340000000000001E-2</v>
      </c>
      <c r="J48" s="64">
        <v>2.4340000000000001E-2</v>
      </c>
      <c r="K48" s="64">
        <v>2.4340000000000001E-2</v>
      </c>
      <c r="L48" s="64">
        <v>2.4340000000000001E-2</v>
      </c>
      <c r="M48" s="64">
        <v>2.4340000000000001E-2</v>
      </c>
      <c r="N48" s="64">
        <v>2.4340000000000001E-2</v>
      </c>
      <c r="O48" s="64">
        <v>2.4340000000000001E-2</v>
      </c>
      <c r="P48" s="64">
        <v>2.4340000000000001E-2</v>
      </c>
      <c r="Q48" s="64">
        <v>2.4340000000000001E-2</v>
      </c>
      <c r="R48" s="64">
        <v>2.4340000000000001E-2</v>
      </c>
      <c r="S48" s="64">
        <v>2.4340000000000001E-2</v>
      </c>
      <c r="T48" s="64">
        <v>2.4340000000000001E-2</v>
      </c>
      <c r="U48" s="64">
        <v>2.4340000000000001E-2</v>
      </c>
      <c r="V48" s="64">
        <v>2.4340000000000001E-2</v>
      </c>
      <c r="W48" s="64">
        <v>2.4340000000000001E-2</v>
      </c>
      <c r="X48" s="64">
        <v>2.4340000000000001E-2</v>
      </c>
      <c r="Y48" s="64">
        <v>2.4340000000000001E-2</v>
      </c>
      <c r="Z48" s="64">
        <v>2.4340000000000001E-2</v>
      </c>
      <c r="AA48" s="64">
        <v>2.4340000000000001E-2</v>
      </c>
      <c r="AB48" s="64">
        <v>2.4340000000000001E-2</v>
      </c>
      <c r="AC48" s="64">
        <v>2.4340000000000001E-2</v>
      </c>
      <c r="AD48" s="64">
        <v>2.4340000000000001E-2</v>
      </c>
      <c r="AE48" s="64">
        <v>2.4340000000000001E-2</v>
      </c>
      <c r="AF48" s="64">
        <v>2.4340000000000001E-2</v>
      </c>
      <c r="AG48" s="64">
        <v>2.4340000000000001E-2</v>
      </c>
      <c r="AH48" s="64">
        <v>2.4340000000000001E-2</v>
      </c>
      <c r="AI48" s="64">
        <v>2.4340000000000001E-2</v>
      </c>
      <c r="AJ48" s="14" t="s">
        <v>427</v>
      </c>
      <c r="AK48" s="14">
        <v>1</v>
      </c>
    </row>
    <row r="49" spans="1:37" ht="12.75" customHeight="1" x14ac:dyDescent="0.25">
      <c r="A49" s="100"/>
      <c r="B49" s="14" t="s">
        <v>200</v>
      </c>
      <c r="C49" s="18" t="s">
        <v>321</v>
      </c>
      <c r="D49" s="14"/>
      <c r="E49" s="64">
        <v>1.5389999999999999E-2</v>
      </c>
      <c r="F49" s="64">
        <v>1.5389999999999999E-2</v>
      </c>
      <c r="G49" s="64">
        <v>1.5389999999999999E-2</v>
      </c>
      <c r="H49" s="64">
        <v>1.5389999999999999E-2</v>
      </c>
      <c r="I49" s="64">
        <v>1.5389999999999999E-2</v>
      </c>
      <c r="J49" s="64">
        <v>1.5389999999999999E-2</v>
      </c>
      <c r="K49" s="64">
        <v>1.5389999999999999E-2</v>
      </c>
      <c r="L49" s="64">
        <v>1.5389999999999999E-2</v>
      </c>
      <c r="M49" s="64">
        <v>1.5389999999999999E-2</v>
      </c>
      <c r="N49" s="64">
        <v>1.5389999999999999E-2</v>
      </c>
      <c r="O49" s="64">
        <v>1.5389999999999999E-2</v>
      </c>
      <c r="P49" s="64">
        <v>1.5389999999999999E-2</v>
      </c>
      <c r="Q49" s="64">
        <v>1.5389999999999999E-2</v>
      </c>
      <c r="R49" s="64">
        <v>1.5389999999999999E-2</v>
      </c>
      <c r="S49" s="64">
        <v>1.5389999999999999E-2</v>
      </c>
      <c r="T49" s="64">
        <v>1.5389999999999999E-2</v>
      </c>
      <c r="U49" s="64">
        <v>1.5389999999999999E-2</v>
      </c>
      <c r="V49" s="64">
        <v>1.5389999999999999E-2</v>
      </c>
      <c r="W49" s="64">
        <v>1.5389999999999999E-2</v>
      </c>
      <c r="X49" s="64">
        <v>1.5389999999999999E-2</v>
      </c>
      <c r="Y49" s="64">
        <v>1.5389999999999999E-2</v>
      </c>
      <c r="Z49" s="64">
        <v>1.5389999999999999E-2</v>
      </c>
      <c r="AA49" s="64">
        <v>1.5389999999999999E-2</v>
      </c>
      <c r="AB49" s="64">
        <v>1.5389999999999999E-2</v>
      </c>
      <c r="AC49" s="64">
        <v>1.5389999999999999E-2</v>
      </c>
      <c r="AD49" s="64">
        <v>1.5389999999999999E-2</v>
      </c>
      <c r="AE49" s="64">
        <v>1.5389999999999999E-2</v>
      </c>
      <c r="AF49" s="64">
        <v>1.5389999999999999E-2</v>
      </c>
      <c r="AG49" s="64">
        <v>1.5389999999999999E-2</v>
      </c>
      <c r="AH49" s="64">
        <v>1.5389999999999999E-2</v>
      </c>
      <c r="AI49" s="64">
        <v>1.5389999999999999E-2</v>
      </c>
      <c r="AJ49" s="14" t="s">
        <v>427</v>
      </c>
      <c r="AK49" s="14">
        <v>1</v>
      </c>
    </row>
    <row r="50" spans="1:37" ht="12.75" customHeight="1" x14ac:dyDescent="0.25">
      <c r="A50" s="100"/>
      <c r="B50" s="14" t="s">
        <v>201</v>
      </c>
      <c r="C50" s="18" t="s">
        <v>321</v>
      </c>
      <c r="D50" s="14"/>
      <c r="E50" s="64">
        <v>2.0060000000000001E-2</v>
      </c>
      <c r="F50" s="64">
        <v>2.0060000000000001E-2</v>
      </c>
      <c r="G50" s="64">
        <v>2.0060000000000001E-2</v>
      </c>
      <c r="H50" s="64">
        <v>2.0060000000000001E-2</v>
      </c>
      <c r="I50" s="64">
        <v>2.0060000000000001E-2</v>
      </c>
      <c r="J50" s="64">
        <v>2.0060000000000001E-2</v>
      </c>
      <c r="K50" s="64">
        <v>2.0060000000000001E-2</v>
      </c>
      <c r="L50" s="64">
        <v>2.0060000000000001E-2</v>
      </c>
      <c r="M50" s="64">
        <v>2.0060000000000001E-2</v>
      </c>
      <c r="N50" s="64">
        <v>2.0060000000000001E-2</v>
      </c>
      <c r="O50" s="64">
        <v>2.0060000000000001E-2</v>
      </c>
      <c r="P50" s="64">
        <v>2.0060000000000001E-2</v>
      </c>
      <c r="Q50" s="64">
        <v>2.0060000000000001E-2</v>
      </c>
      <c r="R50" s="64">
        <v>2.0060000000000001E-2</v>
      </c>
      <c r="S50" s="64">
        <v>2.0060000000000001E-2</v>
      </c>
      <c r="T50" s="64">
        <v>2.0060000000000001E-2</v>
      </c>
      <c r="U50" s="64">
        <v>2.0060000000000001E-2</v>
      </c>
      <c r="V50" s="64">
        <v>2.0060000000000001E-2</v>
      </c>
      <c r="W50" s="64">
        <v>2.0060000000000001E-2</v>
      </c>
      <c r="X50" s="64">
        <v>2.0060000000000001E-2</v>
      </c>
      <c r="Y50" s="64">
        <v>2.0060000000000001E-2</v>
      </c>
      <c r="Z50" s="64">
        <v>2.0060000000000001E-2</v>
      </c>
      <c r="AA50" s="64">
        <v>2.0060000000000001E-2</v>
      </c>
      <c r="AB50" s="64">
        <v>2.0060000000000001E-2</v>
      </c>
      <c r="AC50" s="64">
        <v>2.0060000000000001E-2</v>
      </c>
      <c r="AD50" s="64">
        <v>2.0060000000000001E-2</v>
      </c>
      <c r="AE50" s="64">
        <v>2.0060000000000001E-2</v>
      </c>
      <c r="AF50" s="64">
        <v>2.0060000000000001E-2</v>
      </c>
      <c r="AG50" s="64">
        <v>2.0060000000000001E-2</v>
      </c>
      <c r="AH50" s="64">
        <v>2.0060000000000001E-2</v>
      </c>
      <c r="AI50" s="64">
        <v>2.0060000000000001E-2</v>
      </c>
      <c r="AJ50" s="14" t="s">
        <v>427</v>
      </c>
      <c r="AK50" s="14">
        <v>1</v>
      </c>
    </row>
    <row r="51" spans="1:37" ht="12.75" customHeight="1" x14ac:dyDescent="0.25">
      <c r="A51" s="100"/>
      <c r="B51" s="14" t="s">
        <v>202</v>
      </c>
      <c r="C51" s="18" t="s">
        <v>321</v>
      </c>
      <c r="D51" s="14"/>
      <c r="E51" s="64">
        <v>2.0060000000000001E-2</v>
      </c>
      <c r="F51" s="64">
        <v>2.0060000000000001E-2</v>
      </c>
      <c r="G51" s="64">
        <v>2.0060000000000001E-2</v>
      </c>
      <c r="H51" s="64">
        <v>2.0060000000000001E-2</v>
      </c>
      <c r="I51" s="64">
        <v>2.0060000000000001E-2</v>
      </c>
      <c r="J51" s="64">
        <v>2.0060000000000001E-2</v>
      </c>
      <c r="K51" s="64">
        <v>2.0060000000000001E-2</v>
      </c>
      <c r="L51" s="64">
        <v>2.0060000000000001E-2</v>
      </c>
      <c r="M51" s="64">
        <v>2.0060000000000001E-2</v>
      </c>
      <c r="N51" s="64">
        <v>2.0060000000000001E-2</v>
      </c>
      <c r="O51" s="64">
        <v>2.0060000000000001E-2</v>
      </c>
      <c r="P51" s="64">
        <v>2.0060000000000001E-2</v>
      </c>
      <c r="Q51" s="64">
        <v>2.0060000000000001E-2</v>
      </c>
      <c r="R51" s="64">
        <v>2.0060000000000001E-2</v>
      </c>
      <c r="S51" s="64">
        <v>2.0060000000000001E-2</v>
      </c>
      <c r="T51" s="64">
        <v>2.0060000000000001E-2</v>
      </c>
      <c r="U51" s="64">
        <v>2.0060000000000001E-2</v>
      </c>
      <c r="V51" s="64">
        <v>2.0060000000000001E-2</v>
      </c>
      <c r="W51" s="64">
        <v>2.0060000000000001E-2</v>
      </c>
      <c r="X51" s="64">
        <v>2.0060000000000001E-2</v>
      </c>
      <c r="Y51" s="64">
        <v>2.0060000000000001E-2</v>
      </c>
      <c r="Z51" s="64">
        <v>2.0060000000000001E-2</v>
      </c>
      <c r="AA51" s="64">
        <v>2.0060000000000001E-2</v>
      </c>
      <c r="AB51" s="64">
        <v>2.0060000000000001E-2</v>
      </c>
      <c r="AC51" s="64">
        <v>2.0060000000000001E-2</v>
      </c>
      <c r="AD51" s="64">
        <v>2.0060000000000001E-2</v>
      </c>
      <c r="AE51" s="64">
        <v>2.0060000000000001E-2</v>
      </c>
      <c r="AF51" s="64">
        <v>2.0060000000000001E-2</v>
      </c>
      <c r="AG51" s="64">
        <v>2.0060000000000001E-2</v>
      </c>
      <c r="AH51" s="64">
        <v>2.0060000000000001E-2</v>
      </c>
      <c r="AI51" s="64">
        <v>2.0060000000000001E-2</v>
      </c>
      <c r="AJ51" s="14" t="s">
        <v>427</v>
      </c>
      <c r="AK51" s="14">
        <v>1</v>
      </c>
    </row>
    <row r="52" spans="1:37" ht="12.75" customHeight="1" x14ac:dyDescent="0.25">
      <c r="A52" s="100" t="s">
        <v>29</v>
      </c>
      <c r="B52" s="14" t="s">
        <v>195</v>
      </c>
      <c r="C52" s="18" t="s">
        <v>321</v>
      </c>
      <c r="D52" s="14"/>
      <c r="E52" s="64">
        <v>1.6760000000000001E-2</v>
      </c>
      <c r="F52" s="64">
        <v>1.6760000000000001E-2</v>
      </c>
      <c r="G52" s="64">
        <v>1.6760000000000001E-2</v>
      </c>
      <c r="H52" s="64">
        <v>1.6760000000000001E-2</v>
      </c>
      <c r="I52" s="64">
        <v>1.6760000000000001E-2</v>
      </c>
      <c r="J52" s="64">
        <v>1.6760000000000001E-2</v>
      </c>
      <c r="K52" s="64">
        <v>1.6760000000000001E-2</v>
      </c>
      <c r="L52" s="64">
        <v>1.6760000000000001E-2</v>
      </c>
      <c r="M52" s="64">
        <v>1.6760000000000001E-2</v>
      </c>
      <c r="N52" s="64">
        <v>1.6760000000000001E-2</v>
      </c>
      <c r="O52" s="64">
        <v>1.6760000000000001E-2</v>
      </c>
      <c r="P52" s="64">
        <v>1.6760000000000001E-2</v>
      </c>
      <c r="Q52" s="64">
        <v>1.6760000000000001E-2</v>
      </c>
      <c r="R52" s="64">
        <v>1.6760000000000001E-2</v>
      </c>
      <c r="S52" s="64">
        <v>1.6760000000000001E-2</v>
      </c>
      <c r="T52" s="64">
        <v>1.6760000000000001E-2</v>
      </c>
      <c r="U52" s="64">
        <v>1.6760000000000001E-2</v>
      </c>
      <c r="V52" s="64">
        <v>1.6760000000000001E-2</v>
      </c>
      <c r="W52" s="64">
        <v>1.6760000000000001E-2</v>
      </c>
      <c r="X52" s="64">
        <v>1.6760000000000001E-2</v>
      </c>
      <c r="Y52" s="64">
        <v>1.6760000000000001E-2</v>
      </c>
      <c r="Z52" s="64">
        <v>1.6760000000000001E-2</v>
      </c>
      <c r="AA52" s="64">
        <v>1.6760000000000001E-2</v>
      </c>
      <c r="AB52" s="64">
        <v>1.6760000000000001E-2</v>
      </c>
      <c r="AC52" s="64">
        <v>1.6760000000000001E-2</v>
      </c>
      <c r="AD52" s="64">
        <v>1.6760000000000001E-2</v>
      </c>
      <c r="AE52" s="64">
        <v>1.6760000000000001E-2</v>
      </c>
      <c r="AF52" s="64">
        <v>1.6760000000000001E-2</v>
      </c>
      <c r="AG52" s="64">
        <v>1.6760000000000001E-2</v>
      </c>
      <c r="AH52" s="64">
        <v>1.6760000000000001E-2</v>
      </c>
      <c r="AI52" s="64">
        <v>1.6760000000000001E-2</v>
      </c>
      <c r="AJ52" s="14" t="s">
        <v>427</v>
      </c>
      <c r="AK52" s="14">
        <v>1</v>
      </c>
    </row>
    <row r="53" spans="1:37" ht="12.75" customHeight="1" x14ac:dyDescent="0.25">
      <c r="A53" s="100"/>
      <c r="B53" s="14" t="s">
        <v>199</v>
      </c>
      <c r="C53" s="18" t="s">
        <v>321</v>
      </c>
      <c r="D53" s="14"/>
      <c r="E53" s="64">
        <v>2.4340000000000001E-2</v>
      </c>
      <c r="F53" s="64">
        <v>2.4340000000000001E-2</v>
      </c>
      <c r="G53" s="64">
        <v>2.4340000000000001E-2</v>
      </c>
      <c r="H53" s="64">
        <v>2.4340000000000001E-2</v>
      </c>
      <c r="I53" s="64">
        <v>2.4340000000000001E-2</v>
      </c>
      <c r="J53" s="64">
        <v>2.4340000000000001E-2</v>
      </c>
      <c r="K53" s="64">
        <v>2.4340000000000001E-2</v>
      </c>
      <c r="L53" s="64">
        <v>2.4340000000000001E-2</v>
      </c>
      <c r="M53" s="64">
        <v>2.4340000000000001E-2</v>
      </c>
      <c r="N53" s="64">
        <v>2.4340000000000001E-2</v>
      </c>
      <c r="O53" s="64">
        <v>2.4340000000000001E-2</v>
      </c>
      <c r="P53" s="64">
        <v>2.4340000000000001E-2</v>
      </c>
      <c r="Q53" s="64">
        <v>2.4340000000000001E-2</v>
      </c>
      <c r="R53" s="64">
        <v>2.4340000000000001E-2</v>
      </c>
      <c r="S53" s="64">
        <v>2.4340000000000001E-2</v>
      </c>
      <c r="T53" s="64">
        <v>2.4340000000000001E-2</v>
      </c>
      <c r="U53" s="64">
        <v>2.4340000000000001E-2</v>
      </c>
      <c r="V53" s="64">
        <v>2.4340000000000001E-2</v>
      </c>
      <c r="W53" s="64">
        <v>2.4340000000000001E-2</v>
      </c>
      <c r="X53" s="64">
        <v>2.4340000000000001E-2</v>
      </c>
      <c r="Y53" s="64">
        <v>2.4340000000000001E-2</v>
      </c>
      <c r="Z53" s="64">
        <v>2.4340000000000001E-2</v>
      </c>
      <c r="AA53" s="64">
        <v>2.4340000000000001E-2</v>
      </c>
      <c r="AB53" s="64">
        <v>2.4340000000000001E-2</v>
      </c>
      <c r="AC53" s="64">
        <v>2.4340000000000001E-2</v>
      </c>
      <c r="AD53" s="64">
        <v>2.4340000000000001E-2</v>
      </c>
      <c r="AE53" s="64">
        <v>2.4340000000000001E-2</v>
      </c>
      <c r="AF53" s="64">
        <v>2.4340000000000001E-2</v>
      </c>
      <c r="AG53" s="64">
        <v>2.4340000000000001E-2</v>
      </c>
      <c r="AH53" s="64">
        <v>2.4340000000000001E-2</v>
      </c>
      <c r="AI53" s="64">
        <v>2.4340000000000001E-2</v>
      </c>
      <c r="AJ53" s="14" t="s">
        <v>427</v>
      </c>
      <c r="AK53" s="14">
        <v>1</v>
      </c>
    </row>
    <row r="54" spans="1:37" ht="14.65" customHeight="1" x14ac:dyDescent="0.25">
      <c r="A54" s="100"/>
      <c r="B54" s="14" t="s">
        <v>200</v>
      </c>
      <c r="C54" s="18" t="s">
        <v>321</v>
      </c>
      <c r="D54" s="14"/>
      <c r="E54" s="64">
        <v>1.5389999999999999E-2</v>
      </c>
      <c r="F54" s="64">
        <v>1.5389999999999999E-2</v>
      </c>
      <c r="G54" s="64">
        <v>1.5389999999999999E-2</v>
      </c>
      <c r="H54" s="64">
        <v>1.5389999999999999E-2</v>
      </c>
      <c r="I54" s="64">
        <v>1.5389999999999999E-2</v>
      </c>
      <c r="J54" s="64">
        <v>1.5389999999999999E-2</v>
      </c>
      <c r="K54" s="64">
        <v>1.5389999999999999E-2</v>
      </c>
      <c r="L54" s="64">
        <v>1.5389999999999999E-2</v>
      </c>
      <c r="M54" s="64">
        <v>1.5389999999999999E-2</v>
      </c>
      <c r="N54" s="64">
        <v>1.5389999999999999E-2</v>
      </c>
      <c r="O54" s="64">
        <v>1.5389999999999999E-2</v>
      </c>
      <c r="P54" s="64">
        <v>1.5389999999999999E-2</v>
      </c>
      <c r="Q54" s="64">
        <v>1.5389999999999999E-2</v>
      </c>
      <c r="R54" s="64">
        <v>1.5389999999999999E-2</v>
      </c>
      <c r="S54" s="64">
        <v>1.5389999999999999E-2</v>
      </c>
      <c r="T54" s="64">
        <v>1.5389999999999999E-2</v>
      </c>
      <c r="U54" s="64">
        <v>1.5389999999999999E-2</v>
      </c>
      <c r="V54" s="64">
        <v>1.5389999999999999E-2</v>
      </c>
      <c r="W54" s="64">
        <v>1.5389999999999999E-2</v>
      </c>
      <c r="X54" s="64">
        <v>1.5389999999999999E-2</v>
      </c>
      <c r="Y54" s="64">
        <v>1.5389999999999999E-2</v>
      </c>
      <c r="Z54" s="64">
        <v>1.5389999999999999E-2</v>
      </c>
      <c r="AA54" s="64">
        <v>1.5389999999999999E-2</v>
      </c>
      <c r="AB54" s="64">
        <v>1.5389999999999999E-2</v>
      </c>
      <c r="AC54" s="64">
        <v>1.5389999999999999E-2</v>
      </c>
      <c r="AD54" s="64">
        <v>1.5389999999999999E-2</v>
      </c>
      <c r="AE54" s="64">
        <v>1.5389999999999999E-2</v>
      </c>
      <c r="AF54" s="64">
        <v>1.5389999999999999E-2</v>
      </c>
      <c r="AG54" s="64">
        <v>1.5389999999999999E-2</v>
      </c>
      <c r="AH54" s="64">
        <v>1.5389999999999999E-2</v>
      </c>
      <c r="AI54" s="64">
        <v>1.5389999999999999E-2</v>
      </c>
      <c r="AJ54" s="14" t="s">
        <v>427</v>
      </c>
      <c r="AK54" s="14">
        <v>1</v>
      </c>
    </row>
    <row r="55" spans="1:37" ht="14.65" customHeight="1" x14ac:dyDescent="0.25">
      <c r="A55" s="100"/>
      <c r="B55" s="14" t="s">
        <v>201</v>
      </c>
      <c r="C55" s="18" t="s">
        <v>321</v>
      </c>
      <c r="D55" s="14"/>
      <c r="E55" s="64">
        <v>2.0060000000000001E-2</v>
      </c>
      <c r="F55" s="64">
        <v>2.0060000000000001E-2</v>
      </c>
      <c r="G55" s="64">
        <v>2.0060000000000001E-2</v>
      </c>
      <c r="H55" s="64">
        <v>2.0060000000000001E-2</v>
      </c>
      <c r="I55" s="64">
        <v>2.0060000000000001E-2</v>
      </c>
      <c r="J55" s="64">
        <v>2.0060000000000001E-2</v>
      </c>
      <c r="K55" s="64">
        <v>2.0060000000000001E-2</v>
      </c>
      <c r="L55" s="64">
        <v>2.0060000000000001E-2</v>
      </c>
      <c r="M55" s="64">
        <v>2.0060000000000001E-2</v>
      </c>
      <c r="N55" s="64">
        <v>2.0060000000000001E-2</v>
      </c>
      <c r="O55" s="64">
        <v>2.0060000000000001E-2</v>
      </c>
      <c r="P55" s="64">
        <v>2.0060000000000001E-2</v>
      </c>
      <c r="Q55" s="64">
        <v>2.0060000000000001E-2</v>
      </c>
      <c r="R55" s="64">
        <v>2.0060000000000001E-2</v>
      </c>
      <c r="S55" s="64">
        <v>2.0060000000000001E-2</v>
      </c>
      <c r="T55" s="64">
        <v>2.0060000000000001E-2</v>
      </c>
      <c r="U55" s="64">
        <v>2.0060000000000001E-2</v>
      </c>
      <c r="V55" s="64">
        <v>2.0060000000000001E-2</v>
      </c>
      <c r="W55" s="64">
        <v>2.0060000000000001E-2</v>
      </c>
      <c r="X55" s="64">
        <v>2.0060000000000001E-2</v>
      </c>
      <c r="Y55" s="64">
        <v>2.0060000000000001E-2</v>
      </c>
      <c r="Z55" s="64">
        <v>2.0060000000000001E-2</v>
      </c>
      <c r="AA55" s="64">
        <v>2.0060000000000001E-2</v>
      </c>
      <c r="AB55" s="64">
        <v>2.0060000000000001E-2</v>
      </c>
      <c r="AC55" s="64">
        <v>2.0060000000000001E-2</v>
      </c>
      <c r="AD55" s="64">
        <v>2.0060000000000001E-2</v>
      </c>
      <c r="AE55" s="64">
        <v>2.0060000000000001E-2</v>
      </c>
      <c r="AF55" s="64">
        <v>2.0060000000000001E-2</v>
      </c>
      <c r="AG55" s="64">
        <v>2.0060000000000001E-2</v>
      </c>
      <c r="AH55" s="64">
        <v>2.0060000000000001E-2</v>
      </c>
      <c r="AI55" s="64">
        <v>2.0060000000000001E-2</v>
      </c>
      <c r="AJ55" s="14" t="s">
        <v>427</v>
      </c>
      <c r="AK55" s="14">
        <v>1</v>
      </c>
    </row>
    <row r="56" spans="1:37" ht="14.65" customHeight="1" x14ac:dyDescent="0.25">
      <c r="A56" s="100"/>
      <c r="B56" s="14" t="s">
        <v>202</v>
      </c>
      <c r="C56" s="18" t="s">
        <v>321</v>
      </c>
      <c r="D56" s="14"/>
      <c r="E56" s="64">
        <v>2.0060000000000001E-2</v>
      </c>
      <c r="F56" s="64">
        <v>2.0060000000000001E-2</v>
      </c>
      <c r="G56" s="64">
        <v>2.0060000000000001E-2</v>
      </c>
      <c r="H56" s="64">
        <v>2.0060000000000001E-2</v>
      </c>
      <c r="I56" s="64">
        <v>2.0060000000000001E-2</v>
      </c>
      <c r="J56" s="64">
        <v>2.0060000000000001E-2</v>
      </c>
      <c r="K56" s="64">
        <v>2.0060000000000001E-2</v>
      </c>
      <c r="L56" s="64">
        <v>2.0060000000000001E-2</v>
      </c>
      <c r="M56" s="64">
        <v>2.0060000000000001E-2</v>
      </c>
      <c r="N56" s="64">
        <v>2.0060000000000001E-2</v>
      </c>
      <c r="O56" s="64">
        <v>2.0060000000000001E-2</v>
      </c>
      <c r="P56" s="64">
        <v>2.0060000000000001E-2</v>
      </c>
      <c r="Q56" s="64">
        <v>2.0060000000000001E-2</v>
      </c>
      <c r="R56" s="64">
        <v>2.0060000000000001E-2</v>
      </c>
      <c r="S56" s="64">
        <v>2.0060000000000001E-2</v>
      </c>
      <c r="T56" s="64">
        <v>2.0060000000000001E-2</v>
      </c>
      <c r="U56" s="64">
        <v>2.0060000000000001E-2</v>
      </c>
      <c r="V56" s="64">
        <v>2.0060000000000001E-2</v>
      </c>
      <c r="W56" s="64">
        <v>2.0060000000000001E-2</v>
      </c>
      <c r="X56" s="64">
        <v>2.0060000000000001E-2</v>
      </c>
      <c r="Y56" s="64">
        <v>2.0060000000000001E-2</v>
      </c>
      <c r="Z56" s="64">
        <v>2.0060000000000001E-2</v>
      </c>
      <c r="AA56" s="64">
        <v>2.0060000000000001E-2</v>
      </c>
      <c r="AB56" s="64">
        <v>2.0060000000000001E-2</v>
      </c>
      <c r="AC56" s="64">
        <v>2.0060000000000001E-2</v>
      </c>
      <c r="AD56" s="64">
        <v>2.0060000000000001E-2</v>
      </c>
      <c r="AE56" s="64">
        <v>2.0060000000000001E-2</v>
      </c>
      <c r="AF56" s="64">
        <v>2.0060000000000001E-2</v>
      </c>
      <c r="AG56" s="64">
        <v>2.0060000000000001E-2</v>
      </c>
      <c r="AH56" s="64">
        <v>2.0060000000000001E-2</v>
      </c>
      <c r="AI56" s="64">
        <v>2.0060000000000001E-2</v>
      </c>
      <c r="AJ56" s="14" t="s">
        <v>427</v>
      </c>
      <c r="AK56" s="14">
        <v>1</v>
      </c>
    </row>
    <row r="57" spans="1:37" ht="14.65" customHeight="1" x14ac:dyDescent="0.25">
      <c r="A57" s="100" t="s">
        <v>31</v>
      </c>
      <c r="B57" s="14" t="s">
        <v>195</v>
      </c>
      <c r="C57" s="18" t="s">
        <v>321</v>
      </c>
      <c r="D57" s="14"/>
      <c r="E57" s="64">
        <v>1.6760000000000001E-2</v>
      </c>
      <c r="F57" s="64">
        <v>1.6760000000000001E-2</v>
      </c>
      <c r="G57" s="64">
        <v>1.6760000000000001E-2</v>
      </c>
      <c r="H57" s="64">
        <v>1.6760000000000001E-2</v>
      </c>
      <c r="I57" s="64">
        <v>1.6760000000000001E-2</v>
      </c>
      <c r="J57" s="64">
        <v>1.6760000000000001E-2</v>
      </c>
      <c r="K57" s="64">
        <v>1.6760000000000001E-2</v>
      </c>
      <c r="L57" s="64">
        <v>1.6760000000000001E-2</v>
      </c>
      <c r="M57" s="64">
        <v>1.6760000000000001E-2</v>
      </c>
      <c r="N57" s="64">
        <v>1.6760000000000001E-2</v>
      </c>
      <c r="O57" s="64">
        <v>1.6760000000000001E-2</v>
      </c>
      <c r="P57" s="64">
        <v>1.6760000000000001E-2</v>
      </c>
      <c r="Q57" s="64">
        <v>1.6760000000000001E-2</v>
      </c>
      <c r="R57" s="64">
        <v>1.6760000000000001E-2</v>
      </c>
      <c r="S57" s="64">
        <v>1.6760000000000001E-2</v>
      </c>
      <c r="T57" s="64">
        <v>1.6760000000000001E-2</v>
      </c>
      <c r="U57" s="64">
        <v>1.6760000000000001E-2</v>
      </c>
      <c r="V57" s="64">
        <v>1.6760000000000001E-2</v>
      </c>
      <c r="W57" s="64">
        <v>1.6760000000000001E-2</v>
      </c>
      <c r="X57" s="64">
        <v>1.6760000000000001E-2</v>
      </c>
      <c r="Y57" s="64">
        <v>1.6760000000000001E-2</v>
      </c>
      <c r="Z57" s="64">
        <v>1.6760000000000001E-2</v>
      </c>
      <c r="AA57" s="64">
        <v>1.6760000000000001E-2</v>
      </c>
      <c r="AB57" s="64">
        <v>1.6760000000000001E-2</v>
      </c>
      <c r="AC57" s="64">
        <v>1.6760000000000001E-2</v>
      </c>
      <c r="AD57" s="64">
        <v>1.6760000000000001E-2</v>
      </c>
      <c r="AE57" s="64">
        <v>1.6760000000000001E-2</v>
      </c>
      <c r="AF57" s="64">
        <v>1.6760000000000001E-2</v>
      </c>
      <c r="AG57" s="64">
        <v>1.6760000000000001E-2</v>
      </c>
      <c r="AH57" s="64">
        <v>1.6760000000000001E-2</v>
      </c>
      <c r="AI57" s="64">
        <v>1.6760000000000001E-2</v>
      </c>
      <c r="AJ57" s="14" t="s">
        <v>427</v>
      </c>
      <c r="AK57" s="14">
        <v>1</v>
      </c>
    </row>
    <row r="58" spans="1:37" ht="14.65" customHeight="1" x14ac:dyDescent="0.25">
      <c r="A58" s="100"/>
      <c r="B58" s="14" t="s">
        <v>199</v>
      </c>
      <c r="C58" s="18" t="s">
        <v>321</v>
      </c>
      <c r="D58" s="14"/>
      <c r="E58" s="64">
        <v>2.4340000000000001E-2</v>
      </c>
      <c r="F58" s="64">
        <v>2.4340000000000001E-2</v>
      </c>
      <c r="G58" s="64">
        <v>2.4340000000000001E-2</v>
      </c>
      <c r="H58" s="64">
        <v>2.4340000000000001E-2</v>
      </c>
      <c r="I58" s="64">
        <v>2.4340000000000001E-2</v>
      </c>
      <c r="J58" s="64">
        <v>2.4340000000000001E-2</v>
      </c>
      <c r="K58" s="64">
        <v>2.4340000000000001E-2</v>
      </c>
      <c r="L58" s="64">
        <v>2.4340000000000001E-2</v>
      </c>
      <c r="M58" s="64">
        <v>2.4340000000000001E-2</v>
      </c>
      <c r="N58" s="64">
        <v>2.4340000000000001E-2</v>
      </c>
      <c r="O58" s="64">
        <v>2.4340000000000001E-2</v>
      </c>
      <c r="P58" s="64">
        <v>2.4340000000000001E-2</v>
      </c>
      <c r="Q58" s="64">
        <v>2.4340000000000001E-2</v>
      </c>
      <c r="R58" s="64">
        <v>2.4340000000000001E-2</v>
      </c>
      <c r="S58" s="64">
        <v>2.4340000000000001E-2</v>
      </c>
      <c r="T58" s="64">
        <v>2.4340000000000001E-2</v>
      </c>
      <c r="U58" s="64">
        <v>2.4340000000000001E-2</v>
      </c>
      <c r="V58" s="64">
        <v>2.4340000000000001E-2</v>
      </c>
      <c r="W58" s="64">
        <v>2.4340000000000001E-2</v>
      </c>
      <c r="X58" s="64">
        <v>2.4340000000000001E-2</v>
      </c>
      <c r="Y58" s="64">
        <v>2.4340000000000001E-2</v>
      </c>
      <c r="Z58" s="64">
        <v>2.4340000000000001E-2</v>
      </c>
      <c r="AA58" s="64">
        <v>2.4340000000000001E-2</v>
      </c>
      <c r="AB58" s="64">
        <v>2.4340000000000001E-2</v>
      </c>
      <c r="AC58" s="64">
        <v>2.4340000000000001E-2</v>
      </c>
      <c r="AD58" s="64">
        <v>2.4340000000000001E-2</v>
      </c>
      <c r="AE58" s="64">
        <v>2.4340000000000001E-2</v>
      </c>
      <c r="AF58" s="64">
        <v>2.4340000000000001E-2</v>
      </c>
      <c r="AG58" s="64">
        <v>2.4340000000000001E-2</v>
      </c>
      <c r="AH58" s="64">
        <v>2.4340000000000001E-2</v>
      </c>
      <c r="AI58" s="64">
        <v>2.4340000000000001E-2</v>
      </c>
      <c r="AJ58" s="14" t="s">
        <v>427</v>
      </c>
      <c r="AK58" s="14">
        <v>1</v>
      </c>
    </row>
    <row r="59" spans="1:37" ht="14.65" customHeight="1" x14ac:dyDescent="0.25">
      <c r="A59" s="100"/>
      <c r="B59" s="14" t="s">
        <v>200</v>
      </c>
      <c r="C59" s="18" t="s">
        <v>321</v>
      </c>
      <c r="D59" s="14"/>
      <c r="E59" s="64">
        <v>1.5389999999999999E-2</v>
      </c>
      <c r="F59" s="64">
        <v>1.5389999999999999E-2</v>
      </c>
      <c r="G59" s="64">
        <v>1.5389999999999999E-2</v>
      </c>
      <c r="H59" s="64">
        <v>1.5389999999999999E-2</v>
      </c>
      <c r="I59" s="64">
        <v>1.5389999999999999E-2</v>
      </c>
      <c r="J59" s="64">
        <v>1.5389999999999999E-2</v>
      </c>
      <c r="K59" s="64">
        <v>1.5389999999999999E-2</v>
      </c>
      <c r="L59" s="64">
        <v>1.5389999999999999E-2</v>
      </c>
      <c r="M59" s="64">
        <v>1.5389999999999999E-2</v>
      </c>
      <c r="N59" s="64">
        <v>1.5389999999999999E-2</v>
      </c>
      <c r="O59" s="64">
        <v>1.5389999999999999E-2</v>
      </c>
      <c r="P59" s="64">
        <v>1.5389999999999999E-2</v>
      </c>
      <c r="Q59" s="64">
        <v>1.5389999999999999E-2</v>
      </c>
      <c r="R59" s="64">
        <v>1.5389999999999999E-2</v>
      </c>
      <c r="S59" s="64">
        <v>1.5389999999999999E-2</v>
      </c>
      <c r="T59" s="64">
        <v>1.5389999999999999E-2</v>
      </c>
      <c r="U59" s="64">
        <v>1.5389999999999999E-2</v>
      </c>
      <c r="V59" s="64">
        <v>1.5389999999999999E-2</v>
      </c>
      <c r="W59" s="64">
        <v>1.5389999999999999E-2</v>
      </c>
      <c r="X59" s="64">
        <v>1.5389999999999999E-2</v>
      </c>
      <c r="Y59" s="64">
        <v>1.5389999999999999E-2</v>
      </c>
      <c r="Z59" s="64">
        <v>1.5389999999999999E-2</v>
      </c>
      <c r="AA59" s="64">
        <v>1.5389999999999999E-2</v>
      </c>
      <c r="AB59" s="64">
        <v>1.5389999999999999E-2</v>
      </c>
      <c r="AC59" s="64">
        <v>1.5389999999999999E-2</v>
      </c>
      <c r="AD59" s="64">
        <v>1.5389999999999999E-2</v>
      </c>
      <c r="AE59" s="64">
        <v>1.5389999999999999E-2</v>
      </c>
      <c r="AF59" s="64">
        <v>1.5389999999999999E-2</v>
      </c>
      <c r="AG59" s="64">
        <v>1.5389999999999999E-2</v>
      </c>
      <c r="AH59" s="64">
        <v>1.5389999999999999E-2</v>
      </c>
      <c r="AI59" s="64">
        <v>1.5389999999999999E-2</v>
      </c>
      <c r="AJ59" s="14" t="s">
        <v>427</v>
      </c>
      <c r="AK59" s="14">
        <v>1</v>
      </c>
    </row>
    <row r="60" spans="1:37" ht="14.65" customHeight="1" x14ac:dyDescent="0.25">
      <c r="A60" s="100"/>
      <c r="B60" s="14" t="s">
        <v>201</v>
      </c>
      <c r="C60" s="18" t="s">
        <v>321</v>
      </c>
      <c r="D60" s="14"/>
      <c r="E60" s="64">
        <v>2.0060000000000001E-2</v>
      </c>
      <c r="F60" s="64">
        <v>2.0060000000000001E-2</v>
      </c>
      <c r="G60" s="64">
        <v>2.0060000000000001E-2</v>
      </c>
      <c r="H60" s="64">
        <v>2.0060000000000001E-2</v>
      </c>
      <c r="I60" s="64">
        <v>2.0060000000000001E-2</v>
      </c>
      <c r="J60" s="64">
        <v>2.0060000000000001E-2</v>
      </c>
      <c r="K60" s="64">
        <v>2.0060000000000001E-2</v>
      </c>
      <c r="L60" s="64">
        <v>2.0060000000000001E-2</v>
      </c>
      <c r="M60" s="64">
        <v>2.0060000000000001E-2</v>
      </c>
      <c r="N60" s="64">
        <v>2.0060000000000001E-2</v>
      </c>
      <c r="O60" s="64">
        <v>2.0060000000000001E-2</v>
      </c>
      <c r="P60" s="64">
        <v>2.0060000000000001E-2</v>
      </c>
      <c r="Q60" s="64">
        <v>2.0060000000000001E-2</v>
      </c>
      <c r="R60" s="64">
        <v>2.0060000000000001E-2</v>
      </c>
      <c r="S60" s="64">
        <v>2.0060000000000001E-2</v>
      </c>
      <c r="T60" s="64">
        <v>2.0060000000000001E-2</v>
      </c>
      <c r="U60" s="64">
        <v>2.0060000000000001E-2</v>
      </c>
      <c r="V60" s="64">
        <v>2.0060000000000001E-2</v>
      </c>
      <c r="W60" s="64">
        <v>2.0060000000000001E-2</v>
      </c>
      <c r="X60" s="64">
        <v>2.0060000000000001E-2</v>
      </c>
      <c r="Y60" s="64">
        <v>2.0060000000000001E-2</v>
      </c>
      <c r="Z60" s="64">
        <v>2.0060000000000001E-2</v>
      </c>
      <c r="AA60" s="64">
        <v>2.0060000000000001E-2</v>
      </c>
      <c r="AB60" s="64">
        <v>2.0060000000000001E-2</v>
      </c>
      <c r="AC60" s="64">
        <v>2.0060000000000001E-2</v>
      </c>
      <c r="AD60" s="64">
        <v>2.0060000000000001E-2</v>
      </c>
      <c r="AE60" s="64">
        <v>2.0060000000000001E-2</v>
      </c>
      <c r="AF60" s="64">
        <v>2.0060000000000001E-2</v>
      </c>
      <c r="AG60" s="64">
        <v>2.0060000000000001E-2</v>
      </c>
      <c r="AH60" s="64">
        <v>2.0060000000000001E-2</v>
      </c>
      <c r="AI60" s="64">
        <v>2.0060000000000001E-2</v>
      </c>
      <c r="AJ60" s="14" t="s">
        <v>427</v>
      </c>
      <c r="AK60" s="14">
        <v>1</v>
      </c>
    </row>
    <row r="61" spans="1:37" ht="14.65" customHeight="1" x14ac:dyDescent="0.25">
      <c r="A61" s="100"/>
      <c r="B61" s="14" t="s">
        <v>202</v>
      </c>
      <c r="C61" s="18" t="s">
        <v>321</v>
      </c>
      <c r="D61" s="14"/>
      <c r="E61" s="64">
        <v>2.0060000000000001E-2</v>
      </c>
      <c r="F61" s="64">
        <v>2.0060000000000001E-2</v>
      </c>
      <c r="G61" s="64">
        <v>2.0060000000000001E-2</v>
      </c>
      <c r="H61" s="64">
        <v>2.0060000000000001E-2</v>
      </c>
      <c r="I61" s="64">
        <v>2.0060000000000001E-2</v>
      </c>
      <c r="J61" s="64">
        <v>2.0060000000000001E-2</v>
      </c>
      <c r="K61" s="64">
        <v>2.0060000000000001E-2</v>
      </c>
      <c r="L61" s="64">
        <v>2.0060000000000001E-2</v>
      </c>
      <c r="M61" s="64">
        <v>2.0060000000000001E-2</v>
      </c>
      <c r="N61" s="64">
        <v>2.0060000000000001E-2</v>
      </c>
      <c r="O61" s="64">
        <v>2.0060000000000001E-2</v>
      </c>
      <c r="P61" s="64">
        <v>2.0060000000000001E-2</v>
      </c>
      <c r="Q61" s="64">
        <v>2.0060000000000001E-2</v>
      </c>
      <c r="R61" s="64">
        <v>2.0060000000000001E-2</v>
      </c>
      <c r="S61" s="64">
        <v>2.0060000000000001E-2</v>
      </c>
      <c r="T61" s="64">
        <v>2.0060000000000001E-2</v>
      </c>
      <c r="U61" s="64">
        <v>2.0060000000000001E-2</v>
      </c>
      <c r="V61" s="64">
        <v>2.0060000000000001E-2</v>
      </c>
      <c r="W61" s="64">
        <v>2.0060000000000001E-2</v>
      </c>
      <c r="X61" s="64">
        <v>2.0060000000000001E-2</v>
      </c>
      <c r="Y61" s="64">
        <v>2.0060000000000001E-2</v>
      </c>
      <c r="Z61" s="64">
        <v>2.0060000000000001E-2</v>
      </c>
      <c r="AA61" s="64">
        <v>2.0060000000000001E-2</v>
      </c>
      <c r="AB61" s="64">
        <v>2.0060000000000001E-2</v>
      </c>
      <c r="AC61" s="64">
        <v>2.0060000000000001E-2</v>
      </c>
      <c r="AD61" s="64">
        <v>2.0060000000000001E-2</v>
      </c>
      <c r="AE61" s="64">
        <v>2.0060000000000001E-2</v>
      </c>
      <c r="AF61" s="64">
        <v>2.0060000000000001E-2</v>
      </c>
      <c r="AG61" s="64">
        <v>2.0060000000000001E-2</v>
      </c>
      <c r="AH61" s="64">
        <v>2.0060000000000001E-2</v>
      </c>
      <c r="AI61" s="64">
        <v>2.0060000000000001E-2</v>
      </c>
      <c r="AJ61" s="14" t="s">
        <v>427</v>
      </c>
      <c r="AK61" s="14">
        <v>1</v>
      </c>
    </row>
    <row r="62" spans="1:37" ht="14.65" customHeight="1" x14ac:dyDescent="0.25">
      <c r="A62" s="100" t="s">
        <v>35</v>
      </c>
      <c r="B62" s="14" t="s">
        <v>195</v>
      </c>
      <c r="C62" s="18" t="s">
        <v>321</v>
      </c>
      <c r="D62" s="14"/>
      <c r="E62" s="65">
        <v>1.8280000000000001E-2</v>
      </c>
      <c r="F62" s="65">
        <v>1.8280000000000001E-2</v>
      </c>
      <c r="G62" s="65">
        <v>1.8280000000000001E-2</v>
      </c>
      <c r="H62" s="65">
        <v>1.8280000000000001E-2</v>
      </c>
      <c r="I62" s="65">
        <v>1.8280000000000001E-2</v>
      </c>
      <c r="J62" s="65">
        <v>1.8280000000000001E-2</v>
      </c>
      <c r="K62" s="65">
        <v>1.8280000000000001E-2</v>
      </c>
      <c r="L62" s="65">
        <v>1.8280000000000001E-2</v>
      </c>
      <c r="M62" s="65">
        <v>1.8280000000000001E-2</v>
      </c>
      <c r="N62" s="65">
        <v>1.8280000000000001E-2</v>
      </c>
      <c r="O62" s="65">
        <v>1.8280000000000001E-2</v>
      </c>
      <c r="P62" s="65">
        <v>1.8280000000000001E-2</v>
      </c>
      <c r="Q62" s="65">
        <v>1.8280000000000001E-2</v>
      </c>
      <c r="R62" s="65">
        <v>1.8280000000000001E-2</v>
      </c>
      <c r="S62" s="65">
        <v>1.8280000000000001E-2</v>
      </c>
      <c r="T62" s="65">
        <v>1.8280000000000001E-2</v>
      </c>
      <c r="U62" s="65">
        <v>1.8280000000000001E-2</v>
      </c>
      <c r="V62" s="65">
        <v>1.8280000000000001E-2</v>
      </c>
      <c r="W62" s="65">
        <v>1.8280000000000001E-2</v>
      </c>
      <c r="X62" s="65">
        <v>1.8280000000000001E-2</v>
      </c>
      <c r="Y62" s="65">
        <v>1.8280000000000001E-2</v>
      </c>
      <c r="Z62" s="65">
        <v>1.8280000000000001E-2</v>
      </c>
      <c r="AA62" s="65">
        <v>1.8280000000000001E-2</v>
      </c>
      <c r="AB62" s="65">
        <v>1.8280000000000001E-2</v>
      </c>
      <c r="AC62" s="65">
        <v>1.8280000000000001E-2</v>
      </c>
      <c r="AD62" s="65">
        <v>1.8280000000000001E-2</v>
      </c>
      <c r="AE62" s="65">
        <v>1.8280000000000001E-2</v>
      </c>
      <c r="AF62" s="65">
        <v>1.8280000000000001E-2</v>
      </c>
      <c r="AG62" s="65">
        <v>1.8280000000000001E-2</v>
      </c>
      <c r="AH62" s="65">
        <v>1.8280000000000001E-2</v>
      </c>
      <c r="AI62" s="65">
        <v>1.8280000000000001E-2</v>
      </c>
      <c r="AJ62" s="14" t="s">
        <v>427</v>
      </c>
      <c r="AK62" s="14">
        <v>1</v>
      </c>
    </row>
    <row r="63" spans="1:37" ht="12.75" customHeight="1" x14ac:dyDescent="0.25">
      <c r="A63" s="100"/>
      <c r="B63" s="14" t="s">
        <v>199</v>
      </c>
      <c r="C63" s="18" t="s">
        <v>321</v>
      </c>
      <c r="D63" s="14"/>
      <c r="E63" s="65">
        <v>2.247E-2</v>
      </c>
      <c r="F63" s="65">
        <v>2.247E-2</v>
      </c>
      <c r="G63" s="65">
        <v>2.247E-2</v>
      </c>
      <c r="H63" s="65">
        <v>2.247E-2</v>
      </c>
      <c r="I63" s="65">
        <v>2.247E-2</v>
      </c>
      <c r="J63" s="65">
        <v>2.247E-2</v>
      </c>
      <c r="K63" s="65">
        <v>2.247E-2</v>
      </c>
      <c r="L63" s="65">
        <v>2.247E-2</v>
      </c>
      <c r="M63" s="65">
        <v>2.247E-2</v>
      </c>
      <c r="N63" s="65">
        <v>2.247E-2</v>
      </c>
      <c r="O63" s="65">
        <v>2.247E-2</v>
      </c>
      <c r="P63" s="65">
        <v>2.247E-2</v>
      </c>
      <c r="Q63" s="65">
        <v>2.247E-2</v>
      </c>
      <c r="R63" s="65">
        <v>2.247E-2</v>
      </c>
      <c r="S63" s="65">
        <v>2.247E-2</v>
      </c>
      <c r="T63" s="65">
        <v>2.247E-2</v>
      </c>
      <c r="U63" s="65">
        <v>2.247E-2</v>
      </c>
      <c r="V63" s="65">
        <v>2.247E-2</v>
      </c>
      <c r="W63" s="65">
        <v>2.247E-2</v>
      </c>
      <c r="X63" s="65">
        <v>2.247E-2</v>
      </c>
      <c r="Y63" s="65">
        <v>2.247E-2</v>
      </c>
      <c r="Z63" s="65">
        <v>2.247E-2</v>
      </c>
      <c r="AA63" s="65">
        <v>2.247E-2</v>
      </c>
      <c r="AB63" s="65">
        <v>2.247E-2</v>
      </c>
      <c r="AC63" s="65">
        <v>2.247E-2</v>
      </c>
      <c r="AD63" s="65">
        <v>2.247E-2</v>
      </c>
      <c r="AE63" s="65">
        <v>2.247E-2</v>
      </c>
      <c r="AF63" s="65">
        <v>2.247E-2</v>
      </c>
      <c r="AG63" s="65">
        <v>2.247E-2</v>
      </c>
      <c r="AH63" s="65">
        <v>2.247E-2</v>
      </c>
      <c r="AI63" s="65">
        <v>2.247E-2</v>
      </c>
      <c r="AJ63" s="14" t="s">
        <v>427</v>
      </c>
      <c r="AK63" s="14">
        <v>1</v>
      </c>
    </row>
    <row r="64" spans="1:37" ht="12.75" customHeight="1" x14ac:dyDescent="0.25">
      <c r="A64" s="100"/>
      <c r="B64" s="14" t="s">
        <v>200</v>
      </c>
      <c r="C64" s="18" t="s">
        <v>321</v>
      </c>
      <c r="D64" s="14"/>
      <c r="E64" s="65">
        <v>1.9140000000000001E-2</v>
      </c>
      <c r="F64" s="65">
        <v>1.9140000000000001E-2</v>
      </c>
      <c r="G64" s="65">
        <v>1.9140000000000001E-2</v>
      </c>
      <c r="H64" s="65">
        <v>1.9140000000000001E-2</v>
      </c>
      <c r="I64" s="65">
        <v>1.9140000000000001E-2</v>
      </c>
      <c r="J64" s="65">
        <v>1.9140000000000001E-2</v>
      </c>
      <c r="K64" s="65">
        <v>1.9140000000000001E-2</v>
      </c>
      <c r="L64" s="65">
        <v>1.9140000000000001E-2</v>
      </c>
      <c r="M64" s="65">
        <v>1.9140000000000001E-2</v>
      </c>
      <c r="N64" s="65">
        <v>1.9140000000000001E-2</v>
      </c>
      <c r="O64" s="65">
        <v>1.9140000000000001E-2</v>
      </c>
      <c r="P64" s="65">
        <v>1.9140000000000001E-2</v>
      </c>
      <c r="Q64" s="65">
        <v>1.9140000000000001E-2</v>
      </c>
      <c r="R64" s="65">
        <v>1.9140000000000001E-2</v>
      </c>
      <c r="S64" s="65">
        <v>1.9140000000000001E-2</v>
      </c>
      <c r="T64" s="65">
        <v>1.9140000000000001E-2</v>
      </c>
      <c r="U64" s="65">
        <v>1.9140000000000001E-2</v>
      </c>
      <c r="V64" s="65">
        <v>1.9140000000000001E-2</v>
      </c>
      <c r="W64" s="65">
        <v>1.9140000000000001E-2</v>
      </c>
      <c r="X64" s="65">
        <v>1.9140000000000001E-2</v>
      </c>
      <c r="Y64" s="65">
        <v>1.9140000000000001E-2</v>
      </c>
      <c r="Z64" s="65">
        <v>1.9140000000000001E-2</v>
      </c>
      <c r="AA64" s="65">
        <v>1.9140000000000001E-2</v>
      </c>
      <c r="AB64" s="65">
        <v>1.9140000000000001E-2</v>
      </c>
      <c r="AC64" s="65">
        <v>1.9140000000000001E-2</v>
      </c>
      <c r="AD64" s="65">
        <v>1.9140000000000001E-2</v>
      </c>
      <c r="AE64" s="65">
        <v>1.9140000000000001E-2</v>
      </c>
      <c r="AF64" s="65">
        <v>1.9140000000000001E-2</v>
      </c>
      <c r="AG64" s="65">
        <v>1.9140000000000001E-2</v>
      </c>
      <c r="AH64" s="65">
        <v>1.9140000000000001E-2</v>
      </c>
      <c r="AI64" s="65">
        <v>1.9140000000000001E-2</v>
      </c>
      <c r="AJ64" s="14" t="s">
        <v>427</v>
      </c>
      <c r="AK64" s="14">
        <v>1</v>
      </c>
    </row>
    <row r="65" spans="1:37" ht="12.75" customHeight="1" x14ac:dyDescent="0.25">
      <c r="A65" s="100"/>
      <c r="B65" s="14" t="s">
        <v>201</v>
      </c>
      <c r="C65" s="18" t="s">
        <v>321</v>
      </c>
      <c r="D65" s="14"/>
      <c r="E65" s="65">
        <v>2.538E-2</v>
      </c>
      <c r="F65" s="65">
        <v>2.538E-2</v>
      </c>
      <c r="G65" s="65">
        <v>2.538E-2</v>
      </c>
      <c r="H65" s="65">
        <v>2.538E-2</v>
      </c>
      <c r="I65" s="65">
        <v>2.538E-2</v>
      </c>
      <c r="J65" s="65">
        <v>2.538E-2</v>
      </c>
      <c r="K65" s="65">
        <v>2.538E-2</v>
      </c>
      <c r="L65" s="65">
        <v>2.538E-2</v>
      </c>
      <c r="M65" s="65">
        <v>2.538E-2</v>
      </c>
      <c r="N65" s="65">
        <v>2.538E-2</v>
      </c>
      <c r="O65" s="65">
        <v>2.538E-2</v>
      </c>
      <c r="P65" s="65">
        <v>2.538E-2</v>
      </c>
      <c r="Q65" s="65">
        <v>2.538E-2</v>
      </c>
      <c r="R65" s="65">
        <v>2.538E-2</v>
      </c>
      <c r="S65" s="65">
        <v>2.538E-2</v>
      </c>
      <c r="T65" s="65">
        <v>2.538E-2</v>
      </c>
      <c r="U65" s="65">
        <v>2.538E-2</v>
      </c>
      <c r="V65" s="65">
        <v>2.538E-2</v>
      </c>
      <c r="W65" s="65">
        <v>2.538E-2</v>
      </c>
      <c r="X65" s="65">
        <v>2.538E-2</v>
      </c>
      <c r="Y65" s="65">
        <v>2.538E-2</v>
      </c>
      <c r="Z65" s="65">
        <v>2.538E-2</v>
      </c>
      <c r="AA65" s="65">
        <v>2.538E-2</v>
      </c>
      <c r="AB65" s="65">
        <v>2.538E-2</v>
      </c>
      <c r="AC65" s="65">
        <v>2.538E-2</v>
      </c>
      <c r="AD65" s="65">
        <v>2.538E-2</v>
      </c>
      <c r="AE65" s="65">
        <v>2.538E-2</v>
      </c>
      <c r="AF65" s="65">
        <v>2.538E-2</v>
      </c>
      <c r="AG65" s="65">
        <v>2.538E-2</v>
      </c>
      <c r="AH65" s="65">
        <v>2.538E-2</v>
      </c>
      <c r="AI65" s="65">
        <v>2.538E-2</v>
      </c>
      <c r="AJ65" s="14" t="s">
        <v>427</v>
      </c>
      <c r="AK65" s="14">
        <v>1</v>
      </c>
    </row>
    <row r="66" spans="1:37" ht="12.75" customHeight="1" x14ac:dyDescent="0.25">
      <c r="A66" s="100"/>
      <c r="B66" s="14" t="s">
        <v>202</v>
      </c>
      <c r="C66" s="18" t="s">
        <v>321</v>
      </c>
      <c r="D66" s="14"/>
      <c r="E66" s="65">
        <v>2.538E-2</v>
      </c>
      <c r="F66" s="65">
        <v>2.538E-2</v>
      </c>
      <c r="G66" s="65">
        <v>2.538E-2</v>
      </c>
      <c r="H66" s="65">
        <v>2.538E-2</v>
      </c>
      <c r="I66" s="65">
        <v>2.538E-2</v>
      </c>
      <c r="J66" s="65">
        <v>2.538E-2</v>
      </c>
      <c r="K66" s="65">
        <v>2.538E-2</v>
      </c>
      <c r="L66" s="65">
        <v>2.538E-2</v>
      </c>
      <c r="M66" s="65">
        <v>2.538E-2</v>
      </c>
      <c r="N66" s="65">
        <v>2.538E-2</v>
      </c>
      <c r="O66" s="65">
        <v>2.538E-2</v>
      </c>
      <c r="P66" s="65">
        <v>2.538E-2</v>
      </c>
      <c r="Q66" s="65">
        <v>2.538E-2</v>
      </c>
      <c r="R66" s="65">
        <v>2.538E-2</v>
      </c>
      <c r="S66" s="65">
        <v>2.538E-2</v>
      </c>
      <c r="T66" s="65">
        <v>2.538E-2</v>
      </c>
      <c r="U66" s="65">
        <v>2.538E-2</v>
      </c>
      <c r="V66" s="65">
        <v>2.538E-2</v>
      </c>
      <c r="W66" s="65">
        <v>2.538E-2</v>
      </c>
      <c r="X66" s="65">
        <v>2.538E-2</v>
      </c>
      <c r="Y66" s="65">
        <v>2.538E-2</v>
      </c>
      <c r="Z66" s="65">
        <v>2.538E-2</v>
      </c>
      <c r="AA66" s="65">
        <v>2.538E-2</v>
      </c>
      <c r="AB66" s="65">
        <v>2.538E-2</v>
      </c>
      <c r="AC66" s="65">
        <v>2.538E-2</v>
      </c>
      <c r="AD66" s="65">
        <v>2.538E-2</v>
      </c>
      <c r="AE66" s="65">
        <v>2.538E-2</v>
      </c>
      <c r="AF66" s="65">
        <v>2.538E-2</v>
      </c>
      <c r="AG66" s="65">
        <v>2.538E-2</v>
      </c>
      <c r="AH66" s="65">
        <v>2.538E-2</v>
      </c>
      <c r="AI66" s="65">
        <v>2.538E-2</v>
      </c>
      <c r="AJ66" s="14" t="s">
        <v>427</v>
      </c>
      <c r="AK66" s="14">
        <v>1</v>
      </c>
    </row>
    <row r="67" spans="1:37" ht="12.75" customHeight="1" x14ac:dyDescent="0.25">
      <c r="A67" s="100" t="s">
        <v>38</v>
      </c>
      <c r="B67" s="14" t="s">
        <v>195</v>
      </c>
      <c r="C67" s="18" t="s">
        <v>321</v>
      </c>
      <c r="D67" s="14"/>
      <c r="E67" s="65">
        <v>1.8280000000000001E-2</v>
      </c>
      <c r="F67" s="65">
        <v>1.8280000000000001E-2</v>
      </c>
      <c r="G67" s="65">
        <v>1.8280000000000001E-2</v>
      </c>
      <c r="H67" s="65">
        <v>1.8280000000000001E-2</v>
      </c>
      <c r="I67" s="65">
        <v>1.8280000000000001E-2</v>
      </c>
      <c r="J67" s="65">
        <v>1.8280000000000001E-2</v>
      </c>
      <c r="K67" s="65">
        <v>1.8280000000000001E-2</v>
      </c>
      <c r="L67" s="65">
        <v>1.8280000000000001E-2</v>
      </c>
      <c r="M67" s="65">
        <v>1.8280000000000001E-2</v>
      </c>
      <c r="N67" s="65">
        <v>1.8280000000000001E-2</v>
      </c>
      <c r="O67" s="65">
        <v>1.8280000000000001E-2</v>
      </c>
      <c r="P67" s="65">
        <v>1.8280000000000001E-2</v>
      </c>
      <c r="Q67" s="65">
        <v>1.8280000000000001E-2</v>
      </c>
      <c r="R67" s="65">
        <v>1.8280000000000001E-2</v>
      </c>
      <c r="S67" s="65">
        <v>1.8280000000000001E-2</v>
      </c>
      <c r="T67" s="65">
        <v>1.8280000000000001E-2</v>
      </c>
      <c r="U67" s="65">
        <v>1.8280000000000001E-2</v>
      </c>
      <c r="V67" s="65">
        <v>1.8280000000000001E-2</v>
      </c>
      <c r="W67" s="65">
        <v>1.8280000000000001E-2</v>
      </c>
      <c r="X67" s="65">
        <v>1.8280000000000001E-2</v>
      </c>
      <c r="Y67" s="65">
        <v>1.8280000000000001E-2</v>
      </c>
      <c r="Z67" s="65">
        <v>1.8280000000000001E-2</v>
      </c>
      <c r="AA67" s="65">
        <v>1.8280000000000001E-2</v>
      </c>
      <c r="AB67" s="65">
        <v>1.8280000000000001E-2</v>
      </c>
      <c r="AC67" s="65">
        <v>1.8280000000000001E-2</v>
      </c>
      <c r="AD67" s="65">
        <v>1.8280000000000001E-2</v>
      </c>
      <c r="AE67" s="65">
        <v>1.8280000000000001E-2</v>
      </c>
      <c r="AF67" s="65">
        <v>1.8280000000000001E-2</v>
      </c>
      <c r="AG67" s="65">
        <v>1.8280000000000001E-2</v>
      </c>
      <c r="AH67" s="65">
        <v>1.8280000000000001E-2</v>
      </c>
      <c r="AI67" s="65">
        <v>1.8280000000000001E-2</v>
      </c>
      <c r="AJ67" s="14" t="s">
        <v>427</v>
      </c>
      <c r="AK67" s="14">
        <v>1</v>
      </c>
    </row>
    <row r="68" spans="1:37" ht="12.75" customHeight="1" x14ac:dyDescent="0.25">
      <c r="A68" s="100"/>
      <c r="B68" s="14" t="s">
        <v>199</v>
      </c>
      <c r="C68" s="18" t="s">
        <v>321</v>
      </c>
      <c r="D68" s="14"/>
      <c r="E68" s="65">
        <v>2.247E-2</v>
      </c>
      <c r="F68" s="65">
        <v>2.247E-2</v>
      </c>
      <c r="G68" s="65">
        <v>2.247E-2</v>
      </c>
      <c r="H68" s="65">
        <v>2.247E-2</v>
      </c>
      <c r="I68" s="65">
        <v>2.247E-2</v>
      </c>
      <c r="J68" s="65">
        <v>2.247E-2</v>
      </c>
      <c r="K68" s="65">
        <v>2.247E-2</v>
      </c>
      <c r="L68" s="65">
        <v>2.247E-2</v>
      </c>
      <c r="M68" s="65">
        <v>2.247E-2</v>
      </c>
      <c r="N68" s="65">
        <v>2.247E-2</v>
      </c>
      <c r="O68" s="65">
        <v>2.247E-2</v>
      </c>
      <c r="P68" s="65">
        <v>2.247E-2</v>
      </c>
      <c r="Q68" s="65">
        <v>2.247E-2</v>
      </c>
      <c r="R68" s="65">
        <v>2.247E-2</v>
      </c>
      <c r="S68" s="65">
        <v>2.247E-2</v>
      </c>
      <c r="T68" s="65">
        <v>2.247E-2</v>
      </c>
      <c r="U68" s="65">
        <v>2.247E-2</v>
      </c>
      <c r="V68" s="65">
        <v>2.247E-2</v>
      </c>
      <c r="W68" s="65">
        <v>2.247E-2</v>
      </c>
      <c r="X68" s="65">
        <v>2.247E-2</v>
      </c>
      <c r="Y68" s="65">
        <v>2.247E-2</v>
      </c>
      <c r="Z68" s="65">
        <v>2.247E-2</v>
      </c>
      <c r="AA68" s="65">
        <v>2.247E-2</v>
      </c>
      <c r="AB68" s="65">
        <v>2.247E-2</v>
      </c>
      <c r="AC68" s="65">
        <v>2.247E-2</v>
      </c>
      <c r="AD68" s="65">
        <v>2.247E-2</v>
      </c>
      <c r="AE68" s="65">
        <v>2.247E-2</v>
      </c>
      <c r="AF68" s="65">
        <v>2.247E-2</v>
      </c>
      <c r="AG68" s="65">
        <v>2.247E-2</v>
      </c>
      <c r="AH68" s="65">
        <v>2.247E-2</v>
      </c>
      <c r="AI68" s="65">
        <v>2.247E-2</v>
      </c>
      <c r="AJ68" s="14" t="s">
        <v>427</v>
      </c>
      <c r="AK68" s="14">
        <v>1</v>
      </c>
    </row>
    <row r="69" spans="1:37" ht="12.75" customHeight="1" x14ac:dyDescent="0.25">
      <c r="A69" s="100"/>
      <c r="B69" s="14" t="s">
        <v>200</v>
      </c>
      <c r="C69" s="18" t="s">
        <v>321</v>
      </c>
      <c r="D69" s="14"/>
      <c r="E69" s="65">
        <v>1.9140000000000001E-2</v>
      </c>
      <c r="F69" s="65">
        <v>1.9140000000000001E-2</v>
      </c>
      <c r="G69" s="65">
        <v>1.9140000000000001E-2</v>
      </c>
      <c r="H69" s="65">
        <v>1.9140000000000001E-2</v>
      </c>
      <c r="I69" s="65">
        <v>1.9140000000000001E-2</v>
      </c>
      <c r="J69" s="65">
        <v>1.9140000000000001E-2</v>
      </c>
      <c r="K69" s="65">
        <v>1.9140000000000001E-2</v>
      </c>
      <c r="L69" s="65">
        <v>1.9140000000000001E-2</v>
      </c>
      <c r="M69" s="65">
        <v>1.9140000000000001E-2</v>
      </c>
      <c r="N69" s="65">
        <v>1.9140000000000001E-2</v>
      </c>
      <c r="O69" s="65">
        <v>1.9140000000000001E-2</v>
      </c>
      <c r="P69" s="65">
        <v>1.9140000000000001E-2</v>
      </c>
      <c r="Q69" s="65">
        <v>1.9140000000000001E-2</v>
      </c>
      <c r="R69" s="65">
        <v>1.9140000000000001E-2</v>
      </c>
      <c r="S69" s="65">
        <v>1.9140000000000001E-2</v>
      </c>
      <c r="T69" s="65">
        <v>1.9140000000000001E-2</v>
      </c>
      <c r="U69" s="65">
        <v>1.9140000000000001E-2</v>
      </c>
      <c r="V69" s="65">
        <v>1.9140000000000001E-2</v>
      </c>
      <c r="W69" s="65">
        <v>1.9140000000000001E-2</v>
      </c>
      <c r="X69" s="65">
        <v>1.9140000000000001E-2</v>
      </c>
      <c r="Y69" s="65">
        <v>1.9140000000000001E-2</v>
      </c>
      <c r="Z69" s="65">
        <v>1.9140000000000001E-2</v>
      </c>
      <c r="AA69" s="65">
        <v>1.9140000000000001E-2</v>
      </c>
      <c r="AB69" s="65">
        <v>1.9140000000000001E-2</v>
      </c>
      <c r="AC69" s="65">
        <v>1.9140000000000001E-2</v>
      </c>
      <c r="AD69" s="65">
        <v>1.9140000000000001E-2</v>
      </c>
      <c r="AE69" s="65">
        <v>1.9140000000000001E-2</v>
      </c>
      <c r="AF69" s="65">
        <v>1.9140000000000001E-2</v>
      </c>
      <c r="AG69" s="65">
        <v>1.9140000000000001E-2</v>
      </c>
      <c r="AH69" s="65">
        <v>1.9140000000000001E-2</v>
      </c>
      <c r="AI69" s="65">
        <v>1.9140000000000001E-2</v>
      </c>
      <c r="AJ69" s="14" t="s">
        <v>427</v>
      </c>
      <c r="AK69" s="14">
        <v>1</v>
      </c>
    </row>
    <row r="70" spans="1:37" ht="12.75" customHeight="1" x14ac:dyDescent="0.25">
      <c r="A70" s="100"/>
      <c r="B70" s="14" t="s">
        <v>201</v>
      </c>
      <c r="C70" s="18" t="s">
        <v>321</v>
      </c>
      <c r="D70" s="14"/>
      <c r="E70" s="65">
        <v>2.538E-2</v>
      </c>
      <c r="F70" s="65">
        <v>2.538E-2</v>
      </c>
      <c r="G70" s="65">
        <v>2.538E-2</v>
      </c>
      <c r="H70" s="65">
        <v>2.538E-2</v>
      </c>
      <c r="I70" s="65">
        <v>2.538E-2</v>
      </c>
      <c r="J70" s="65">
        <v>2.538E-2</v>
      </c>
      <c r="K70" s="65">
        <v>2.538E-2</v>
      </c>
      <c r="L70" s="65">
        <v>2.538E-2</v>
      </c>
      <c r="M70" s="65">
        <v>2.538E-2</v>
      </c>
      <c r="N70" s="65">
        <v>2.538E-2</v>
      </c>
      <c r="O70" s="65">
        <v>2.538E-2</v>
      </c>
      <c r="P70" s="65">
        <v>2.538E-2</v>
      </c>
      <c r="Q70" s="65">
        <v>2.538E-2</v>
      </c>
      <c r="R70" s="65">
        <v>2.538E-2</v>
      </c>
      <c r="S70" s="65">
        <v>2.538E-2</v>
      </c>
      <c r="T70" s="65">
        <v>2.538E-2</v>
      </c>
      <c r="U70" s="65">
        <v>2.538E-2</v>
      </c>
      <c r="V70" s="65">
        <v>2.538E-2</v>
      </c>
      <c r="W70" s="65">
        <v>2.538E-2</v>
      </c>
      <c r="X70" s="65">
        <v>2.538E-2</v>
      </c>
      <c r="Y70" s="65">
        <v>2.538E-2</v>
      </c>
      <c r="Z70" s="65">
        <v>2.538E-2</v>
      </c>
      <c r="AA70" s="65">
        <v>2.538E-2</v>
      </c>
      <c r="AB70" s="65">
        <v>2.538E-2</v>
      </c>
      <c r="AC70" s="65">
        <v>2.538E-2</v>
      </c>
      <c r="AD70" s="65">
        <v>2.538E-2</v>
      </c>
      <c r="AE70" s="65">
        <v>2.538E-2</v>
      </c>
      <c r="AF70" s="65">
        <v>2.538E-2</v>
      </c>
      <c r="AG70" s="65">
        <v>2.538E-2</v>
      </c>
      <c r="AH70" s="65">
        <v>2.538E-2</v>
      </c>
      <c r="AI70" s="65">
        <v>2.538E-2</v>
      </c>
      <c r="AJ70" s="14" t="s">
        <v>427</v>
      </c>
      <c r="AK70" s="14">
        <v>1</v>
      </c>
    </row>
    <row r="71" spans="1:37" ht="12.75" customHeight="1" x14ac:dyDescent="0.25">
      <c r="A71" s="100"/>
      <c r="B71" s="14" t="s">
        <v>428</v>
      </c>
      <c r="C71" s="18" t="s">
        <v>321</v>
      </c>
      <c r="D71" s="14"/>
      <c r="E71" s="65">
        <v>2.538E-2</v>
      </c>
      <c r="F71" s="65">
        <v>2.538E-2</v>
      </c>
      <c r="G71" s="65">
        <v>2.538E-2</v>
      </c>
      <c r="H71" s="65">
        <v>2.538E-2</v>
      </c>
      <c r="I71" s="65">
        <v>2.538E-2</v>
      </c>
      <c r="J71" s="65">
        <v>2.538E-2</v>
      </c>
      <c r="K71" s="65">
        <v>2.538E-2</v>
      </c>
      <c r="L71" s="65">
        <v>2.538E-2</v>
      </c>
      <c r="M71" s="65">
        <v>2.538E-2</v>
      </c>
      <c r="N71" s="65">
        <v>2.538E-2</v>
      </c>
      <c r="O71" s="65">
        <v>2.538E-2</v>
      </c>
      <c r="P71" s="65">
        <v>2.538E-2</v>
      </c>
      <c r="Q71" s="65">
        <v>2.538E-2</v>
      </c>
      <c r="R71" s="65">
        <v>2.538E-2</v>
      </c>
      <c r="S71" s="65">
        <v>2.538E-2</v>
      </c>
      <c r="T71" s="65">
        <v>2.538E-2</v>
      </c>
      <c r="U71" s="65">
        <v>2.538E-2</v>
      </c>
      <c r="V71" s="65">
        <v>2.538E-2</v>
      </c>
      <c r="W71" s="65">
        <v>2.538E-2</v>
      </c>
      <c r="X71" s="65">
        <v>2.538E-2</v>
      </c>
      <c r="Y71" s="65">
        <v>2.538E-2</v>
      </c>
      <c r="Z71" s="65">
        <v>2.538E-2</v>
      </c>
      <c r="AA71" s="65">
        <v>2.538E-2</v>
      </c>
      <c r="AB71" s="65">
        <v>2.538E-2</v>
      </c>
      <c r="AC71" s="65">
        <v>2.538E-2</v>
      </c>
      <c r="AD71" s="65">
        <v>2.538E-2</v>
      </c>
      <c r="AE71" s="65">
        <v>2.538E-2</v>
      </c>
      <c r="AF71" s="65">
        <v>2.538E-2</v>
      </c>
      <c r="AG71" s="65">
        <v>2.538E-2</v>
      </c>
      <c r="AH71" s="65">
        <v>2.538E-2</v>
      </c>
      <c r="AI71" s="65">
        <v>2.538E-2</v>
      </c>
      <c r="AJ71" s="14" t="s">
        <v>427</v>
      </c>
      <c r="AK71" s="14">
        <v>1</v>
      </c>
    </row>
    <row r="72" spans="1:37" ht="12.75" customHeight="1" x14ac:dyDescent="0.25">
      <c r="A72" s="100" t="s">
        <v>40</v>
      </c>
      <c r="B72" s="14" t="s">
        <v>195</v>
      </c>
      <c r="C72" s="18" t="s">
        <v>321</v>
      </c>
      <c r="D72" s="14"/>
      <c r="E72" s="65">
        <v>1.8280000000000001E-2</v>
      </c>
      <c r="F72" s="65">
        <v>1.8280000000000001E-2</v>
      </c>
      <c r="G72" s="65">
        <v>1.8280000000000001E-2</v>
      </c>
      <c r="H72" s="65">
        <v>1.8280000000000001E-2</v>
      </c>
      <c r="I72" s="65">
        <v>1.8280000000000001E-2</v>
      </c>
      <c r="J72" s="65">
        <v>1.8280000000000001E-2</v>
      </c>
      <c r="K72" s="65">
        <v>1.8280000000000001E-2</v>
      </c>
      <c r="L72" s="65">
        <v>1.8280000000000001E-2</v>
      </c>
      <c r="M72" s="65">
        <v>1.8280000000000001E-2</v>
      </c>
      <c r="N72" s="65">
        <v>1.8280000000000001E-2</v>
      </c>
      <c r="O72" s="65">
        <v>1.8280000000000001E-2</v>
      </c>
      <c r="P72" s="65">
        <v>1.8280000000000001E-2</v>
      </c>
      <c r="Q72" s="65">
        <v>1.8280000000000001E-2</v>
      </c>
      <c r="R72" s="65">
        <v>1.8280000000000001E-2</v>
      </c>
      <c r="S72" s="65">
        <v>1.8280000000000001E-2</v>
      </c>
      <c r="T72" s="65">
        <v>1.8280000000000001E-2</v>
      </c>
      <c r="U72" s="65">
        <v>1.8280000000000001E-2</v>
      </c>
      <c r="V72" s="65">
        <v>1.8280000000000001E-2</v>
      </c>
      <c r="W72" s="65">
        <v>1.8280000000000001E-2</v>
      </c>
      <c r="X72" s="65">
        <v>1.8280000000000001E-2</v>
      </c>
      <c r="Y72" s="65">
        <v>1.8280000000000001E-2</v>
      </c>
      <c r="Z72" s="65">
        <v>1.8280000000000001E-2</v>
      </c>
      <c r="AA72" s="65">
        <v>1.8280000000000001E-2</v>
      </c>
      <c r="AB72" s="65">
        <v>1.8280000000000001E-2</v>
      </c>
      <c r="AC72" s="65">
        <v>1.8280000000000001E-2</v>
      </c>
      <c r="AD72" s="65">
        <v>1.8280000000000001E-2</v>
      </c>
      <c r="AE72" s="65">
        <v>1.8280000000000001E-2</v>
      </c>
      <c r="AF72" s="65">
        <v>1.8280000000000001E-2</v>
      </c>
      <c r="AG72" s="65">
        <v>1.8280000000000001E-2</v>
      </c>
      <c r="AH72" s="65">
        <v>1.8280000000000001E-2</v>
      </c>
      <c r="AI72" s="65">
        <v>1.8280000000000001E-2</v>
      </c>
      <c r="AJ72" s="14" t="s">
        <v>427</v>
      </c>
      <c r="AK72" s="14">
        <v>1</v>
      </c>
    </row>
    <row r="73" spans="1:37" ht="12.75" customHeight="1" x14ac:dyDescent="0.25">
      <c r="A73" s="100"/>
      <c r="B73" s="14" t="s">
        <v>199</v>
      </c>
      <c r="C73" s="18" t="s">
        <v>321</v>
      </c>
      <c r="D73" s="14"/>
      <c r="E73" s="65">
        <v>2.247E-2</v>
      </c>
      <c r="F73" s="65">
        <v>2.247E-2</v>
      </c>
      <c r="G73" s="65">
        <v>2.247E-2</v>
      </c>
      <c r="H73" s="65">
        <v>2.247E-2</v>
      </c>
      <c r="I73" s="65">
        <v>2.247E-2</v>
      </c>
      <c r="J73" s="65">
        <v>2.247E-2</v>
      </c>
      <c r="K73" s="65">
        <v>2.247E-2</v>
      </c>
      <c r="L73" s="65">
        <v>2.247E-2</v>
      </c>
      <c r="M73" s="65">
        <v>2.247E-2</v>
      </c>
      <c r="N73" s="65">
        <v>2.247E-2</v>
      </c>
      <c r="O73" s="65">
        <v>2.247E-2</v>
      </c>
      <c r="P73" s="65">
        <v>2.247E-2</v>
      </c>
      <c r="Q73" s="65">
        <v>2.247E-2</v>
      </c>
      <c r="R73" s="65">
        <v>2.247E-2</v>
      </c>
      <c r="S73" s="65">
        <v>2.247E-2</v>
      </c>
      <c r="T73" s="65">
        <v>2.247E-2</v>
      </c>
      <c r="U73" s="65">
        <v>2.247E-2</v>
      </c>
      <c r="V73" s="65">
        <v>2.247E-2</v>
      </c>
      <c r="W73" s="65">
        <v>2.247E-2</v>
      </c>
      <c r="X73" s="65">
        <v>2.247E-2</v>
      </c>
      <c r="Y73" s="65">
        <v>2.247E-2</v>
      </c>
      <c r="Z73" s="65">
        <v>2.247E-2</v>
      </c>
      <c r="AA73" s="65">
        <v>2.247E-2</v>
      </c>
      <c r="AB73" s="65">
        <v>2.247E-2</v>
      </c>
      <c r="AC73" s="65">
        <v>2.247E-2</v>
      </c>
      <c r="AD73" s="65">
        <v>2.247E-2</v>
      </c>
      <c r="AE73" s="65">
        <v>2.247E-2</v>
      </c>
      <c r="AF73" s="65">
        <v>2.247E-2</v>
      </c>
      <c r="AG73" s="65">
        <v>2.247E-2</v>
      </c>
      <c r="AH73" s="65">
        <v>2.247E-2</v>
      </c>
      <c r="AI73" s="65">
        <v>2.247E-2</v>
      </c>
      <c r="AJ73" s="14" t="s">
        <v>427</v>
      </c>
      <c r="AK73" s="14">
        <v>1</v>
      </c>
    </row>
    <row r="74" spans="1:37" ht="12.75" customHeight="1" x14ac:dyDescent="0.25">
      <c r="A74" s="100"/>
      <c r="B74" s="14" t="s">
        <v>200</v>
      </c>
      <c r="C74" s="18" t="s">
        <v>321</v>
      </c>
      <c r="D74" s="14"/>
      <c r="E74" s="65">
        <v>1.9140000000000001E-2</v>
      </c>
      <c r="F74" s="65">
        <v>1.9140000000000001E-2</v>
      </c>
      <c r="G74" s="65">
        <v>1.9140000000000001E-2</v>
      </c>
      <c r="H74" s="65">
        <v>1.9140000000000001E-2</v>
      </c>
      <c r="I74" s="65">
        <v>1.9140000000000001E-2</v>
      </c>
      <c r="J74" s="65">
        <v>1.9140000000000001E-2</v>
      </c>
      <c r="K74" s="65">
        <v>1.9140000000000001E-2</v>
      </c>
      <c r="L74" s="65">
        <v>1.9140000000000001E-2</v>
      </c>
      <c r="M74" s="65">
        <v>1.9140000000000001E-2</v>
      </c>
      <c r="N74" s="65">
        <v>1.9140000000000001E-2</v>
      </c>
      <c r="O74" s="65">
        <v>1.9140000000000001E-2</v>
      </c>
      <c r="P74" s="65">
        <v>1.9140000000000001E-2</v>
      </c>
      <c r="Q74" s="65">
        <v>1.9140000000000001E-2</v>
      </c>
      <c r="R74" s="65">
        <v>1.9140000000000001E-2</v>
      </c>
      <c r="S74" s="65">
        <v>1.9140000000000001E-2</v>
      </c>
      <c r="T74" s="65">
        <v>1.9140000000000001E-2</v>
      </c>
      <c r="U74" s="65">
        <v>1.9140000000000001E-2</v>
      </c>
      <c r="V74" s="65">
        <v>1.9140000000000001E-2</v>
      </c>
      <c r="W74" s="65">
        <v>1.9140000000000001E-2</v>
      </c>
      <c r="X74" s="65">
        <v>1.9140000000000001E-2</v>
      </c>
      <c r="Y74" s="65">
        <v>1.9140000000000001E-2</v>
      </c>
      <c r="Z74" s="65">
        <v>1.9140000000000001E-2</v>
      </c>
      <c r="AA74" s="65">
        <v>1.9140000000000001E-2</v>
      </c>
      <c r="AB74" s="65">
        <v>1.9140000000000001E-2</v>
      </c>
      <c r="AC74" s="65">
        <v>1.9140000000000001E-2</v>
      </c>
      <c r="AD74" s="65">
        <v>1.9140000000000001E-2</v>
      </c>
      <c r="AE74" s="65">
        <v>1.9140000000000001E-2</v>
      </c>
      <c r="AF74" s="65">
        <v>1.9140000000000001E-2</v>
      </c>
      <c r="AG74" s="65">
        <v>1.9140000000000001E-2</v>
      </c>
      <c r="AH74" s="65">
        <v>1.9140000000000001E-2</v>
      </c>
      <c r="AI74" s="65">
        <v>1.9140000000000001E-2</v>
      </c>
      <c r="AJ74" s="14" t="s">
        <v>427</v>
      </c>
      <c r="AK74" s="14">
        <v>1</v>
      </c>
    </row>
    <row r="75" spans="1:37" ht="12.75" customHeight="1" x14ac:dyDescent="0.25">
      <c r="A75" s="100"/>
      <c r="B75" s="14" t="s">
        <v>201</v>
      </c>
      <c r="C75" s="18" t="s">
        <v>321</v>
      </c>
      <c r="D75" s="14"/>
      <c r="E75" s="65">
        <v>2.538E-2</v>
      </c>
      <c r="F75" s="65">
        <v>2.538E-2</v>
      </c>
      <c r="G75" s="65">
        <v>2.538E-2</v>
      </c>
      <c r="H75" s="65">
        <v>2.538E-2</v>
      </c>
      <c r="I75" s="65">
        <v>2.538E-2</v>
      </c>
      <c r="J75" s="65">
        <v>2.538E-2</v>
      </c>
      <c r="K75" s="65">
        <v>2.538E-2</v>
      </c>
      <c r="L75" s="65">
        <v>2.538E-2</v>
      </c>
      <c r="M75" s="65">
        <v>2.538E-2</v>
      </c>
      <c r="N75" s="65">
        <v>2.538E-2</v>
      </c>
      <c r="O75" s="65">
        <v>2.538E-2</v>
      </c>
      <c r="P75" s="65">
        <v>2.538E-2</v>
      </c>
      <c r="Q75" s="65">
        <v>2.538E-2</v>
      </c>
      <c r="R75" s="65">
        <v>2.538E-2</v>
      </c>
      <c r="S75" s="65">
        <v>2.538E-2</v>
      </c>
      <c r="T75" s="65">
        <v>2.538E-2</v>
      </c>
      <c r="U75" s="65">
        <v>2.538E-2</v>
      </c>
      <c r="V75" s="65">
        <v>2.538E-2</v>
      </c>
      <c r="W75" s="65">
        <v>2.538E-2</v>
      </c>
      <c r="X75" s="65">
        <v>2.538E-2</v>
      </c>
      <c r="Y75" s="65">
        <v>2.538E-2</v>
      </c>
      <c r="Z75" s="65">
        <v>2.538E-2</v>
      </c>
      <c r="AA75" s="65">
        <v>2.538E-2</v>
      </c>
      <c r="AB75" s="65">
        <v>2.538E-2</v>
      </c>
      <c r="AC75" s="65">
        <v>2.538E-2</v>
      </c>
      <c r="AD75" s="65">
        <v>2.538E-2</v>
      </c>
      <c r="AE75" s="65">
        <v>2.538E-2</v>
      </c>
      <c r="AF75" s="65">
        <v>2.538E-2</v>
      </c>
      <c r="AG75" s="65">
        <v>2.538E-2</v>
      </c>
      <c r="AH75" s="65">
        <v>2.538E-2</v>
      </c>
      <c r="AI75" s="65">
        <v>2.538E-2</v>
      </c>
      <c r="AJ75" s="14" t="s">
        <v>427</v>
      </c>
      <c r="AK75" s="14">
        <v>1</v>
      </c>
    </row>
    <row r="76" spans="1:37" ht="12.75" customHeight="1" x14ac:dyDescent="0.25">
      <c r="A76" s="100"/>
      <c r="B76" s="14" t="s">
        <v>202</v>
      </c>
      <c r="C76" s="18" t="s">
        <v>321</v>
      </c>
      <c r="D76" s="14"/>
      <c r="E76" s="65">
        <v>2.538E-2</v>
      </c>
      <c r="F76" s="65">
        <v>2.538E-2</v>
      </c>
      <c r="G76" s="65">
        <v>2.538E-2</v>
      </c>
      <c r="H76" s="65">
        <v>2.538E-2</v>
      </c>
      <c r="I76" s="65">
        <v>2.538E-2</v>
      </c>
      <c r="J76" s="65">
        <v>2.538E-2</v>
      </c>
      <c r="K76" s="65">
        <v>2.538E-2</v>
      </c>
      <c r="L76" s="65">
        <v>2.538E-2</v>
      </c>
      <c r="M76" s="65">
        <v>2.538E-2</v>
      </c>
      <c r="N76" s="65">
        <v>2.538E-2</v>
      </c>
      <c r="O76" s="65">
        <v>2.538E-2</v>
      </c>
      <c r="P76" s="65">
        <v>2.538E-2</v>
      </c>
      <c r="Q76" s="65">
        <v>2.538E-2</v>
      </c>
      <c r="R76" s="65">
        <v>2.538E-2</v>
      </c>
      <c r="S76" s="65">
        <v>2.538E-2</v>
      </c>
      <c r="T76" s="65">
        <v>2.538E-2</v>
      </c>
      <c r="U76" s="65">
        <v>2.538E-2</v>
      </c>
      <c r="V76" s="65">
        <v>2.538E-2</v>
      </c>
      <c r="W76" s="65">
        <v>2.538E-2</v>
      </c>
      <c r="X76" s="65">
        <v>2.538E-2</v>
      </c>
      <c r="Y76" s="65">
        <v>2.538E-2</v>
      </c>
      <c r="Z76" s="65">
        <v>2.538E-2</v>
      </c>
      <c r="AA76" s="65">
        <v>2.538E-2</v>
      </c>
      <c r="AB76" s="65">
        <v>2.538E-2</v>
      </c>
      <c r="AC76" s="65">
        <v>2.538E-2</v>
      </c>
      <c r="AD76" s="65">
        <v>2.538E-2</v>
      </c>
      <c r="AE76" s="65">
        <v>2.538E-2</v>
      </c>
      <c r="AF76" s="65">
        <v>2.538E-2</v>
      </c>
      <c r="AG76" s="65">
        <v>2.538E-2</v>
      </c>
      <c r="AH76" s="65">
        <v>2.538E-2</v>
      </c>
      <c r="AI76" s="65">
        <v>2.538E-2</v>
      </c>
      <c r="AJ76" s="14" t="s">
        <v>427</v>
      </c>
      <c r="AK76" s="14">
        <v>1</v>
      </c>
    </row>
    <row r="77" spans="1:37" ht="12.75" customHeight="1" x14ac:dyDescent="0.25">
      <c r="A77" s="100" t="s">
        <v>44</v>
      </c>
      <c r="B77" s="14" t="s">
        <v>195</v>
      </c>
      <c r="C77" s="18" t="s">
        <v>321</v>
      </c>
      <c r="D77" s="14"/>
      <c r="E77" s="64">
        <v>4.0070000000000001E-2</v>
      </c>
      <c r="F77" s="64">
        <v>4.0070000000000001E-2</v>
      </c>
      <c r="G77" s="64">
        <v>4.0070000000000001E-2</v>
      </c>
      <c r="H77" s="64">
        <v>4.0070000000000001E-2</v>
      </c>
      <c r="I77" s="64">
        <v>4.0070000000000001E-2</v>
      </c>
      <c r="J77" s="64">
        <v>4.0070000000000001E-2</v>
      </c>
      <c r="K77" s="64">
        <v>4.0070000000000001E-2</v>
      </c>
      <c r="L77" s="64">
        <v>4.0070000000000001E-2</v>
      </c>
      <c r="M77" s="64">
        <v>4.0070000000000001E-2</v>
      </c>
      <c r="N77" s="64">
        <v>4.0070000000000001E-2</v>
      </c>
      <c r="O77" s="64">
        <v>4.0070000000000001E-2</v>
      </c>
      <c r="P77" s="64">
        <v>4.0070000000000001E-2</v>
      </c>
      <c r="Q77" s="64">
        <v>4.0070000000000001E-2</v>
      </c>
      <c r="R77" s="64">
        <v>4.0070000000000001E-2</v>
      </c>
      <c r="S77" s="64">
        <v>4.0070000000000001E-2</v>
      </c>
      <c r="T77" s="64">
        <v>4.0070000000000001E-2</v>
      </c>
      <c r="U77" s="64">
        <v>4.0070000000000001E-2</v>
      </c>
      <c r="V77" s="64">
        <v>4.0070000000000001E-2</v>
      </c>
      <c r="W77" s="64">
        <v>4.0070000000000001E-2</v>
      </c>
      <c r="X77" s="64">
        <v>4.0070000000000001E-2</v>
      </c>
      <c r="Y77" s="64">
        <v>4.0070000000000001E-2</v>
      </c>
      <c r="Z77" s="64">
        <v>4.0070000000000001E-2</v>
      </c>
      <c r="AA77" s="64">
        <v>4.0070000000000001E-2</v>
      </c>
      <c r="AB77" s="64">
        <v>4.0070000000000001E-2</v>
      </c>
      <c r="AC77" s="64">
        <v>4.0070000000000001E-2</v>
      </c>
      <c r="AD77" s="64">
        <v>4.0070000000000001E-2</v>
      </c>
      <c r="AE77" s="64">
        <v>4.0070000000000001E-2</v>
      </c>
      <c r="AF77" s="64">
        <v>4.0070000000000001E-2</v>
      </c>
      <c r="AG77" s="64">
        <v>4.0070000000000001E-2</v>
      </c>
      <c r="AH77" s="64">
        <v>4.0070000000000001E-2</v>
      </c>
      <c r="AI77" s="64">
        <v>4.0070000000000001E-2</v>
      </c>
      <c r="AJ77" s="14" t="s">
        <v>427</v>
      </c>
      <c r="AK77" s="14">
        <v>1</v>
      </c>
    </row>
    <row r="78" spans="1:37" ht="12.75" customHeight="1" x14ac:dyDescent="0.25">
      <c r="A78" s="100"/>
      <c r="B78" s="14" t="s">
        <v>199</v>
      </c>
      <c r="C78" s="18" t="s">
        <v>321</v>
      </c>
      <c r="D78" s="14"/>
      <c r="E78" s="64">
        <v>8.8349999999999998E-2</v>
      </c>
      <c r="F78" s="64">
        <v>8.8349999999999998E-2</v>
      </c>
      <c r="G78" s="64">
        <v>8.8349999999999998E-2</v>
      </c>
      <c r="H78" s="64">
        <v>8.8349999999999998E-2</v>
      </c>
      <c r="I78" s="64">
        <v>8.8349999999999998E-2</v>
      </c>
      <c r="J78" s="64">
        <v>8.8349999999999998E-2</v>
      </c>
      <c r="K78" s="64">
        <v>8.8349999999999998E-2</v>
      </c>
      <c r="L78" s="64">
        <v>8.8349999999999998E-2</v>
      </c>
      <c r="M78" s="64">
        <v>8.8349999999999998E-2</v>
      </c>
      <c r="N78" s="64">
        <v>8.8349999999999998E-2</v>
      </c>
      <c r="O78" s="64">
        <v>8.8349999999999998E-2</v>
      </c>
      <c r="P78" s="64">
        <v>8.8349999999999998E-2</v>
      </c>
      <c r="Q78" s="64">
        <v>8.8349999999999998E-2</v>
      </c>
      <c r="R78" s="64">
        <v>8.8349999999999998E-2</v>
      </c>
      <c r="S78" s="64">
        <v>8.8349999999999998E-2</v>
      </c>
      <c r="T78" s="64">
        <v>8.8349999999999998E-2</v>
      </c>
      <c r="U78" s="64">
        <v>8.8349999999999998E-2</v>
      </c>
      <c r="V78" s="64">
        <v>8.8349999999999998E-2</v>
      </c>
      <c r="W78" s="64">
        <v>8.8349999999999998E-2</v>
      </c>
      <c r="X78" s="64">
        <v>8.8349999999999998E-2</v>
      </c>
      <c r="Y78" s="64">
        <v>8.8349999999999998E-2</v>
      </c>
      <c r="Z78" s="64">
        <v>8.8349999999999998E-2</v>
      </c>
      <c r="AA78" s="64">
        <v>8.8349999999999998E-2</v>
      </c>
      <c r="AB78" s="64">
        <v>8.8349999999999998E-2</v>
      </c>
      <c r="AC78" s="64">
        <v>8.8349999999999998E-2</v>
      </c>
      <c r="AD78" s="64">
        <v>8.8349999999999998E-2</v>
      </c>
      <c r="AE78" s="64">
        <v>8.8349999999999998E-2</v>
      </c>
      <c r="AF78" s="64">
        <v>8.8349999999999998E-2</v>
      </c>
      <c r="AG78" s="64">
        <v>8.8349999999999998E-2</v>
      </c>
      <c r="AH78" s="64">
        <v>8.8349999999999998E-2</v>
      </c>
      <c r="AI78" s="64">
        <v>8.8349999999999998E-2</v>
      </c>
      <c r="AJ78" s="14" t="s">
        <v>427</v>
      </c>
      <c r="AK78" s="14">
        <v>1</v>
      </c>
    </row>
    <row r="79" spans="1:37" ht="12.75" customHeight="1" x14ac:dyDescent="0.25">
      <c r="A79" s="100"/>
      <c r="B79" s="14" t="s">
        <v>200</v>
      </c>
      <c r="C79" s="18" t="s">
        <v>321</v>
      </c>
      <c r="D79" s="14"/>
      <c r="E79" s="64">
        <v>3.1690000000000003E-2</v>
      </c>
      <c r="F79" s="64">
        <v>3.1690000000000003E-2</v>
      </c>
      <c r="G79" s="64">
        <v>3.1690000000000003E-2</v>
      </c>
      <c r="H79" s="64">
        <v>3.1690000000000003E-2</v>
      </c>
      <c r="I79" s="64">
        <v>3.1690000000000003E-2</v>
      </c>
      <c r="J79" s="64">
        <v>3.1690000000000003E-2</v>
      </c>
      <c r="K79" s="64">
        <v>3.1690000000000003E-2</v>
      </c>
      <c r="L79" s="64">
        <v>3.1690000000000003E-2</v>
      </c>
      <c r="M79" s="64">
        <v>3.1690000000000003E-2</v>
      </c>
      <c r="N79" s="64">
        <v>3.1690000000000003E-2</v>
      </c>
      <c r="O79" s="64">
        <v>3.1690000000000003E-2</v>
      </c>
      <c r="P79" s="64">
        <v>3.1690000000000003E-2</v>
      </c>
      <c r="Q79" s="64">
        <v>3.1690000000000003E-2</v>
      </c>
      <c r="R79" s="64">
        <v>3.1690000000000003E-2</v>
      </c>
      <c r="S79" s="64">
        <v>3.1690000000000003E-2</v>
      </c>
      <c r="T79" s="64">
        <v>3.1690000000000003E-2</v>
      </c>
      <c r="U79" s="64">
        <v>3.1690000000000003E-2</v>
      </c>
      <c r="V79" s="64">
        <v>3.1690000000000003E-2</v>
      </c>
      <c r="W79" s="64">
        <v>3.1690000000000003E-2</v>
      </c>
      <c r="X79" s="64">
        <v>3.1690000000000003E-2</v>
      </c>
      <c r="Y79" s="64">
        <v>3.1690000000000003E-2</v>
      </c>
      <c r="Z79" s="64">
        <v>3.1690000000000003E-2</v>
      </c>
      <c r="AA79" s="64">
        <v>3.1690000000000003E-2</v>
      </c>
      <c r="AB79" s="64">
        <v>3.1690000000000003E-2</v>
      </c>
      <c r="AC79" s="64">
        <v>3.1690000000000003E-2</v>
      </c>
      <c r="AD79" s="64">
        <v>3.1690000000000003E-2</v>
      </c>
      <c r="AE79" s="64">
        <v>3.1690000000000003E-2</v>
      </c>
      <c r="AF79" s="64">
        <v>3.1690000000000003E-2</v>
      </c>
      <c r="AG79" s="64">
        <v>3.1690000000000003E-2</v>
      </c>
      <c r="AH79" s="64">
        <v>3.1690000000000003E-2</v>
      </c>
      <c r="AI79" s="64">
        <v>3.1690000000000003E-2</v>
      </c>
      <c r="AJ79" s="14" t="s">
        <v>427</v>
      </c>
      <c r="AK79" s="14">
        <v>1</v>
      </c>
    </row>
    <row r="80" spans="1:37" ht="12.75" customHeight="1" x14ac:dyDescent="0.25">
      <c r="A80" s="100"/>
      <c r="B80" s="14" t="s">
        <v>201</v>
      </c>
      <c r="C80" s="18" t="s">
        <v>321</v>
      </c>
      <c r="D80" s="14"/>
      <c r="E80" s="64">
        <v>0.14432</v>
      </c>
      <c r="F80" s="64">
        <v>0.14432</v>
      </c>
      <c r="G80" s="64">
        <v>0.14432</v>
      </c>
      <c r="H80" s="64">
        <v>0.14432</v>
      </c>
      <c r="I80" s="64">
        <v>0.14432</v>
      </c>
      <c r="J80" s="64">
        <v>0.14432</v>
      </c>
      <c r="K80" s="64">
        <v>0.14432</v>
      </c>
      <c r="L80" s="64">
        <v>0.14432</v>
      </c>
      <c r="M80" s="64">
        <v>0.14432</v>
      </c>
      <c r="N80" s="64">
        <v>0.14432</v>
      </c>
      <c r="O80" s="64">
        <v>0.14432</v>
      </c>
      <c r="P80" s="64">
        <v>0.14432</v>
      </c>
      <c r="Q80" s="64">
        <v>0.14432</v>
      </c>
      <c r="R80" s="64">
        <v>0.14432</v>
      </c>
      <c r="S80" s="64">
        <v>0.14432</v>
      </c>
      <c r="T80" s="64">
        <v>0.14432</v>
      </c>
      <c r="U80" s="64">
        <v>0.14432</v>
      </c>
      <c r="V80" s="64">
        <v>0.14432</v>
      </c>
      <c r="W80" s="64">
        <v>0.14432</v>
      </c>
      <c r="X80" s="64">
        <v>0.14432</v>
      </c>
      <c r="Y80" s="64">
        <v>0.14432</v>
      </c>
      <c r="Z80" s="64">
        <v>0.14432</v>
      </c>
      <c r="AA80" s="64">
        <v>0.14432</v>
      </c>
      <c r="AB80" s="64">
        <v>0.14432</v>
      </c>
      <c r="AC80" s="64">
        <v>0.14432</v>
      </c>
      <c r="AD80" s="64">
        <v>0.14432</v>
      </c>
      <c r="AE80" s="64">
        <v>0.14432</v>
      </c>
      <c r="AF80" s="64">
        <v>0.14432</v>
      </c>
      <c r="AG80" s="64">
        <v>0.14432</v>
      </c>
      <c r="AH80" s="64">
        <v>0.14432</v>
      </c>
      <c r="AI80" s="64">
        <v>0.14432</v>
      </c>
      <c r="AJ80" s="14" t="s">
        <v>427</v>
      </c>
      <c r="AK80" s="14">
        <v>1</v>
      </c>
    </row>
    <row r="81" spans="1:37" ht="12.75" customHeight="1" x14ac:dyDescent="0.25">
      <c r="A81" s="100"/>
      <c r="B81" s="14" t="s">
        <v>202</v>
      </c>
      <c r="C81" s="18" t="s">
        <v>321</v>
      </c>
      <c r="D81" s="14"/>
      <c r="E81" s="64">
        <v>0.14432</v>
      </c>
      <c r="F81" s="64">
        <v>0.14432</v>
      </c>
      <c r="G81" s="64">
        <v>0.14432</v>
      </c>
      <c r="H81" s="64">
        <v>0.14432</v>
      </c>
      <c r="I81" s="64">
        <v>0.14432</v>
      </c>
      <c r="J81" s="64">
        <v>0.14432</v>
      </c>
      <c r="K81" s="64">
        <v>0.14432</v>
      </c>
      <c r="L81" s="64">
        <v>0.14432</v>
      </c>
      <c r="M81" s="64">
        <v>0.14432</v>
      </c>
      <c r="N81" s="64">
        <v>0.14432</v>
      </c>
      <c r="O81" s="64">
        <v>0.14432</v>
      </c>
      <c r="P81" s="64">
        <v>0.14432</v>
      </c>
      <c r="Q81" s="64">
        <v>0.14432</v>
      </c>
      <c r="R81" s="64">
        <v>0.14432</v>
      </c>
      <c r="S81" s="64">
        <v>0.14432</v>
      </c>
      <c r="T81" s="64">
        <v>0.14432</v>
      </c>
      <c r="U81" s="64">
        <v>0.14432</v>
      </c>
      <c r="V81" s="64">
        <v>0.14432</v>
      </c>
      <c r="W81" s="64">
        <v>0.14432</v>
      </c>
      <c r="X81" s="64">
        <v>0.14432</v>
      </c>
      <c r="Y81" s="64">
        <v>0.14432</v>
      </c>
      <c r="Z81" s="64">
        <v>0.14432</v>
      </c>
      <c r="AA81" s="64">
        <v>0.14432</v>
      </c>
      <c r="AB81" s="64">
        <v>0.14432</v>
      </c>
      <c r="AC81" s="64">
        <v>0.14432</v>
      </c>
      <c r="AD81" s="64">
        <v>0.14432</v>
      </c>
      <c r="AE81" s="64">
        <v>0.14432</v>
      </c>
      <c r="AF81" s="64">
        <v>0.14432</v>
      </c>
      <c r="AG81" s="64">
        <v>0.14432</v>
      </c>
      <c r="AH81" s="64">
        <v>0.14432</v>
      </c>
      <c r="AI81" s="64">
        <v>0.14432</v>
      </c>
      <c r="AJ81" s="14" t="s">
        <v>427</v>
      </c>
      <c r="AK81" s="14">
        <v>1</v>
      </c>
    </row>
    <row r="82" spans="1:37" ht="12.75" customHeight="1" x14ac:dyDescent="0.25">
      <c r="A82" s="100" t="s">
        <v>47</v>
      </c>
      <c r="B82" s="14" t="s">
        <v>195</v>
      </c>
      <c r="C82" s="18" t="s">
        <v>321</v>
      </c>
      <c r="D82" s="14"/>
      <c r="E82" s="64">
        <v>4.0070000000000001E-2</v>
      </c>
      <c r="F82" s="64">
        <v>4.0070000000000001E-2</v>
      </c>
      <c r="G82" s="64">
        <v>4.0070000000000001E-2</v>
      </c>
      <c r="H82" s="64">
        <v>4.0070000000000001E-2</v>
      </c>
      <c r="I82" s="64">
        <v>4.0070000000000001E-2</v>
      </c>
      <c r="J82" s="64">
        <v>4.0070000000000001E-2</v>
      </c>
      <c r="K82" s="64">
        <v>4.0070000000000001E-2</v>
      </c>
      <c r="L82" s="64">
        <v>4.0070000000000001E-2</v>
      </c>
      <c r="M82" s="64">
        <v>4.0070000000000001E-2</v>
      </c>
      <c r="N82" s="64">
        <v>4.0070000000000001E-2</v>
      </c>
      <c r="O82" s="64">
        <v>4.0070000000000001E-2</v>
      </c>
      <c r="P82" s="64">
        <v>4.0070000000000001E-2</v>
      </c>
      <c r="Q82" s="64">
        <v>4.0070000000000001E-2</v>
      </c>
      <c r="R82" s="64">
        <v>4.0070000000000001E-2</v>
      </c>
      <c r="S82" s="64">
        <v>4.0070000000000001E-2</v>
      </c>
      <c r="T82" s="64">
        <v>4.0070000000000001E-2</v>
      </c>
      <c r="U82" s="64">
        <v>4.0070000000000001E-2</v>
      </c>
      <c r="V82" s="64">
        <v>4.0070000000000001E-2</v>
      </c>
      <c r="W82" s="64">
        <v>4.0070000000000001E-2</v>
      </c>
      <c r="X82" s="64">
        <v>4.0070000000000001E-2</v>
      </c>
      <c r="Y82" s="64">
        <v>4.0070000000000001E-2</v>
      </c>
      <c r="Z82" s="64">
        <v>4.0070000000000001E-2</v>
      </c>
      <c r="AA82" s="64">
        <v>4.0070000000000001E-2</v>
      </c>
      <c r="AB82" s="64">
        <v>4.0070000000000001E-2</v>
      </c>
      <c r="AC82" s="64">
        <v>4.0070000000000001E-2</v>
      </c>
      <c r="AD82" s="64">
        <v>4.0070000000000001E-2</v>
      </c>
      <c r="AE82" s="64">
        <v>4.0070000000000001E-2</v>
      </c>
      <c r="AF82" s="64">
        <v>4.0070000000000001E-2</v>
      </c>
      <c r="AG82" s="64">
        <v>4.0070000000000001E-2</v>
      </c>
      <c r="AH82" s="64">
        <v>4.0070000000000001E-2</v>
      </c>
      <c r="AI82" s="64">
        <v>4.0070000000000001E-2</v>
      </c>
      <c r="AJ82" s="14" t="s">
        <v>427</v>
      </c>
      <c r="AK82" s="14">
        <v>1</v>
      </c>
    </row>
    <row r="83" spans="1:37" ht="12.75" customHeight="1" x14ac:dyDescent="0.25">
      <c r="A83" s="100"/>
      <c r="B83" s="14" t="s">
        <v>199</v>
      </c>
      <c r="C83" s="18" t="s">
        <v>321</v>
      </c>
      <c r="D83" s="14"/>
      <c r="E83" s="64">
        <v>8.8349999999999998E-2</v>
      </c>
      <c r="F83" s="64">
        <v>8.8349999999999998E-2</v>
      </c>
      <c r="G83" s="64">
        <v>8.8349999999999998E-2</v>
      </c>
      <c r="H83" s="64">
        <v>8.8349999999999998E-2</v>
      </c>
      <c r="I83" s="64">
        <v>8.8349999999999998E-2</v>
      </c>
      <c r="J83" s="64">
        <v>8.8349999999999998E-2</v>
      </c>
      <c r="K83" s="64">
        <v>8.8349999999999998E-2</v>
      </c>
      <c r="L83" s="64">
        <v>8.8349999999999998E-2</v>
      </c>
      <c r="M83" s="64">
        <v>8.8349999999999998E-2</v>
      </c>
      <c r="N83" s="64">
        <v>8.8349999999999998E-2</v>
      </c>
      <c r="O83" s="64">
        <v>8.8349999999999998E-2</v>
      </c>
      <c r="P83" s="64">
        <v>8.8349999999999998E-2</v>
      </c>
      <c r="Q83" s="64">
        <v>8.8349999999999998E-2</v>
      </c>
      <c r="R83" s="64">
        <v>8.8349999999999998E-2</v>
      </c>
      <c r="S83" s="64">
        <v>8.8349999999999998E-2</v>
      </c>
      <c r="T83" s="64">
        <v>8.8349999999999998E-2</v>
      </c>
      <c r="U83" s="64">
        <v>8.8349999999999998E-2</v>
      </c>
      <c r="V83" s="64">
        <v>8.8349999999999998E-2</v>
      </c>
      <c r="W83" s="64">
        <v>8.8349999999999998E-2</v>
      </c>
      <c r="X83" s="64">
        <v>8.8349999999999998E-2</v>
      </c>
      <c r="Y83" s="64">
        <v>8.8349999999999998E-2</v>
      </c>
      <c r="Z83" s="64">
        <v>8.8349999999999998E-2</v>
      </c>
      <c r="AA83" s="64">
        <v>8.8349999999999998E-2</v>
      </c>
      <c r="AB83" s="64">
        <v>8.8349999999999998E-2</v>
      </c>
      <c r="AC83" s="64">
        <v>8.8349999999999998E-2</v>
      </c>
      <c r="AD83" s="64">
        <v>8.8349999999999998E-2</v>
      </c>
      <c r="AE83" s="64">
        <v>8.8349999999999998E-2</v>
      </c>
      <c r="AF83" s="64">
        <v>8.8349999999999998E-2</v>
      </c>
      <c r="AG83" s="64">
        <v>8.8349999999999998E-2</v>
      </c>
      <c r="AH83" s="64">
        <v>8.8349999999999998E-2</v>
      </c>
      <c r="AI83" s="64">
        <v>8.8349999999999998E-2</v>
      </c>
      <c r="AJ83" s="14" t="s">
        <v>427</v>
      </c>
      <c r="AK83" s="14">
        <v>1</v>
      </c>
    </row>
    <row r="84" spans="1:37" ht="12.75" customHeight="1" x14ac:dyDescent="0.25">
      <c r="A84" s="100"/>
      <c r="B84" s="14" t="s">
        <v>200</v>
      </c>
      <c r="C84" s="18" t="s">
        <v>321</v>
      </c>
      <c r="D84" s="14"/>
      <c r="E84" s="64">
        <v>3.1690000000000003E-2</v>
      </c>
      <c r="F84" s="64">
        <v>3.1690000000000003E-2</v>
      </c>
      <c r="G84" s="64">
        <v>3.1690000000000003E-2</v>
      </c>
      <c r="H84" s="64">
        <v>3.1690000000000003E-2</v>
      </c>
      <c r="I84" s="64">
        <v>3.1690000000000003E-2</v>
      </c>
      <c r="J84" s="64">
        <v>3.1690000000000003E-2</v>
      </c>
      <c r="K84" s="64">
        <v>3.1690000000000003E-2</v>
      </c>
      <c r="L84" s="64">
        <v>3.1690000000000003E-2</v>
      </c>
      <c r="M84" s="64">
        <v>3.1690000000000003E-2</v>
      </c>
      <c r="N84" s="64">
        <v>3.1690000000000003E-2</v>
      </c>
      <c r="O84" s="64">
        <v>3.1690000000000003E-2</v>
      </c>
      <c r="P84" s="64">
        <v>3.1690000000000003E-2</v>
      </c>
      <c r="Q84" s="64">
        <v>3.1690000000000003E-2</v>
      </c>
      <c r="R84" s="64">
        <v>3.1690000000000003E-2</v>
      </c>
      <c r="S84" s="64">
        <v>3.1690000000000003E-2</v>
      </c>
      <c r="T84" s="64">
        <v>3.1690000000000003E-2</v>
      </c>
      <c r="U84" s="64">
        <v>3.1690000000000003E-2</v>
      </c>
      <c r="V84" s="64">
        <v>3.1690000000000003E-2</v>
      </c>
      <c r="W84" s="64">
        <v>3.1690000000000003E-2</v>
      </c>
      <c r="X84" s="64">
        <v>3.1690000000000003E-2</v>
      </c>
      <c r="Y84" s="64">
        <v>3.1690000000000003E-2</v>
      </c>
      <c r="Z84" s="64">
        <v>3.1690000000000003E-2</v>
      </c>
      <c r="AA84" s="64">
        <v>3.1690000000000003E-2</v>
      </c>
      <c r="AB84" s="64">
        <v>3.1690000000000003E-2</v>
      </c>
      <c r="AC84" s="64">
        <v>3.1690000000000003E-2</v>
      </c>
      <c r="AD84" s="64">
        <v>3.1690000000000003E-2</v>
      </c>
      <c r="AE84" s="64">
        <v>3.1690000000000003E-2</v>
      </c>
      <c r="AF84" s="64">
        <v>3.1690000000000003E-2</v>
      </c>
      <c r="AG84" s="64">
        <v>3.1690000000000003E-2</v>
      </c>
      <c r="AH84" s="64">
        <v>3.1690000000000003E-2</v>
      </c>
      <c r="AI84" s="64">
        <v>3.1690000000000003E-2</v>
      </c>
      <c r="AJ84" s="14" t="s">
        <v>427</v>
      </c>
      <c r="AK84" s="14">
        <v>1</v>
      </c>
    </row>
    <row r="85" spans="1:37" ht="14.65" customHeight="1" x14ac:dyDescent="0.25">
      <c r="A85" s="100"/>
      <c r="B85" s="14" t="s">
        <v>201</v>
      </c>
      <c r="C85" s="18" t="s">
        <v>321</v>
      </c>
      <c r="D85" s="14"/>
      <c r="E85" s="64">
        <v>0.14432</v>
      </c>
      <c r="F85" s="64">
        <v>0.14432</v>
      </c>
      <c r="G85" s="64">
        <v>0.14432</v>
      </c>
      <c r="H85" s="64">
        <v>0.14432</v>
      </c>
      <c r="I85" s="64">
        <v>0.14432</v>
      </c>
      <c r="J85" s="64">
        <v>0.14432</v>
      </c>
      <c r="K85" s="64">
        <v>0.14432</v>
      </c>
      <c r="L85" s="64">
        <v>0.14432</v>
      </c>
      <c r="M85" s="64">
        <v>0.14432</v>
      </c>
      <c r="N85" s="64">
        <v>0.14432</v>
      </c>
      <c r="O85" s="64">
        <v>0.14432</v>
      </c>
      <c r="P85" s="64">
        <v>0.14432</v>
      </c>
      <c r="Q85" s="64">
        <v>0.14432</v>
      </c>
      <c r="R85" s="64">
        <v>0.14432</v>
      </c>
      <c r="S85" s="64">
        <v>0.14432</v>
      </c>
      <c r="T85" s="64">
        <v>0.14432</v>
      </c>
      <c r="U85" s="64">
        <v>0.14432</v>
      </c>
      <c r="V85" s="64">
        <v>0.14432</v>
      </c>
      <c r="W85" s="64">
        <v>0.14432</v>
      </c>
      <c r="X85" s="64">
        <v>0.14432</v>
      </c>
      <c r="Y85" s="64">
        <v>0.14432</v>
      </c>
      <c r="Z85" s="64">
        <v>0.14432</v>
      </c>
      <c r="AA85" s="64">
        <v>0.14432</v>
      </c>
      <c r="AB85" s="64">
        <v>0.14432</v>
      </c>
      <c r="AC85" s="64">
        <v>0.14432</v>
      </c>
      <c r="AD85" s="64">
        <v>0.14432</v>
      </c>
      <c r="AE85" s="64">
        <v>0.14432</v>
      </c>
      <c r="AF85" s="64">
        <v>0.14432</v>
      </c>
      <c r="AG85" s="64">
        <v>0.14432</v>
      </c>
      <c r="AH85" s="64">
        <v>0.14432</v>
      </c>
      <c r="AI85" s="64">
        <v>0.14432</v>
      </c>
      <c r="AJ85" s="14" t="s">
        <v>427</v>
      </c>
      <c r="AK85" s="14">
        <v>1</v>
      </c>
    </row>
    <row r="86" spans="1:37" ht="12.75" customHeight="1" x14ac:dyDescent="0.25">
      <c r="A86" s="100"/>
      <c r="B86" s="14" t="s">
        <v>202</v>
      </c>
      <c r="C86" s="18" t="s">
        <v>321</v>
      </c>
      <c r="D86" s="14"/>
      <c r="E86" s="64">
        <v>0.14432</v>
      </c>
      <c r="F86" s="64">
        <v>0.14432</v>
      </c>
      <c r="G86" s="64">
        <v>0.14432</v>
      </c>
      <c r="H86" s="64">
        <v>0.14432</v>
      </c>
      <c r="I86" s="64">
        <v>0.14432</v>
      </c>
      <c r="J86" s="64">
        <v>0.14432</v>
      </c>
      <c r="K86" s="64">
        <v>0.14432</v>
      </c>
      <c r="L86" s="64">
        <v>0.14432</v>
      </c>
      <c r="M86" s="64">
        <v>0.14432</v>
      </c>
      <c r="N86" s="64">
        <v>0.14432</v>
      </c>
      <c r="O86" s="64">
        <v>0.14432</v>
      </c>
      <c r="P86" s="64">
        <v>0.14432</v>
      </c>
      <c r="Q86" s="64">
        <v>0.14432</v>
      </c>
      <c r="R86" s="64">
        <v>0.14432</v>
      </c>
      <c r="S86" s="64">
        <v>0.14432</v>
      </c>
      <c r="T86" s="64">
        <v>0.14432</v>
      </c>
      <c r="U86" s="64">
        <v>0.14432</v>
      </c>
      <c r="V86" s="64">
        <v>0.14432</v>
      </c>
      <c r="W86" s="64">
        <v>0.14432</v>
      </c>
      <c r="X86" s="64">
        <v>0.14432</v>
      </c>
      <c r="Y86" s="64">
        <v>0.14432</v>
      </c>
      <c r="Z86" s="64">
        <v>0.14432</v>
      </c>
      <c r="AA86" s="64">
        <v>0.14432</v>
      </c>
      <c r="AB86" s="64">
        <v>0.14432</v>
      </c>
      <c r="AC86" s="64">
        <v>0.14432</v>
      </c>
      <c r="AD86" s="64">
        <v>0.14432</v>
      </c>
      <c r="AE86" s="64">
        <v>0.14432</v>
      </c>
      <c r="AF86" s="64">
        <v>0.14432</v>
      </c>
      <c r="AG86" s="64">
        <v>0.14432</v>
      </c>
      <c r="AH86" s="64">
        <v>0.14432</v>
      </c>
      <c r="AI86" s="64">
        <v>0.14432</v>
      </c>
      <c r="AJ86" s="14" t="s">
        <v>427</v>
      </c>
      <c r="AK86" s="14">
        <v>1</v>
      </c>
    </row>
    <row r="87" spans="1:37" ht="14.65" customHeight="1" x14ac:dyDescent="0.25">
      <c r="A87" s="100" t="s">
        <v>49</v>
      </c>
      <c r="B87" s="14" t="s">
        <v>195</v>
      </c>
      <c r="C87" s="18" t="s">
        <v>321</v>
      </c>
      <c r="D87" s="14"/>
      <c r="E87" s="64">
        <v>4.0070000000000001E-2</v>
      </c>
      <c r="F87" s="64">
        <v>4.0070000000000001E-2</v>
      </c>
      <c r="G87" s="64">
        <v>4.0070000000000001E-2</v>
      </c>
      <c r="H87" s="64">
        <v>4.0070000000000001E-2</v>
      </c>
      <c r="I87" s="64">
        <v>4.0070000000000001E-2</v>
      </c>
      <c r="J87" s="64">
        <v>4.0070000000000001E-2</v>
      </c>
      <c r="K87" s="64">
        <v>4.0070000000000001E-2</v>
      </c>
      <c r="L87" s="64">
        <v>4.0070000000000001E-2</v>
      </c>
      <c r="M87" s="64">
        <v>4.0070000000000001E-2</v>
      </c>
      <c r="N87" s="64">
        <v>4.0070000000000001E-2</v>
      </c>
      <c r="O87" s="64">
        <v>4.0070000000000001E-2</v>
      </c>
      <c r="P87" s="64">
        <v>4.0070000000000001E-2</v>
      </c>
      <c r="Q87" s="64">
        <v>4.0070000000000001E-2</v>
      </c>
      <c r="R87" s="64">
        <v>4.0070000000000001E-2</v>
      </c>
      <c r="S87" s="64">
        <v>4.0070000000000001E-2</v>
      </c>
      <c r="T87" s="64">
        <v>4.0070000000000001E-2</v>
      </c>
      <c r="U87" s="64">
        <v>4.0070000000000001E-2</v>
      </c>
      <c r="V87" s="64">
        <v>4.0070000000000001E-2</v>
      </c>
      <c r="W87" s="64">
        <v>4.0070000000000001E-2</v>
      </c>
      <c r="X87" s="64">
        <v>4.0070000000000001E-2</v>
      </c>
      <c r="Y87" s="64">
        <v>4.0070000000000001E-2</v>
      </c>
      <c r="Z87" s="64">
        <v>4.0070000000000001E-2</v>
      </c>
      <c r="AA87" s="64">
        <v>4.0070000000000001E-2</v>
      </c>
      <c r="AB87" s="64">
        <v>4.0070000000000001E-2</v>
      </c>
      <c r="AC87" s="64">
        <v>4.0070000000000001E-2</v>
      </c>
      <c r="AD87" s="64">
        <v>4.0070000000000001E-2</v>
      </c>
      <c r="AE87" s="64">
        <v>4.0070000000000001E-2</v>
      </c>
      <c r="AF87" s="64">
        <v>4.0070000000000001E-2</v>
      </c>
      <c r="AG87" s="64">
        <v>4.0070000000000001E-2</v>
      </c>
      <c r="AH87" s="64">
        <v>4.0070000000000001E-2</v>
      </c>
      <c r="AI87" s="64">
        <v>4.0070000000000001E-2</v>
      </c>
      <c r="AJ87" s="14" t="s">
        <v>427</v>
      </c>
      <c r="AK87" s="14">
        <v>1</v>
      </c>
    </row>
    <row r="88" spans="1:37" ht="14.65" customHeight="1" x14ac:dyDescent="0.25">
      <c r="A88" s="100"/>
      <c r="B88" s="14" t="s">
        <v>199</v>
      </c>
      <c r="C88" s="18" t="s">
        <v>321</v>
      </c>
      <c r="D88" s="14"/>
      <c r="E88" s="64">
        <v>8.8349999999999998E-2</v>
      </c>
      <c r="F88" s="64">
        <v>8.8349999999999998E-2</v>
      </c>
      <c r="G88" s="64">
        <v>8.8349999999999998E-2</v>
      </c>
      <c r="H88" s="64">
        <v>8.8349999999999998E-2</v>
      </c>
      <c r="I88" s="64">
        <v>8.8349999999999998E-2</v>
      </c>
      <c r="J88" s="64">
        <v>8.8349999999999998E-2</v>
      </c>
      <c r="K88" s="64">
        <v>8.8349999999999998E-2</v>
      </c>
      <c r="L88" s="64">
        <v>8.8349999999999998E-2</v>
      </c>
      <c r="M88" s="64">
        <v>8.8349999999999998E-2</v>
      </c>
      <c r="N88" s="64">
        <v>8.8349999999999998E-2</v>
      </c>
      <c r="O88" s="64">
        <v>8.8349999999999998E-2</v>
      </c>
      <c r="P88" s="64">
        <v>8.8349999999999998E-2</v>
      </c>
      <c r="Q88" s="64">
        <v>8.8349999999999998E-2</v>
      </c>
      <c r="R88" s="64">
        <v>8.8349999999999998E-2</v>
      </c>
      <c r="S88" s="64">
        <v>8.8349999999999998E-2</v>
      </c>
      <c r="T88" s="64">
        <v>8.8349999999999998E-2</v>
      </c>
      <c r="U88" s="64">
        <v>8.8349999999999998E-2</v>
      </c>
      <c r="V88" s="64">
        <v>8.8349999999999998E-2</v>
      </c>
      <c r="W88" s="64">
        <v>8.8349999999999998E-2</v>
      </c>
      <c r="X88" s="64">
        <v>8.8349999999999998E-2</v>
      </c>
      <c r="Y88" s="64">
        <v>8.8349999999999998E-2</v>
      </c>
      <c r="Z88" s="64">
        <v>8.8349999999999998E-2</v>
      </c>
      <c r="AA88" s="64">
        <v>8.8349999999999998E-2</v>
      </c>
      <c r="AB88" s="64">
        <v>8.8349999999999998E-2</v>
      </c>
      <c r="AC88" s="64">
        <v>8.8349999999999998E-2</v>
      </c>
      <c r="AD88" s="64">
        <v>8.8349999999999998E-2</v>
      </c>
      <c r="AE88" s="64">
        <v>8.8349999999999998E-2</v>
      </c>
      <c r="AF88" s="64">
        <v>8.8349999999999998E-2</v>
      </c>
      <c r="AG88" s="64">
        <v>8.8349999999999998E-2</v>
      </c>
      <c r="AH88" s="64">
        <v>8.8349999999999998E-2</v>
      </c>
      <c r="AI88" s="64">
        <v>8.8349999999999998E-2</v>
      </c>
      <c r="AJ88" s="14" t="s">
        <v>427</v>
      </c>
      <c r="AK88" s="14">
        <v>1</v>
      </c>
    </row>
    <row r="89" spans="1:37" ht="14.65" customHeight="1" x14ac:dyDescent="0.25">
      <c r="A89" s="100"/>
      <c r="B89" s="14" t="s">
        <v>200</v>
      </c>
      <c r="C89" s="18" t="s">
        <v>321</v>
      </c>
      <c r="D89" s="14"/>
      <c r="E89" s="64">
        <v>3.1690000000000003E-2</v>
      </c>
      <c r="F89" s="64">
        <v>3.1690000000000003E-2</v>
      </c>
      <c r="G89" s="64">
        <v>3.1690000000000003E-2</v>
      </c>
      <c r="H89" s="64">
        <v>3.1690000000000003E-2</v>
      </c>
      <c r="I89" s="64">
        <v>3.1690000000000003E-2</v>
      </c>
      <c r="J89" s="64">
        <v>3.1690000000000003E-2</v>
      </c>
      <c r="K89" s="64">
        <v>3.1690000000000003E-2</v>
      </c>
      <c r="L89" s="64">
        <v>3.1690000000000003E-2</v>
      </c>
      <c r="M89" s="64">
        <v>3.1690000000000003E-2</v>
      </c>
      <c r="N89" s="64">
        <v>3.1690000000000003E-2</v>
      </c>
      <c r="O89" s="64">
        <v>3.1690000000000003E-2</v>
      </c>
      <c r="P89" s="64">
        <v>3.1690000000000003E-2</v>
      </c>
      <c r="Q89" s="64">
        <v>3.1690000000000003E-2</v>
      </c>
      <c r="R89" s="64">
        <v>3.1690000000000003E-2</v>
      </c>
      <c r="S89" s="64">
        <v>3.1690000000000003E-2</v>
      </c>
      <c r="T89" s="64">
        <v>3.1690000000000003E-2</v>
      </c>
      <c r="U89" s="64">
        <v>3.1690000000000003E-2</v>
      </c>
      <c r="V89" s="64">
        <v>3.1690000000000003E-2</v>
      </c>
      <c r="W89" s="64">
        <v>3.1690000000000003E-2</v>
      </c>
      <c r="X89" s="64">
        <v>3.1690000000000003E-2</v>
      </c>
      <c r="Y89" s="64">
        <v>3.1690000000000003E-2</v>
      </c>
      <c r="Z89" s="64">
        <v>3.1690000000000003E-2</v>
      </c>
      <c r="AA89" s="64">
        <v>3.1690000000000003E-2</v>
      </c>
      <c r="AB89" s="64">
        <v>3.1690000000000003E-2</v>
      </c>
      <c r="AC89" s="64">
        <v>3.1690000000000003E-2</v>
      </c>
      <c r="AD89" s="64">
        <v>3.1690000000000003E-2</v>
      </c>
      <c r="AE89" s="64">
        <v>3.1690000000000003E-2</v>
      </c>
      <c r="AF89" s="64">
        <v>3.1690000000000003E-2</v>
      </c>
      <c r="AG89" s="64">
        <v>3.1690000000000003E-2</v>
      </c>
      <c r="AH89" s="64">
        <v>3.1690000000000003E-2</v>
      </c>
      <c r="AI89" s="64">
        <v>3.1690000000000003E-2</v>
      </c>
      <c r="AJ89" s="14"/>
      <c r="AK89" s="14">
        <v>1</v>
      </c>
    </row>
    <row r="90" spans="1:37" ht="14.65" customHeight="1" x14ac:dyDescent="0.25">
      <c r="A90" s="100"/>
      <c r="B90" s="14" t="s">
        <v>201</v>
      </c>
      <c r="C90" s="18" t="s">
        <v>321</v>
      </c>
      <c r="D90" s="14"/>
      <c r="E90" s="64">
        <v>0.14432</v>
      </c>
      <c r="F90" s="64">
        <v>0.14432</v>
      </c>
      <c r="G90" s="64">
        <v>0.14432</v>
      </c>
      <c r="H90" s="64">
        <v>0.14432</v>
      </c>
      <c r="I90" s="64">
        <v>0.14432</v>
      </c>
      <c r="J90" s="64">
        <v>0.14432</v>
      </c>
      <c r="K90" s="64">
        <v>0.14432</v>
      </c>
      <c r="L90" s="64">
        <v>0.14432</v>
      </c>
      <c r="M90" s="64">
        <v>0.14432</v>
      </c>
      <c r="N90" s="64">
        <v>0.14432</v>
      </c>
      <c r="O90" s="64">
        <v>0.14432</v>
      </c>
      <c r="P90" s="64">
        <v>0.14432</v>
      </c>
      <c r="Q90" s="64">
        <v>0.14432</v>
      </c>
      <c r="R90" s="64">
        <v>0.14432</v>
      </c>
      <c r="S90" s="64">
        <v>0.14432</v>
      </c>
      <c r="T90" s="64">
        <v>0.14432</v>
      </c>
      <c r="U90" s="64">
        <v>0.14432</v>
      </c>
      <c r="V90" s="64">
        <v>0.14432</v>
      </c>
      <c r="W90" s="64">
        <v>0.14432</v>
      </c>
      <c r="X90" s="64">
        <v>0.14432</v>
      </c>
      <c r="Y90" s="64">
        <v>0.14432</v>
      </c>
      <c r="Z90" s="64">
        <v>0.14432</v>
      </c>
      <c r="AA90" s="64">
        <v>0.14432</v>
      </c>
      <c r="AB90" s="64">
        <v>0.14432</v>
      </c>
      <c r="AC90" s="64">
        <v>0.14432</v>
      </c>
      <c r="AD90" s="64">
        <v>0.14432</v>
      </c>
      <c r="AE90" s="64">
        <v>0.14432</v>
      </c>
      <c r="AF90" s="64">
        <v>0.14432</v>
      </c>
      <c r="AG90" s="64">
        <v>0.14432</v>
      </c>
      <c r="AH90" s="64">
        <v>0.14432</v>
      </c>
      <c r="AI90" s="64">
        <v>0.14432</v>
      </c>
      <c r="AJ90" s="14"/>
      <c r="AK90" s="14">
        <v>1</v>
      </c>
    </row>
    <row r="91" spans="1:37" ht="12.75" customHeight="1" x14ac:dyDescent="0.25">
      <c r="A91" s="100" t="s">
        <v>51</v>
      </c>
      <c r="B91" s="14" t="s">
        <v>195</v>
      </c>
      <c r="C91" s="18" t="s">
        <v>321</v>
      </c>
      <c r="D91" s="14"/>
      <c r="E91" s="44">
        <v>5.8299999999999998E-2</v>
      </c>
      <c r="F91" s="44">
        <v>5.8299999999999998E-2</v>
      </c>
      <c r="G91" s="44">
        <v>5.8299999999999998E-2</v>
      </c>
      <c r="H91" s="44">
        <v>5.8299999999999998E-2</v>
      </c>
      <c r="I91" s="44">
        <v>5.8299999999999998E-2</v>
      </c>
      <c r="J91" s="44">
        <v>5.8299999999999998E-2</v>
      </c>
      <c r="K91" s="44">
        <v>5.8299999999999998E-2</v>
      </c>
      <c r="L91" s="44">
        <v>5.8299999999999998E-2</v>
      </c>
      <c r="M91" s="44">
        <v>5.8299999999999998E-2</v>
      </c>
      <c r="N91" s="44">
        <v>5.8299999999999998E-2</v>
      </c>
      <c r="O91" s="44">
        <v>5.8299999999999998E-2</v>
      </c>
      <c r="P91" s="44">
        <v>5.8299999999999998E-2</v>
      </c>
      <c r="Q91" s="44">
        <v>5.8299999999999998E-2</v>
      </c>
      <c r="R91" s="44">
        <v>5.8299999999999998E-2</v>
      </c>
      <c r="S91" s="44">
        <v>5.8299999999999998E-2</v>
      </c>
      <c r="T91" s="44">
        <v>5.8299999999999998E-2</v>
      </c>
      <c r="U91" s="44">
        <v>5.8299999999999998E-2</v>
      </c>
      <c r="V91" s="44">
        <v>5.8299999999999998E-2</v>
      </c>
      <c r="W91" s="44">
        <v>5.8299999999999998E-2</v>
      </c>
      <c r="X91" s="44">
        <v>5.8299999999999998E-2</v>
      </c>
      <c r="Y91" s="44">
        <v>5.8299999999999998E-2</v>
      </c>
      <c r="Z91" s="44">
        <v>5.8299999999999998E-2</v>
      </c>
      <c r="AA91" s="44">
        <v>5.8299999999999998E-2</v>
      </c>
      <c r="AB91" s="44">
        <v>5.8299999999999998E-2</v>
      </c>
      <c r="AC91" s="44">
        <v>5.8299999999999998E-2</v>
      </c>
      <c r="AD91" s="44">
        <v>5.8299999999999998E-2</v>
      </c>
      <c r="AE91" s="44">
        <v>5.8299999999999998E-2</v>
      </c>
      <c r="AF91" s="44">
        <v>5.8299999999999998E-2</v>
      </c>
      <c r="AG91" s="44">
        <v>5.8299999999999998E-2</v>
      </c>
      <c r="AH91" s="44">
        <v>5.8299999999999998E-2</v>
      </c>
      <c r="AI91" s="44">
        <v>5.8299999999999998E-2</v>
      </c>
      <c r="AJ91" s="14" t="s">
        <v>427</v>
      </c>
      <c r="AK91" s="14">
        <v>1</v>
      </c>
    </row>
    <row r="92" spans="1:37" ht="12.75" customHeight="1" x14ac:dyDescent="0.25">
      <c r="A92" s="100"/>
      <c r="B92" s="14" t="s">
        <v>199</v>
      </c>
      <c r="C92" s="18" t="s">
        <v>321</v>
      </c>
      <c r="D92" s="14"/>
      <c r="E92" s="44">
        <v>7.0739999999999997E-2</v>
      </c>
      <c r="F92" s="44">
        <v>7.0739999999999997E-2</v>
      </c>
      <c r="G92" s="44">
        <v>7.0739999999999997E-2</v>
      </c>
      <c r="H92" s="44">
        <v>7.0739999999999997E-2</v>
      </c>
      <c r="I92" s="44">
        <v>7.0739999999999997E-2</v>
      </c>
      <c r="J92" s="44">
        <v>7.0739999999999997E-2</v>
      </c>
      <c r="K92" s="44">
        <v>7.0739999999999997E-2</v>
      </c>
      <c r="L92" s="44">
        <v>7.0739999999999997E-2</v>
      </c>
      <c r="M92" s="44">
        <v>7.0739999999999997E-2</v>
      </c>
      <c r="N92" s="44">
        <v>7.0739999999999997E-2</v>
      </c>
      <c r="O92" s="44">
        <v>7.0739999999999997E-2</v>
      </c>
      <c r="P92" s="44">
        <v>7.0739999999999997E-2</v>
      </c>
      <c r="Q92" s="44">
        <v>7.0739999999999997E-2</v>
      </c>
      <c r="R92" s="44">
        <v>7.0739999999999997E-2</v>
      </c>
      <c r="S92" s="44">
        <v>7.0739999999999997E-2</v>
      </c>
      <c r="T92" s="44">
        <v>7.0739999999999997E-2</v>
      </c>
      <c r="U92" s="44">
        <v>7.0739999999999997E-2</v>
      </c>
      <c r="V92" s="44">
        <v>7.0739999999999997E-2</v>
      </c>
      <c r="W92" s="44">
        <v>7.0739999999999997E-2</v>
      </c>
      <c r="X92" s="44">
        <v>7.0739999999999997E-2</v>
      </c>
      <c r="Y92" s="44">
        <v>7.0739999999999997E-2</v>
      </c>
      <c r="Z92" s="44">
        <v>7.0739999999999997E-2</v>
      </c>
      <c r="AA92" s="44">
        <v>7.0739999999999997E-2</v>
      </c>
      <c r="AB92" s="44">
        <v>7.0739999999999997E-2</v>
      </c>
      <c r="AC92" s="44">
        <v>7.0739999999999997E-2</v>
      </c>
      <c r="AD92" s="44">
        <v>7.0739999999999997E-2</v>
      </c>
      <c r="AE92" s="44">
        <v>7.0739999999999997E-2</v>
      </c>
      <c r="AF92" s="44">
        <v>7.0739999999999997E-2</v>
      </c>
      <c r="AG92" s="44">
        <v>7.0739999999999997E-2</v>
      </c>
      <c r="AH92" s="44">
        <v>7.0739999999999997E-2</v>
      </c>
      <c r="AI92" s="44">
        <v>7.0739999999999997E-2</v>
      </c>
      <c r="AJ92" s="14" t="s">
        <v>427</v>
      </c>
      <c r="AK92" s="14">
        <v>1</v>
      </c>
    </row>
    <row r="93" spans="1:37" ht="12.75" customHeight="1" x14ac:dyDescent="0.25">
      <c r="A93" s="100"/>
      <c r="B93" s="14" t="s">
        <v>200</v>
      </c>
      <c r="C93" s="18" t="s">
        <v>321</v>
      </c>
      <c r="D93" s="14"/>
      <c r="E93" s="44">
        <v>6.6460000000000005E-2</v>
      </c>
      <c r="F93" s="44">
        <v>6.6460000000000005E-2</v>
      </c>
      <c r="G93" s="44">
        <v>6.6460000000000005E-2</v>
      </c>
      <c r="H93" s="44">
        <v>6.6460000000000005E-2</v>
      </c>
      <c r="I93" s="44">
        <v>6.6460000000000005E-2</v>
      </c>
      <c r="J93" s="44">
        <v>6.6460000000000005E-2</v>
      </c>
      <c r="K93" s="44">
        <v>6.6460000000000005E-2</v>
      </c>
      <c r="L93" s="44">
        <v>6.6460000000000005E-2</v>
      </c>
      <c r="M93" s="44">
        <v>6.6460000000000005E-2</v>
      </c>
      <c r="N93" s="44">
        <v>6.6460000000000005E-2</v>
      </c>
      <c r="O93" s="44">
        <v>6.6460000000000005E-2</v>
      </c>
      <c r="P93" s="44">
        <v>6.6460000000000005E-2</v>
      </c>
      <c r="Q93" s="44">
        <v>6.6460000000000005E-2</v>
      </c>
      <c r="R93" s="44">
        <v>6.6460000000000005E-2</v>
      </c>
      <c r="S93" s="44">
        <v>6.6460000000000005E-2</v>
      </c>
      <c r="T93" s="44">
        <v>6.6460000000000005E-2</v>
      </c>
      <c r="U93" s="44">
        <v>6.6460000000000005E-2</v>
      </c>
      <c r="V93" s="44">
        <v>6.6460000000000005E-2</v>
      </c>
      <c r="W93" s="44">
        <v>6.6460000000000005E-2</v>
      </c>
      <c r="X93" s="44">
        <v>6.6460000000000005E-2</v>
      </c>
      <c r="Y93" s="44">
        <v>6.6460000000000005E-2</v>
      </c>
      <c r="Z93" s="44">
        <v>6.6460000000000005E-2</v>
      </c>
      <c r="AA93" s="44">
        <v>6.6460000000000005E-2</v>
      </c>
      <c r="AB93" s="44">
        <v>6.6460000000000005E-2</v>
      </c>
      <c r="AC93" s="44">
        <v>6.6460000000000005E-2</v>
      </c>
      <c r="AD93" s="44">
        <v>6.6460000000000005E-2</v>
      </c>
      <c r="AE93" s="44">
        <v>6.6460000000000005E-2</v>
      </c>
      <c r="AF93" s="44">
        <v>6.6460000000000005E-2</v>
      </c>
      <c r="AG93" s="44">
        <v>6.6460000000000005E-2</v>
      </c>
      <c r="AH93" s="44">
        <v>6.6460000000000005E-2</v>
      </c>
      <c r="AI93" s="44">
        <v>6.6460000000000005E-2</v>
      </c>
      <c r="AJ93" s="14" t="s">
        <v>427</v>
      </c>
      <c r="AK93" s="14">
        <v>1</v>
      </c>
    </row>
    <row r="94" spans="1:37" ht="12.75" customHeight="1" x14ac:dyDescent="0.25">
      <c r="A94" s="100"/>
      <c r="B94" s="14" t="s">
        <v>201</v>
      </c>
      <c r="C94" s="18" t="s">
        <v>321</v>
      </c>
      <c r="D94" s="14"/>
      <c r="E94" s="44">
        <v>9.5369999999999996E-2</v>
      </c>
      <c r="F94" s="44">
        <v>9.5369999999999996E-2</v>
      </c>
      <c r="G94" s="44">
        <v>9.5369999999999996E-2</v>
      </c>
      <c r="H94" s="44">
        <v>9.5369999999999996E-2</v>
      </c>
      <c r="I94" s="44">
        <v>9.5369999999999996E-2</v>
      </c>
      <c r="J94" s="44">
        <v>9.5369999999999996E-2</v>
      </c>
      <c r="K94" s="44">
        <v>9.5369999999999996E-2</v>
      </c>
      <c r="L94" s="44">
        <v>9.5369999999999996E-2</v>
      </c>
      <c r="M94" s="44">
        <v>9.5369999999999996E-2</v>
      </c>
      <c r="N94" s="44">
        <v>9.5369999999999996E-2</v>
      </c>
      <c r="O94" s="44">
        <v>9.5369999999999996E-2</v>
      </c>
      <c r="P94" s="44">
        <v>9.5369999999999996E-2</v>
      </c>
      <c r="Q94" s="44">
        <v>9.5369999999999996E-2</v>
      </c>
      <c r="R94" s="44">
        <v>9.5369999999999996E-2</v>
      </c>
      <c r="S94" s="44">
        <v>9.5369999999999996E-2</v>
      </c>
      <c r="T94" s="44">
        <v>9.5369999999999996E-2</v>
      </c>
      <c r="U94" s="44">
        <v>9.5369999999999996E-2</v>
      </c>
      <c r="V94" s="44">
        <v>9.5369999999999996E-2</v>
      </c>
      <c r="W94" s="44">
        <v>9.5369999999999996E-2</v>
      </c>
      <c r="X94" s="44">
        <v>9.5369999999999996E-2</v>
      </c>
      <c r="Y94" s="44">
        <v>9.5369999999999996E-2</v>
      </c>
      <c r="Z94" s="44">
        <v>9.5369999999999996E-2</v>
      </c>
      <c r="AA94" s="44">
        <v>9.5369999999999996E-2</v>
      </c>
      <c r="AB94" s="44">
        <v>9.5369999999999996E-2</v>
      </c>
      <c r="AC94" s="44">
        <v>9.5369999999999996E-2</v>
      </c>
      <c r="AD94" s="44">
        <v>9.5369999999999996E-2</v>
      </c>
      <c r="AE94" s="44">
        <v>9.5369999999999996E-2</v>
      </c>
      <c r="AF94" s="44">
        <v>9.5369999999999996E-2</v>
      </c>
      <c r="AG94" s="44">
        <v>9.5369999999999996E-2</v>
      </c>
      <c r="AH94" s="44">
        <v>9.5369999999999996E-2</v>
      </c>
      <c r="AI94" s="44">
        <v>9.5369999999999996E-2</v>
      </c>
      <c r="AJ94" s="14" t="s">
        <v>427</v>
      </c>
      <c r="AK94" s="14">
        <v>1</v>
      </c>
    </row>
    <row r="95" spans="1:37" ht="12.75" customHeight="1" x14ac:dyDescent="0.25">
      <c r="A95" s="100" t="s">
        <v>54</v>
      </c>
      <c r="B95" s="14" t="s">
        <v>195</v>
      </c>
      <c r="C95" s="18" t="s">
        <v>321</v>
      </c>
      <c r="D95" s="14"/>
      <c r="E95" s="44">
        <v>5.8299999999999998E-2</v>
      </c>
      <c r="F95" s="44">
        <v>5.8299999999999998E-2</v>
      </c>
      <c r="G95" s="44">
        <v>5.8299999999999998E-2</v>
      </c>
      <c r="H95" s="44">
        <v>5.8299999999999998E-2</v>
      </c>
      <c r="I95" s="44">
        <v>5.8299999999999998E-2</v>
      </c>
      <c r="J95" s="44">
        <v>5.8299999999999998E-2</v>
      </c>
      <c r="K95" s="44">
        <v>5.8299999999999998E-2</v>
      </c>
      <c r="L95" s="44">
        <v>5.8299999999999998E-2</v>
      </c>
      <c r="M95" s="44">
        <v>5.8299999999999998E-2</v>
      </c>
      <c r="N95" s="44">
        <v>5.8299999999999998E-2</v>
      </c>
      <c r="O95" s="44">
        <v>5.8299999999999998E-2</v>
      </c>
      <c r="P95" s="44">
        <v>5.8299999999999998E-2</v>
      </c>
      <c r="Q95" s="44">
        <v>5.8299999999999998E-2</v>
      </c>
      <c r="R95" s="44">
        <v>5.8299999999999998E-2</v>
      </c>
      <c r="S95" s="44">
        <v>5.8299999999999998E-2</v>
      </c>
      <c r="T95" s="44">
        <v>5.8299999999999998E-2</v>
      </c>
      <c r="U95" s="44">
        <v>5.8299999999999998E-2</v>
      </c>
      <c r="V95" s="44">
        <v>5.8299999999999998E-2</v>
      </c>
      <c r="W95" s="44">
        <v>5.8299999999999998E-2</v>
      </c>
      <c r="X95" s="44">
        <v>5.8299999999999998E-2</v>
      </c>
      <c r="Y95" s="44">
        <v>5.8299999999999998E-2</v>
      </c>
      <c r="Z95" s="44">
        <v>5.8299999999999998E-2</v>
      </c>
      <c r="AA95" s="44">
        <v>5.8299999999999998E-2</v>
      </c>
      <c r="AB95" s="44">
        <v>5.8299999999999998E-2</v>
      </c>
      <c r="AC95" s="44">
        <v>5.8299999999999998E-2</v>
      </c>
      <c r="AD95" s="44">
        <v>5.8299999999999998E-2</v>
      </c>
      <c r="AE95" s="44">
        <v>5.8299999999999998E-2</v>
      </c>
      <c r="AF95" s="44">
        <v>5.8299999999999998E-2</v>
      </c>
      <c r="AG95" s="44">
        <v>5.8299999999999998E-2</v>
      </c>
      <c r="AH95" s="44">
        <v>5.8299999999999998E-2</v>
      </c>
      <c r="AI95" s="44">
        <v>5.8299999999999998E-2</v>
      </c>
      <c r="AJ95" s="14" t="s">
        <v>427</v>
      </c>
      <c r="AK95" s="14">
        <v>1</v>
      </c>
    </row>
    <row r="96" spans="1:37" ht="12.75" customHeight="1" x14ac:dyDescent="0.25">
      <c r="A96" s="100"/>
      <c r="B96" s="14" t="s">
        <v>199</v>
      </c>
      <c r="C96" s="18" t="s">
        <v>321</v>
      </c>
      <c r="D96" s="14"/>
      <c r="E96" s="44">
        <v>7.0739999999999997E-2</v>
      </c>
      <c r="F96" s="44">
        <v>7.0739999999999997E-2</v>
      </c>
      <c r="G96" s="44">
        <v>7.0739999999999997E-2</v>
      </c>
      <c r="H96" s="44">
        <v>7.0739999999999997E-2</v>
      </c>
      <c r="I96" s="44">
        <v>7.0739999999999997E-2</v>
      </c>
      <c r="J96" s="44">
        <v>7.0739999999999997E-2</v>
      </c>
      <c r="K96" s="44">
        <v>7.0739999999999997E-2</v>
      </c>
      <c r="L96" s="44">
        <v>7.0739999999999997E-2</v>
      </c>
      <c r="M96" s="44">
        <v>7.0739999999999997E-2</v>
      </c>
      <c r="N96" s="44">
        <v>7.0739999999999997E-2</v>
      </c>
      <c r="O96" s="44">
        <v>7.0739999999999997E-2</v>
      </c>
      <c r="P96" s="44">
        <v>7.0739999999999997E-2</v>
      </c>
      <c r="Q96" s="44">
        <v>7.0739999999999997E-2</v>
      </c>
      <c r="R96" s="44">
        <v>7.0739999999999997E-2</v>
      </c>
      <c r="S96" s="44">
        <v>7.0739999999999997E-2</v>
      </c>
      <c r="T96" s="44">
        <v>7.0739999999999997E-2</v>
      </c>
      <c r="U96" s="44">
        <v>7.0739999999999997E-2</v>
      </c>
      <c r="V96" s="44">
        <v>7.0739999999999997E-2</v>
      </c>
      <c r="W96" s="44">
        <v>7.0739999999999997E-2</v>
      </c>
      <c r="X96" s="44">
        <v>7.0739999999999997E-2</v>
      </c>
      <c r="Y96" s="44">
        <v>7.0739999999999997E-2</v>
      </c>
      <c r="Z96" s="44">
        <v>7.0739999999999997E-2</v>
      </c>
      <c r="AA96" s="44">
        <v>7.0739999999999997E-2</v>
      </c>
      <c r="AB96" s="44">
        <v>7.0739999999999997E-2</v>
      </c>
      <c r="AC96" s="44">
        <v>7.0739999999999997E-2</v>
      </c>
      <c r="AD96" s="44">
        <v>7.0739999999999997E-2</v>
      </c>
      <c r="AE96" s="44">
        <v>7.0739999999999997E-2</v>
      </c>
      <c r="AF96" s="44">
        <v>7.0739999999999997E-2</v>
      </c>
      <c r="AG96" s="44">
        <v>7.0739999999999997E-2</v>
      </c>
      <c r="AH96" s="44">
        <v>7.0739999999999997E-2</v>
      </c>
      <c r="AI96" s="44">
        <v>7.0739999999999997E-2</v>
      </c>
      <c r="AJ96" s="14" t="s">
        <v>427</v>
      </c>
      <c r="AK96" s="14">
        <v>1</v>
      </c>
    </row>
    <row r="97" spans="1:37" ht="12.75" customHeight="1" x14ac:dyDescent="0.25">
      <c r="A97" s="100"/>
      <c r="B97" s="14" t="s">
        <v>200</v>
      </c>
      <c r="C97" s="18" t="s">
        <v>321</v>
      </c>
      <c r="D97" s="14"/>
      <c r="E97" s="44">
        <v>6.6460000000000005E-2</v>
      </c>
      <c r="F97" s="44">
        <v>6.6460000000000005E-2</v>
      </c>
      <c r="G97" s="44">
        <v>6.6460000000000005E-2</v>
      </c>
      <c r="H97" s="44">
        <v>6.6460000000000005E-2</v>
      </c>
      <c r="I97" s="44">
        <v>6.6460000000000005E-2</v>
      </c>
      <c r="J97" s="44">
        <v>6.6460000000000005E-2</v>
      </c>
      <c r="K97" s="44">
        <v>6.6460000000000005E-2</v>
      </c>
      <c r="L97" s="44">
        <v>6.6460000000000005E-2</v>
      </c>
      <c r="M97" s="44">
        <v>6.6460000000000005E-2</v>
      </c>
      <c r="N97" s="44">
        <v>6.6460000000000005E-2</v>
      </c>
      <c r="O97" s="44">
        <v>6.6460000000000005E-2</v>
      </c>
      <c r="P97" s="44">
        <v>6.6460000000000005E-2</v>
      </c>
      <c r="Q97" s="44">
        <v>6.6460000000000005E-2</v>
      </c>
      <c r="R97" s="44">
        <v>6.6460000000000005E-2</v>
      </c>
      <c r="S97" s="44">
        <v>6.6460000000000005E-2</v>
      </c>
      <c r="T97" s="44">
        <v>6.6460000000000005E-2</v>
      </c>
      <c r="U97" s="44">
        <v>6.6460000000000005E-2</v>
      </c>
      <c r="V97" s="44">
        <v>6.6460000000000005E-2</v>
      </c>
      <c r="W97" s="44">
        <v>6.6460000000000005E-2</v>
      </c>
      <c r="X97" s="44">
        <v>6.6460000000000005E-2</v>
      </c>
      <c r="Y97" s="44">
        <v>6.6460000000000005E-2</v>
      </c>
      <c r="Z97" s="44">
        <v>6.6460000000000005E-2</v>
      </c>
      <c r="AA97" s="44">
        <v>6.6460000000000005E-2</v>
      </c>
      <c r="AB97" s="44">
        <v>6.6460000000000005E-2</v>
      </c>
      <c r="AC97" s="44">
        <v>6.6460000000000005E-2</v>
      </c>
      <c r="AD97" s="44">
        <v>6.6460000000000005E-2</v>
      </c>
      <c r="AE97" s="44">
        <v>6.6460000000000005E-2</v>
      </c>
      <c r="AF97" s="44">
        <v>6.6460000000000005E-2</v>
      </c>
      <c r="AG97" s="44">
        <v>6.6460000000000005E-2</v>
      </c>
      <c r="AH97" s="44">
        <v>6.6460000000000005E-2</v>
      </c>
      <c r="AI97" s="44">
        <v>6.6460000000000005E-2</v>
      </c>
      <c r="AJ97" s="14" t="s">
        <v>427</v>
      </c>
      <c r="AK97" s="14">
        <v>1</v>
      </c>
    </row>
    <row r="98" spans="1:37" ht="12.75" customHeight="1" x14ac:dyDescent="0.25">
      <c r="A98" s="102"/>
      <c r="B98" s="42" t="s">
        <v>201</v>
      </c>
      <c r="C98" s="18" t="s">
        <v>321</v>
      </c>
      <c r="D98" s="42"/>
      <c r="E98" s="67">
        <v>9.5369999999999996E-2</v>
      </c>
      <c r="F98" s="67">
        <v>9.5369999999999996E-2</v>
      </c>
      <c r="G98" s="67">
        <v>9.5369999999999996E-2</v>
      </c>
      <c r="H98" s="67">
        <v>9.5369999999999996E-2</v>
      </c>
      <c r="I98" s="67">
        <v>9.5369999999999996E-2</v>
      </c>
      <c r="J98" s="67">
        <v>9.5369999999999996E-2</v>
      </c>
      <c r="K98" s="67">
        <v>9.5369999999999996E-2</v>
      </c>
      <c r="L98" s="67">
        <v>9.5369999999999996E-2</v>
      </c>
      <c r="M98" s="67">
        <v>9.5369999999999996E-2</v>
      </c>
      <c r="N98" s="67">
        <v>9.5369999999999996E-2</v>
      </c>
      <c r="O98" s="67">
        <v>9.5369999999999996E-2</v>
      </c>
      <c r="P98" s="67">
        <v>9.5369999999999996E-2</v>
      </c>
      <c r="Q98" s="67">
        <v>9.5369999999999996E-2</v>
      </c>
      <c r="R98" s="67">
        <v>9.5369999999999996E-2</v>
      </c>
      <c r="S98" s="67">
        <v>9.5369999999999996E-2</v>
      </c>
      <c r="T98" s="67">
        <v>9.5369999999999996E-2</v>
      </c>
      <c r="U98" s="67">
        <v>9.5369999999999996E-2</v>
      </c>
      <c r="V98" s="67">
        <v>9.5369999999999996E-2</v>
      </c>
      <c r="W98" s="67">
        <v>9.5369999999999996E-2</v>
      </c>
      <c r="X98" s="67">
        <v>9.5369999999999996E-2</v>
      </c>
      <c r="Y98" s="67">
        <v>9.5369999999999996E-2</v>
      </c>
      <c r="Z98" s="67">
        <v>9.5369999999999996E-2</v>
      </c>
      <c r="AA98" s="67">
        <v>9.5369999999999996E-2</v>
      </c>
      <c r="AB98" s="67">
        <v>9.5369999999999996E-2</v>
      </c>
      <c r="AC98" s="67">
        <v>9.5369999999999996E-2</v>
      </c>
      <c r="AD98" s="67">
        <v>9.5369999999999996E-2</v>
      </c>
      <c r="AE98" s="67">
        <v>9.5369999999999996E-2</v>
      </c>
      <c r="AF98" s="67">
        <v>9.5369999999999996E-2</v>
      </c>
      <c r="AG98" s="67">
        <v>9.5369999999999996E-2</v>
      </c>
      <c r="AH98" s="67">
        <v>9.5369999999999996E-2</v>
      </c>
      <c r="AI98" s="44">
        <v>9.5369999999999996E-2</v>
      </c>
      <c r="AJ98" s="14" t="s">
        <v>427</v>
      </c>
      <c r="AK98" s="14">
        <v>1</v>
      </c>
    </row>
    <row r="99" spans="1:37" ht="12.75" customHeight="1" x14ac:dyDescent="0.25">
      <c r="A99" s="100" t="s">
        <v>60</v>
      </c>
      <c r="B99" s="14" t="s">
        <v>195</v>
      </c>
      <c r="C99" s="18" t="s">
        <v>321</v>
      </c>
      <c r="D99" s="14"/>
      <c r="E99" s="68">
        <v>5.8299999999999998E-2</v>
      </c>
      <c r="F99" s="68">
        <v>5.8299999999999998E-2</v>
      </c>
      <c r="G99" s="68">
        <v>5.8299999999999998E-2</v>
      </c>
      <c r="H99" s="68">
        <v>5.8299999999999998E-2</v>
      </c>
      <c r="I99" s="68">
        <v>5.8299999999999998E-2</v>
      </c>
      <c r="J99" s="68">
        <v>5.8299999999999998E-2</v>
      </c>
      <c r="K99" s="68">
        <v>5.8299999999999998E-2</v>
      </c>
      <c r="L99" s="68">
        <v>5.8299999999999998E-2</v>
      </c>
      <c r="M99" s="68">
        <v>5.8299999999999998E-2</v>
      </c>
      <c r="N99" s="68">
        <v>5.8299999999999998E-2</v>
      </c>
      <c r="O99" s="68">
        <v>5.8299999999999998E-2</v>
      </c>
      <c r="P99" s="68">
        <v>5.8299999999999998E-2</v>
      </c>
      <c r="Q99" s="68">
        <v>5.8299999999999998E-2</v>
      </c>
      <c r="R99" s="68">
        <v>5.8299999999999998E-2</v>
      </c>
      <c r="S99" s="68">
        <v>5.8299999999999998E-2</v>
      </c>
      <c r="T99" s="68">
        <v>5.8299999999999998E-2</v>
      </c>
      <c r="U99" s="68">
        <v>5.8299999999999998E-2</v>
      </c>
      <c r="V99" s="68">
        <v>5.8299999999999998E-2</v>
      </c>
      <c r="W99" s="68">
        <v>5.8299999999999998E-2</v>
      </c>
      <c r="X99" s="68">
        <v>5.8299999999999998E-2</v>
      </c>
      <c r="Y99" s="68">
        <v>5.8299999999999998E-2</v>
      </c>
      <c r="Z99" s="68">
        <v>5.8299999999999998E-2</v>
      </c>
      <c r="AA99" s="68">
        <v>5.8299999999999998E-2</v>
      </c>
      <c r="AB99" s="68">
        <v>5.8299999999999998E-2</v>
      </c>
      <c r="AC99" s="68">
        <v>5.8299999999999998E-2</v>
      </c>
      <c r="AD99" s="68">
        <v>5.8299999999999998E-2</v>
      </c>
      <c r="AE99" s="68">
        <v>5.8299999999999998E-2</v>
      </c>
      <c r="AF99" s="68">
        <v>5.8299999999999998E-2</v>
      </c>
      <c r="AG99" s="68">
        <v>5.8299999999999998E-2</v>
      </c>
      <c r="AH99" s="68">
        <v>5.8299999999999998E-2</v>
      </c>
      <c r="AI99" s="66">
        <v>5.8299999999999998E-2</v>
      </c>
      <c r="AJ99" s="14" t="s">
        <v>427</v>
      </c>
      <c r="AK99" s="14">
        <v>1</v>
      </c>
    </row>
    <row r="100" spans="1:37" ht="12.75" customHeight="1" x14ac:dyDescent="0.25">
      <c r="A100" s="100"/>
      <c r="B100" s="14" t="s">
        <v>199</v>
      </c>
      <c r="C100" s="18" t="s">
        <v>321</v>
      </c>
      <c r="D100" s="14"/>
      <c r="E100" s="68">
        <v>7.0739999999999997E-2</v>
      </c>
      <c r="F100" s="68">
        <v>7.0739999999999997E-2</v>
      </c>
      <c r="G100" s="68">
        <v>7.0739999999999997E-2</v>
      </c>
      <c r="H100" s="68">
        <v>7.0739999999999997E-2</v>
      </c>
      <c r="I100" s="68">
        <v>7.0739999999999997E-2</v>
      </c>
      <c r="J100" s="68">
        <v>7.0739999999999997E-2</v>
      </c>
      <c r="K100" s="68">
        <v>7.0739999999999997E-2</v>
      </c>
      <c r="L100" s="68">
        <v>7.0739999999999997E-2</v>
      </c>
      <c r="M100" s="68">
        <v>7.0739999999999997E-2</v>
      </c>
      <c r="N100" s="68">
        <v>7.0739999999999997E-2</v>
      </c>
      <c r="O100" s="68">
        <v>7.0739999999999997E-2</v>
      </c>
      <c r="P100" s="68">
        <v>7.0739999999999997E-2</v>
      </c>
      <c r="Q100" s="68">
        <v>7.0739999999999997E-2</v>
      </c>
      <c r="R100" s="68">
        <v>7.0739999999999997E-2</v>
      </c>
      <c r="S100" s="68">
        <v>7.0739999999999997E-2</v>
      </c>
      <c r="T100" s="68">
        <v>7.0739999999999997E-2</v>
      </c>
      <c r="U100" s="68">
        <v>7.0739999999999997E-2</v>
      </c>
      <c r="V100" s="68">
        <v>7.0739999999999997E-2</v>
      </c>
      <c r="W100" s="68">
        <v>7.0739999999999997E-2</v>
      </c>
      <c r="X100" s="68">
        <v>7.0739999999999997E-2</v>
      </c>
      <c r="Y100" s="68">
        <v>7.0739999999999997E-2</v>
      </c>
      <c r="Z100" s="68">
        <v>7.0739999999999997E-2</v>
      </c>
      <c r="AA100" s="68">
        <v>7.0739999999999997E-2</v>
      </c>
      <c r="AB100" s="68">
        <v>7.0739999999999997E-2</v>
      </c>
      <c r="AC100" s="68">
        <v>7.0739999999999997E-2</v>
      </c>
      <c r="AD100" s="68">
        <v>7.0739999999999997E-2</v>
      </c>
      <c r="AE100" s="68">
        <v>7.0739999999999997E-2</v>
      </c>
      <c r="AF100" s="68">
        <v>7.0739999999999997E-2</v>
      </c>
      <c r="AG100" s="68">
        <v>7.0739999999999997E-2</v>
      </c>
      <c r="AH100" s="68">
        <v>7.0739999999999997E-2</v>
      </c>
      <c r="AI100" s="66">
        <v>7.0739999999999997E-2</v>
      </c>
      <c r="AJ100" s="14" t="s">
        <v>427</v>
      </c>
      <c r="AK100" s="14">
        <v>1</v>
      </c>
    </row>
    <row r="101" spans="1:37" ht="12.75" customHeight="1" x14ac:dyDescent="0.25">
      <c r="A101" s="100"/>
      <c r="B101" s="14" t="s">
        <v>200</v>
      </c>
      <c r="C101" s="18" t="s">
        <v>321</v>
      </c>
      <c r="D101" s="14"/>
      <c r="E101" s="68">
        <v>6.6460000000000005E-2</v>
      </c>
      <c r="F101" s="68">
        <v>6.6460000000000005E-2</v>
      </c>
      <c r="G101" s="68">
        <v>6.6460000000000005E-2</v>
      </c>
      <c r="H101" s="68">
        <v>6.6460000000000005E-2</v>
      </c>
      <c r="I101" s="68">
        <v>6.6460000000000005E-2</v>
      </c>
      <c r="J101" s="68">
        <v>6.6460000000000005E-2</v>
      </c>
      <c r="K101" s="68">
        <v>6.6460000000000005E-2</v>
      </c>
      <c r="L101" s="68">
        <v>6.6460000000000005E-2</v>
      </c>
      <c r="M101" s="68">
        <v>6.6460000000000005E-2</v>
      </c>
      <c r="N101" s="68">
        <v>6.6460000000000005E-2</v>
      </c>
      <c r="O101" s="68">
        <v>6.6460000000000005E-2</v>
      </c>
      <c r="P101" s="68">
        <v>6.6460000000000005E-2</v>
      </c>
      <c r="Q101" s="68">
        <v>6.6460000000000005E-2</v>
      </c>
      <c r="R101" s="68">
        <v>6.6460000000000005E-2</v>
      </c>
      <c r="S101" s="68">
        <v>6.6460000000000005E-2</v>
      </c>
      <c r="T101" s="68">
        <v>6.6460000000000005E-2</v>
      </c>
      <c r="U101" s="68">
        <v>6.6460000000000005E-2</v>
      </c>
      <c r="V101" s="68">
        <v>6.6460000000000005E-2</v>
      </c>
      <c r="W101" s="68">
        <v>6.6460000000000005E-2</v>
      </c>
      <c r="X101" s="68">
        <v>6.6460000000000005E-2</v>
      </c>
      <c r="Y101" s="68">
        <v>6.6460000000000005E-2</v>
      </c>
      <c r="Z101" s="68">
        <v>6.6460000000000005E-2</v>
      </c>
      <c r="AA101" s="68">
        <v>6.6460000000000005E-2</v>
      </c>
      <c r="AB101" s="68">
        <v>6.6460000000000005E-2</v>
      </c>
      <c r="AC101" s="68">
        <v>6.6460000000000005E-2</v>
      </c>
      <c r="AD101" s="68">
        <v>6.6460000000000005E-2</v>
      </c>
      <c r="AE101" s="68">
        <v>6.6460000000000005E-2</v>
      </c>
      <c r="AF101" s="68">
        <v>6.6460000000000005E-2</v>
      </c>
      <c r="AG101" s="68">
        <v>6.6460000000000005E-2</v>
      </c>
      <c r="AH101" s="68">
        <v>6.6460000000000005E-2</v>
      </c>
      <c r="AI101" s="66">
        <v>6.6460000000000005E-2</v>
      </c>
      <c r="AJ101" s="14" t="s">
        <v>427</v>
      </c>
      <c r="AK101" s="14">
        <v>1</v>
      </c>
    </row>
    <row r="102" spans="1:37" ht="12.75" customHeight="1" x14ac:dyDescent="0.25">
      <c r="A102" s="100"/>
      <c r="B102" s="14" t="s">
        <v>201</v>
      </c>
      <c r="C102" s="18" t="s">
        <v>321</v>
      </c>
      <c r="D102" s="14"/>
      <c r="E102" s="68">
        <v>9.5369999999999996E-2</v>
      </c>
      <c r="F102" s="68">
        <v>9.5369999999999996E-2</v>
      </c>
      <c r="G102" s="68">
        <v>9.5369999999999996E-2</v>
      </c>
      <c r="H102" s="68">
        <v>9.5369999999999996E-2</v>
      </c>
      <c r="I102" s="68">
        <v>9.5369999999999996E-2</v>
      </c>
      <c r="J102" s="68">
        <v>9.5369999999999996E-2</v>
      </c>
      <c r="K102" s="68">
        <v>9.5369999999999996E-2</v>
      </c>
      <c r="L102" s="68">
        <v>9.5369999999999996E-2</v>
      </c>
      <c r="M102" s="68">
        <v>9.5369999999999996E-2</v>
      </c>
      <c r="N102" s="68">
        <v>9.5369999999999996E-2</v>
      </c>
      <c r="O102" s="68">
        <v>9.5369999999999996E-2</v>
      </c>
      <c r="P102" s="68">
        <v>9.5369999999999996E-2</v>
      </c>
      <c r="Q102" s="68">
        <v>9.5369999999999996E-2</v>
      </c>
      <c r="R102" s="68">
        <v>9.5369999999999996E-2</v>
      </c>
      <c r="S102" s="68">
        <v>9.5369999999999996E-2</v>
      </c>
      <c r="T102" s="68">
        <v>9.5369999999999996E-2</v>
      </c>
      <c r="U102" s="68">
        <v>9.5369999999999996E-2</v>
      </c>
      <c r="V102" s="68">
        <v>9.5369999999999996E-2</v>
      </c>
      <c r="W102" s="68">
        <v>9.5369999999999996E-2</v>
      </c>
      <c r="X102" s="68">
        <v>9.5369999999999996E-2</v>
      </c>
      <c r="Y102" s="68">
        <v>9.5369999999999996E-2</v>
      </c>
      <c r="Z102" s="68">
        <v>9.5369999999999996E-2</v>
      </c>
      <c r="AA102" s="68">
        <v>9.5369999999999996E-2</v>
      </c>
      <c r="AB102" s="68">
        <v>9.5369999999999996E-2</v>
      </c>
      <c r="AC102" s="68">
        <v>9.5369999999999996E-2</v>
      </c>
      <c r="AD102" s="68">
        <v>9.5369999999999996E-2</v>
      </c>
      <c r="AE102" s="68">
        <v>9.5369999999999996E-2</v>
      </c>
      <c r="AF102" s="68">
        <v>9.5369999999999996E-2</v>
      </c>
      <c r="AG102" s="68">
        <v>9.5369999999999996E-2</v>
      </c>
      <c r="AH102" s="68">
        <v>9.5369999999999996E-2</v>
      </c>
      <c r="AI102" s="66">
        <v>9.5369999999999996E-2</v>
      </c>
      <c r="AJ102" s="14" t="s">
        <v>427</v>
      </c>
      <c r="AK102" s="14">
        <v>1</v>
      </c>
    </row>
    <row r="103" spans="1:37" ht="12.75" customHeight="1" x14ac:dyDescent="0.25">
      <c r="A103" s="100" t="s">
        <v>56</v>
      </c>
      <c r="B103" s="14" t="s">
        <v>195</v>
      </c>
      <c r="C103" s="18" t="s">
        <v>321</v>
      </c>
      <c r="D103" s="14"/>
      <c r="E103" s="68">
        <v>5.8299999999999998E-2</v>
      </c>
      <c r="F103" s="68">
        <v>5.8299999999999998E-2</v>
      </c>
      <c r="G103" s="68">
        <v>5.8299999999999998E-2</v>
      </c>
      <c r="H103" s="68">
        <v>5.8299999999999998E-2</v>
      </c>
      <c r="I103" s="68">
        <v>5.8299999999999998E-2</v>
      </c>
      <c r="J103" s="68">
        <v>5.8299999999999998E-2</v>
      </c>
      <c r="K103" s="68">
        <v>5.8299999999999998E-2</v>
      </c>
      <c r="L103" s="68">
        <v>5.8299999999999998E-2</v>
      </c>
      <c r="M103" s="68">
        <v>5.8299999999999998E-2</v>
      </c>
      <c r="N103" s="68">
        <v>5.8299999999999998E-2</v>
      </c>
      <c r="O103" s="68">
        <v>5.8299999999999998E-2</v>
      </c>
      <c r="P103" s="68">
        <v>5.8299999999999998E-2</v>
      </c>
      <c r="Q103" s="68">
        <v>5.8299999999999998E-2</v>
      </c>
      <c r="R103" s="68">
        <v>5.8299999999999998E-2</v>
      </c>
      <c r="S103" s="68">
        <v>5.8299999999999998E-2</v>
      </c>
      <c r="T103" s="68">
        <v>5.8299999999999998E-2</v>
      </c>
      <c r="U103" s="68">
        <v>5.8299999999999998E-2</v>
      </c>
      <c r="V103" s="68">
        <v>5.8299999999999998E-2</v>
      </c>
      <c r="W103" s="68">
        <v>5.8299999999999998E-2</v>
      </c>
      <c r="X103" s="68">
        <v>5.8299999999999998E-2</v>
      </c>
      <c r="Y103" s="68">
        <v>5.8299999999999998E-2</v>
      </c>
      <c r="Z103" s="68">
        <v>5.8299999999999998E-2</v>
      </c>
      <c r="AA103" s="68">
        <v>5.8299999999999998E-2</v>
      </c>
      <c r="AB103" s="68">
        <v>5.8299999999999998E-2</v>
      </c>
      <c r="AC103" s="68">
        <v>5.8299999999999998E-2</v>
      </c>
      <c r="AD103" s="68">
        <v>5.8299999999999998E-2</v>
      </c>
      <c r="AE103" s="68">
        <v>5.8299999999999998E-2</v>
      </c>
      <c r="AF103" s="68">
        <v>5.8299999999999998E-2</v>
      </c>
      <c r="AG103" s="68">
        <v>5.8299999999999998E-2</v>
      </c>
      <c r="AH103" s="68">
        <v>5.8299999999999998E-2</v>
      </c>
      <c r="AI103" s="66">
        <v>5.8299999999999998E-2</v>
      </c>
      <c r="AJ103" s="14" t="s">
        <v>427</v>
      </c>
      <c r="AK103" s="14">
        <v>1</v>
      </c>
    </row>
    <row r="104" spans="1:37" ht="12.75" customHeight="1" x14ac:dyDescent="0.25">
      <c r="A104" s="100"/>
      <c r="B104" s="14" t="s">
        <v>199</v>
      </c>
      <c r="C104" s="18" t="s">
        <v>321</v>
      </c>
      <c r="D104" s="14"/>
      <c r="E104" s="68">
        <v>7.0739999999999997E-2</v>
      </c>
      <c r="F104" s="68">
        <v>7.0739999999999997E-2</v>
      </c>
      <c r="G104" s="68">
        <v>7.0739999999999997E-2</v>
      </c>
      <c r="H104" s="68">
        <v>7.0739999999999997E-2</v>
      </c>
      <c r="I104" s="68">
        <v>7.0739999999999997E-2</v>
      </c>
      <c r="J104" s="68">
        <v>7.0739999999999997E-2</v>
      </c>
      <c r="K104" s="68">
        <v>7.0739999999999997E-2</v>
      </c>
      <c r="L104" s="68">
        <v>7.0739999999999997E-2</v>
      </c>
      <c r="M104" s="68">
        <v>7.0739999999999997E-2</v>
      </c>
      <c r="N104" s="68">
        <v>7.0739999999999997E-2</v>
      </c>
      <c r="O104" s="68">
        <v>7.0739999999999997E-2</v>
      </c>
      <c r="P104" s="68">
        <v>7.0739999999999997E-2</v>
      </c>
      <c r="Q104" s="68">
        <v>7.0739999999999997E-2</v>
      </c>
      <c r="R104" s="68">
        <v>7.0739999999999997E-2</v>
      </c>
      <c r="S104" s="68">
        <v>7.0739999999999997E-2</v>
      </c>
      <c r="T104" s="68">
        <v>7.0739999999999997E-2</v>
      </c>
      <c r="U104" s="68">
        <v>7.0739999999999997E-2</v>
      </c>
      <c r="V104" s="68">
        <v>7.0739999999999997E-2</v>
      </c>
      <c r="W104" s="68">
        <v>7.0739999999999997E-2</v>
      </c>
      <c r="X104" s="68">
        <v>7.0739999999999997E-2</v>
      </c>
      <c r="Y104" s="68">
        <v>7.0739999999999997E-2</v>
      </c>
      <c r="Z104" s="68">
        <v>7.0739999999999997E-2</v>
      </c>
      <c r="AA104" s="68">
        <v>7.0739999999999997E-2</v>
      </c>
      <c r="AB104" s="68">
        <v>7.0739999999999997E-2</v>
      </c>
      <c r="AC104" s="68">
        <v>7.0739999999999997E-2</v>
      </c>
      <c r="AD104" s="68">
        <v>7.0739999999999997E-2</v>
      </c>
      <c r="AE104" s="68">
        <v>7.0739999999999997E-2</v>
      </c>
      <c r="AF104" s="68">
        <v>7.0739999999999997E-2</v>
      </c>
      <c r="AG104" s="68">
        <v>7.0739999999999997E-2</v>
      </c>
      <c r="AH104" s="68">
        <v>7.0739999999999997E-2</v>
      </c>
      <c r="AI104" s="66">
        <v>7.0739999999999997E-2</v>
      </c>
      <c r="AJ104" s="14" t="s">
        <v>427</v>
      </c>
      <c r="AK104" s="14">
        <v>1</v>
      </c>
    </row>
    <row r="105" spans="1:37" ht="12.75" customHeight="1" x14ac:dyDescent="0.25">
      <c r="A105" s="100"/>
      <c r="B105" s="14" t="s">
        <v>200</v>
      </c>
      <c r="C105" s="18" t="s">
        <v>321</v>
      </c>
      <c r="D105" s="14"/>
      <c r="E105" s="68">
        <v>6.6460000000000005E-2</v>
      </c>
      <c r="F105" s="68">
        <v>6.6460000000000005E-2</v>
      </c>
      <c r="G105" s="68">
        <v>6.6460000000000005E-2</v>
      </c>
      <c r="H105" s="68">
        <v>6.6460000000000005E-2</v>
      </c>
      <c r="I105" s="68">
        <v>6.6460000000000005E-2</v>
      </c>
      <c r="J105" s="68">
        <v>6.6460000000000005E-2</v>
      </c>
      <c r="K105" s="68">
        <v>6.6460000000000005E-2</v>
      </c>
      <c r="L105" s="68">
        <v>6.6460000000000005E-2</v>
      </c>
      <c r="M105" s="68">
        <v>6.6460000000000005E-2</v>
      </c>
      <c r="N105" s="68">
        <v>6.6460000000000005E-2</v>
      </c>
      <c r="O105" s="68">
        <v>6.6460000000000005E-2</v>
      </c>
      <c r="P105" s="68">
        <v>6.6460000000000005E-2</v>
      </c>
      <c r="Q105" s="68">
        <v>6.6460000000000005E-2</v>
      </c>
      <c r="R105" s="68">
        <v>6.6460000000000005E-2</v>
      </c>
      <c r="S105" s="68">
        <v>6.6460000000000005E-2</v>
      </c>
      <c r="T105" s="68">
        <v>6.6460000000000005E-2</v>
      </c>
      <c r="U105" s="68">
        <v>6.6460000000000005E-2</v>
      </c>
      <c r="V105" s="68">
        <v>6.6460000000000005E-2</v>
      </c>
      <c r="W105" s="68">
        <v>6.6460000000000005E-2</v>
      </c>
      <c r="X105" s="68">
        <v>6.6460000000000005E-2</v>
      </c>
      <c r="Y105" s="68">
        <v>6.6460000000000005E-2</v>
      </c>
      <c r="Z105" s="68">
        <v>6.6460000000000005E-2</v>
      </c>
      <c r="AA105" s="68">
        <v>6.6460000000000005E-2</v>
      </c>
      <c r="AB105" s="68">
        <v>6.6460000000000005E-2</v>
      </c>
      <c r="AC105" s="68">
        <v>6.6460000000000005E-2</v>
      </c>
      <c r="AD105" s="68">
        <v>6.6460000000000005E-2</v>
      </c>
      <c r="AE105" s="68">
        <v>6.6460000000000005E-2</v>
      </c>
      <c r="AF105" s="68">
        <v>6.6460000000000005E-2</v>
      </c>
      <c r="AG105" s="68">
        <v>6.6460000000000005E-2</v>
      </c>
      <c r="AH105" s="68">
        <v>6.6460000000000005E-2</v>
      </c>
      <c r="AI105" s="66">
        <v>6.6460000000000005E-2</v>
      </c>
      <c r="AJ105" s="14" t="s">
        <v>427</v>
      </c>
      <c r="AK105" s="14">
        <v>1</v>
      </c>
    </row>
    <row r="106" spans="1:37" ht="12.75" customHeight="1" x14ac:dyDescent="0.25">
      <c r="A106" s="100"/>
      <c r="B106" s="14" t="s">
        <v>201</v>
      </c>
      <c r="C106" s="18" t="s">
        <v>321</v>
      </c>
      <c r="D106" s="14"/>
      <c r="E106" s="68">
        <v>9.5369999999999996E-2</v>
      </c>
      <c r="F106" s="68">
        <v>9.5369999999999996E-2</v>
      </c>
      <c r="G106" s="68">
        <v>9.5369999999999996E-2</v>
      </c>
      <c r="H106" s="68">
        <v>9.5369999999999996E-2</v>
      </c>
      <c r="I106" s="68">
        <v>9.5369999999999996E-2</v>
      </c>
      <c r="J106" s="68">
        <v>9.5369999999999996E-2</v>
      </c>
      <c r="K106" s="68">
        <v>9.5369999999999996E-2</v>
      </c>
      <c r="L106" s="68">
        <v>9.5369999999999996E-2</v>
      </c>
      <c r="M106" s="68">
        <v>9.5369999999999996E-2</v>
      </c>
      <c r="N106" s="68">
        <v>9.5369999999999996E-2</v>
      </c>
      <c r="O106" s="68">
        <v>9.5369999999999996E-2</v>
      </c>
      <c r="P106" s="68">
        <v>9.5369999999999996E-2</v>
      </c>
      <c r="Q106" s="68">
        <v>9.5369999999999996E-2</v>
      </c>
      <c r="R106" s="68">
        <v>9.5369999999999996E-2</v>
      </c>
      <c r="S106" s="68">
        <v>9.5369999999999996E-2</v>
      </c>
      <c r="T106" s="68">
        <v>9.5369999999999996E-2</v>
      </c>
      <c r="U106" s="68">
        <v>9.5369999999999996E-2</v>
      </c>
      <c r="V106" s="68">
        <v>9.5369999999999996E-2</v>
      </c>
      <c r="W106" s="68">
        <v>9.5369999999999996E-2</v>
      </c>
      <c r="X106" s="68">
        <v>9.5369999999999996E-2</v>
      </c>
      <c r="Y106" s="68">
        <v>9.5369999999999996E-2</v>
      </c>
      <c r="Z106" s="68">
        <v>9.5369999999999996E-2</v>
      </c>
      <c r="AA106" s="68">
        <v>9.5369999999999996E-2</v>
      </c>
      <c r="AB106" s="68">
        <v>9.5369999999999996E-2</v>
      </c>
      <c r="AC106" s="68">
        <v>9.5369999999999996E-2</v>
      </c>
      <c r="AD106" s="68">
        <v>9.5369999999999996E-2</v>
      </c>
      <c r="AE106" s="68">
        <v>9.5369999999999996E-2</v>
      </c>
      <c r="AF106" s="68">
        <v>9.5369999999999996E-2</v>
      </c>
      <c r="AG106" s="68">
        <v>9.5369999999999996E-2</v>
      </c>
      <c r="AH106" s="68">
        <v>9.5369999999999996E-2</v>
      </c>
      <c r="AI106" s="66">
        <v>9.5369999999999996E-2</v>
      </c>
      <c r="AJ106" s="14" t="s">
        <v>427</v>
      </c>
      <c r="AK106" s="14">
        <v>1</v>
      </c>
    </row>
    <row r="107" spans="1:37" ht="12.75" customHeight="1" x14ac:dyDescent="0.25">
      <c r="A107" s="100" t="s">
        <v>58</v>
      </c>
      <c r="B107" s="14" t="s">
        <v>195</v>
      </c>
      <c r="C107" s="18" t="s">
        <v>321</v>
      </c>
      <c r="D107" s="14"/>
      <c r="E107" s="68">
        <v>5.8299999999999998E-2</v>
      </c>
      <c r="F107" s="68">
        <v>5.8299999999999998E-2</v>
      </c>
      <c r="G107" s="68">
        <v>5.8299999999999998E-2</v>
      </c>
      <c r="H107" s="68">
        <v>5.8299999999999998E-2</v>
      </c>
      <c r="I107" s="68">
        <v>5.8299999999999998E-2</v>
      </c>
      <c r="J107" s="68">
        <v>5.8299999999999998E-2</v>
      </c>
      <c r="K107" s="68">
        <v>5.8299999999999998E-2</v>
      </c>
      <c r="L107" s="68">
        <v>5.8299999999999998E-2</v>
      </c>
      <c r="M107" s="68">
        <v>5.8299999999999998E-2</v>
      </c>
      <c r="N107" s="68">
        <v>5.8299999999999998E-2</v>
      </c>
      <c r="O107" s="68">
        <v>5.8299999999999998E-2</v>
      </c>
      <c r="P107" s="68">
        <v>5.8299999999999998E-2</v>
      </c>
      <c r="Q107" s="68">
        <v>5.8299999999999998E-2</v>
      </c>
      <c r="R107" s="68">
        <v>5.8299999999999998E-2</v>
      </c>
      <c r="S107" s="68">
        <v>5.8299999999999998E-2</v>
      </c>
      <c r="T107" s="68">
        <v>5.8299999999999998E-2</v>
      </c>
      <c r="U107" s="68">
        <v>5.8299999999999998E-2</v>
      </c>
      <c r="V107" s="68">
        <v>5.8299999999999998E-2</v>
      </c>
      <c r="W107" s="68">
        <v>5.8299999999999998E-2</v>
      </c>
      <c r="X107" s="68">
        <v>5.8299999999999998E-2</v>
      </c>
      <c r="Y107" s="68">
        <v>5.8299999999999998E-2</v>
      </c>
      <c r="Z107" s="68">
        <v>5.8299999999999998E-2</v>
      </c>
      <c r="AA107" s="68">
        <v>5.8299999999999998E-2</v>
      </c>
      <c r="AB107" s="68">
        <v>5.8299999999999998E-2</v>
      </c>
      <c r="AC107" s="68">
        <v>5.8299999999999998E-2</v>
      </c>
      <c r="AD107" s="68">
        <v>5.8299999999999998E-2</v>
      </c>
      <c r="AE107" s="68">
        <v>5.8299999999999998E-2</v>
      </c>
      <c r="AF107" s="68">
        <v>5.8299999999999998E-2</v>
      </c>
      <c r="AG107" s="68">
        <v>5.8299999999999998E-2</v>
      </c>
      <c r="AH107" s="68">
        <v>5.8299999999999998E-2</v>
      </c>
      <c r="AI107" s="66">
        <v>5.8299999999999998E-2</v>
      </c>
      <c r="AJ107" s="14" t="s">
        <v>427</v>
      </c>
      <c r="AK107" s="14">
        <v>1</v>
      </c>
    </row>
    <row r="108" spans="1:37" ht="12.75" customHeight="1" x14ac:dyDescent="0.25">
      <c r="A108" s="100"/>
      <c r="B108" s="14" t="s">
        <v>199</v>
      </c>
      <c r="C108" s="18" t="s">
        <v>321</v>
      </c>
      <c r="D108" s="14"/>
      <c r="E108" s="68">
        <v>7.0739999999999997E-2</v>
      </c>
      <c r="F108" s="68">
        <v>7.0739999999999997E-2</v>
      </c>
      <c r="G108" s="68">
        <v>7.0739999999999997E-2</v>
      </c>
      <c r="H108" s="68">
        <v>7.0739999999999997E-2</v>
      </c>
      <c r="I108" s="68">
        <v>7.0739999999999997E-2</v>
      </c>
      <c r="J108" s="68">
        <v>7.0739999999999997E-2</v>
      </c>
      <c r="K108" s="68">
        <v>7.0739999999999997E-2</v>
      </c>
      <c r="L108" s="68">
        <v>7.0739999999999997E-2</v>
      </c>
      <c r="M108" s="68">
        <v>7.0739999999999997E-2</v>
      </c>
      <c r="N108" s="68">
        <v>7.0739999999999997E-2</v>
      </c>
      <c r="O108" s="68">
        <v>7.0739999999999997E-2</v>
      </c>
      <c r="P108" s="68">
        <v>7.0739999999999997E-2</v>
      </c>
      <c r="Q108" s="68">
        <v>7.0739999999999997E-2</v>
      </c>
      <c r="R108" s="68">
        <v>7.0739999999999997E-2</v>
      </c>
      <c r="S108" s="68">
        <v>7.0739999999999997E-2</v>
      </c>
      <c r="T108" s="68">
        <v>7.0739999999999997E-2</v>
      </c>
      <c r="U108" s="68">
        <v>7.0739999999999997E-2</v>
      </c>
      <c r="V108" s="68">
        <v>7.0739999999999997E-2</v>
      </c>
      <c r="W108" s="68">
        <v>7.0739999999999997E-2</v>
      </c>
      <c r="X108" s="68">
        <v>7.0739999999999997E-2</v>
      </c>
      <c r="Y108" s="68">
        <v>7.0739999999999997E-2</v>
      </c>
      <c r="Z108" s="68">
        <v>7.0739999999999997E-2</v>
      </c>
      <c r="AA108" s="68">
        <v>7.0739999999999997E-2</v>
      </c>
      <c r="AB108" s="68">
        <v>7.0739999999999997E-2</v>
      </c>
      <c r="AC108" s="68">
        <v>7.0739999999999997E-2</v>
      </c>
      <c r="AD108" s="68">
        <v>7.0739999999999997E-2</v>
      </c>
      <c r="AE108" s="68">
        <v>7.0739999999999997E-2</v>
      </c>
      <c r="AF108" s="68">
        <v>7.0739999999999997E-2</v>
      </c>
      <c r="AG108" s="68">
        <v>7.0739999999999997E-2</v>
      </c>
      <c r="AH108" s="68">
        <v>7.0739999999999997E-2</v>
      </c>
      <c r="AI108" s="66">
        <v>7.0739999999999997E-2</v>
      </c>
      <c r="AJ108" s="14" t="s">
        <v>427</v>
      </c>
      <c r="AK108" s="14">
        <v>1</v>
      </c>
    </row>
    <row r="109" spans="1:37" ht="12.75" customHeight="1" x14ac:dyDescent="0.25">
      <c r="A109" s="100"/>
      <c r="B109" s="14" t="s">
        <v>200</v>
      </c>
      <c r="C109" s="18" t="s">
        <v>321</v>
      </c>
      <c r="D109" s="14"/>
      <c r="E109" s="68">
        <v>6.6460000000000005E-2</v>
      </c>
      <c r="F109" s="68">
        <v>6.6460000000000005E-2</v>
      </c>
      <c r="G109" s="68">
        <v>6.6460000000000005E-2</v>
      </c>
      <c r="H109" s="68">
        <v>6.6460000000000005E-2</v>
      </c>
      <c r="I109" s="68">
        <v>6.6460000000000005E-2</v>
      </c>
      <c r="J109" s="68">
        <v>6.6460000000000005E-2</v>
      </c>
      <c r="K109" s="68">
        <v>6.6460000000000005E-2</v>
      </c>
      <c r="L109" s="68">
        <v>6.6460000000000005E-2</v>
      </c>
      <c r="M109" s="68">
        <v>6.6460000000000005E-2</v>
      </c>
      <c r="N109" s="68">
        <v>6.6460000000000005E-2</v>
      </c>
      <c r="O109" s="68">
        <v>6.6460000000000005E-2</v>
      </c>
      <c r="P109" s="68">
        <v>6.6460000000000005E-2</v>
      </c>
      <c r="Q109" s="68">
        <v>6.6460000000000005E-2</v>
      </c>
      <c r="R109" s="68">
        <v>6.6460000000000005E-2</v>
      </c>
      <c r="S109" s="68">
        <v>6.6460000000000005E-2</v>
      </c>
      <c r="T109" s="68">
        <v>6.6460000000000005E-2</v>
      </c>
      <c r="U109" s="68">
        <v>6.6460000000000005E-2</v>
      </c>
      <c r="V109" s="68">
        <v>6.6460000000000005E-2</v>
      </c>
      <c r="W109" s="68">
        <v>6.6460000000000005E-2</v>
      </c>
      <c r="X109" s="68">
        <v>6.6460000000000005E-2</v>
      </c>
      <c r="Y109" s="68">
        <v>6.6460000000000005E-2</v>
      </c>
      <c r="Z109" s="68">
        <v>6.6460000000000005E-2</v>
      </c>
      <c r="AA109" s="68">
        <v>6.6460000000000005E-2</v>
      </c>
      <c r="AB109" s="68">
        <v>6.6460000000000005E-2</v>
      </c>
      <c r="AC109" s="68">
        <v>6.6460000000000005E-2</v>
      </c>
      <c r="AD109" s="68">
        <v>6.6460000000000005E-2</v>
      </c>
      <c r="AE109" s="68">
        <v>6.6460000000000005E-2</v>
      </c>
      <c r="AF109" s="68">
        <v>6.6460000000000005E-2</v>
      </c>
      <c r="AG109" s="68">
        <v>6.6460000000000005E-2</v>
      </c>
      <c r="AH109" s="68">
        <v>6.6460000000000005E-2</v>
      </c>
      <c r="AI109" s="66">
        <v>6.6460000000000005E-2</v>
      </c>
      <c r="AJ109" s="14" t="s">
        <v>427</v>
      </c>
      <c r="AK109" s="14">
        <v>1</v>
      </c>
    </row>
    <row r="110" spans="1:37" ht="12.75" customHeight="1" x14ac:dyDescent="0.25">
      <c r="A110" s="100"/>
      <c r="B110" s="14" t="s">
        <v>201</v>
      </c>
      <c r="C110" s="18" t="s">
        <v>321</v>
      </c>
      <c r="D110" s="14"/>
      <c r="E110" s="68">
        <v>9.5369999999999996E-2</v>
      </c>
      <c r="F110" s="68">
        <v>9.5369999999999996E-2</v>
      </c>
      <c r="G110" s="68">
        <v>9.5369999999999996E-2</v>
      </c>
      <c r="H110" s="68">
        <v>9.5369999999999996E-2</v>
      </c>
      <c r="I110" s="68">
        <v>9.5369999999999996E-2</v>
      </c>
      <c r="J110" s="68">
        <v>9.5369999999999996E-2</v>
      </c>
      <c r="K110" s="68">
        <v>9.5369999999999996E-2</v>
      </c>
      <c r="L110" s="68">
        <v>9.5369999999999996E-2</v>
      </c>
      <c r="M110" s="68">
        <v>9.5369999999999996E-2</v>
      </c>
      <c r="N110" s="68">
        <v>9.5369999999999996E-2</v>
      </c>
      <c r="O110" s="68">
        <v>9.5369999999999996E-2</v>
      </c>
      <c r="P110" s="68">
        <v>9.5369999999999996E-2</v>
      </c>
      <c r="Q110" s="68">
        <v>9.5369999999999996E-2</v>
      </c>
      <c r="R110" s="68">
        <v>9.5369999999999996E-2</v>
      </c>
      <c r="S110" s="68">
        <v>9.5369999999999996E-2</v>
      </c>
      <c r="T110" s="68">
        <v>9.5369999999999996E-2</v>
      </c>
      <c r="U110" s="68">
        <v>9.5369999999999996E-2</v>
      </c>
      <c r="V110" s="68">
        <v>9.5369999999999996E-2</v>
      </c>
      <c r="W110" s="68">
        <v>9.5369999999999996E-2</v>
      </c>
      <c r="X110" s="68">
        <v>9.5369999999999996E-2</v>
      </c>
      <c r="Y110" s="68">
        <v>9.5369999999999996E-2</v>
      </c>
      <c r="Z110" s="68">
        <v>9.5369999999999996E-2</v>
      </c>
      <c r="AA110" s="68">
        <v>9.5369999999999996E-2</v>
      </c>
      <c r="AB110" s="68">
        <v>9.5369999999999996E-2</v>
      </c>
      <c r="AC110" s="68">
        <v>9.5369999999999996E-2</v>
      </c>
      <c r="AD110" s="68">
        <v>9.5369999999999996E-2</v>
      </c>
      <c r="AE110" s="68">
        <v>9.5369999999999996E-2</v>
      </c>
      <c r="AF110" s="68">
        <v>9.5369999999999996E-2</v>
      </c>
      <c r="AG110" s="68">
        <v>9.5369999999999996E-2</v>
      </c>
      <c r="AH110" s="68">
        <v>9.5369999999999996E-2</v>
      </c>
      <c r="AI110" s="66">
        <v>9.5369999999999996E-2</v>
      </c>
      <c r="AJ110" s="14" t="s">
        <v>427</v>
      </c>
      <c r="AK110" s="14">
        <v>1</v>
      </c>
    </row>
  </sheetData>
  <mergeCells count="23">
    <mergeCell ref="A107:A110"/>
    <mergeCell ref="A82:A86"/>
    <mergeCell ref="A87:A90"/>
    <mergeCell ref="A91:A94"/>
    <mergeCell ref="A95:A98"/>
    <mergeCell ref="A99:A102"/>
    <mergeCell ref="A103:A106"/>
    <mergeCell ref="A77:A81"/>
    <mergeCell ref="A2:A6"/>
    <mergeCell ref="A7:A11"/>
    <mergeCell ref="A12:A16"/>
    <mergeCell ref="A17:A21"/>
    <mergeCell ref="A22:A26"/>
    <mergeCell ref="A27:A31"/>
    <mergeCell ref="A32:A36"/>
    <mergeCell ref="A37:A41"/>
    <mergeCell ref="A42:A46"/>
    <mergeCell ref="A47:A51"/>
    <mergeCell ref="A52:A56"/>
    <mergeCell ref="A57:A61"/>
    <mergeCell ref="A62:A66"/>
    <mergeCell ref="A67:A71"/>
    <mergeCell ref="A72:A76"/>
  </mergeCells>
  <pageMargins left="0.78749999999999998" right="0.78749999999999998" top="0.78749999999999998" bottom="0.78749999999999998" header="0.511811023622047" footer="0.511811023622047"/>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6404C-40B5-41C4-BAA4-065D6B710927}">
  <dimension ref="A1:AK110"/>
  <sheetViews>
    <sheetView showGridLines="0" zoomScale="73" zoomScaleNormal="73" workbookViewId="0">
      <selection activeCell="E2" sqref="E2"/>
    </sheetView>
  </sheetViews>
  <sheetFormatPr defaultColWidth="11.54296875" defaultRowHeight="12.5" x14ac:dyDescent="0.25"/>
  <cols>
    <col min="1" max="1" width="18.7265625" bestFit="1" customWidth="1"/>
    <col min="2" max="2" width="14.54296875" bestFit="1" customWidth="1"/>
    <col min="3" max="3" width="14.26953125" bestFit="1" customWidth="1"/>
    <col min="4" max="4" width="9.26953125" bestFit="1" customWidth="1"/>
    <col min="5" max="16" width="10.54296875" bestFit="1" customWidth="1"/>
    <col min="17" max="34" width="9.54296875" bestFit="1" customWidth="1"/>
    <col min="35" max="35" width="8" bestFit="1" customWidth="1"/>
    <col min="36" max="36" width="170.54296875" bestFit="1" customWidth="1"/>
    <col min="37" max="37" width="9" bestFit="1" customWidth="1"/>
    <col min="1998" max="1998" width="2.26953125" customWidth="1"/>
  </cols>
  <sheetData>
    <row r="1" spans="1:37" ht="15" customHeight="1" x14ac:dyDescent="0.35">
      <c r="A1" s="48" t="s">
        <v>1</v>
      </c>
      <c r="B1" s="48" t="s">
        <v>189</v>
      </c>
      <c r="C1" s="48" t="s">
        <v>190</v>
      </c>
      <c r="D1" s="48" t="s">
        <v>191</v>
      </c>
      <c r="E1" s="48">
        <v>2020</v>
      </c>
      <c r="F1" s="48">
        <v>2021</v>
      </c>
      <c r="G1" s="48">
        <v>2022</v>
      </c>
      <c r="H1" s="48">
        <v>2023</v>
      </c>
      <c r="I1" s="48">
        <v>2024</v>
      </c>
      <c r="J1" s="48">
        <v>2025</v>
      </c>
      <c r="K1" s="48">
        <v>2026</v>
      </c>
      <c r="L1" s="48">
        <v>2027</v>
      </c>
      <c r="M1" s="48">
        <v>2028</v>
      </c>
      <c r="N1" s="48">
        <v>2029</v>
      </c>
      <c r="O1" s="48">
        <v>2030</v>
      </c>
      <c r="P1" s="48">
        <v>2031</v>
      </c>
      <c r="Q1" s="48">
        <v>2032</v>
      </c>
      <c r="R1" s="48">
        <v>2033</v>
      </c>
      <c r="S1" s="48">
        <v>2034</v>
      </c>
      <c r="T1" s="48">
        <v>2035</v>
      </c>
      <c r="U1" s="48">
        <v>2036</v>
      </c>
      <c r="V1" s="48">
        <v>2037</v>
      </c>
      <c r="W1" s="48">
        <v>2038</v>
      </c>
      <c r="X1" s="48">
        <v>2039</v>
      </c>
      <c r="Y1" s="48">
        <v>2040</v>
      </c>
      <c r="Z1" s="48">
        <v>2041</v>
      </c>
      <c r="AA1" s="48">
        <v>2042</v>
      </c>
      <c r="AB1" s="48">
        <v>2043</v>
      </c>
      <c r="AC1" s="48">
        <v>2044</v>
      </c>
      <c r="AD1" s="48">
        <v>2045</v>
      </c>
      <c r="AE1" s="48">
        <v>2046</v>
      </c>
      <c r="AF1" s="48">
        <v>2047</v>
      </c>
      <c r="AG1" s="48">
        <v>2048</v>
      </c>
      <c r="AH1" s="48">
        <v>2049</v>
      </c>
      <c r="AI1" s="48">
        <v>2050</v>
      </c>
      <c r="AJ1" s="48" t="s">
        <v>193</v>
      </c>
      <c r="AK1" s="49" t="s">
        <v>194</v>
      </c>
    </row>
    <row r="2" spans="1:37" ht="14.65" customHeight="1" x14ac:dyDescent="0.25">
      <c r="A2" s="100" t="s">
        <v>4</v>
      </c>
      <c r="B2" s="14" t="s">
        <v>195</v>
      </c>
      <c r="C2" s="18" t="s">
        <v>321</v>
      </c>
      <c r="D2" s="14"/>
      <c r="E2" s="64">
        <f>0.99*MaxAnnualCapacityFactor!E2</f>
        <v>1.55727E-2</v>
      </c>
      <c r="F2" s="64">
        <f>0.99*MaxAnnualCapacityFactor!F2</f>
        <v>1.55727E-2</v>
      </c>
      <c r="G2" s="64">
        <f>0.99*MaxAnnualCapacityFactor!G2</f>
        <v>1.55727E-2</v>
      </c>
      <c r="H2" s="64">
        <f>0.99*MaxAnnualCapacityFactor!H2</f>
        <v>1.55727E-2</v>
      </c>
      <c r="I2" s="64">
        <f>0.99*MaxAnnualCapacityFactor!I2</f>
        <v>1.55727E-2</v>
      </c>
      <c r="J2" s="64">
        <f>0.99*MaxAnnualCapacityFactor!J2</f>
        <v>1.55727E-2</v>
      </c>
      <c r="K2" s="64">
        <f>0.99*MaxAnnualCapacityFactor!K2</f>
        <v>1.55727E-2</v>
      </c>
      <c r="L2" s="64">
        <f>0.99*MaxAnnualCapacityFactor!L2</f>
        <v>1.55727E-2</v>
      </c>
      <c r="M2" s="64">
        <f>0.99*MaxAnnualCapacityFactor!M2</f>
        <v>1.55727E-2</v>
      </c>
      <c r="N2" s="64">
        <f>0.99*MaxAnnualCapacityFactor!N2</f>
        <v>1.55727E-2</v>
      </c>
      <c r="O2" s="64">
        <f>0.99*MaxAnnualCapacityFactor!O2</f>
        <v>1.55727E-2</v>
      </c>
      <c r="P2" s="64">
        <f>0.99*MaxAnnualCapacityFactor!P2</f>
        <v>1.55727E-2</v>
      </c>
      <c r="Q2" s="64">
        <f>0.99*MaxAnnualCapacityFactor!Q2</f>
        <v>1.55727E-2</v>
      </c>
      <c r="R2" s="64">
        <f>0.99*MaxAnnualCapacityFactor!R2</f>
        <v>1.55727E-2</v>
      </c>
      <c r="S2" s="64">
        <f>0.99*MaxAnnualCapacityFactor!S2</f>
        <v>1.55727E-2</v>
      </c>
      <c r="T2" s="64">
        <f>0.99*MaxAnnualCapacityFactor!T2</f>
        <v>1.55727E-2</v>
      </c>
      <c r="U2" s="64">
        <f>0.99*MaxAnnualCapacityFactor!U2</f>
        <v>1.55727E-2</v>
      </c>
      <c r="V2" s="64">
        <f>0.99*MaxAnnualCapacityFactor!V2</f>
        <v>1.55727E-2</v>
      </c>
      <c r="W2" s="64">
        <f>0.99*MaxAnnualCapacityFactor!W2</f>
        <v>1.55727E-2</v>
      </c>
      <c r="X2" s="64">
        <f>0.99*MaxAnnualCapacityFactor!X2</f>
        <v>1.55727E-2</v>
      </c>
      <c r="Y2" s="64">
        <f>0.99*MaxAnnualCapacityFactor!Y2</f>
        <v>1.55727E-2</v>
      </c>
      <c r="Z2" s="64">
        <f>0.99*MaxAnnualCapacityFactor!Z2</f>
        <v>1.55727E-2</v>
      </c>
      <c r="AA2" s="64">
        <f>0.99*MaxAnnualCapacityFactor!AA2</f>
        <v>1.55727E-2</v>
      </c>
      <c r="AB2" s="64">
        <f>0.99*MaxAnnualCapacityFactor!AB2</f>
        <v>1.55727E-2</v>
      </c>
      <c r="AC2" s="64">
        <f>0.99*MaxAnnualCapacityFactor!AC2</f>
        <v>1.55727E-2</v>
      </c>
      <c r="AD2" s="64">
        <f>0.99*MaxAnnualCapacityFactor!AD2</f>
        <v>1.55727E-2</v>
      </c>
      <c r="AE2" s="64">
        <f>0.99*MaxAnnualCapacityFactor!AE2</f>
        <v>1.55727E-2</v>
      </c>
      <c r="AF2" s="64">
        <f>0.99*MaxAnnualCapacityFactor!AF2</f>
        <v>1.55727E-2</v>
      </c>
      <c r="AG2" s="64">
        <f>0.99*MaxAnnualCapacityFactor!AG2</f>
        <v>1.55727E-2</v>
      </c>
      <c r="AH2" s="64">
        <f>0.99*MaxAnnualCapacityFactor!AH2</f>
        <v>1.55727E-2</v>
      </c>
      <c r="AI2" s="64">
        <f>0.99*MaxAnnualCapacityFactor!AI2</f>
        <v>1.55727E-2</v>
      </c>
      <c r="AJ2" s="55" t="s">
        <v>438</v>
      </c>
      <c r="AK2" s="14">
        <v>1</v>
      </c>
    </row>
    <row r="3" spans="1:37" ht="14.65" customHeight="1" x14ac:dyDescent="0.25">
      <c r="A3" s="100"/>
      <c r="B3" s="14" t="s">
        <v>199</v>
      </c>
      <c r="C3" s="18" t="s">
        <v>321</v>
      </c>
      <c r="D3" s="14"/>
      <c r="E3" s="64">
        <f>0.99*MaxAnnualCapacityFactor!E3</f>
        <v>2.2552200000000001E-2</v>
      </c>
      <c r="F3" s="64">
        <f>0.99*MaxAnnualCapacityFactor!F3</f>
        <v>2.2552200000000001E-2</v>
      </c>
      <c r="G3" s="64">
        <f>0.99*MaxAnnualCapacityFactor!G3</f>
        <v>2.2552200000000001E-2</v>
      </c>
      <c r="H3" s="64">
        <f>0.99*MaxAnnualCapacityFactor!H3</f>
        <v>2.2552200000000001E-2</v>
      </c>
      <c r="I3" s="64">
        <f>0.99*MaxAnnualCapacityFactor!I3</f>
        <v>2.2552200000000001E-2</v>
      </c>
      <c r="J3" s="64">
        <f>0.99*MaxAnnualCapacityFactor!J3</f>
        <v>2.2552200000000001E-2</v>
      </c>
      <c r="K3" s="64">
        <f>0.99*MaxAnnualCapacityFactor!K3</f>
        <v>2.2552200000000001E-2</v>
      </c>
      <c r="L3" s="64">
        <f>0.99*MaxAnnualCapacityFactor!L3</f>
        <v>2.2552200000000001E-2</v>
      </c>
      <c r="M3" s="64">
        <f>0.99*MaxAnnualCapacityFactor!M3</f>
        <v>2.2552200000000001E-2</v>
      </c>
      <c r="N3" s="64">
        <f>0.99*MaxAnnualCapacityFactor!N3</f>
        <v>2.2552200000000001E-2</v>
      </c>
      <c r="O3" s="64">
        <f>0.99*MaxAnnualCapacityFactor!O3</f>
        <v>2.2552200000000001E-2</v>
      </c>
      <c r="P3" s="64">
        <f>0.99*MaxAnnualCapacityFactor!P3</f>
        <v>2.2552200000000001E-2</v>
      </c>
      <c r="Q3" s="64">
        <f>0.99*MaxAnnualCapacityFactor!Q3</f>
        <v>2.2552200000000001E-2</v>
      </c>
      <c r="R3" s="64">
        <f>0.99*MaxAnnualCapacityFactor!R3</f>
        <v>2.2552200000000001E-2</v>
      </c>
      <c r="S3" s="64">
        <f>0.99*MaxAnnualCapacityFactor!S3</f>
        <v>2.2552200000000001E-2</v>
      </c>
      <c r="T3" s="64">
        <f>0.99*MaxAnnualCapacityFactor!T3</f>
        <v>2.2552200000000001E-2</v>
      </c>
      <c r="U3" s="64">
        <f>0.99*MaxAnnualCapacityFactor!U3</f>
        <v>2.2552200000000001E-2</v>
      </c>
      <c r="V3" s="64">
        <f>0.99*MaxAnnualCapacityFactor!V3</f>
        <v>2.2552200000000001E-2</v>
      </c>
      <c r="W3" s="64">
        <f>0.99*MaxAnnualCapacityFactor!W3</f>
        <v>2.2552200000000001E-2</v>
      </c>
      <c r="X3" s="64">
        <f>0.99*MaxAnnualCapacityFactor!X3</f>
        <v>2.2552200000000001E-2</v>
      </c>
      <c r="Y3" s="64">
        <f>0.99*MaxAnnualCapacityFactor!Y3</f>
        <v>2.2552200000000001E-2</v>
      </c>
      <c r="Z3" s="64">
        <f>0.99*MaxAnnualCapacityFactor!Z3</f>
        <v>2.2552200000000001E-2</v>
      </c>
      <c r="AA3" s="64">
        <f>0.99*MaxAnnualCapacityFactor!AA3</f>
        <v>2.2552200000000001E-2</v>
      </c>
      <c r="AB3" s="64">
        <f>0.99*MaxAnnualCapacityFactor!AB3</f>
        <v>2.2552200000000001E-2</v>
      </c>
      <c r="AC3" s="64">
        <f>0.99*MaxAnnualCapacityFactor!AC3</f>
        <v>2.2552200000000001E-2</v>
      </c>
      <c r="AD3" s="64">
        <f>0.99*MaxAnnualCapacityFactor!AD3</f>
        <v>2.2552200000000001E-2</v>
      </c>
      <c r="AE3" s="64">
        <f>0.99*MaxAnnualCapacityFactor!AE3</f>
        <v>2.2552200000000001E-2</v>
      </c>
      <c r="AF3" s="64">
        <f>0.99*MaxAnnualCapacityFactor!AF3</f>
        <v>2.2552200000000001E-2</v>
      </c>
      <c r="AG3" s="64">
        <f>0.99*MaxAnnualCapacityFactor!AG3</f>
        <v>2.2552200000000001E-2</v>
      </c>
      <c r="AH3" s="64">
        <f>0.99*MaxAnnualCapacityFactor!AH3</f>
        <v>2.2552200000000001E-2</v>
      </c>
      <c r="AI3" s="64">
        <f>0.99*MaxAnnualCapacityFactor!AI3</f>
        <v>2.2552200000000001E-2</v>
      </c>
      <c r="AJ3" s="55" t="s">
        <v>438</v>
      </c>
      <c r="AK3" s="14">
        <v>1</v>
      </c>
    </row>
    <row r="4" spans="1:37" ht="14.65" customHeight="1" x14ac:dyDescent="0.25">
      <c r="A4" s="100"/>
      <c r="B4" s="14" t="s">
        <v>200</v>
      </c>
      <c r="C4" s="18" t="s">
        <v>321</v>
      </c>
      <c r="D4" s="14"/>
      <c r="E4" s="64">
        <f>0.99*MaxAnnualCapacityFactor!E4</f>
        <v>1.4246099999999999E-2</v>
      </c>
      <c r="F4" s="64">
        <f>0.99*MaxAnnualCapacityFactor!F4</f>
        <v>1.4246099999999999E-2</v>
      </c>
      <c r="G4" s="64">
        <f>0.99*MaxAnnualCapacityFactor!G4</f>
        <v>1.4246099999999999E-2</v>
      </c>
      <c r="H4" s="64">
        <f>0.99*MaxAnnualCapacityFactor!H4</f>
        <v>1.4246099999999999E-2</v>
      </c>
      <c r="I4" s="64">
        <f>0.99*MaxAnnualCapacityFactor!I4</f>
        <v>1.4246099999999999E-2</v>
      </c>
      <c r="J4" s="64">
        <f>0.99*MaxAnnualCapacityFactor!J4</f>
        <v>1.4246099999999999E-2</v>
      </c>
      <c r="K4" s="64">
        <f>0.99*MaxAnnualCapacityFactor!K4</f>
        <v>1.4246099999999999E-2</v>
      </c>
      <c r="L4" s="64">
        <f>0.99*MaxAnnualCapacityFactor!L4</f>
        <v>1.4246099999999999E-2</v>
      </c>
      <c r="M4" s="64">
        <f>0.99*MaxAnnualCapacityFactor!M4</f>
        <v>1.4246099999999999E-2</v>
      </c>
      <c r="N4" s="64">
        <f>0.99*MaxAnnualCapacityFactor!N4</f>
        <v>1.4246099999999999E-2</v>
      </c>
      <c r="O4" s="64">
        <f>0.99*MaxAnnualCapacityFactor!O4</f>
        <v>1.4246099999999999E-2</v>
      </c>
      <c r="P4" s="64">
        <f>0.99*MaxAnnualCapacityFactor!P4</f>
        <v>1.4246099999999999E-2</v>
      </c>
      <c r="Q4" s="64">
        <f>0.99*MaxAnnualCapacityFactor!Q4</f>
        <v>1.4246099999999999E-2</v>
      </c>
      <c r="R4" s="64">
        <f>0.99*MaxAnnualCapacityFactor!R4</f>
        <v>1.4246099999999999E-2</v>
      </c>
      <c r="S4" s="64">
        <f>0.99*MaxAnnualCapacityFactor!S4</f>
        <v>1.4246099999999999E-2</v>
      </c>
      <c r="T4" s="64">
        <f>0.99*MaxAnnualCapacityFactor!T4</f>
        <v>1.4246099999999999E-2</v>
      </c>
      <c r="U4" s="64">
        <f>0.99*MaxAnnualCapacityFactor!U4</f>
        <v>1.4246099999999999E-2</v>
      </c>
      <c r="V4" s="64">
        <f>0.99*MaxAnnualCapacityFactor!V4</f>
        <v>1.4246099999999999E-2</v>
      </c>
      <c r="W4" s="64">
        <f>0.99*MaxAnnualCapacityFactor!W4</f>
        <v>1.4246099999999999E-2</v>
      </c>
      <c r="X4" s="64">
        <f>0.99*MaxAnnualCapacityFactor!X4</f>
        <v>1.4246099999999999E-2</v>
      </c>
      <c r="Y4" s="64">
        <f>0.99*MaxAnnualCapacityFactor!Y4</f>
        <v>1.4246099999999999E-2</v>
      </c>
      <c r="Z4" s="64">
        <f>0.99*MaxAnnualCapacityFactor!Z4</f>
        <v>1.4246099999999999E-2</v>
      </c>
      <c r="AA4" s="64">
        <f>0.99*MaxAnnualCapacityFactor!AA4</f>
        <v>1.4246099999999999E-2</v>
      </c>
      <c r="AB4" s="64">
        <f>0.99*MaxAnnualCapacityFactor!AB4</f>
        <v>1.4246099999999999E-2</v>
      </c>
      <c r="AC4" s="64">
        <f>0.99*MaxAnnualCapacityFactor!AC4</f>
        <v>1.4246099999999999E-2</v>
      </c>
      <c r="AD4" s="64">
        <f>0.99*MaxAnnualCapacityFactor!AD4</f>
        <v>1.4246099999999999E-2</v>
      </c>
      <c r="AE4" s="64">
        <f>0.99*MaxAnnualCapacityFactor!AE4</f>
        <v>1.4246099999999999E-2</v>
      </c>
      <c r="AF4" s="64">
        <f>0.99*MaxAnnualCapacityFactor!AF4</f>
        <v>1.4246099999999999E-2</v>
      </c>
      <c r="AG4" s="64">
        <f>0.99*MaxAnnualCapacityFactor!AG4</f>
        <v>1.4246099999999999E-2</v>
      </c>
      <c r="AH4" s="64">
        <f>0.99*MaxAnnualCapacityFactor!AH4</f>
        <v>1.4246099999999999E-2</v>
      </c>
      <c r="AI4" s="64">
        <f>0.99*MaxAnnualCapacityFactor!AI4</f>
        <v>1.4246099999999999E-2</v>
      </c>
      <c r="AJ4" s="55" t="s">
        <v>438</v>
      </c>
      <c r="AK4" s="14">
        <v>1</v>
      </c>
    </row>
    <row r="5" spans="1:37" ht="12.75" customHeight="1" x14ac:dyDescent="0.25">
      <c r="A5" s="100"/>
      <c r="B5" s="14" t="s">
        <v>201</v>
      </c>
      <c r="C5" s="18" t="s">
        <v>321</v>
      </c>
      <c r="D5" s="14"/>
      <c r="E5" s="64">
        <f>0.99*MaxAnnualCapacityFactor!E5</f>
        <v>1.8651599999999997E-2</v>
      </c>
      <c r="F5" s="64">
        <f>0.99*MaxAnnualCapacityFactor!F5</f>
        <v>1.8651599999999997E-2</v>
      </c>
      <c r="G5" s="64">
        <f>0.99*MaxAnnualCapacityFactor!G5</f>
        <v>1.8651599999999997E-2</v>
      </c>
      <c r="H5" s="64">
        <f>0.99*MaxAnnualCapacityFactor!H5</f>
        <v>1.8651599999999997E-2</v>
      </c>
      <c r="I5" s="64">
        <f>0.99*MaxAnnualCapacityFactor!I5</f>
        <v>1.8651599999999997E-2</v>
      </c>
      <c r="J5" s="64">
        <f>0.99*MaxAnnualCapacityFactor!J5</f>
        <v>1.8651599999999997E-2</v>
      </c>
      <c r="K5" s="64">
        <f>0.99*MaxAnnualCapacityFactor!K5</f>
        <v>1.8651599999999997E-2</v>
      </c>
      <c r="L5" s="64">
        <f>0.99*MaxAnnualCapacityFactor!L5</f>
        <v>1.8651599999999997E-2</v>
      </c>
      <c r="M5" s="64">
        <f>0.99*MaxAnnualCapacityFactor!M5</f>
        <v>1.8651599999999997E-2</v>
      </c>
      <c r="N5" s="64">
        <f>0.99*MaxAnnualCapacityFactor!N5</f>
        <v>1.8651599999999997E-2</v>
      </c>
      <c r="O5" s="64">
        <f>0.99*MaxAnnualCapacityFactor!O5</f>
        <v>1.8651599999999997E-2</v>
      </c>
      <c r="P5" s="64">
        <f>0.99*MaxAnnualCapacityFactor!P5</f>
        <v>1.8651599999999997E-2</v>
      </c>
      <c r="Q5" s="64">
        <f>0.99*MaxAnnualCapacityFactor!Q5</f>
        <v>1.8651599999999997E-2</v>
      </c>
      <c r="R5" s="64">
        <f>0.99*MaxAnnualCapacityFactor!R5</f>
        <v>1.8651599999999997E-2</v>
      </c>
      <c r="S5" s="64">
        <f>0.99*MaxAnnualCapacityFactor!S5</f>
        <v>1.8651599999999997E-2</v>
      </c>
      <c r="T5" s="64">
        <f>0.99*MaxAnnualCapacityFactor!T5</f>
        <v>1.8651599999999997E-2</v>
      </c>
      <c r="U5" s="64">
        <f>0.99*MaxAnnualCapacityFactor!U5</f>
        <v>1.8651599999999997E-2</v>
      </c>
      <c r="V5" s="64">
        <f>0.99*MaxAnnualCapacityFactor!V5</f>
        <v>1.8651599999999997E-2</v>
      </c>
      <c r="W5" s="64">
        <f>0.99*MaxAnnualCapacityFactor!W5</f>
        <v>1.8651599999999997E-2</v>
      </c>
      <c r="X5" s="64">
        <f>0.99*MaxAnnualCapacityFactor!X5</f>
        <v>1.8651599999999997E-2</v>
      </c>
      <c r="Y5" s="64">
        <f>0.99*MaxAnnualCapacityFactor!Y5</f>
        <v>1.8651599999999997E-2</v>
      </c>
      <c r="Z5" s="64">
        <f>0.99*MaxAnnualCapacityFactor!Z5</f>
        <v>1.8651599999999997E-2</v>
      </c>
      <c r="AA5" s="64">
        <f>0.99*MaxAnnualCapacityFactor!AA5</f>
        <v>1.8651599999999997E-2</v>
      </c>
      <c r="AB5" s="64">
        <f>0.99*MaxAnnualCapacityFactor!AB5</f>
        <v>1.8651599999999997E-2</v>
      </c>
      <c r="AC5" s="64">
        <f>0.99*MaxAnnualCapacityFactor!AC5</f>
        <v>1.8651599999999997E-2</v>
      </c>
      <c r="AD5" s="64">
        <f>0.99*MaxAnnualCapacityFactor!AD5</f>
        <v>1.8651599999999997E-2</v>
      </c>
      <c r="AE5" s="64">
        <f>0.99*MaxAnnualCapacityFactor!AE5</f>
        <v>1.8651599999999997E-2</v>
      </c>
      <c r="AF5" s="64">
        <f>0.99*MaxAnnualCapacityFactor!AF5</f>
        <v>1.8651599999999997E-2</v>
      </c>
      <c r="AG5" s="64">
        <f>0.99*MaxAnnualCapacityFactor!AG5</f>
        <v>1.8651599999999997E-2</v>
      </c>
      <c r="AH5" s="64">
        <f>0.99*MaxAnnualCapacityFactor!AH5</f>
        <v>1.8651599999999997E-2</v>
      </c>
      <c r="AI5" s="64">
        <f>0.99*MaxAnnualCapacityFactor!AI5</f>
        <v>1.8651599999999997E-2</v>
      </c>
      <c r="AJ5" s="55" t="s">
        <v>438</v>
      </c>
      <c r="AK5" s="14">
        <v>1</v>
      </c>
    </row>
    <row r="6" spans="1:37" ht="14.65" customHeight="1" x14ac:dyDescent="0.25">
      <c r="A6" s="100"/>
      <c r="B6" s="14" t="s">
        <v>202</v>
      </c>
      <c r="C6" s="18" t="s">
        <v>321</v>
      </c>
      <c r="D6" s="14"/>
      <c r="E6" s="64">
        <f>0.99*MaxAnnualCapacityFactor!E6</f>
        <v>1.8651599999999997E-2</v>
      </c>
      <c r="F6" s="64">
        <f>0.99*MaxAnnualCapacityFactor!F6</f>
        <v>1.8651599999999997E-2</v>
      </c>
      <c r="G6" s="64">
        <f>0.99*MaxAnnualCapacityFactor!G6</f>
        <v>1.8651599999999997E-2</v>
      </c>
      <c r="H6" s="64">
        <f>0.99*MaxAnnualCapacityFactor!H6</f>
        <v>1.8651599999999997E-2</v>
      </c>
      <c r="I6" s="64">
        <f>0.99*MaxAnnualCapacityFactor!I6</f>
        <v>1.8651599999999997E-2</v>
      </c>
      <c r="J6" s="64">
        <f>0.99*MaxAnnualCapacityFactor!J6</f>
        <v>1.8651599999999997E-2</v>
      </c>
      <c r="K6" s="64">
        <f>0.99*MaxAnnualCapacityFactor!K6</f>
        <v>1.8651599999999997E-2</v>
      </c>
      <c r="L6" s="64">
        <f>0.99*MaxAnnualCapacityFactor!L6</f>
        <v>1.8651599999999997E-2</v>
      </c>
      <c r="M6" s="64">
        <f>0.99*MaxAnnualCapacityFactor!M6</f>
        <v>1.8651599999999997E-2</v>
      </c>
      <c r="N6" s="64">
        <f>0.99*MaxAnnualCapacityFactor!N6</f>
        <v>1.8651599999999997E-2</v>
      </c>
      <c r="O6" s="64">
        <f>0.99*MaxAnnualCapacityFactor!O6</f>
        <v>1.8651599999999997E-2</v>
      </c>
      <c r="P6" s="64">
        <f>0.99*MaxAnnualCapacityFactor!P6</f>
        <v>1.8651599999999997E-2</v>
      </c>
      <c r="Q6" s="64">
        <f>0.99*MaxAnnualCapacityFactor!Q6</f>
        <v>1.8651599999999997E-2</v>
      </c>
      <c r="R6" s="64">
        <f>0.99*MaxAnnualCapacityFactor!R6</f>
        <v>1.8651599999999997E-2</v>
      </c>
      <c r="S6" s="64">
        <f>0.99*MaxAnnualCapacityFactor!S6</f>
        <v>1.8651599999999997E-2</v>
      </c>
      <c r="T6" s="64">
        <f>0.99*MaxAnnualCapacityFactor!T6</f>
        <v>1.8651599999999997E-2</v>
      </c>
      <c r="U6" s="64">
        <f>0.99*MaxAnnualCapacityFactor!U6</f>
        <v>1.8651599999999997E-2</v>
      </c>
      <c r="V6" s="64">
        <f>0.99*MaxAnnualCapacityFactor!V6</f>
        <v>1.8651599999999997E-2</v>
      </c>
      <c r="W6" s="64">
        <f>0.99*MaxAnnualCapacityFactor!W6</f>
        <v>1.8651599999999997E-2</v>
      </c>
      <c r="X6" s="64">
        <f>0.99*MaxAnnualCapacityFactor!X6</f>
        <v>1.8651599999999997E-2</v>
      </c>
      <c r="Y6" s="64">
        <f>0.99*MaxAnnualCapacityFactor!Y6</f>
        <v>1.8651599999999997E-2</v>
      </c>
      <c r="Z6" s="64">
        <f>0.99*MaxAnnualCapacityFactor!Z6</f>
        <v>1.8651599999999997E-2</v>
      </c>
      <c r="AA6" s="64">
        <f>0.99*MaxAnnualCapacityFactor!AA6</f>
        <v>1.8651599999999997E-2</v>
      </c>
      <c r="AB6" s="64">
        <f>0.99*MaxAnnualCapacityFactor!AB6</f>
        <v>1.8651599999999997E-2</v>
      </c>
      <c r="AC6" s="64">
        <f>0.99*MaxAnnualCapacityFactor!AC6</f>
        <v>1.8651599999999997E-2</v>
      </c>
      <c r="AD6" s="64">
        <f>0.99*MaxAnnualCapacityFactor!AD6</f>
        <v>1.8651599999999997E-2</v>
      </c>
      <c r="AE6" s="64">
        <f>0.99*MaxAnnualCapacityFactor!AE6</f>
        <v>1.8651599999999997E-2</v>
      </c>
      <c r="AF6" s="64">
        <f>0.99*MaxAnnualCapacityFactor!AF6</f>
        <v>1.8651599999999997E-2</v>
      </c>
      <c r="AG6" s="64">
        <f>0.99*MaxAnnualCapacityFactor!AG6</f>
        <v>1.8651599999999997E-2</v>
      </c>
      <c r="AH6" s="64">
        <f>0.99*MaxAnnualCapacityFactor!AH6</f>
        <v>1.8651599999999997E-2</v>
      </c>
      <c r="AI6" s="64">
        <f>0.99*MaxAnnualCapacityFactor!AI6</f>
        <v>1.8651599999999997E-2</v>
      </c>
      <c r="AJ6" s="55" t="s">
        <v>438</v>
      </c>
      <c r="AK6" s="14">
        <v>1</v>
      </c>
    </row>
    <row r="7" spans="1:37" ht="14.65" customHeight="1" x14ac:dyDescent="0.25">
      <c r="A7" s="100" t="s">
        <v>7</v>
      </c>
      <c r="B7" s="14" t="s">
        <v>195</v>
      </c>
      <c r="C7" s="18" t="s">
        <v>321</v>
      </c>
      <c r="D7" s="14"/>
      <c r="E7" s="64">
        <f>0.99*MaxAnnualCapacityFactor!E7</f>
        <v>1.55727E-2</v>
      </c>
      <c r="F7" s="64">
        <f>0.99*MaxAnnualCapacityFactor!F7</f>
        <v>1.55727E-2</v>
      </c>
      <c r="G7" s="64">
        <f>0.99*MaxAnnualCapacityFactor!G7</f>
        <v>1.55727E-2</v>
      </c>
      <c r="H7" s="64">
        <f>0.99*MaxAnnualCapacityFactor!H7</f>
        <v>1.55727E-2</v>
      </c>
      <c r="I7" s="64">
        <f>0.99*MaxAnnualCapacityFactor!I7</f>
        <v>1.55727E-2</v>
      </c>
      <c r="J7" s="64">
        <f>0.99*MaxAnnualCapacityFactor!J7</f>
        <v>1.55727E-2</v>
      </c>
      <c r="K7" s="64">
        <f>0.99*MaxAnnualCapacityFactor!K7</f>
        <v>1.55727E-2</v>
      </c>
      <c r="L7" s="64">
        <f>0.99*MaxAnnualCapacityFactor!L7</f>
        <v>1.55727E-2</v>
      </c>
      <c r="M7" s="64">
        <f>0.99*MaxAnnualCapacityFactor!M7</f>
        <v>1.55727E-2</v>
      </c>
      <c r="N7" s="64">
        <f>0.99*MaxAnnualCapacityFactor!N7</f>
        <v>1.55727E-2</v>
      </c>
      <c r="O7" s="64">
        <f>0.99*MaxAnnualCapacityFactor!O7</f>
        <v>1.55727E-2</v>
      </c>
      <c r="P7" s="64">
        <f>0.99*MaxAnnualCapacityFactor!P7</f>
        <v>1.55727E-2</v>
      </c>
      <c r="Q7" s="64">
        <f>0.99*MaxAnnualCapacityFactor!Q7</f>
        <v>1.55727E-2</v>
      </c>
      <c r="R7" s="64">
        <f>0.99*MaxAnnualCapacityFactor!R7</f>
        <v>1.55727E-2</v>
      </c>
      <c r="S7" s="64">
        <f>0.99*MaxAnnualCapacityFactor!S7</f>
        <v>1.55727E-2</v>
      </c>
      <c r="T7" s="64">
        <f>0.99*MaxAnnualCapacityFactor!T7</f>
        <v>1.55727E-2</v>
      </c>
      <c r="U7" s="64">
        <f>0.99*MaxAnnualCapacityFactor!U7</f>
        <v>1.55727E-2</v>
      </c>
      <c r="V7" s="64">
        <f>0.99*MaxAnnualCapacityFactor!V7</f>
        <v>1.55727E-2</v>
      </c>
      <c r="W7" s="64">
        <f>0.99*MaxAnnualCapacityFactor!W7</f>
        <v>1.55727E-2</v>
      </c>
      <c r="X7" s="64">
        <f>0.99*MaxAnnualCapacityFactor!X7</f>
        <v>1.55727E-2</v>
      </c>
      <c r="Y7" s="64">
        <f>0.99*MaxAnnualCapacityFactor!Y7</f>
        <v>1.55727E-2</v>
      </c>
      <c r="Z7" s="64">
        <f>0.99*MaxAnnualCapacityFactor!Z7</f>
        <v>1.55727E-2</v>
      </c>
      <c r="AA7" s="64">
        <f>0.99*MaxAnnualCapacityFactor!AA7</f>
        <v>1.55727E-2</v>
      </c>
      <c r="AB7" s="64">
        <f>0.99*MaxAnnualCapacityFactor!AB7</f>
        <v>1.55727E-2</v>
      </c>
      <c r="AC7" s="64">
        <f>0.99*MaxAnnualCapacityFactor!AC7</f>
        <v>1.55727E-2</v>
      </c>
      <c r="AD7" s="64">
        <f>0.99*MaxAnnualCapacityFactor!AD7</f>
        <v>1.55727E-2</v>
      </c>
      <c r="AE7" s="64">
        <f>0.99*MaxAnnualCapacityFactor!AE7</f>
        <v>1.55727E-2</v>
      </c>
      <c r="AF7" s="64">
        <f>0.99*MaxAnnualCapacityFactor!AF7</f>
        <v>1.55727E-2</v>
      </c>
      <c r="AG7" s="64">
        <f>0.99*MaxAnnualCapacityFactor!AG7</f>
        <v>1.55727E-2</v>
      </c>
      <c r="AH7" s="64">
        <f>0.99*MaxAnnualCapacityFactor!AH7</f>
        <v>1.55727E-2</v>
      </c>
      <c r="AI7" s="64">
        <f>0.99*MaxAnnualCapacityFactor!AI7</f>
        <v>1.55727E-2</v>
      </c>
      <c r="AJ7" s="55" t="s">
        <v>438</v>
      </c>
      <c r="AK7" s="14">
        <v>1</v>
      </c>
    </row>
    <row r="8" spans="1:37" ht="12.75" customHeight="1" x14ac:dyDescent="0.25">
      <c r="A8" s="100"/>
      <c r="B8" s="14" t="s">
        <v>199</v>
      </c>
      <c r="C8" s="18" t="s">
        <v>321</v>
      </c>
      <c r="D8" s="14"/>
      <c r="E8" s="64">
        <f>0.99*MaxAnnualCapacityFactor!E8</f>
        <v>2.2552200000000001E-2</v>
      </c>
      <c r="F8" s="64">
        <f>0.99*MaxAnnualCapacityFactor!F8</f>
        <v>2.2552200000000001E-2</v>
      </c>
      <c r="G8" s="64">
        <f>0.99*MaxAnnualCapacityFactor!G8</f>
        <v>2.2552200000000001E-2</v>
      </c>
      <c r="H8" s="64">
        <f>0.99*MaxAnnualCapacityFactor!H8</f>
        <v>2.2552200000000001E-2</v>
      </c>
      <c r="I8" s="64">
        <f>0.99*MaxAnnualCapacityFactor!I8</f>
        <v>2.2552200000000001E-2</v>
      </c>
      <c r="J8" s="64">
        <f>0.99*MaxAnnualCapacityFactor!J8</f>
        <v>2.2552200000000001E-2</v>
      </c>
      <c r="K8" s="64">
        <f>0.99*MaxAnnualCapacityFactor!K8</f>
        <v>2.2552200000000001E-2</v>
      </c>
      <c r="L8" s="64">
        <f>0.99*MaxAnnualCapacityFactor!L8</f>
        <v>2.2552200000000001E-2</v>
      </c>
      <c r="M8" s="64">
        <f>0.99*MaxAnnualCapacityFactor!M8</f>
        <v>2.2552200000000001E-2</v>
      </c>
      <c r="N8" s="64">
        <f>0.99*MaxAnnualCapacityFactor!N8</f>
        <v>2.2552200000000001E-2</v>
      </c>
      <c r="O8" s="64">
        <f>0.99*MaxAnnualCapacityFactor!O8</f>
        <v>2.2552200000000001E-2</v>
      </c>
      <c r="P8" s="64">
        <f>0.99*MaxAnnualCapacityFactor!P8</f>
        <v>2.2552200000000001E-2</v>
      </c>
      <c r="Q8" s="64">
        <f>0.99*MaxAnnualCapacityFactor!Q8</f>
        <v>2.2552200000000001E-2</v>
      </c>
      <c r="R8" s="64">
        <f>0.99*MaxAnnualCapacityFactor!R8</f>
        <v>2.2552200000000001E-2</v>
      </c>
      <c r="S8" s="64">
        <f>0.99*MaxAnnualCapacityFactor!S8</f>
        <v>2.2552200000000001E-2</v>
      </c>
      <c r="T8" s="64">
        <f>0.99*MaxAnnualCapacityFactor!T8</f>
        <v>2.2552200000000001E-2</v>
      </c>
      <c r="U8" s="64">
        <f>0.99*MaxAnnualCapacityFactor!U8</f>
        <v>2.2552200000000001E-2</v>
      </c>
      <c r="V8" s="64">
        <f>0.99*MaxAnnualCapacityFactor!V8</f>
        <v>2.2552200000000001E-2</v>
      </c>
      <c r="W8" s="64">
        <f>0.99*MaxAnnualCapacityFactor!W8</f>
        <v>2.2552200000000001E-2</v>
      </c>
      <c r="X8" s="64">
        <f>0.99*MaxAnnualCapacityFactor!X8</f>
        <v>2.2552200000000001E-2</v>
      </c>
      <c r="Y8" s="64">
        <f>0.99*MaxAnnualCapacityFactor!Y8</f>
        <v>2.2552200000000001E-2</v>
      </c>
      <c r="Z8" s="64">
        <f>0.99*MaxAnnualCapacityFactor!Z8</f>
        <v>2.2552200000000001E-2</v>
      </c>
      <c r="AA8" s="64">
        <f>0.99*MaxAnnualCapacityFactor!AA8</f>
        <v>2.2552200000000001E-2</v>
      </c>
      <c r="AB8" s="64">
        <f>0.99*MaxAnnualCapacityFactor!AB8</f>
        <v>2.2552200000000001E-2</v>
      </c>
      <c r="AC8" s="64">
        <f>0.99*MaxAnnualCapacityFactor!AC8</f>
        <v>2.2552200000000001E-2</v>
      </c>
      <c r="AD8" s="64">
        <f>0.99*MaxAnnualCapacityFactor!AD8</f>
        <v>2.2552200000000001E-2</v>
      </c>
      <c r="AE8" s="64">
        <f>0.99*MaxAnnualCapacityFactor!AE8</f>
        <v>2.2552200000000001E-2</v>
      </c>
      <c r="AF8" s="64">
        <f>0.99*MaxAnnualCapacityFactor!AF8</f>
        <v>2.2552200000000001E-2</v>
      </c>
      <c r="AG8" s="64">
        <f>0.99*MaxAnnualCapacityFactor!AG8</f>
        <v>2.2552200000000001E-2</v>
      </c>
      <c r="AH8" s="64">
        <f>0.99*MaxAnnualCapacityFactor!AH8</f>
        <v>2.2552200000000001E-2</v>
      </c>
      <c r="AI8" s="64">
        <f>0.99*MaxAnnualCapacityFactor!AI8</f>
        <v>2.2552200000000001E-2</v>
      </c>
      <c r="AJ8" s="55" t="s">
        <v>438</v>
      </c>
      <c r="AK8" s="14">
        <v>1</v>
      </c>
    </row>
    <row r="9" spans="1:37" ht="12.75" customHeight="1" x14ac:dyDescent="0.25">
      <c r="A9" s="100"/>
      <c r="B9" s="14" t="s">
        <v>200</v>
      </c>
      <c r="C9" s="18" t="s">
        <v>321</v>
      </c>
      <c r="D9" s="14"/>
      <c r="E9" s="64">
        <f>0.99*MaxAnnualCapacityFactor!E9</f>
        <v>1.4246099999999999E-2</v>
      </c>
      <c r="F9" s="64">
        <f>0.99*MaxAnnualCapacityFactor!F9</f>
        <v>1.4246099999999999E-2</v>
      </c>
      <c r="G9" s="64">
        <f>0.99*MaxAnnualCapacityFactor!G9</f>
        <v>1.4246099999999999E-2</v>
      </c>
      <c r="H9" s="64">
        <f>0.99*MaxAnnualCapacityFactor!H9</f>
        <v>1.4246099999999999E-2</v>
      </c>
      <c r="I9" s="64">
        <f>0.99*MaxAnnualCapacityFactor!I9</f>
        <v>1.4246099999999999E-2</v>
      </c>
      <c r="J9" s="64">
        <f>0.99*MaxAnnualCapacityFactor!J9</f>
        <v>1.4246099999999999E-2</v>
      </c>
      <c r="K9" s="64">
        <f>0.99*MaxAnnualCapacityFactor!K9</f>
        <v>1.4246099999999999E-2</v>
      </c>
      <c r="L9" s="64">
        <f>0.99*MaxAnnualCapacityFactor!L9</f>
        <v>1.4246099999999999E-2</v>
      </c>
      <c r="M9" s="64">
        <f>0.99*MaxAnnualCapacityFactor!M9</f>
        <v>1.4246099999999999E-2</v>
      </c>
      <c r="N9" s="64">
        <f>0.99*MaxAnnualCapacityFactor!N9</f>
        <v>1.4246099999999999E-2</v>
      </c>
      <c r="O9" s="64">
        <f>0.99*MaxAnnualCapacityFactor!O9</f>
        <v>1.4246099999999999E-2</v>
      </c>
      <c r="P9" s="64">
        <f>0.99*MaxAnnualCapacityFactor!P9</f>
        <v>1.4246099999999999E-2</v>
      </c>
      <c r="Q9" s="64">
        <f>0.99*MaxAnnualCapacityFactor!Q9</f>
        <v>1.4246099999999999E-2</v>
      </c>
      <c r="R9" s="64">
        <f>0.99*MaxAnnualCapacityFactor!R9</f>
        <v>1.4246099999999999E-2</v>
      </c>
      <c r="S9" s="64">
        <f>0.99*MaxAnnualCapacityFactor!S9</f>
        <v>1.4246099999999999E-2</v>
      </c>
      <c r="T9" s="64">
        <f>0.99*MaxAnnualCapacityFactor!T9</f>
        <v>1.4246099999999999E-2</v>
      </c>
      <c r="U9" s="64">
        <f>0.99*MaxAnnualCapacityFactor!U9</f>
        <v>1.4246099999999999E-2</v>
      </c>
      <c r="V9" s="64">
        <f>0.99*MaxAnnualCapacityFactor!V9</f>
        <v>1.4246099999999999E-2</v>
      </c>
      <c r="W9" s="64">
        <f>0.99*MaxAnnualCapacityFactor!W9</f>
        <v>1.4246099999999999E-2</v>
      </c>
      <c r="X9" s="64">
        <f>0.99*MaxAnnualCapacityFactor!X9</f>
        <v>1.4246099999999999E-2</v>
      </c>
      <c r="Y9" s="64">
        <f>0.99*MaxAnnualCapacityFactor!Y9</f>
        <v>1.4246099999999999E-2</v>
      </c>
      <c r="Z9" s="64">
        <f>0.99*MaxAnnualCapacityFactor!Z9</f>
        <v>1.4246099999999999E-2</v>
      </c>
      <c r="AA9" s="64">
        <f>0.99*MaxAnnualCapacityFactor!AA9</f>
        <v>1.4246099999999999E-2</v>
      </c>
      <c r="AB9" s="64">
        <f>0.99*MaxAnnualCapacityFactor!AB9</f>
        <v>1.4246099999999999E-2</v>
      </c>
      <c r="AC9" s="64">
        <f>0.99*MaxAnnualCapacityFactor!AC9</f>
        <v>1.4246099999999999E-2</v>
      </c>
      <c r="AD9" s="64">
        <f>0.99*MaxAnnualCapacityFactor!AD9</f>
        <v>1.4246099999999999E-2</v>
      </c>
      <c r="AE9" s="64">
        <f>0.99*MaxAnnualCapacityFactor!AE9</f>
        <v>1.4246099999999999E-2</v>
      </c>
      <c r="AF9" s="64">
        <f>0.99*MaxAnnualCapacityFactor!AF9</f>
        <v>1.4246099999999999E-2</v>
      </c>
      <c r="AG9" s="64">
        <f>0.99*MaxAnnualCapacityFactor!AG9</f>
        <v>1.4246099999999999E-2</v>
      </c>
      <c r="AH9" s="64">
        <f>0.99*MaxAnnualCapacityFactor!AH9</f>
        <v>1.4246099999999999E-2</v>
      </c>
      <c r="AI9" s="64">
        <f>0.99*MaxAnnualCapacityFactor!AI9</f>
        <v>1.4246099999999999E-2</v>
      </c>
      <c r="AJ9" s="55" t="s">
        <v>438</v>
      </c>
      <c r="AK9" s="14">
        <v>1</v>
      </c>
    </row>
    <row r="10" spans="1:37" ht="12.75" customHeight="1" x14ac:dyDescent="0.25">
      <c r="A10" s="100"/>
      <c r="B10" s="14" t="s">
        <v>201</v>
      </c>
      <c r="C10" s="18" t="s">
        <v>321</v>
      </c>
      <c r="D10" s="14"/>
      <c r="E10" s="64">
        <f>0.99*MaxAnnualCapacityFactor!E10</f>
        <v>1.8651599999999997E-2</v>
      </c>
      <c r="F10" s="64">
        <f>0.99*MaxAnnualCapacityFactor!F10</f>
        <v>1.8651599999999997E-2</v>
      </c>
      <c r="G10" s="64">
        <f>0.99*MaxAnnualCapacityFactor!G10</f>
        <v>1.8651599999999997E-2</v>
      </c>
      <c r="H10" s="64">
        <f>0.99*MaxAnnualCapacityFactor!H10</f>
        <v>1.8651599999999997E-2</v>
      </c>
      <c r="I10" s="64">
        <f>0.99*MaxAnnualCapacityFactor!I10</f>
        <v>1.8651599999999997E-2</v>
      </c>
      <c r="J10" s="64">
        <f>0.99*MaxAnnualCapacityFactor!J10</f>
        <v>1.8651599999999997E-2</v>
      </c>
      <c r="K10" s="64">
        <f>0.99*MaxAnnualCapacityFactor!K10</f>
        <v>1.8651599999999997E-2</v>
      </c>
      <c r="L10" s="64">
        <f>0.99*MaxAnnualCapacityFactor!L10</f>
        <v>1.8651599999999997E-2</v>
      </c>
      <c r="M10" s="64">
        <f>0.99*MaxAnnualCapacityFactor!M10</f>
        <v>1.8651599999999997E-2</v>
      </c>
      <c r="N10" s="64">
        <f>0.99*MaxAnnualCapacityFactor!N10</f>
        <v>1.8651599999999997E-2</v>
      </c>
      <c r="O10" s="64">
        <f>0.99*MaxAnnualCapacityFactor!O10</f>
        <v>1.8651599999999997E-2</v>
      </c>
      <c r="P10" s="64">
        <f>0.99*MaxAnnualCapacityFactor!P10</f>
        <v>1.8651599999999997E-2</v>
      </c>
      <c r="Q10" s="64">
        <f>0.99*MaxAnnualCapacityFactor!Q10</f>
        <v>1.8651599999999997E-2</v>
      </c>
      <c r="R10" s="64">
        <f>0.99*MaxAnnualCapacityFactor!R10</f>
        <v>1.8651599999999997E-2</v>
      </c>
      <c r="S10" s="64">
        <f>0.99*MaxAnnualCapacityFactor!S10</f>
        <v>1.8651599999999997E-2</v>
      </c>
      <c r="T10" s="64">
        <f>0.99*MaxAnnualCapacityFactor!T10</f>
        <v>1.8651599999999997E-2</v>
      </c>
      <c r="U10" s="64">
        <f>0.99*MaxAnnualCapacityFactor!U10</f>
        <v>1.8651599999999997E-2</v>
      </c>
      <c r="V10" s="64">
        <f>0.99*MaxAnnualCapacityFactor!V10</f>
        <v>1.8651599999999997E-2</v>
      </c>
      <c r="W10" s="64">
        <f>0.99*MaxAnnualCapacityFactor!W10</f>
        <v>1.8651599999999997E-2</v>
      </c>
      <c r="X10" s="64">
        <f>0.99*MaxAnnualCapacityFactor!X10</f>
        <v>1.8651599999999997E-2</v>
      </c>
      <c r="Y10" s="64">
        <f>0.99*MaxAnnualCapacityFactor!Y10</f>
        <v>1.8651599999999997E-2</v>
      </c>
      <c r="Z10" s="64">
        <f>0.99*MaxAnnualCapacityFactor!Z10</f>
        <v>1.8651599999999997E-2</v>
      </c>
      <c r="AA10" s="64">
        <f>0.99*MaxAnnualCapacityFactor!AA10</f>
        <v>1.8651599999999997E-2</v>
      </c>
      <c r="AB10" s="64">
        <f>0.99*MaxAnnualCapacityFactor!AB10</f>
        <v>1.8651599999999997E-2</v>
      </c>
      <c r="AC10" s="64">
        <f>0.99*MaxAnnualCapacityFactor!AC10</f>
        <v>1.8651599999999997E-2</v>
      </c>
      <c r="AD10" s="64">
        <f>0.99*MaxAnnualCapacityFactor!AD10</f>
        <v>1.8651599999999997E-2</v>
      </c>
      <c r="AE10" s="64">
        <f>0.99*MaxAnnualCapacityFactor!AE10</f>
        <v>1.8651599999999997E-2</v>
      </c>
      <c r="AF10" s="64">
        <f>0.99*MaxAnnualCapacityFactor!AF10</f>
        <v>1.8651599999999997E-2</v>
      </c>
      <c r="AG10" s="64">
        <f>0.99*MaxAnnualCapacityFactor!AG10</f>
        <v>1.8651599999999997E-2</v>
      </c>
      <c r="AH10" s="64">
        <f>0.99*MaxAnnualCapacityFactor!AH10</f>
        <v>1.8651599999999997E-2</v>
      </c>
      <c r="AI10" s="64">
        <f>0.99*MaxAnnualCapacityFactor!AI10</f>
        <v>1.8651599999999997E-2</v>
      </c>
      <c r="AJ10" s="55" t="s">
        <v>438</v>
      </c>
      <c r="AK10" s="14">
        <v>1</v>
      </c>
    </row>
    <row r="11" spans="1:37" ht="12.75" customHeight="1" x14ac:dyDescent="0.25">
      <c r="A11" s="100"/>
      <c r="B11" s="14" t="s">
        <v>202</v>
      </c>
      <c r="C11" s="18" t="s">
        <v>321</v>
      </c>
      <c r="D11" s="14"/>
      <c r="E11" s="64">
        <f>0.99*MaxAnnualCapacityFactor!E11</f>
        <v>1.8651599999999997E-2</v>
      </c>
      <c r="F11" s="64">
        <f>0.99*MaxAnnualCapacityFactor!F11</f>
        <v>1.8651599999999997E-2</v>
      </c>
      <c r="G11" s="64">
        <f>0.99*MaxAnnualCapacityFactor!G11</f>
        <v>1.8651599999999997E-2</v>
      </c>
      <c r="H11" s="64">
        <f>0.99*MaxAnnualCapacityFactor!H11</f>
        <v>1.8651599999999997E-2</v>
      </c>
      <c r="I11" s="64">
        <f>0.99*MaxAnnualCapacityFactor!I11</f>
        <v>1.8651599999999997E-2</v>
      </c>
      <c r="J11" s="64">
        <f>0.99*MaxAnnualCapacityFactor!J11</f>
        <v>1.8651599999999997E-2</v>
      </c>
      <c r="K11" s="64">
        <f>0.99*MaxAnnualCapacityFactor!K11</f>
        <v>1.8651599999999997E-2</v>
      </c>
      <c r="L11" s="64">
        <f>0.99*MaxAnnualCapacityFactor!L11</f>
        <v>1.8651599999999997E-2</v>
      </c>
      <c r="M11" s="64">
        <f>0.99*MaxAnnualCapacityFactor!M11</f>
        <v>1.8651599999999997E-2</v>
      </c>
      <c r="N11" s="64">
        <f>0.99*MaxAnnualCapacityFactor!N11</f>
        <v>1.8651599999999997E-2</v>
      </c>
      <c r="O11" s="64">
        <f>0.99*MaxAnnualCapacityFactor!O11</f>
        <v>1.8651599999999997E-2</v>
      </c>
      <c r="P11" s="64">
        <f>0.99*MaxAnnualCapacityFactor!P11</f>
        <v>1.8651599999999997E-2</v>
      </c>
      <c r="Q11" s="64">
        <f>0.99*MaxAnnualCapacityFactor!Q11</f>
        <v>1.8651599999999997E-2</v>
      </c>
      <c r="R11" s="64">
        <f>0.99*MaxAnnualCapacityFactor!R11</f>
        <v>1.8651599999999997E-2</v>
      </c>
      <c r="S11" s="64">
        <f>0.99*MaxAnnualCapacityFactor!S11</f>
        <v>1.8651599999999997E-2</v>
      </c>
      <c r="T11" s="64">
        <f>0.99*MaxAnnualCapacityFactor!T11</f>
        <v>1.8651599999999997E-2</v>
      </c>
      <c r="U11" s="64">
        <f>0.99*MaxAnnualCapacityFactor!U11</f>
        <v>1.8651599999999997E-2</v>
      </c>
      <c r="V11" s="64">
        <f>0.99*MaxAnnualCapacityFactor!V11</f>
        <v>1.8651599999999997E-2</v>
      </c>
      <c r="W11" s="64">
        <f>0.99*MaxAnnualCapacityFactor!W11</f>
        <v>1.8651599999999997E-2</v>
      </c>
      <c r="X11" s="64">
        <f>0.99*MaxAnnualCapacityFactor!X11</f>
        <v>1.8651599999999997E-2</v>
      </c>
      <c r="Y11" s="64">
        <f>0.99*MaxAnnualCapacityFactor!Y11</f>
        <v>1.8651599999999997E-2</v>
      </c>
      <c r="Z11" s="64">
        <f>0.99*MaxAnnualCapacityFactor!Z11</f>
        <v>1.8651599999999997E-2</v>
      </c>
      <c r="AA11" s="64">
        <f>0.99*MaxAnnualCapacityFactor!AA11</f>
        <v>1.8651599999999997E-2</v>
      </c>
      <c r="AB11" s="64">
        <f>0.99*MaxAnnualCapacityFactor!AB11</f>
        <v>1.8651599999999997E-2</v>
      </c>
      <c r="AC11" s="64">
        <f>0.99*MaxAnnualCapacityFactor!AC11</f>
        <v>1.8651599999999997E-2</v>
      </c>
      <c r="AD11" s="64">
        <f>0.99*MaxAnnualCapacityFactor!AD11</f>
        <v>1.8651599999999997E-2</v>
      </c>
      <c r="AE11" s="64">
        <f>0.99*MaxAnnualCapacityFactor!AE11</f>
        <v>1.8651599999999997E-2</v>
      </c>
      <c r="AF11" s="64">
        <f>0.99*MaxAnnualCapacityFactor!AF11</f>
        <v>1.8651599999999997E-2</v>
      </c>
      <c r="AG11" s="64">
        <f>0.99*MaxAnnualCapacityFactor!AG11</f>
        <v>1.8651599999999997E-2</v>
      </c>
      <c r="AH11" s="64">
        <f>0.99*MaxAnnualCapacityFactor!AH11</f>
        <v>1.8651599999999997E-2</v>
      </c>
      <c r="AI11" s="64">
        <f>0.99*MaxAnnualCapacityFactor!AI11</f>
        <v>1.8651599999999997E-2</v>
      </c>
      <c r="AJ11" s="55" t="s">
        <v>438</v>
      </c>
      <c r="AK11" s="14">
        <v>1</v>
      </c>
    </row>
    <row r="12" spans="1:37" ht="14.65" customHeight="1" x14ac:dyDescent="0.25">
      <c r="A12" s="100" t="s">
        <v>9</v>
      </c>
      <c r="B12" s="14" t="s">
        <v>195</v>
      </c>
      <c r="C12" s="18" t="s">
        <v>321</v>
      </c>
      <c r="D12" s="14"/>
      <c r="E12" s="64">
        <f>0.99*MaxAnnualCapacityFactor!E12</f>
        <v>1.55727E-2</v>
      </c>
      <c r="F12" s="64">
        <f>0.99*MaxAnnualCapacityFactor!F12</f>
        <v>1.55727E-2</v>
      </c>
      <c r="G12" s="64">
        <f>0.99*MaxAnnualCapacityFactor!G12</f>
        <v>1.55727E-2</v>
      </c>
      <c r="H12" s="64">
        <f>0.99*MaxAnnualCapacityFactor!H12</f>
        <v>1.55727E-2</v>
      </c>
      <c r="I12" s="64">
        <f>0.99*MaxAnnualCapacityFactor!I12</f>
        <v>1.55727E-2</v>
      </c>
      <c r="J12" s="64">
        <f>0.99*MaxAnnualCapacityFactor!J12</f>
        <v>1.55727E-2</v>
      </c>
      <c r="K12" s="64">
        <f>0.99*MaxAnnualCapacityFactor!K12</f>
        <v>1.55727E-2</v>
      </c>
      <c r="L12" s="64">
        <f>0.99*MaxAnnualCapacityFactor!L12</f>
        <v>1.55727E-2</v>
      </c>
      <c r="M12" s="64">
        <f>0.99*MaxAnnualCapacityFactor!M12</f>
        <v>1.55727E-2</v>
      </c>
      <c r="N12" s="64">
        <f>0.99*MaxAnnualCapacityFactor!N12</f>
        <v>1.55727E-2</v>
      </c>
      <c r="O12" s="64">
        <f>0.99*MaxAnnualCapacityFactor!O12</f>
        <v>1.55727E-2</v>
      </c>
      <c r="P12" s="64">
        <f>0.99*MaxAnnualCapacityFactor!P12</f>
        <v>1.55727E-2</v>
      </c>
      <c r="Q12" s="64">
        <f>0.99*MaxAnnualCapacityFactor!Q12</f>
        <v>1.55727E-2</v>
      </c>
      <c r="R12" s="64">
        <f>0.99*MaxAnnualCapacityFactor!R12</f>
        <v>1.55727E-2</v>
      </c>
      <c r="S12" s="64">
        <f>0.99*MaxAnnualCapacityFactor!S12</f>
        <v>1.55727E-2</v>
      </c>
      <c r="T12" s="64">
        <f>0.99*MaxAnnualCapacityFactor!T12</f>
        <v>1.55727E-2</v>
      </c>
      <c r="U12" s="64">
        <f>0.99*MaxAnnualCapacityFactor!U12</f>
        <v>1.55727E-2</v>
      </c>
      <c r="V12" s="64">
        <f>0.99*MaxAnnualCapacityFactor!V12</f>
        <v>1.55727E-2</v>
      </c>
      <c r="W12" s="64">
        <f>0.99*MaxAnnualCapacityFactor!W12</f>
        <v>1.55727E-2</v>
      </c>
      <c r="X12" s="64">
        <f>0.99*MaxAnnualCapacityFactor!X12</f>
        <v>1.55727E-2</v>
      </c>
      <c r="Y12" s="64">
        <f>0.99*MaxAnnualCapacityFactor!Y12</f>
        <v>1.55727E-2</v>
      </c>
      <c r="Z12" s="64">
        <f>0.99*MaxAnnualCapacityFactor!Z12</f>
        <v>1.55727E-2</v>
      </c>
      <c r="AA12" s="64">
        <f>0.99*MaxAnnualCapacityFactor!AA12</f>
        <v>1.55727E-2</v>
      </c>
      <c r="AB12" s="64">
        <f>0.99*MaxAnnualCapacityFactor!AB12</f>
        <v>1.55727E-2</v>
      </c>
      <c r="AC12" s="64">
        <f>0.99*MaxAnnualCapacityFactor!AC12</f>
        <v>1.55727E-2</v>
      </c>
      <c r="AD12" s="64">
        <f>0.99*MaxAnnualCapacityFactor!AD12</f>
        <v>1.55727E-2</v>
      </c>
      <c r="AE12" s="64">
        <f>0.99*MaxAnnualCapacityFactor!AE12</f>
        <v>1.55727E-2</v>
      </c>
      <c r="AF12" s="64">
        <f>0.99*MaxAnnualCapacityFactor!AF12</f>
        <v>1.55727E-2</v>
      </c>
      <c r="AG12" s="64">
        <f>0.99*MaxAnnualCapacityFactor!AG12</f>
        <v>1.55727E-2</v>
      </c>
      <c r="AH12" s="64">
        <f>0.99*MaxAnnualCapacityFactor!AH12</f>
        <v>1.55727E-2</v>
      </c>
      <c r="AI12" s="64">
        <f>0.99*MaxAnnualCapacityFactor!AI12</f>
        <v>1.55727E-2</v>
      </c>
      <c r="AJ12" s="55" t="s">
        <v>438</v>
      </c>
      <c r="AK12" s="14">
        <v>1</v>
      </c>
    </row>
    <row r="13" spans="1:37" ht="14.65" customHeight="1" x14ac:dyDescent="0.25">
      <c r="A13" s="100"/>
      <c r="B13" s="14" t="s">
        <v>199</v>
      </c>
      <c r="C13" s="18" t="s">
        <v>321</v>
      </c>
      <c r="D13" s="14"/>
      <c r="E13" s="64">
        <f>0.99*MaxAnnualCapacityFactor!E13</f>
        <v>2.2552200000000001E-2</v>
      </c>
      <c r="F13" s="64">
        <f>0.99*MaxAnnualCapacityFactor!F13</f>
        <v>2.2552200000000001E-2</v>
      </c>
      <c r="G13" s="64">
        <f>0.99*MaxAnnualCapacityFactor!G13</f>
        <v>2.2552200000000001E-2</v>
      </c>
      <c r="H13" s="64">
        <f>0.99*MaxAnnualCapacityFactor!H13</f>
        <v>2.2552200000000001E-2</v>
      </c>
      <c r="I13" s="64">
        <f>0.99*MaxAnnualCapacityFactor!I13</f>
        <v>2.2552200000000001E-2</v>
      </c>
      <c r="J13" s="64">
        <f>0.99*MaxAnnualCapacityFactor!J13</f>
        <v>2.2552200000000001E-2</v>
      </c>
      <c r="K13" s="64">
        <f>0.99*MaxAnnualCapacityFactor!K13</f>
        <v>2.2552200000000001E-2</v>
      </c>
      <c r="L13" s="64">
        <f>0.99*MaxAnnualCapacityFactor!L13</f>
        <v>2.2552200000000001E-2</v>
      </c>
      <c r="M13" s="64">
        <f>0.99*MaxAnnualCapacityFactor!M13</f>
        <v>2.2552200000000001E-2</v>
      </c>
      <c r="N13" s="64">
        <f>0.99*MaxAnnualCapacityFactor!N13</f>
        <v>2.2552200000000001E-2</v>
      </c>
      <c r="O13" s="64">
        <f>0.99*MaxAnnualCapacityFactor!O13</f>
        <v>2.2552200000000001E-2</v>
      </c>
      <c r="P13" s="64">
        <f>0.99*MaxAnnualCapacityFactor!P13</f>
        <v>2.2552200000000001E-2</v>
      </c>
      <c r="Q13" s="64">
        <f>0.99*MaxAnnualCapacityFactor!Q13</f>
        <v>2.2552200000000001E-2</v>
      </c>
      <c r="R13" s="64">
        <f>0.99*MaxAnnualCapacityFactor!R13</f>
        <v>2.2552200000000001E-2</v>
      </c>
      <c r="S13" s="64">
        <f>0.99*MaxAnnualCapacityFactor!S13</f>
        <v>2.2552200000000001E-2</v>
      </c>
      <c r="T13" s="64">
        <f>0.99*MaxAnnualCapacityFactor!T13</f>
        <v>2.2552200000000001E-2</v>
      </c>
      <c r="U13" s="64">
        <f>0.99*MaxAnnualCapacityFactor!U13</f>
        <v>2.2552200000000001E-2</v>
      </c>
      <c r="V13" s="64">
        <f>0.99*MaxAnnualCapacityFactor!V13</f>
        <v>2.2552200000000001E-2</v>
      </c>
      <c r="W13" s="64">
        <f>0.99*MaxAnnualCapacityFactor!W13</f>
        <v>2.2552200000000001E-2</v>
      </c>
      <c r="X13" s="64">
        <f>0.99*MaxAnnualCapacityFactor!X13</f>
        <v>2.2552200000000001E-2</v>
      </c>
      <c r="Y13" s="64">
        <f>0.99*MaxAnnualCapacityFactor!Y13</f>
        <v>2.2552200000000001E-2</v>
      </c>
      <c r="Z13" s="64">
        <f>0.99*MaxAnnualCapacityFactor!Z13</f>
        <v>2.2552200000000001E-2</v>
      </c>
      <c r="AA13" s="64">
        <f>0.99*MaxAnnualCapacityFactor!AA13</f>
        <v>2.2552200000000001E-2</v>
      </c>
      <c r="AB13" s="64">
        <f>0.99*MaxAnnualCapacityFactor!AB13</f>
        <v>2.2552200000000001E-2</v>
      </c>
      <c r="AC13" s="64">
        <f>0.99*MaxAnnualCapacityFactor!AC13</f>
        <v>2.2552200000000001E-2</v>
      </c>
      <c r="AD13" s="64">
        <f>0.99*MaxAnnualCapacityFactor!AD13</f>
        <v>2.2552200000000001E-2</v>
      </c>
      <c r="AE13" s="64">
        <f>0.99*MaxAnnualCapacityFactor!AE13</f>
        <v>2.2552200000000001E-2</v>
      </c>
      <c r="AF13" s="64">
        <f>0.99*MaxAnnualCapacityFactor!AF13</f>
        <v>2.2552200000000001E-2</v>
      </c>
      <c r="AG13" s="64">
        <f>0.99*MaxAnnualCapacityFactor!AG13</f>
        <v>2.2552200000000001E-2</v>
      </c>
      <c r="AH13" s="64">
        <f>0.99*MaxAnnualCapacityFactor!AH13</f>
        <v>2.2552200000000001E-2</v>
      </c>
      <c r="AI13" s="64">
        <f>0.99*MaxAnnualCapacityFactor!AI13</f>
        <v>2.2552200000000001E-2</v>
      </c>
      <c r="AJ13" s="55" t="s">
        <v>438</v>
      </c>
      <c r="AK13" s="14">
        <v>1</v>
      </c>
    </row>
    <row r="14" spans="1:37" ht="14.65" customHeight="1" x14ac:dyDescent="0.25">
      <c r="A14" s="100"/>
      <c r="B14" s="14" t="s">
        <v>200</v>
      </c>
      <c r="C14" s="18" t="s">
        <v>321</v>
      </c>
      <c r="D14" s="14"/>
      <c r="E14" s="64">
        <f>0.99*MaxAnnualCapacityFactor!E14</f>
        <v>1.4246099999999999E-2</v>
      </c>
      <c r="F14" s="64">
        <f>0.99*MaxAnnualCapacityFactor!F14</f>
        <v>1.4246099999999999E-2</v>
      </c>
      <c r="G14" s="64">
        <f>0.99*MaxAnnualCapacityFactor!G14</f>
        <v>1.4246099999999999E-2</v>
      </c>
      <c r="H14" s="64">
        <f>0.99*MaxAnnualCapacityFactor!H14</f>
        <v>1.4246099999999999E-2</v>
      </c>
      <c r="I14" s="64">
        <f>0.99*MaxAnnualCapacityFactor!I14</f>
        <v>1.4246099999999999E-2</v>
      </c>
      <c r="J14" s="64">
        <f>0.99*MaxAnnualCapacityFactor!J14</f>
        <v>1.4246099999999999E-2</v>
      </c>
      <c r="K14" s="64">
        <f>0.99*MaxAnnualCapacityFactor!K14</f>
        <v>1.4246099999999999E-2</v>
      </c>
      <c r="L14" s="64">
        <f>0.99*MaxAnnualCapacityFactor!L14</f>
        <v>1.4246099999999999E-2</v>
      </c>
      <c r="M14" s="64">
        <f>0.99*MaxAnnualCapacityFactor!M14</f>
        <v>1.4246099999999999E-2</v>
      </c>
      <c r="N14" s="64">
        <f>0.99*MaxAnnualCapacityFactor!N14</f>
        <v>1.4246099999999999E-2</v>
      </c>
      <c r="O14" s="64">
        <f>0.99*MaxAnnualCapacityFactor!O14</f>
        <v>1.4246099999999999E-2</v>
      </c>
      <c r="P14" s="64">
        <f>0.99*MaxAnnualCapacityFactor!P14</f>
        <v>1.4246099999999999E-2</v>
      </c>
      <c r="Q14" s="64">
        <f>0.99*MaxAnnualCapacityFactor!Q14</f>
        <v>1.4246099999999999E-2</v>
      </c>
      <c r="R14" s="64">
        <f>0.99*MaxAnnualCapacityFactor!R14</f>
        <v>1.4246099999999999E-2</v>
      </c>
      <c r="S14" s="64">
        <f>0.99*MaxAnnualCapacityFactor!S14</f>
        <v>1.4246099999999999E-2</v>
      </c>
      <c r="T14" s="64">
        <f>0.99*MaxAnnualCapacityFactor!T14</f>
        <v>1.4246099999999999E-2</v>
      </c>
      <c r="U14" s="64">
        <f>0.99*MaxAnnualCapacityFactor!U14</f>
        <v>1.4246099999999999E-2</v>
      </c>
      <c r="V14" s="64">
        <f>0.99*MaxAnnualCapacityFactor!V14</f>
        <v>1.4246099999999999E-2</v>
      </c>
      <c r="W14" s="64">
        <f>0.99*MaxAnnualCapacityFactor!W14</f>
        <v>1.4246099999999999E-2</v>
      </c>
      <c r="X14" s="64">
        <f>0.99*MaxAnnualCapacityFactor!X14</f>
        <v>1.4246099999999999E-2</v>
      </c>
      <c r="Y14" s="64">
        <f>0.99*MaxAnnualCapacityFactor!Y14</f>
        <v>1.4246099999999999E-2</v>
      </c>
      <c r="Z14" s="64">
        <f>0.99*MaxAnnualCapacityFactor!Z14</f>
        <v>1.4246099999999999E-2</v>
      </c>
      <c r="AA14" s="64">
        <f>0.99*MaxAnnualCapacityFactor!AA14</f>
        <v>1.4246099999999999E-2</v>
      </c>
      <c r="AB14" s="64">
        <f>0.99*MaxAnnualCapacityFactor!AB14</f>
        <v>1.4246099999999999E-2</v>
      </c>
      <c r="AC14" s="64">
        <f>0.99*MaxAnnualCapacityFactor!AC14</f>
        <v>1.4246099999999999E-2</v>
      </c>
      <c r="AD14" s="64">
        <f>0.99*MaxAnnualCapacityFactor!AD14</f>
        <v>1.4246099999999999E-2</v>
      </c>
      <c r="AE14" s="64">
        <f>0.99*MaxAnnualCapacityFactor!AE14</f>
        <v>1.4246099999999999E-2</v>
      </c>
      <c r="AF14" s="64">
        <f>0.99*MaxAnnualCapacityFactor!AF14</f>
        <v>1.4246099999999999E-2</v>
      </c>
      <c r="AG14" s="64">
        <f>0.99*MaxAnnualCapacityFactor!AG14</f>
        <v>1.4246099999999999E-2</v>
      </c>
      <c r="AH14" s="64">
        <f>0.99*MaxAnnualCapacityFactor!AH14</f>
        <v>1.4246099999999999E-2</v>
      </c>
      <c r="AI14" s="64">
        <f>0.99*MaxAnnualCapacityFactor!AI14</f>
        <v>1.4246099999999999E-2</v>
      </c>
      <c r="AJ14" s="55" t="s">
        <v>438</v>
      </c>
      <c r="AK14" s="14">
        <v>1</v>
      </c>
    </row>
    <row r="15" spans="1:37" ht="14.65" customHeight="1" x14ac:dyDescent="0.25">
      <c r="A15" s="100"/>
      <c r="B15" s="14" t="s">
        <v>201</v>
      </c>
      <c r="C15" s="18" t="s">
        <v>321</v>
      </c>
      <c r="D15" s="14"/>
      <c r="E15" s="64">
        <f>0.99*MaxAnnualCapacityFactor!E15</f>
        <v>1.8651599999999997E-2</v>
      </c>
      <c r="F15" s="64">
        <f>0.99*MaxAnnualCapacityFactor!F15</f>
        <v>1.8651599999999997E-2</v>
      </c>
      <c r="G15" s="64">
        <f>0.99*MaxAnnualCapacityFactor!G15</f>
        <v>1.8651599999999997E-2</v>
      </c>
      <c r="H15" s="64">
        <f>0.99*MaxAnnualCapacityFactor!H15</f>
        <v>1.8651599999999997E-2</v>
      </c>
      <c r="I15" s="64">
        <f>0.99*MaxAnnualCapacityFactor!I15</f>
        <v>1.8651599999999997E-2</v>
      </c>
      <c r="J15" s="64">
        <f>0.99*MaxAnnualCapacityFactor!J15</f>
        <v>1.8651599999999997E-2</v>
      </c>
      <c r="K15" s="64">
        <f>0.99*MaxAnnualCapacityFactor!K15</f>
        <v>1.8651599999999997E-2</v>
      </c>
      <c r="L15" s="64">
        <f>0.99*MaxAnnualCapacityFactor!L15</f>
        <v>1.8651599999999997E-2</v>
      </c>
      <c r="M15" s="64">
        <f>0.99*MaxAnnualCapacityFactor!M15</f>
        <v>1.8651599999999997E-2</v>
      </c>
      <c r="N15" s="64">
        <f>0.99*MaxAnnualCapacityFactor!N15</f>
        <v>1.8651599999999997E-2</v>
      </c>
      <c r="O15" s="64">
        <f>0.99*MaxAnnualCapacityFactor!O15</f>
        <v>1.8651599999999997E-2</v>
      </c>
      <c r="P15" s="64">
        <f>0.99*MaxAnnualCapacityFactor!P15</f>
        <v>1.8651599999999997E-2</v>
      </c>
      <c r="Q15" s="64">
        <f>0.99*MaxAnnualCapacityFactor!Q15</f>
        <v>1.8651599999999997E-2</v>
      </c>
      <c r="R15" s="64">
        <f>0.99*MaxAnnualCapacityFactor!R15</f>
        <v>1.8651599999999997E-2</v>
      </c>
      <c r="S15" s="64">
        <f>0.99*MaxAnnualCapacityFactor!S15</f>
        <v>1.8651599999999997E-2</v>
      </c>
      <c r="T15" s="64">
        <f>0.99*MaxAnnualCapacityFactor!T15</f>
        <v>1.8651599999999997E-2</v>
      </c>
      <c r="U15" s="64">
        <f>0.99*MaxAnnualCapacityFactor!U15</f>
        <v>1.8651599999999997E-2</v>
      </c>
      <c r="V15" s="64">
        <f>0.99*MaxAnnualCapacityFactor!V15</f>
        <v>1.8651599999999997E-2</v>
      </c>
      <c r="W15" s="64">
        <f>0.99*MaxAnnualCapacityFactor!W15</f>
        <v>1.8651599999999997E-2</v>
      </c>
      <c r="X15" s="64">
        <f>0.99*MaxAnnualCapacityFactor!X15</f>
        <v>1.8651599999999997E-2</v>
      </c>
      <c r="Y15" s="64">
        <f>0.99*MaxAnnualCapacityFactor!Y15</f>
        <v>1.8651599999999997E-2</v>
      </c>
      <c r="Z15" s="64">
        <f>0.99*MaxAnnualCapacityFactor!Z15</f>
        <v>1.8651599999999997E-2</v>
      </c>
      <c r="AA15" s="64">
        <f>0.99*MaxAnnualCapacityFactor!AA15</f>
        <v>1.8651599999999997E-2</v>
      </c>
      <c r="AB15" s="64">
        <f>0.99*MaxAnnualCapacityFactor!AB15</f>
        <v>1.8651599999999997E-2</v>
      </c>
      <c r="AC15" s="64">
        <f>0.99*MaxAnnualCapacityFactor!AC15</f>
        <v>1.8651599999999997E-2</v>
      </c>
      <c r="AD15" s="64">
        <f>0.99*MaxAnnualCapacityFactor!AD15</f>
        <v>1.8651599999999997E-2</v>
      </c>
      <c r="AE15" s="64">
        <f>0.99*MaxAnnualCapacityFactor!AE15</f>
        <v>1.8651599999999997E-2</v>
      </c>
      <c r="AF15" s="64">
        <f>0.99*MaxAnnualCapacityFactor!AF15</f>
        <v>1.8651599999999997E-2</v>
      </c>
      <c r="AG15" s="64">
        <f>0.99*MaxAnnualCapacityFactor!AG15</f>
        <v>1.8651599999999997E-2</v>
      </c>
      <c r="AH15" s="64">
        <f>0.99*MaxAnnualCapacityFactor!AH15</f>
        <v>1.8651599999999997E-2</v>
      </c>
      <c r="AI15" s="64">
        <f>0.99*MaxAnnualCapacityFactor!AI15</f>
        <v>1.8651599999999997E-2</v>
      </c>
      <c r="AJ15" s="55" t="s">
        <v>438</v>
      </c>
      <c r="AK15" s="14">
        <v>1</v>
      </c>
    </row>
    <row r="16" spans="1:37" ht="14.65" customHeight="1" x14ac:dyDescent="0.25">
      <c r="A16" s="100"/>
      <c r="B16" s="14" t="s">
        <v>202</v>
      </c>
      <c r="C16" s="18" t="s">
        <v>321</v>
      </c>
      <c r="D16" s="14"/>
      <c r="E16" s="64">
        <f>0.99*MaxAnnualCapacityFactor!E16</f>
        <v>1.8651599999999997E-2</v>
      </c>
      <c r="F16" s="64">
        <f>0.99*MaxAnnualCapacityFactor!F16</f>
        <v>1.8651599999999997E-2</v>
      </c>
      <c r="G16" s="64">
        <f>0.99*MaxAnnualCapacityFactor!G16</f>
        <v>1.8651599999999997E-2</v>
      </c>
      <c r="H16" s="64">
        <f>0.99*MaxAnnualCapacityFactor!H16</f>
        <v>1.8651599999999997E-2</v>
      </c>
      <c r="I16" s="64">
        <f>0.99*MaxAnnualCapacityFactor!I16</f>
        <v>1.8651599999999997E-2</v>
      </c>
      <c r="J16" s="64">
        <f>0.99*MaxAnnualCapacityFactor!J16</f>
        <v>1.8651599999999997E-2</v>
      </c>
      <c r="K16" s="64">
        <f>0.99*MaxAnnualCapacityFactor!K16</f>
        <v>1.8651599999999997E-2</v>
      </c>
      <c r="L16" s="64">
        <f>0.99*MaxAnnualCapacityFactor!L16</f>
        <v>1.8651599999999997E-2</v>
      </c>
      <c r="M16" s="64">
        <f>0.99*MaxAnnualCapacityFactor!M16</f>
        <v>1.8651599999999997E-2</v>
      </c>
      <c r="N16" s="64">
        <f>0.99*MaxAnnualCapacityFactor!N16</f>
        <v>1.8651599999999997E-2</v>
      </c>
      <c r="O16" s="64">
        <f>0.99*MaxAnnualCapacityFactor!O16</f>
        <v>1.8651599999999997E-2</v>
      </c>
      <c r="P16" s="64">
        <f>0.99*MaxAnnualCapacityFactor!P16</f>
        <v>1.8651599999999997E-2</v>
      </c>
      <c r="Q16" s="64">
        <f>0.99*MaxAnnualCapacityFactor!Q16</f>
        <v>1.8651599999999997E-2</v>
      </c>
      <c r="R16" s="64">
        <f>0.99*MaxAnnualCapacityFactor!R16</f>
        <v>1.8651599999999997E-2</v>
      </c>
      <c r="S16" s="64">
        <f>0.99*MaxAnnualCapacityFactor!S16</f>
        <v>1.8651599999999997E-2</v>
      </c>
      <c r="T16" s="64">
        <f>0.99*MaxAnnualCapacityFactor!T16</f>
        <v>1.8651599999999997E-2</v>
      </c>
      <c r="U16" s="64">
        <f>0.99*MaxAnnualCapacityFactor!U16</f>
        <v>1.8651599999999997E-2</v>
      </c>
      <c r="V16" s="64">
        <f>0.99*MaxAnnualCapacityFactor!V16</f>
        <v>1.8651599999999997E-2</v>
      </c>
      <c r="W16" s="64">
        <f>0.99*MaxAnnualCapacityFactor!W16</f>
        <v>1.8651599999999997E-2</v>
      </c>
      <c r="X16" s="64">
        <f>0.99*MaxAnnualCapacityFactor!X16</f>
        <v>1.8651599999999997E-2</v>
      </c>
      <c r="Y16" s="64">
        <f>0.99*MaxAnnualCapacityFactor!Y16</f>
        <v>1.8651599999999997E-2</v>
      </c>
      <c r="Z16" s="64">
        <f>0.99*MaxAnnualCapacityFactor!Z16</f>
        <v>1.8651599999999997E-2</v>
      </c>
      <c r="AA16" s="64">
        <f>0.99*MaxAnnualCapacityFactor!AA16</f>
        <v>1.8651599999999997E-2</v>
      </c>
      <c r="AB16" s="64">
        <f>0.99*MaxAnnualCapacityFactor!AB16</f>
        <v>1.8651599999999997E-2</v>
      </c>
      <c r="AC16" s="64">
        <f>0.99*MaxAnnualCapacityFactor!AC16</f>
        <v>1.8651599999999997E-2</v>
      </c>
      <c r="AD16" s="64">
        <f>0.99*MaxAnnualCapacityFactor!AD16</f>
        <v>1.8651599999999997E-2</v>
      </c>
      <c r="AE16" s="64">
        <f>0.99*MaxAnnualCapacityFactor!AE16</f>
        <v>1.8651599999999997E-2</v>
      </c>
      <c r="AF16" s="64">
        <f>0.99*MaxAnnualCapacityFactor!AF16</f>
        <v>1.8651599999999997E-2</v>
      </c>
      <c r="AG16" s="64">
        <f>0.99*MaxAnnualCapacityFactor!AG16</f>
        <v>1.8651599999999997E-2</v>
      </c>
      <c r="AH16" s="64">
        <f>0.99*MaxAnnualCapacityFactor!AH16</f>
        <v>1.8651599999999997E-2</v>
      </c>
      <c r="AI16" s="64">
        <f>0.99*MaxAnnualCapacityFactor!AI16</f>
        <v>1.8651599999999997E-2</v>
      </c>
      <c r="AJ16" s="55" t="s">
        <v>438</v>
      </c>
      <c r="AK16" s="14">
        <v>1</v>
      </c>
    </row>
    <row r="17" spans="1:37" ht="12.75" customHeight="1" x14ac:dyDescent="0.25">
      <c r="A17" s="100" t="s">
        <v>11</v>
      </c>
      <c r="B17" s="14" t="s">
        <v>195</v>
      </c>
      <c r="C17" s="18" t="s">
        <v>321</v>
      </c>
      <c r="D17" s="14"/>
      <c r="E17" s="64">
        <f>0.99*MaxAnnualCapacityFactor!E17</f>
        <v>1.55727E-2</v>
      </c>
      <c r="F17" s="64">
        <f>0.99*MaxAnnualCapacityFactor!F17</f>
        <v>1.55727E-2</v>
      </c>
      <c r="G17" s="64">
        <f>0.99*MaxAnnualCapacityFactor!G17</f>
        <v>1.55727E-2</v>
      </c>
      <c r="H17" s="64">
        <f>0.99*MaxAnnualCapacityFactor!H17</f>
        <v>1.55727E-2</v>
      </c>
      <c r="I17" s="64">
        <f>0.99*MaxAnnualCapacityFactor!I17</f>
        <v>1.55727E-2</v>
      </c>
      <c r="J17" s="64">
        <f>0.99*MaxAnnualCapacityFactor!J17</f>
        <v>1.55727E-2</v>
      </c>
      <c r="K17" s="64">
        <f>0.99*MaxAnnualCapacityFactor!K17</f>
        <v>1.55727E-2</v>
      </c>
      <c r="L17" s="64">
        <f>0.99*MaxAnnualCapacityFactor!L17</f>
        <v>1.55727E-2</v>
      </c>
      <c r="M17" s="64">
        <f>0.99*MaxAnnualCapacityFactor!M17</f>
        <v>1.55727E-2</v>
      </c>
      <c r="N17" s="64">
        <f>0.99*MaxAnnualCapacityFactor!N17</f>
        <v>1.55727E-2</v>
      </c>
      <c r="O17" s="64">
        <f>0.99*MaxAnnualCapacityFactor!O17</f>
        <v>1.55727E-2</v>
      </c>
      <c r="P17" s="64">
        <f>0.99*MaxAnnualCapacityFactor!P17</f>
        <v>1.55727E-2</v>
      </c>
      <c r="Q17" s="64">
        <f>0.99*MaxAnnualCapacityFactor!Q17</f>
        <v>1.55727E-2</v>
      </c>
      <c r="R17" s="64">
        <f>0.99*MaxAnnualCapacityFactor!R17</f>
        <v>1.55727E-2</v>
      </c>
      <c r="S17" s="64">
        <f>0.99*MaxAnnualCapacityFactor!S17</f>
        <v>1.55727E-2</v>
      </c>
      <c r="T17" s="64">
        <f>0.99*MaxAnnualCapacityFactor!T17</f>
        <v>1.55727E-2</v>
      </c>
      <c r="U17" s="64">
        <f>0.99*MaxAnnualCapacityFactor!U17</f>
        <v>1.55727E-2</v>
      </c>
      <c r="V17" s="64">
        <f>0.99*MaxAnnualCapacityFactor!V17</f>
        <v>1.55727E-2</v>
      </c>
      <c r="W17" s="64">
        <f>0.99*MaxAnnualCapacityFactor!W17</f>
        <v>1.55727E-2</v>
      </c>
      <c r="X17" s="64">
        <f>0.99*MaxAnnualCapacityFactor!X17</f>
        <v>1.55727E-2</v>
      </c>
      <c r="Y17" s="64">
        <f>0.99*MaxAnnualCapacityFactor!Y17</f>
        <v>1.55727E-2</v>
      </c>
      <c r="Z17" s="64">
        <f>0.99*MaxAnnualCapacityFactor!Z17</f>
        <v>1.55727E-2</v>
      </c>
      <c r="AA17" s="64">
        <f>0.99*MaxAnnualCapacityFactor!AA17</f>
        <v>1.55727E-2</v>
      </c>
      <c r="AB17" s="64">
        <f>0.99*MaxAnnualCapacityFactor!AB17</f>
        <v>1.55727E-2</v>
      </c>
      <c r="AC17" s="64">
        <f>0.99*MaxAnnualCapacityFactor!AC17</f>
        <v>1.55727E-2</v>
      </c>
      <c r="AD17" s="64">
        <f>0.99*MaxAnnualCapacityFactor!AD17</f>
        <v>1.55727E-2</v>
      </c>
      <c r="AE17" s="64">
        <f>0.99*MaxAnnualCapacityFactor!AE17</f>
        <v>1.55727E-2</v>
      </c>
      <c r="AF17" s="64">
        <f>0.99*MaxAnnualCapacityFactor!AF17</f>
        <v>1.55727E-2</v>
      </c>
      <c r="AG17" s="64">
        <f>0.99*MaxAnnualCapacityFactor!AG17</f>
        <v>1.55727E-2</v>
      </c>
      <c r="AH17" s="64">
        <f>0.99*MaxAnnualCapacityFactor!AH17</f>
        <v>1.55727E-2</v>
      </c>
      <c r="AI17" s="64">
        <f>0.99*MaxAnnualCapacityFactor!AI17</f>
        <v>1.55727E-2</v>
      </c>
      <c r="AJ17" s="55" t="s">
        <v>438</v>
      </c>
      <c r="AK17" s="14">
        <v>1</v>
      </c>
    </row>
    <row r="18" spans="1:37" ht="12.75" customHeight="1" x14ac:dyDescent="0.25">
      <c r="A18" s="100"/>
      <c r="B18" s="14" t="s">
        <v>199</v>
      </c>
      <c r="C18" s="18" t="s">
        <v>321</v>
      </c>
      <c r="D18" s="14"/>
      <c r="E18" s="64">
        <f>0.99*MaxAnnualCapacityFactor!E18</f>
        <v>2.2552200000000001E-2</v>
      </c>
      <c r="F18" s="64">
        <f>0.99*MaxAnnualCapacityFactor!F18</f>
        <v>2.2552200000000001E-2</v>
      </c>
      <c r="G18" s="64">
        <f>0.99*MaxAnnualCapacityFactor!G18</f>
        <v>2.2552200000000001E-2</v>
      </c>
      <c r="H18" s="64">
        <f>0.99*MaxAnnualCapacityFactor!H18</f>
        <v>2.2552200000000001E-2</v>
      </c>
      <c r="I18" s="64">
        <f>0.99*MaxAnnualCapacityFactor!I18</f>
        <v>2.2552200000000001E-2</v>
      </c>
      <c r="J18" s="64">
        <f>0.99*MaxAnnualCapacityFactor!J18</f>
        <v>2.2552200000000001E-2</v>
      </c>
      <c r="K18" s="64">
        <f>0.99*MaxAnnualCapacityFactor!K18</f>
        <v>2.2552200000000001E-2</v>
      </c>
      <c r="L18" s="64">
        <f>0.99*MaxAnnualCapacityFactor!L18</f>
        <v>2.2552200000000001E-2</v>
      </c>
      <c r="M18" s="64">
        <f>0.99*MaxAnnualCapacityFactor!M18</f>
        <v>2.2552200000000001E-2</v>
      </c>
      <c r="N18" s="64">
        <f>0.99*MaxAnnualCapacityFactor!N18</f>
        <v>2.2552200000000001E-2</v>
      </c>
      <c r="O18" s="64">
        <f>0.99*MaxAnnualCapacityFactor!O18</f>
        <v>2.2552200000000001E-2</v>
      </c>
      <c r="P18" s="64">
        <f>0.99*MaxAnnualCapacityFactor!P18</f>
        <v>2.2552200000000001E-2</v>
      </c>
      <c r="Q18" s="64">
        <f>0.99*MaxAnnualCapacityFactor!Q18</f>
        <v>2.2552200000000001E-2</v>
      </c>
      <c r="R18" s="64">
        <f>0.99*MaxAnnualCapacityFactor!R18</f>
        <v>2.2552200000000001E-2</v>
      </c>
      <c r="S18" s="64">
        <f>0.99*MaxAnnualCapacityFactor!S18</f>
        <v>2.2552200000000001E-2</v>
      </c>
      <c r="T18" s="64">
        <f>0.99*MaxAnnualCapacityFactor!T18</f>
        <v>2.2552200000000001E-2</v>
      </c>
      <c r="U18" s="64">
        <f>0.99*MaxAnnualCapacityFactor!U18</f>
        <v>2.2552200000000001E-2</v>
      </c>
      <c r="V18" s="64">
        <f>0.99*MaxAnnualCapacityFactor!V18</f>
        <v>2.2552200000000001E-2</v>
      </c>
      <c r="W18" s="64">
        <f>0.99*MaxAnnualCapacityFactor!W18</f>
        <v>2.2552200000000001E-2</v>
      </c>
      <c r="X18" s="64">
        <f>0.99*MaxAnnualCapacityFactor!X18</f>
        <v>2.2552200000000001E-2</v>
      </c>
      <c r="Y18" s="64">
        <f>0.99*MaxAnnualCapacityFactor!Y18</f>
        <v>2.2552200000000001E-2</v>
      </c>
      <c r="Z18" s="64">
        <f>0.99*MaxAnnualCapacityFactor!Z18</f>
        <v>2.2552200000000001E-2</v>
      </c>
      <c r="AA18" s="64">
        <f>0.99*MaxAnnualCapacityFactor!AA18</f>
        <v>2.2552200000000001E-2</v>
      </c>
      <c r="AB18" s="64">
        <f>0.99*MaxAnnualCapacityFactor!AB18</f>
        <v>2.2552200000000001E-2</v>
      </c>
      <c r="AC18" s="64">
        <f>0.99*MaxAnnualCapacityFactor!AC18</f>
        <v>2.2552200000000001E-2</v>
      </c>
      <c r="AD18" s="64">
        <f>0.99*MaxAnnualCapacityFactor!AD18</f>
        <v>2.2552200000000001E-2</v>
      </c>
      <c r="AE18" s="64">
        <f>0.99*MaxAnnualCapacityFactor!AE18</f>
        <v>2.2552200000000001E-2</v>
      </c>
      <c r="AF18" s="64">
        <f>0.99*MaxAnnualCapacityFactor!AF18</f>
        <v>2.2552200000000001E-2</v>
      </c>
      <c r="AG18" s="64">
        <f>0.99*MaxAnnualCapacityFactor!AG18</f>
        <v>2.2552200000000001E-2</v>
      </c>
      <c r="AH18" s="64">
        <f>0.99*MaxAnnualCapacityFactor!AH18</f>
        <v>2.2552200000000001E-2</v>
      </c>
      <c r="AI18" s="64">
        <f>0.99*MaxAnnualCapacityFactor!AI18</f>
        <v>2.2552200000000001E-2</v>
      </c>
      <c r="AJ18" s="55" t="s">
        <v>438</v>
      </c>
      <c r="AK18" s="14">
        <v>1</v>
      </c>
    </row>
    <row r="19" spans="1:37" ht="12.75" customHeight="1" x14ac:dyDescent="0.25">
      <c r="A19" s="100"/>
      <c r="B19" s="14" t="s">
        <v>200</v>
      </c>
      <c r="C19" s="18" t="s">
        <v>321</v>
      </c>
      <c r="D19" s="14"/>
      <c r="E19" s="64">
        <f>0.99*MaxAnnualCapacityFactor!E19</f>
        <v>1.4246099999999999E-2</v>
      </c>
      <c r="F19" s="64">
        <f>0.99*MaxAnnualCapacityFactor!F19</f>
        <v>1.4246099999999999E-2</v>
      </c>
      <c r="G19" s="64">
        <f>0.99*MaxAnnualCapacityFactor!G19</f>
        <v>1.4246099999999999E-2</v>
      </c>
      <c r="H19" s="64">
        <f>0.99*MaxAnnualCapacityFactor!H19</f>
        <v>1.4246099999999999E-2</v>
      </c>
      <c r="I19" s="64">
        <f>0.99*MaxAnnualCapacityFactor!I19</f>
        <v>1.4246099999999999E-2</v>
      </c>
      <c r="J19" s="64">
        <f>0.99*MaxAnnualCapacityFactor!J19</f>
        <v>1.4246099999999999E-2</v>
      </c>
      <c r="K19" s="64">
        <f>0.99*MaxAnnualCapacityFactor!K19</f>
        <v>1.4246099999999999E-2</v>
      </c>
      <c r="L19" s="64">
        <f>0.99*MaxAnnualCapacityFactor!L19</f>
        <v>1.4246099999999999E-2</v>
      </c>
      <c r="M19" s="64">
        <f>0.99*MaxAnnualCapacityFactor!M19</f>
        <v>1.4246099999999999E-2</v>
      </c>
      <c r="N19" s="64">
        <f>0.99*MaxAnnualCapacityFactor!N19</f>
        <v>1.4246099999999999E-2</v>
      </c>
      <c r="O19" s="64">
        <f>0.99*MaxAnnualCapacityFactor!O19</f>
        <v>1.4246099999999999E-2</v>
      </c>
      <c r="P19" s="64">
        <f>0.99*MaxAnnualCapacityFactor!P19</f>
        <v>1.4246099999999999E-2</v>
      </c>
      <c r="Q19" s="64">
        <f>0.99*MaxAnnualCapacityFactor!Q19</f>
        <v>1.4246099999999999E-2</v>
      </c>
      <c r="R19" s="64">
        <f>0.99*MaxAnnualCapacityFactor!R19</f>
        <v>1.4246099999999999E-2</v>
      </c>
      <c r="S19" s="64">
        <f>0.99*MaxAnnualCapacityFactor!S19</f>
        <v>1.4246099999999999E-2</v>
      </c>
      <c r="T19" s="64">
        <f>0.99*MaxAnnualCapacityFactor!T19</f>
        <v>1.4246099999999999E-2</v>
      </c>
      <c r="U19" s="64">
        <f>0.99*MaxAnnualCapacityFactor!U19</f>
        <v>1.4246099999999999E-2</v>
      </c>
      <c r="V19" s="64">
        <f>0.99*MaxAnnualCapacityFactor!V19</f>
        <v>1.4246099999999999E-2</v>
      </c>
      <c r="W19" s="64">
        <f>0.99*MaxAnnualCapacityFactor!W19</f>
        <v>1.4246099999999999E-2</v>
      </c>
      <c r="X19" s="64">
        <f>0.99*MaxAnnualCapacityFactor!X19</f>
        <v>1.4246099999999999E-2</v>
      </c>
      <c r="Y19" s="64">
        <f>0.99*MaxAnnualCapacityFactor!Y19</f>
        <v>1.4246099999999999E-2</v>
      </c>
      <c r="Z19" s="64">
        <f>0.99*MaxAnnualCapacityFactor!Z19</f>
        <v>1.4246099999999999E-2</v>
      </c>
      <c r="AA19" s="64">
        <f>0.99*MaxAnnualCapacityFactor!AA19</f>
        <v>1.4246099999999999E-2</v>
      </c>
      <c r="AB19" s="64">
        <f>0.99*MaxAnnualCapacityFactor!AB19</f>
        <v>1.4246099999999999E-2</v>
      </c>
      <c r="AC19" s="64">
        <f>0.99*MaxAnnualCapacityFactor!AC19</f>
        <v>1.4246099999999999E-2</v>
      </c>
      <c r="AD19" s="64">
        <f>0.99*MaxAnnualCapacityFactor!AD19</f>
        <v>1.4246099999999999E-2</v>
      </c>
      <c r="AE19" s="64">
        <f>0.99*MaxAnnualCapacityFactor!AE19</f>
        <v>1.4246099999999999E-2</v>
      </c>
      <c r="AF19" s="64">
        <f>0.99*MaxAnnualCapacityFactor!AF19</f>
        <v>1.4246099999999999E-2</v>
      </c>
      <c r="AG19" s="64">
        <f>0.99*MaxAnnualCapacityFactor!AG19</f>
        <v>1.4246099999999999E-2</v>
      </c>
      <c r="AH19" s="64">
        <f>0.99*MaxAnnualCapacityFactor!AH19</f>
        <v>1.4246099999999999E-2</v>
      </c>
      <c r="AI19" s="64">
        <f>0.99*MaxAnnualCapacityFactor!AI19</f>
        <v>1.4246099999999999E-2</v>
      </c>
      <c r="AJ19" s="55" t="s">
        <v>438</v>
      </c>
      <c r="AK19" s="14">
        <v>1</v>
      </c>
    </row>
    <row r="20" spans="1:37" ht="12.75" customHeight="1" x14ac:dyDescent="0.25">
      <c r="A20" s="100"/>
      <c r="B20" s="14" t="s">
        <v>201</v>
      </c>
      <c r="C20" s="18" t="s">
        <v>321</v>
      </c>
      <c r="D20" s="14"/>
      <c r="E20" s="64">
        <f>0.99*MaxAnnualCapacityFactor!E20</f>
        <v>1.8651599999999997E-2</v>
      </c>
      <c r="F20" s="64">
        <f>0.99*MaxAnnualCapacityFactor!F20</f>
        <v>1.8651599999999997E-2</v>
      </c>
      <c r="G20" s="64">
        <f>0.99*MaxAnnualCapacityFactor!G20</f>
        <v>1.8651599999999997E-2</v>
      </c>
      <c r="H20" s="64">
        <f>0.99*MaxAnnualCapacityFactor!H20</f>
        <v>1.8651599999999997E-2</v>
      </c>
      <c r="I20" s="64">
        <f>0.99*MaxAnnualCapacityFactor!I20</f>
        <v>1.8651599999999997E-2</v>
      </c>
      <c r="J20" s="64">
        <f>0.99*MaxAnnualCapacityFactor!J20</f>
        <v>1.8651599999999997E-2</v>
      </c>
      <c r="K20" s="64">
        <f>0.99*MaxAnnualCapacityFactor!K20</f>
        <v>1.8651599999999997E-2</v>
      </c>
      <c r="L20" s="64">
        <f>0.99*MaxAnnualCapacityFactor!L20</f>
        <v>1.8651599999999997E-2</v>
      </c>
      <c r="M20" s="64">
        <f>0.99*MaxAnnualCapacityFactor!M20</f>
        <v>1.8651599999999997E-2</v>
      </c>
      <c r="N20" s="64">
        <f>0.99*MaxAnnualCapacityFactor!N20</f>
        <v>1.8651599999999997E-2</v>
      </c>
      <c r="O20" s="64">
        <f>0.99*MaxAnnualCapacityFactor!O20</f>
        <v>1.8651599999999997E-2</v>
      </c>
      <c r="P20" s="64">
        <f>0.99*MaxAnnualCapacityFactor!P20</f>
        <v>1.8651599999999997E-2</v>
      </c>
      <c r="Q20" s="64">
        <f>0.99*MaxAnnualCapacityFactor!Q20</f>
        <v>1.8651599999999997E-2</v>
      </c>
      <c r="R20" s="64">
        <f>0.99*MaxAnnualCapacityFactor!R20</f>
        <v>1.8651599999999997E-2</v>
      </c>
      <c r="S20" s="64">
        <f>0.99*MaxAnnualCapacityFactor!S20</f>
        <v>1.8651599999999997E-2</v>
      </c>
      <c r="T20" s="64">
        <f>0.99*MaxAnnualCapacityFactor!T20</f>
        <v>1.8651599999999997E-2</v>
      </c>
      <c r="U20" s="64">
        <f>0.99*MaxAnnualCapacityFactor!U20</f>
        <v>1.8651599999999997E-2</v>
      </c>
      <c r="V20" s="64">
        <f>0.99*MaxAnnualCapacityFactor!V20</f>
        <v>1.8651599999999997E-2</v>
      </c>
      <c r="W20" s="64">
        <f>0.99*MaxAnnualCapacityFactor!W20</f>
        <v>1.8651599999999997E-2</v>
      </c>
      <c r="X20" s="64">
        <f>0.99*MaxAnnualCapacityFactor!X20</f>
        <v>1.8651599999999997E-2</v>
      </c>
      <c r="Y20" s="64">
        <f>0.99*MaxAnnualCapacityFactor!Y20</f>
        <v>1.8651599999999997E-2</v>
      </c>
      <c r="Z20" s="64">
        <f>0.99*MaxAnnualCapacityFactor!Z20</f>
        <v>1.8651599999999997E-2</v>
      </c>
      <c r="AA20" s="64">
        <f>0.99*MaxAnnualCapacityFactor!AA20</f>
        <v>1.8651599999999997E-2</v>
      </c>
      <c r="AB20" s="64">
        <f>0.99*MaxAnnualCapacityFactor!AB20</f>
        <v>1.8651599999999997E-2</v>
      </c>
      <c r="AC20" s="64">
        <f>0.99*MaxAnnualCapacityFactor!AC20</f>
        <v>1.8651599999999997E-2</v>
      </c>
      <c r="AD20" s="64">
        <f>0.99*MaxAnnualCapacityFactor!AD20</f>
        <v>1.8651599999999997E-2</v>
      </c>
      <c r="AE20" s="64">
        <f>0.99*MaxAnnualCapacityFactor!AE20</f>
        <v>1.8651599999999997E-2</v>
      </c>
      <c r="AF20" s="64">
        <f>0.99*MaxAnnualCapacityFactor!AF20</f>
        <v>1.8651599999999997E-2</v>
      </c>
      <c r="AG20" s="64">
        <f>0.99*MaxAnnualCapacityFactor!AG20</f>
        <v>1.8651599999999997E-2</v>
      </c>
      <c r="AH20" s="64">
        <f>0.99*MaxAnnualCapacityFactor!AH20</f>
        <v>1.8651599999999997E-2</v>
      </c>
      <c r="AI20" s="64">
        <f>0.99*MaxAnnualCapacityFactor!AI20</f>
        <v>1.8651599999999997E-2</v>
      </c>
      <c r="AJ20" s="55" t="s">
        <v>438</v>
      </c>
      <c r="AK20" s="14">
        <v>1</v>
      </c>
    </row>
    <row r="21" spans="1:37" ht="12.75" customHeight="1" x14ac:dyDescent="0.25">
      <c r="A21" s="100"/>
      <c r="B21" s="14" t="s">
        <v>202</v>
      </c>
      <c r="C21" s="18" t="s">
        <v>321</v>
      </c>
      <c r="D21" s="14"/>
      <c r="E21" s="64">
        <f>0.99*MaxAnnualCapacityFactor!E21</f>
        <v>1.8651599999999997E-2</v>
      </c>
      <c r="F21" s="64">
        <f>0.99*MaxAnnualCapacityFactor!F21</f>
        <v>1.8651599999999997E-2</v>
      </c>
      <c r="G21" s="64">
        <f>0.99*MaxAnnualCapacityFactor!G21</f>
        <v>1.8651599999999997E-2</v>
      </c>
      <c r="H21" s="64">
        <f>0.99*MaxAnnualCapacityFactor!H21</f>
        <v>1.8651599999999997E-2</v>
      </c>
      <c r="I21" s="64">
        <f>0.99*MaxAnnualCapacityFactor!I21</f>
        <v>1.8651599999999997E-2</v>
      </c>
      <c r="J21" s="64">
        <f>0.99*MaxAnnualCapacityFactor!J21</f>
        <v>1.8651599999999997E-2</v>
      </c>
      <c r="K21" s="64">
        <f>0.99*MaxAnnualCapacityFactor!K21</f>
        <v>1.8651599999999997E-2</v>
      </c>
      <c r="L21" s="64">
        <f>0.99*MaxAnnualCapacityFactor!L21</f>
        <v>1.8651599999999997E-2</v>
      </c>
      <c r="M21" s="64">
        <f>0.99*MaxAnnualCapacityFactor!M21</f>
        <v>1.8651599999999997E-2</v>
      </c>
      <c r="N21" s="64">
        <f>0.99*MaxAnnualCapacityFactor!N21</f>
        <v>1.8651599999999997E-2</v>
      </c>
      <c r="O21" s="64">
        <f>0.99*MaxAnnualCapacityFactor!O21</f>
        <v>1.8651599999999997E-2</v>
      </c>
      <c r="P21" s="64">
        <f>0.99*MaxAnnualCapacityFactor!P21</f>
        <v>1.8651599999999997E-2</v>
      </c>
      <c r="Q21" s="64">
        <f>0.99*MaxAnnualCapacityFactor!Q21</f>
        <v>1.8651599999999997E-2</v>
      </c>
      <c r="R21" s="64">
        <f>0.99*MaxAnnualCapacityFactor!R21</f>
        <v>1.8651599999999997E-2</v>
      </c>
      <c r="S21" s="64">
        <f>0.99*MaxAnnualCapacityFactor!S21</f>
        <v>1.8651599999999997E-2</v>
      </c>
      <c r="T21" s="64">
        <f>0.99*MaxAnnualCapacityFactor!T21</f>
        <v>1.8651599999999997E-2</v>
      </c>
      <c r="U21" s="64">
        <f>0.99*MaxAnnualCapacityFactor!U21</f>
        <v>1.8651599999999997E-2</v>
      </c>
      <c r="V21" s="64">
        <f>0.99*MaxAnnualCapacityFactor!V21</f>
        <v>1.8651599999999997E-2</v>
      </c>
      <c r="W21" s="64">
        <f>0.99*MaxAnnualCapacityFactor!W21</f>
        <v>1.8651599999999997E-2</v>
      </c>
      <c r="X21" s="64">
        <f>0.99*MaxAnnualCapacityFactor!X21</f>
        <v>1.8651599999999997E-2</v>
      </c>
      <c r="Y21" s="64">
        <f>0.99*MaxAnnualCapacityFactor!Y21</f>
        <v>1.8651599999999997E-2</v>
      </c>
      <c r="Z21" s="64">
        <f>0.99*MaxAnnualCapacityFactor!Z21</f>
        <v>1.8651599999999997E-2</v>
      </c>
      <c r="AA21" s="64">
        <f>0.99*MaxAnnualCapacityFactor!AA21</f>
        <v>1.8651599999999997E-2</v>
      </c>
      <c r="AB21" s="64">
        <f>0.99*MaxAnnualCapacityFactor!AB21</f>
        <v>1.8651599999999997E-2</v>
      </c>
      <c r="AC21" s="64">
        <f>0.99*MaxAnnualCapacityFactor!AC21</f>
        <v>1.8651599999999997E-2</v>
      </c>
      <c r="AD21" s="64">
        <f>0.99*MaxAnnualCapacityFactor!AD21</f>
        <v>1.8651599999999997E-2</v>
      </c>
      <c r="AE21" s="64">
        <f>0.99*MaxAnnualCapacityFactor!AE21</f>
        <v>1.8651599999999997E-2</v>
      </c>
      <c r="AF21" s="64">
        <f>0.99*MaxAnnualCapacityFactor!AF21</f>
        <v>1.8651599999999997E-2</v>
      </c>
      <c r="AG21" s="64">
        <f>0.99*MaxAnnualCapacityFactor!AG21</f>
        <v>1.8651599999999997E-2</v>
      </c>
      <c r="AH21" s="64">
        <f>0.99*MaxAnnualCapacityFactor!AH21</f>
        <v>1.8651599999999997E-2</v>
      </c>
      <c r="AI21" s="64">
        <f>0.99*MaxAnnualCapacityFactor!AI21</f>
        <v>1.8651599999999997E-2</v>
      </c>
      <c r="AJ21" s="55" t="s">
        <v>438</v>
      </c>
      <c r="AK21" s="14">
        <v>1</v>
      </c>
    </row>
    <row r="22" spans="1:37" ht="12.75" customHeight="1" x14ac:dyDescent="0.25">
      <c r="A22" s="100" t="s">
        <v>13</v>
      </c>
      <c r="B22" s="14" t="s">
        <v>195</v>
      </c>
      <c r="C22" s="18" t="s">
        <v>321</v>
      </c>
      <c r="D22" s="14"/>
      <c r="E22" s="64">
        <f>0.99*MaxAnnualCapacityFactor!E22</f>
        <v>1.55727E-2</v>
      </c>
      <c r="F22" s="64">
        <f>0.99*MaxAnnualCapacityFactor!F22</f>
        <v>1.55727E-2</v>
      </c>
      <c r="G22" s="64">
        <f>0.99*MaxAnnualCapacityFactor!G22</f>
        <v>1.55727E-2</v>
      </c>
      <c r="H22" s="64">
        <f>0.99*MaxAnnualCapacityFactor!H22</f>
        <v>1.55727E-2</v>
      </c>
      <c r="I22" s="64">
        <f>0.99*MaxAnnualCapacityFactor!I22</f>
        <v>1.55727E-2</v>
      </c>
      <c r="J22" s="64">
        <f>0.99*MaxAnnualCapacityFactor!J22</f>
        <v>1.55727E-2</v>
      </c>
      <c r="K22" s="64">
        <f>0.99*MaxAnnualCapacityFactor!K22</f>
        <v>1.55727E-2</v>
      </c>
      <c r="L22" s="64">
        <f>0.99*MaxAnnualCapacityFactor!L22</f>
        <v>1.55727E-2</v>
      </c>
      <c r="M22" s="64">
        <f>0.99*MaxAnnualCapacityFactor!M22</f>
        <v>1.55727E-2</v>
      </c>
      <c r="N22" s="64">
        <f>0.99*MaxAnnualCapacityFactor!N22</f>
        <v>1.55727E-2</v>
      </c>
      <c r="O22" s="64">
        <f>0.99*MaxAnnualCapacityFactor!O22</f>
        <v>1.55727E-2</v>
      </c>
      <c r="P22" s="64">
        <f>0.99*MaxAnnualCapacityFactor!P22</f>
        <v>1.55727E-2</v>
      </c>
      <c r="Q22" s="64">
        <f>0.99*MaxAnnualCapacityFactor!Q22</f>
        <v>1.55727E-2</v>
      </c>
      <c r="R22" s="64">
        <f>0.99*MaxAnnualCapacityFactor!R22</f>
        <v>1.55727E-2</v>
      </c>
      <c r="S22" s="64">
        <f>0.99*MaxAnnualCapacityFactor!S22</f>
        <v>1.55727E-2</v>
      </c>
      <c r="T22" s="64">
        <f>0.99*MaxAnnualCapacityFactor!T22</f>
        <v>1.55727E-2</v>
      </c>
      <c r="U22" s="64">
        <f>0.99*MaxAnnualCapacityFactor!U22</f>
        <v>1.55727E-2</v>
      </c>
      <c r="V22" s="64">
        <f>0.99*MaxAnnualCapacityFactor!V22</f>
        <v>1.55727E-2</v>
      </c>
      <c r="W22" s="64">
        <f>0.99*MaxAnnualCapacityFactor!W22</f>
        <v>1.55727E-2</v>
      </c>
      <c r="X22" s="64">
        <f>0.99*MaxAnnualCapacityFactor!X22</f>
        <v>1.55727E-2</v>
      </c>
      <c r="Y22" s="64">
        <f>0.99*MaxAnnualCapacityFactor!Y22</f>
        <v>1.55727E-2</v>
      </c>
      <c r="Z22" s="64">
        <f>0.99*MaxAnnualCapacityFactor!Z22</f>
        <v>1.55727E-2</v>
      </c>
      <c r="AA22" s="64">
        <f>0.99*MaxAnnualCapacityFactor!AA22</f>
        <v>1.55727E-2</v>
      </c>
      <c r="AB22" s="64">
        <f>0.99*MaxAnnualCapacityFactor!AB22</f>
        <v>1.55727E-2</v>
      </c>
      <c r="AC22" s="64">
        <f>0.99*MaxAnnualCapacityFactor!AC22</f>
        <v>1.55727E-2</v>
      </c>
      <c r="AD22" s="64">
        <f>0.99*MaxAnnualCapacityFactor!AD22</f>
        <v>1.55727E-2</v>
      </c>
      <c r="AE22" s="64">
        <f>0.99*MaxAnnualCapacityFactor!AE22</f>
        <v>1.55727E-2</v>
      </c>
      <c r="AF22" s="64">
        <f>0.99*MaxAnnualCapacityFactor!AF22</f>
        <v>1.55727E-2</v>
      </c>
      <c r="AG22" s="64">
        <f>0.99*MaxAnnualCapacityFactor!AG22</f>
        <v>1.55727E-2</v>
      </c>
      <c r="AH22" s="64">
        <f>0.99*MaxAnnualCapacityFactor!AH22</f>
        <v>1.55727E-2</v>
      </c>
      <c r="AI22" s="64">
        <f>0.99*MaxAnnualCapacityFactor!AI22</f>
        <v>1.55727E-2</v>
      </c>
      <c r="AJ22" s="55" t="s">
        <v>438</v>
      </c>
      <c r="AK22" s="14">
        <v>1</v>
      </c>
    </row>
    <row r="23" spans="1:37" ht="14.65" customHeight="1" x14ac:dyDescent="0.25">
      <c r="A23" s="100"/>
      <c r="B23" s="14" t="s">
        <v>199</v>
      </c>
      <c r="C23" s="18" t="s">
        <v>321</v>
      </c>
      <c r="D23" s="14"/>
      <c r="E23" s="64">
        <f>0.99*MaxAnnualCapacityFactor!E23</f>
        <v>2.2552200000000001E-2</v>
      </c>
      <c r="F23" s="64">
        <f>0.99*MaxAnnualCapacityFactor!F23</f>
        <v>2.2552200000000001E-2</v>
      </c>
      <c r="G23" s="64">
        <f>0.99*MaxAnnualCapacityFactor!G23</f>
        <v>2.2552200000000001E-2</v>
      </c>
      <c r="H23" s="64">
        <f>0.99*MaxAnnualCapacityFactor!H23</f>
        <v>2.2552200000000001E-2</v>
      </c>
      <c r="I23" s="64">
        <f>0.99*MaxAnnualCapacityFactor!I23</f>
        <v>2.2552200000000001E-2</v>
      </c>
      <c r="J23" s="64">
        <f>0.99*MaxAnnualCapacityFactor!J23</f>
        <v>2.2552200000000001E-2</v>
      </c>
      <c r="K23" s="64">
        <f>0.99*MaxAnnualCapacityFactor!K23</f>
        <v>2.2552200000000001E-2</v>
      </c>
      <c r="L23" s="64">
        <f>0.99*MaxAnnualCapacityFactor!L23</f>
        <v>2.2552200000000001E-2</v>
      </c>
      <c r="M23" s="64">
        <f>0.99*MaxAnnualCapacityFactor!M23</f>
        <v>2.2552200000000001E-2</v>
      </c>
      <c r="N23" s="64">
        <f>0.99*MaxAnnualCapacityFactor!N23</f>
        <v>2.2552200000000001E-2</v>
      </c>
      <c r="O23" s="64">
        <f>0.99*MaxAnnualCapacityFactor!O23</f>
        <v>2.2552200000000001E-2</v>
      </c>
      <c r="P23" s="64">
        <f>0.99*MaxAnnualCapacityFactor!P23</f>
        <v>2.2552200000000001E-2</v>
      </c>
      <c r="Q23" s="64">
        <f>0.99*MaxAnnualCapacityFactor!Q23</f>
        <v>2.2552200000000001E-2</v>
      </c>
      <c r="R23" s="64">
        <f>0.99*MaxAnnualCapacityFactor!R23</f>
        <v>2.2552200000000001E-2</v>
      </c>
      <c r="S23" s="64">
        <f>0.99*MaxAnnualCapacityFactor!S23</f>
        <v>2.2552200000000001E-2</v>
      </c>
      <c r="T23" s="64">
        <f>0.99*MaxAnnualCapacityFactor!T23</f>
        <v>2.2552200000000001E-2</v>
      </c>
      <c r="U23" s="64">
        <f>0.99*MaxAnnualCapacityFactor!U23</f>
        <v>2.2552200000000001E-2</v>
      </c>
      <c r="V23" s="64">
        <f>0.99*MaxAnnualCapacityFactor!V23</f>
        <v>2.2552200000000001E-2</v>
      </c>
      <c r="W23" s="64">
        <f>0.99*MaxAnnualCapacityFactor!W23</f>
        <v>2.2552200000000001E-2</v>
      </c>
      <c r="X23" s="64">
        <f>0.99*MaxAnnualCapacityFactor!X23</f>
        <v>2.2552200000000001E-2</v>
      </c>
      <c r="Y23" s="64">
        <f>0.99*MaxAnnualCapacityFactor!Y23</f>
        <v>2.2552200000000001E-2</v>
      </c>
      <c r="Z23" s="64">
        <f>0.99*MaxAnnualCapacityFactor!Z23</f>
        <v>2.2552200000000001E-2</v>
      </c>
      <c r="AA23" s="64">
        <f>0.99*MaxAnnualCapacityFactor!AA23</f>
        <v>2.2552200000000001E-2</v>
      </c>
      <c r="AB23" s="64">
        <f>0.99*MaxAnnualCapacityFactor!AB23</f>
        <v>2.2552200000000001E-2</v>
      </c>
      <c r="AC23" s="64">
        <f>0.99*MaxAnnualCapacityFactor!AC23</f>
        <v>2.2552200000000001E-2</v>
      </c>
      <c r="AD23" s="64">
        <f>0.99*MaxAnnualCapacityFactor!AD23</f>
        <v>2.2552200000000001E-2</v>
      </c>
      <c r="AE23" s="64">
        <f>0.99*MaxAnnualCapacityFactor!AE23</f>
        <v>2.2552200000000001E-2</v>
      </c>
      <c r="AF23" s="64">
        <f>0.99*MaxAnnualCapacityFactor!AF23</f>
        <v>2.2552200000000001E-2</v>
      </c>
      <c r="AG23" s="64">
        <f>0.99*MaxAnnualCapacityFactor!AG23</f>
        <v>2.2552200000000001E-2</v>
      </c>
      <c r="AH23" s="64">
        <f>0.99*MaxAnnualCapacityFactor!AH23</f>
        <v>2.2552200000000001E-2</v>
      </c>
      <c r="AI23" s="64">
        <f>0.99*MaxAnnualCapacityFactor!AI23</f>
        <v>2.2552200000000001E-2</v>
      </c>
      <c r="AJ23" s="55" t="s">
        <v>438</v>
      </c>
      <c r="AK23" s="14">
        <v>1</v>
      </c>
    </row>
    <row r="24" spans="1:37" ht="14.65" customHeight="1" x14ac:dyDescent="0.25">
      <c r="A24" s="100"/>
      <c r="B24" s="14" t="s">
        <v>200</v>
      </c>
      <c r="C24" s="18" t="s">
        <v>321</v>
      </c>
      <c r="D24" s="14"/>
      <c r="E24" s="64">
        <f>0.99*MaxAnnualCapacityFactor!E24</f>
        <v>1.4246099999999999E-2</v>
      </c>
      <c r="F24" s="64">
        <f>0.99*MaxAnnualCapacityFactor!F24</f>
        <v>1.4246099999999999E-2</v>
      </c>
      <c r="G24" s="64">
        <f>0.99*MaxAnnualCapacityFactor!G24</f>
        <v>1.4246099999999999E-2</v>
      </c>
      <c r="H24" s="64">
        <f>0.99*MaxAnnualCapacityFactor!H24</f>
        <v>1.4246099999999999E-2</v>
      </c>
      <c r="I24" s="64">
        <f>0.99*MaxAnnualCapacityFactor!I24</f>
        <v>1.4246099999999999E-2</v>
      </c>
      <c r="J24" s="64">
        <f>0.99*MaxAnnualCapacityFactor!J24</f>
        <v>1.4246099999999999E-2</v>
      </c>
      <c r="K24" s="64">
        <f>0.99*MaxAnnualCapacityFactor!K24</f>
        <v>1.4246099999999999E-2</v>
      </c>
      <c r="L24" s="64">
        <f>0.99*MaxAnnualCapacityFactor!L24</f>
        <v>1.4246099999999999E-2</v>
      </c>
      <c r="M24" s="64">
        <f>0.99*MaxAnnualCapacityFactor!M24</f>
        <v>1.4246099999999999E-2</v>
      </c>
      <c r="N24" s="64">
        <f>0.99*MaxAnnualCapacityFactor!N24</f>
        <v>1.4246099999999999E-2</v>
      </c>
      <c r="O24" s="64">
        <f>0.99*MaxAnnualCapacityFactor!O24</f>
        <v>1.4246099999999999E-2</v>
      </c>
      <c r="P24" s="64">
        <f>0.99*MaxAnnualCapacityFactor!P24</f>
        <v>1.4246099999999999E-2</v>
      </c>
      <c r="Q24" s="64">
        <f>0.99*MaxAnnualCapacityFactor!Q24</f>
        <v>1.4246099999999999E-2</v>
      </c>
      <c r="R24" s="64">
        <f>0.99*MaxAnnualCapacityFactor!R24</f>
        <v>1.4246099999999999E-2</v>
      </c>
      <c r="S24" s="64">
        <f>0.99*MaxAnnualCapacityFactor!S24</f>
        <v>1.4246099999999999E-2</v>
      </c>
      <c r="T24" s="64">
        <f>0.99*MaxAnnualCapacityFactor!T24</f>
        <v>1.4246099999999999E-2</v>
      </c>
      <c r="U24" s="64">
        <f>0.99*MaxAnnualCapacityFactor!U24</f>
        <v>1.4246099999999999E-2</v>
      </c>
      <c r="V24" s="64">
        <f>0.99*MaxAnnualCapacityFactor!V24</f>
        <v>1.4246099999999999E-2</v>
      </c>
      <c r="W24" s="64">
        <f>0.99*MaxAnnualCapacityFactor!W24</f>
        <v>1.4246099999999999E-2</v>
      </c>
      <c r="X24" s="64">
        <f>0.99*MaxAnnualCapacityFactor!X24</f>
        <v>1.4246099999999999E-2</v>
      </c>
      <c r="Y24" s="64">
        <f>0.99*MaxAnnualCapacityFactor!Y24</f>
        <v>1.4246099999999999E-2</v>
      </c>
      <c r="Z24" s="64">
        <f>0.99*MaxAnnualCapacityFactor!Z24</f>
        <v>1.4246099999999999E-2</v>
      </c>
      <c r="AA24" s="64">
        <f>0.99*MaxAnnualCapacityFactor!AA24</f>
        <v>1.4246099999999999E-2</v>
      </c>
      <c r="AB24" s="64">
        <f>0.99*MaxAnnualCapacityFactor!AB24</f>
        <v>1.4246099999999999E-2</v>
      </c>
      <c r="AC24" s="64">
        <f>0.99*MaxAnnualCapacityFactor!AC24</f>
        <v>1.4246099999999999E-2</v>
      </c>
      <c r="AD24" s="64">
        <f>0.99*MaxAnnualCapacityFactor!AD24</f>
        <v>1.4246099999999999E-2</v>
      </c>
      <c r="AE24" s="64">
        <f>0.99*MaxAnnualCapacityFactor!AE24</f>
        <v>1.4246099999999999E-2</v>
      </c>
      <c r="AF24" s="64">
        <f>0.99*MaxAnnualCapacityFactor!AF24</f>
        <v>1.4246099999999999E-2</v>
      </c>
      <c r="AG24" s="64">
        <f>0.99*MaxAnnualCapacityFactor!AG24</f>
        <v>1.4246099999999999E-2</v>
      </c>
      <c r="AH24" s="64">
        <f>0.99*MaxAnnualCapacityFactor!AH24</f>
        <v>1.4246099999999999E-2</v>
      </c>
      <c r="AI24" s="64">
        <f>0.99*MaxAnnualCapacityFactor!AI24</f>
        <v>1.4246099999999999E-2</v>
      </c>
      <c r="AJ24" s="55" t="s">
        <v>438</v>
      </c>
      <c r="AK24" s="14">
        <v>1</v>
      </c>
    </row>
    <row r="25" spans="1:37" ht="14.65" customHeight="1" x14ac:dyDescent="0.25">
      <c r="A25" s="100"/>
      <c r="B25" s="14" t="s">
        <v>201</v>
      </c>
      <c r="C25" s="18" t="s">
        <v>321</v>
      </c>
      <c r="D25" s="14"/>
      <c r="E25" s="64">
        <f>0.99*MaxAnnualCapacityFactor!E25</f>
        <v>1.8651599999999997E-2</v>
      </c>
      <c r="F25" s="64">
        <f>0.99*MaxAnnualCapacityFactor!F25</f>
        <v>1.8651599999999997E-2</v>
      </c>
      <c r="G25" s="64">
        <f>0.99*MaxAnnualCapacityFactor!G25</f>
        <v>1.8651599999999997E-2</v>
      </c>
      <c r="H25" s="64">
        <f>0.99*MaxAnnualCapacityFactor!H25</f>
        <v>1.8651599999999997E-2</v>
      </c>
      <c r="I25" s="64">
        <f>0.99*MaxAnnualCapacityFactor!I25</f>
        <v>1.8651599999999997E-2</v>
      </c>
      <c r="J25" s="64">
        <f>0.99*MaxAnnualCapacityFactor!J25</f>
        <v>1.8651599999999997E-2</v>
      </c>
      <c r="K25" s="64">
        <f>0.99*MaxAnnualCapacityFactor!K25</f>
        <v>1.8651599999999997E-2</v>
      </c>
      <c r="L25" s="64">
        <f>0.99*MaxAnnualCapacityFactor!L25</f>
        <v>1.8651599999999997E-2</v>
      </c>
      <c r="M25" s="64">
        <f>0.99*MaxAnnualCapacityFactor!M25</f>
        <v>1.8651599999999997E-2</v>
      </c>
      <c r="N25" s="64">
        <f>0.99*MaxAnnualCapacityFactor!N25</f>
        <v>1.8651599999999997E-2</v>
      </c>
      <c r="O25" s="64">
        <f>0.99*MaxAnnualCapacityFactor!O25</f>
        <v>1.8651599999999997E-2</v>
      </c>
      <c r="P25" s="64">
        <f>0.99*MaxAnnualCapacityFactor!P25</f>
        <v>1.8651599999999997E-2</v>
      </c>
      <c r="Q25" s="64">
        <f>0.99*MaxAnnualCapacityFactor!Q25</f>
        <v>1.8651599999999997E-2</v>
      </c>
      <c r="R25" s="64">
        <f>0.99*MaxAnnualCapacityFactor!R25</f>
        <v>1.8651599999999997E-2</v>
      </c>
      <c r="S25" s="64">
        <f>0.99*MaxAnnualCapacityFactor!S25</f>
        <v>1.8651599999999997E-2</v>
      </c>
      <c r="T25" s="64">
        <f>0.99*MaxAnnualCapacityFactor!T25</f>
        <v>1.8651599999999997E-2</v>
      </c>
      <c r="U25" s="64">
        <f>0.99*MaxAnnualCapacityFactor!U25</f>
        <v>1.8651599999999997E-2</v>
      </c>
      <c r="V25" s="64">
        <f>0.99*MaxAnnualCapacityFactor!V25</f>
        <v>1.8651599999999997E-2</v>
      </c>
      <c r="W25" s="64">
        <f>0.99*MaxAnnualCapacityFactor!W25</f>
        <v>1.8651599999999997E-2</v>
      </c>
      <c r="X25" s="64">
        <f>0.99*MaxAnnualCapacityFactor!X25</f>
        <v>1.8651599999999997E-2</v>
      </c>
      <c r="Y25" s="64">
        <f>0.99*MaxAnnualCapacityFactor!Y25</f>
        <v>1.8651599999999997E-2</v>
      </c>
      <c r="Z25" s="64">
        <f>0.99*MaxAnnualCapacityFactor!Z25</f>
        <v>1.8651599999999997E-2</v>
      </c>
      <c r="AA25" s="64">
        <f>0.99*MaxAnnualCapacityFactor!AA25</f>
        <v>1.8651599999999997E-2</v>
      </c>
      <c r="AB25" s="64">
        <f>0.99*MaxAnnualCapacityFactor!AB25</f>
        <v>1.8651599999999997E-2</v>
      </c>
      <c r="AC25" s="64">
        <f>0.99*MaxAnnualCapacityFactor!AC25</f>
        <v>1.8651599999999997E-2</v>
      </c>
      <c r="AD25" s="64">
        <f>0.99*MaxAnnualCapacityFactor!AD25</f>
        <v>1.8651599999999997E-2</v>
      </c>
      <c r="AE25" s="64">
        <f>0.99*MaxAnnualCapacityFactor!AE25</f>
        <v>1.8651599999999997E-2</v>
      </c>
      <c r="AF25" s="64">
        <f>0.99*MaxAnnualCapacityFactor!AF25</f>
        <v>1.8651599999999997E-2</v>
      </c>
      <c r="AG25" s="64">
        <f>0.99*MaxAnnualCapacityFactor!AG25</f>
        <v>1.8651599999999997E-2</v>
      </c>
      <c r="AH25" s="64">
        <f>0.99*MaxAnnualCapacityFactor!AH25</f>
        <v>1.8651599999999997E-2</v>
      </c>
      <c r="AI25" s="64">
        <f>0.99*MaxAnnualCapacityFactor!AI25</f>
        <v>1.8651599999999997E-2</v>
      </c>
      <c r="AJ25" s="55" t="s">
        <v>438</v>
      </c>
      <c r="AK25" s="14">
        <v>1</v>
      </c>
    </row>
    <row r="26" spans="1:37" ht="12.75" customHeight="1" x14ac:dyDescent="0.25">
      <c r="A26" s="100"/>
      <c r="B26" s="14" t="s">
        <v>202</v>
      </c>
      <c r="C26" s="18" t="s">
        <v>321</v>
      </c>
      <c r="D26" s="14"/>
      <c r="E26" s="64">
        <f>0.99*MaxAnnualCapacityFactor!E26</f>
        <v>1.8651599999999997E-2</v>
      </c>
      <c r="F26" s="64">
        <f>0.99*MaxAnnualCapacityFactor!F26</f>
        <v>1.8651599999999997E-2</v>
      </c>
      <c r="G26" s="64">
        <f>0.99*MaxAnnualCapacityFactor!G26</f>
        <v>1.8651599999999997E-2</v>
      </c>
      <c r="H26" s="64">
        <f>0.99*MaxAnnualCapacityFactor!H26</f>
        <v>1.8651599999999997E-2</v>
      </c>
      <c r="I26" s="64">
        <f>0.99*MaxAnnualCapacityFactor!I26</f>
        <v>1.8651599999999997E-2</v>
      </c>
      <c r="J26" s="64">
        <f>0.99*MaxAnnualCapacityFactor!J26</f>
        <v>1.8651599999999997E-2</v>
      </c>
      <c r="K26" s="64">
        <f>0.99*MaxAnnualCapacityFactor!K26</f>
        <v>1.8651599999999997E-2</v>
      </c>
      <c r="L26" s="64">
        <f>0.99*MaxAnnualCapacityFactor!L26</f>
        <v>1.8651599999999997E-2</v>
      </c>
      <c r="M26" s="64">
        <f>0.99*MaxAnnualCapacityFactor!M26</f>
        <v>1.8651599999999997E-2</v>
      </c>
      <c r="N26" s="64">
        <f>0.99*MaxAnnualCapacityFactor!N26</f>
        <v>1.8651599999999997E-2</v>
      </c>
      <c r="O26" s="64">
        <f>0.99*MaxAnnualCapacityFactor!O26</f>
        <v>1.8651599999999997E-2</v>
      </c>
      <c r="P26" s="64">
        <f>0.99*MaxAnnualCapacityFactor!P26</f>
        <v>1.8651599999999997E-2</v>
      </c>
      <c r="Q26" s="64">
        <f>0.99*MaxAnnualCapacityFactor!Q26</f>
        <v>1.8651599999999997E-2</v>
      </c>
      <c r="R26" s="64">
        <f>0.99*MaxAnnualCapacityFactor!R26</f>
        <v>1.8651599999999997E-2</v>
      </c>
      <c r="S26" s="64">
        <f>0.99*MaxAnnualCapacityFactor!S26</f>
        <v>1.8651599999999997E-2</v>
      </c>
      <c r="T26" s="64">
        <f>0.99*MaxAnnualCapacityFactor!T26</f>
        <v>1.8651599999999997E-2</v>
      </c>
      <c r="U26" s="64">
        <f>0.99*MaxAnnualCapacityFactor!U26</f>
        <v>1.8651599999999997E-2</v>
      </c>
      <c r="V26" s="64">
        <f>0.99*MaxAnnualCapacityFactor!V26</f>
        <v>1.8651599999999997E-2</v>
      </c>
      <c r="W26" s="64">
        <f>0.99*MaxAnnualCapacityFactor!W26</f>
        <v>1.8651599999999997E-2</v>
      </c>
      <c r="X26" s="64">
        <f>0.99*MaxAnnualCapacityFactor!X26</f>
        <v>1.8651599999999997E-2</v>
      </c>
      <c r="Y26" s="64">
        <f>0.99*MaxAnnualCapacityFactor!Y26</f>
        <v>1.8651599999999997E-2</v>
      </c>
      <c r="Z26" s="64">
        <f>0.99*MaxAnnualCapacityFactor!Z26</f>
        <v>1.8651599999999997E-2</v>
      </c>
      <c r="AA26" s="64">
        <f>0.99*MaxAnnualCapacityFactor!AA26</f>
        <v>1.8651599999999997E-2</v>
      </c>
      <c r="AB26" s="64">
        <f>0.99*MaxAnnualCapacityFactor!AB26</f>
        <v>1.8651599999999997E-2</v>
      </c>
      <c r="AC26" s="64">
        <f>0.99*MaxAnnualCapacityFactor!AC26</f>
        <v>1.8651599999999997E-2</v>
      </c>
      <c r="AD26" s="64">
        <f>0.99*MaxAnnualCapacityFactor!AD26</f>
        <v>1.8651599999999997E-2</v>
      </c>
      <c r="AE26" s="64">
        <f>0.99*MaxAnnualCapacityFactor!AE26</f>
        <v>1.8651599999999997E-2</v>
      </c>
      <c r="AF26" s="64">
        <f>0.99*MaxAnnualCapacityFactor!AF26</f>
        <v>1.8651599999999997E-2</v>
      </c>
      <c r="AG26" s="64">
        <f>0.99*MaxAnnualCapacityFactor!AG26</f>
        <v>1.8651599999999997E-2</v>
      </c>
      <c r="AH26" s="64">
        <f>0.99*MaxAnnualCapacityFactor!AH26</f>
        <v>1.8651599999999997E-2</v>
      </c>
      <c r="AI26" s="64">
        <f>0.99*MaxAnnualCapacityFactor!AI26</f>
        <v>1.8651599999999997E-2</v>
      </c>
      <c r="AJ26" s="55" t="s">
        <v>438</v>
      </c>
      <c r="AK26" s="14">
        <v>1</v>
      </c>
    </row>
    <row r="27" spans="1:37" ht="12.75" customHeight="1" x14ac:dyDescent="0.25">
      <c r="A27" s="100" t="s">
        <v>15</v>
      </c>
      <c r="B27" s="14" t="s">
        <v>195</v>
      </c>
      <c r="C27" s="18" t="s">
        <v>321</v>
      </c>
      <c r="D27" s="14"/>
      <c r="E27" s="64">
        <f>0.99*MaxAnnualCapacityFactor!E27</f>
        <v>1.6354799999999999E-2</v>
      </c>
      <c r="F27" s="64">
        <f>0.99*MaxAnnualCapacityFactor!F27</f>
        <v>1.6354799999999999E-2</v>
      </c>
      <c r="G27" s="64">
        <f>0.99*MaxAnnualCapacityFactor!G27</f>
        <v>1.6354799999999999E-2</v>
      </c>
      <c r="H27" s="64">
        <f>0.99*MaxAnnualCapacityFactor!H27</f>
        <v>1.6354799999999999E-2</v>
      </c>
      <c r="I27" s="64">
        <f>0.99*MaxAnnualCapacityFactor!I27</f>
        <v>1.6354799999999999E-2</v>
      </c>
      <c r="J27" s="64">
        <f>0.99*MaxAnnualCapacityFactor!J27</f>
        <v>1.6354799999999999E-2</v>
      </c>
      <c r="K27" s="64">
        <f>0.99*MaxAnnualCapacityFactor!K27</f>
        <v>1.6354799999999999E-2</v>
      </c>
      <c r="L27" s="64">
        <f>0.99*MaxAnnualCapacityFactor!L27</f>
        <v>1.6354799999999999E-2</v>
      </c>
      <c r="M27" s="64">
        <f>0.99*MaxAnnualCapacityFactor!M27</f>
        <v>1.6354799999999999E-2</v>
      </c>
      <c r="N27" s="64">
        <f>0.99*MaxAnnualCapacityFactor!N27</f>
        <v>1.6354799999999999E-2</v>
      </c>
      <c r="O27" s="64">
        <f>0.99*MaxAnnualCapacityFactor!O27</f>
        <v>1.6354799999999999E-2</v>
      </c>
      <c r="P27" s="64">
        <f>0.99*MaxAnnualCapacityFactor!P27</f>
        <v>1.6354799999999999E-2</v>
      </c>
      <c r="Q27" s="64">
        <f>0.99*MaxAnnualCapacityFactor!Q27</f>
        <v>1.6354799999999999E-2</v>
      </c>
      <c r="R27" s="64">
        <f>0.99*MaxAnnualCapacityFactor!R27</f>
        <v>1.6354799999999999E-2</v>
      </c>
      <c r="S27" s="64">
        <f>0.99*MaxAnnualCapacityFactor!S27</f>
        <v>1.6354799999999999E-2</v>
      </c>
      <c r="T27" s="64">
        <f>0.99*MaxAnnualCapacityFactor!T27</f>
        <v>1.6354799999999999E-2</v>
      </c>
      <c r="U27" s="64">
        <f>0.99*MaxAnnualCapacityFactor!U27</f>
        <v>1.6354799999999999E-2</v>
      </c>
      <c r="V27" s="64">
        <f>0.99*MaxAnnualCapacityFactor!V27</f>
        <v>1.6354799999999999E-2</v>
      </c>
      <c r="W27" s="64">
        <f>0.99*MaxAnnualCapacityFactor!W27</f>
        <v>1.6354799999999999E-2</v>
      </c>
      <c r="X27" s="64">
        <f>0.99*MaxAnnualCapacityFactor!X27</f>
        <v>1.6354799999999999E-2</v>
      </c>
      <c r="Y27" s="64">
        <f>0.99*MaxAnnualCapacityFactor!Y27</f>
        <v>1.6354799999999999E-2</v>
      </c>
      <c r="Z27" s="64">
        <f>0.99*MaxAnnualCapacityFactor!Z27</f>
        <v>1.6354799999999999E-2</v>
      </c>
      <c r="AA27" s="64">
        <f>0.99*MaxAnnualCapacityFactor!AA27</f>
        <v>1.6354799999999999E-2</v>
      </c>
      <c r="AB27" s="64">
        <f>0.99*MaxAnnualCapacityFactor!AB27</f>
        <v>1.6354799999999999E-2</v>
      </c>
      <c r="AC27" s="64">
        <f>0.99*MaxAnnualCapacityFactor!AC27</f>
        <v>1.6354799999999999E-2</v>
      </c>
      <c r="AD27" s="64">
        <f>0.99*MaxAnnualCapacityFactor!AD27</f>
        <v>1.6354799999999999E-2</v>
      </c>
      <c r="AE27" s="64">
        <f>0.99*MaxAnnualCapacityFactor!AE27</f>
        <v>1.6354799999999999E-2</v>
      </c>
      <c r="AF27" s="64">
        <f>0.99*MaxAnnualCapacityFactor!AF27</f>
        <v>1.6354799999999999E-2</v>
      </c>
      <c r="AG27" s="64">
        <f>0.99*MaxAnnualCapacityFactor!AG27</f>
        <v>1.6354799999999999E-2</v>
      </c>
      <c r="AH27" s="64">
        <f>0.99*MaxAnnualCapacityFactor!AH27</f>
        <v>1.6354799999999999E-2</v>
      </c>
      <c r="AI27" s="64">
        <f>0.99*MaxAnnualCapacityFactor!AI27</f>
        <v>1.6354799999999999E-2</v>
      </c>
      <c r="AJ27" s="55" t="s">
        <v>438</v>
      </c>
      <c r="AK27" s="14">
        <v>1</v>
      </c>
    </row>
    <row r="28" spans="1:37" ht="12.75" customHeight="1" x14ac:dyDescent="0.25">
      <c r="A28" s="100"/>
      <c r="B28" s="14" t="s">
        <v>199</v>
      </c>
      <c r="C28" s="18" t="s">
        <v>321</v>
      </c>
      <c r="D28" s="14"/>
      <c r="E28" s="64">
        <f>0.99*MaxAnnualCapacityFactor!E28</f>
        <v>2.3670900000000002E-2</v>
      </c>
      <c r="F28" s="64">
        <f>0.99*MaxAnnualCapacityFactor!F28</f>
        <v>2.3670900000000002E-2</v>
      </c>
      <c r="G28" s="64">
        <f>0.99*MaxAnnualCapacityFactor!G28</f>
        <v>2.3670900000000002E-2</v>
      </c>
      <c r="H28" s="64">
        <f>0.99*MaxAnnualCapacityFactor!H28</f>
        <v>2.3670900000000002E-2</v>
      </c>
      <c r="I28" s="64">
        <f>0.99*MaxAnnualCapacityFactor!I28</f>
        <v>2.3670900000000002E-2</v>
      </c>
      <c r="J28" s="64">
        <f>0.99*MaxAnnualCapacityFactor!J28</f>
        <v>2.3670900000000002E-2</v>
      </c>
      <c r="K28" s="64">
        <f>0.99*MaxAnnualCapacityFactor!K28</f>
        <v>2.3670900000000002E-2</v>
      </c>
      <c r="L28" s="64">
        <f>0.99*MaxAnnualCapacityFactor!L28</f>
        <v>2.3670900000000002E-2</v>
      </c>
      <c r="M28" s="64">
        <f>0.99*MaxAnnualCapacityFactor!M28</f>
        <v>2.3670900000000002E-2</v>
      </c>
      <c r="N28" s="64">
        <f>0.99*MaxAnnualCapacityFactor!N28</f>
        <v>2.3670900000000002E-2</v>
      </c>
      <c r="O28" s="64">
        <f>0.99*MaxAnnualCapacityFactor!O28</f>
        <v>2.3670900000000002E-2</v>
      </c>
      <c r="P28" s="64">
        <f>0.99*MaxAnnualCapacityFactor!P28</f>
        <v>2.3670900000000002E-2</v>
      </c>
      <c r="Q28" s="64">
        <f>0.99*MaxAnnualCapacityFactor!Q28</f>
        <v>2.3670900000000002E-2</v>
      </c>
      <c r="R28" s="64">
        <f>0.99*MaxAnnualCapacityFactor!R28</f>
        <v>2.3670900000000002E-2</v>
      </c>
      <c r="S28" s="64">
        <f>0.99*MaxAnnualCapacityFactor!S28</f>
        <v>2.3670900000000002E-2</v>
      </c>
      <c r="T28" s="64">
        <f>0.99*MaxAnnualCapacityFactor!T28</f>
        <v>2.3670900000000002E-2</v>
      </c>
      <c r="U28" s="64">
        <f>0.99*MaxAnnualCapacityFactor!U28</f>
        <v>2.3670900000000002E-2</v>
      </c>
      <c r="V28" s="64">
        <f>0.99*MaxAnnualCapacityFactor!V28</f>
        <v>2.3670900000000002E-2</v>
      </c>
      <c r="W28" s="64">
        <f>0.99*MaxAnnualCapacityFactor!W28</f>
        <v>2.3670900000000002E-2</v>
      </c>
      <c r="X28" s="64">
        <f>0.99*MaxAnnualCapacityFactor!X28</f>
        <v>2.3670900000000002E-2</v>
      </c>
      <c r="Y28" s="64">
        <f>0.99*MaxAnnualCapacityFactor!Y28</f>
        <v>2.3670900000000002E-2</v>
      </c>
      <c r="Z28" s="64">
        <f>0.99*MaxAnnualCapacityFactor!Z28</f>
        <v>2.3670900000000002E-2</v>
      </c>
      <c r="AA28" s="64">
        <f>0.99*MaxAnnualCapacityFactor!AA28</f>
        <v>2.3670900000000002E-2</v>
      </c>
      <c r="AB28" s="64">
        <f>0.99*MaxAnnualCapacityFactor!AB28</f>
        <v>2.3670900000000002E-2</v>
      </c>
      <c r="AC28" s="64">
        <f>0.99*MaxAnnualCapacityFactor!AC28</f>
        <v>2.3670900000000002E-2</v>
      </c>
      <c r="AD28" s="64">
        <f>0.99*MaxAnnualCapacityFactor!AD28</f>
        <v>2.3670900000000002E-2</v>
      </c>
      <c r="AE28" s="64">
        <f>0.99*MaxAnnualCapacityFactor!AE28</f>
        <v>2.3670900000000002E-2</v>
      </c>
      <c r="AF28" s="64">
        <f>0.99*MaxAnnualCapacityFactor!AF28</f>
        <v>2.3670900000000002E-2</v>
      </c>
      <c r="AG28" s="64">
        <f>0.99*MaxAnnualCapacityFactor!AG28</f>
        <v>2.3670900000000002E-2</v>
      </c>
      <c r="AH28" s="64">
        <f>0.99*MaxAnnualCapacityFactor!AH28</f>
        <v>2.3670900000000002E-2</v>
      </c>
      <c r="AI28" s="64">
        <f>0.99*MaxAnnualCapacityFactor!AI28</f>
        <v>2.3670900000000002E-2</v>
      </c>
      <c r="AJ28" s="55" t="s">
        <v>438</v>
      </c>
      <c r="AK28" s="14">
        <v>1</v>
      </c>
    </row>
    <row r="29" spans="1:37" ht="12.75" customHeight="1" x14ac:dyDescent="0.25">
      <c r="A29" s="100"/>
      <c r="B29" s="14" t="s">
        <v>200</v>
      </c>
      <c r="C29" s="18" t="s">
        <v>321</v>
      </c>
      <c r="D29" s="14"/>
      <c r="E29" s="64">
        <f>0.99*MaxAnnualCapacityFactor!E29</f>
        <v>1.5057899999999999E-2</v>
      </c>
      <c r="F29" s="64">
        <f>0.99*MaxAnnualCapacityFactor!F29</f>
        <v>1.5057899999999999E-2</v>
      </c>
      <c r="G29" s="64">
        <f>0.99*MaxAnnualCapacityFactor!G29</f>
        <v>1.5057899999999999E-2</v>
      </c>
      <c r="H29" s="64">
        <f>0.99*MaxAnnualCapacityFactor!H29</f>
        <v>1.5057899999999999E-2</v>
      </c>
      <c r="I29" s="64">
        <f>0.99*MaxAnnualCapacityFactor!I29</f>
        <v>1.5057899999999999E-2</v>
      </c>
      <c r="J29" s="64">
        <f>0.99*MaxAnnualCapacityFactor!J29</f>
        <v>1.5057899999999999E-2</v>
      </c>
      <c r="K29" s="64">
        <f>0.99*MaxAnnualCapacityFactor!K29</f>
        <v>1.5057899999999999E-2</v>
      </c>
      <c r="L29" s="64">
        <f>0.99*MaxAnnualCapacityFactor!L29</f>
        <v>1.5057899999999999E-2</v>
      </c>
      <c r="M29" s="64">
        <f>0.99*MaxAnnualCapacityFactor!M29</f>
        <v>1.5057899999999999E-2</v>
      </c>
      <c r="N29" s="64">
        <f>0.99*MaxAnnualCapacityFactor!N29</f>
        <v>1.5057899999999999E-2</v>
      </c>
      <c r="O29" s="64">
        <f>0.99*MaxAnnualCapacityFactor!O29</f>
        <v>1.5057899999999999E-2</v>
      </c>
      <c r="P29" s="64">
        <f>0.99*MaxAnnualCapacityFactor!P29</f>
        <v>1.5057899999999999E-2</v>
      </c>
      <c r="Q29" s="64">
        <f>0.99*MaxAnnualCapacityFactor!Q29</f>
        <v>1.5057899999999999E-2</v>
      </c>
      <c r="R29" s="64">
        <f>0.99*MaxAnnualCapacityFactor!R29</f>
        <v>1.5057899999999999E-2</v>
      </c>
      <c r="S29" s="64">
        <f>0.99*MaxAnnualCapacityFactor!S29</f>
        <v>1.5057899999999999E-2</v>
      </c>
      <c r="T29" s="64">
        <f>0.99*MaxAnnualCapacityFactor!T29</f>
        <v>1.5057899999999999E-2</v>
      </c>
      <c r="U29" s="64">
        <f>0.99*MaxAnnualCapacityFactor!U29</f>
        <v>1.5057899999999999E-2</v>
      </c>
      <c r="V29" s="64">
        <f>0.99*MaxAnnualCapacityFactor!V29</f>
        <v>1.5057899999999999E-2</v>
      </c>
      <c r="W29" s="64">
        <f>0.99*MaxAnnualCapacityFactor!W29</f>
        <v>1.5057899999999999E-2</v>
      </c>
      <c r="X29" s="64">
        <f>0.99*MaxAnnualCapacityFactor!X29</f>
        <v>1.5057899999999999E-2</v>
      </c>
      <c r="Y29" s="64">
        <f>0.99*MaxAnnualCapacityFactor!Y29</f>
        <v>1.5057899999999999E-2</v>
      </c>
      <c r="Z29" s="64">
        <f>0.99*MaxAnnualCapacityFactor!Z29</f>
        <v>1.5057899999999999E-2</v>
      </c>
      <c r="AA29" s="64">
        <f>0.99*MaxAnnualCapacityFactor!AA29</f>
        <v>1.5057899999999999E-2</v>
      </c>
      <c r="AB29" s="64">
        <f>0.99*MaxAnnualCapacityFactor!AB29</f>
        <v>1.5057899999999999E-2</v>
      </c>
      <c r="AC29" s="64">
        <f>0.99*MaxAnnualCapacityFactor!AC29</f>
        <v>1.5057899999999999E-2</v>
      </c>
      <c r="AD29" s="64">
        <f>0.99*MaxAnnualCapacityFactor!AD29</f>
        <v>1.5057899999999999E-2</v>
      </c>
      <c r="AE29" s="64">
        <f>0.99*MaxAnnualCapacityFactor!AE29</f>
        <v>1.5057899999999999E-2</v>
      </c>
      <c r="AF29" s="64">
        <f>0.99*MaxAnnualCapacityFactor!AF29</f>
        <v>1.5057899999999999E-2</v>
      </c>
      <c r="AG29" s="64">
        <f>0.99*MaxAnnualCapacityFactor!AG29</f>
        <v>1.5057899999999999E-2</v>
      </c>
      <c r="AH29" s="64">
        <f>0.99*MaxAnnualCapacityFactor!AH29</f>
        <v>1.5057899999999999E-2</v>
      </c>
      <c r="AI29" s="64">
        <f>0.99*MaxAnnualCapacityFactor!AI29</f>
        <v>1.5057899999999999E-2</v>
      </c>
      <c r="AJ29" s="55" t="s">
        <v>438</v>
      </c>
      <c r="AK29" s="14">
        <v>1</v>
      </c>
    </row>
    <row r="30" spans="1:37" ht="12.75" customHeight="1" x14ac:dyDescent="0.25">
      <c r="A30" s="100"/>
      <c r="B30" s="14" t="s">
        <v>201</v>
      </c>
      <c r="C30" s="18" t="s">
        <v>321</v>
      </c>
      <c r="D30" s="14"/>
      <c r="E30" s="64">
        <f>0.99*MaxAnnualCapacityFactor!E30</f>
        <v>1.9493099999999999E-2</v>
      </c>
      <c r="F30" s="64">
        <f>0.99*MaxAnnualCapacityFactor!F30</f>
        <v>1.9493099999999999E-2</v>
      </c>
      <c r="G30" s="64">
        <f>0.99*MaxAnnualCapacityFactor!G30</f>
        <v>1.9493099999999999E-2</v>
      </c>
      <c r="H30" s="64">
        <f>0.99*MaxAnnualCapacityFactor!H30</f>
        <v>1.9493099999999999E-2</v>
      </c>
      <c r="I30" s="64">
        <f>0.99*MaxAnnualCapacityFactor!I30</f>
        <v>1.9493099999999999E-2</v>
      </c>
      <c r="J30" s="64">
        <f>0.99*MaxAnnualCapacityFactor!J30</f>
        <v>1.9493099999999999E-2</v>
      </c>
      <c r="K30" s="64">
        <f>0.99*MaxAnnualCapacityFactor!K30</f>
        <v>1.9493099999999999E-2</v>
      </c>
      <c r="L30" s="64">
        <f>0.99*MaxAnnualCapacityFactor!L30</f>
        <v>1.9493099999999999E-2</v>
      </c>
      <c r="M30" s="64">
        <f>0.99*MaxAnnualCapacityFactor!M30</f>
        <v>1.9493099999999999E-2</v>
      </c>
      <c r="N30" s="64">
        <f>0.99*MaxAnnualCapacityFactor!N30</f>
        <v>1.9493099999999999E-2</v>
      </c>
      <c r="O30" s="64">
        <f>0.99*MaxAnnualCapacityFactor!O30</f>
        <v>1.9493099999999999E-2</v>
      </c>
      <c r="P30" s="64">
        <f>0.99*MaxAnnualCapacityFactor!P30</f>
        <v>1.9493099999999999E-2</v>
      </c>
      <c r="Q30" s="64">
        <f>0.99*MaxAnnualCapacityFactor!Q30</f>
        <v>1.9493099999999999E-2</v>
      </c>
      <c r="R30" s="64">
        <f>0.99*MaxAnnualCapacityFactor!R30</f>
        <v>1.9493099999999999E-2</v>
      </c>
      <c r="S30" s="64">
        <f>0.99*MaxAnnualCapacityFactor!S30</f>
        <v>1.9493099999999999E-2</v>
      </c>
      <c r="T30" s="64">
        <f>0.99*MaxAnnualCapacityFactor!T30</f>
        <v>1.9493099999999999E-2</v>
      </c>
      <c r="U30" s="64">
        <f>0.99*MaxAnnualCapacityFactor!U30</f>
        <v>1.9493099999999999E-2</v>
      </c>
      <c r="V30" s="64">
        <f>0.99*MaxAnnualCapacityFactor!V30</f>
        <v>1.9493099999999999E-2</v>
      </c>
      <c r="W30" s="64">
        <f>0.99*MaxAnnualCapacityFactor!W30</f>
        <v>1.9493099999999999E-2</v>
      </c>
      <c r="X30" s="64">
        <f>0.99*MaxAnnualCapacityFactor!X30</f>
        <v>1.9493099999999999E-2</v>
      </c>
      <c r="Y30" s="64">
        <f>0.99*MaxAnnualCapacityFactor!Y30</f>
        <v>1.9493099999999999E-2</v>
      </c>
      <c r="Z30" s="64">
        <f>0.99*MaxAnnualCapacityFactor!Z30</f>
        <v>1.9493099999999999E-2</v>
      </c>
      <c r="AA30" s="64">
        <f>0.99*MaxAnnualCapacityFactor!AA30</f>
        <v>1.9493099999999999E-2</v>
      </c>
      <c r="AB30" s="64">
        <f>0.99*MaxAnnualCapacityFactor!AB30</f>
        <v>1.9493099999999999E-2</v>
      </c>
      <c r="AC30" s="64">
        <f>0.99*MaxAnnualCapacityFactor!AC30</f>
        <v>1.9493099999999999E-2</v>
      </c>
      <c r="AD30" s="64">
        <f>0.99*MaxAnnualCapacityFactor!AD30</f>
        <v>1.9493099999999999E-2</v>
      </c>
      <c r="AE30" s="64">
        <f>0.99*MaxAnnualCapacityFactor!AE30</f>
        <v>1.9493099999999999E-2</v>
      </c>
      <c r="AF30" s="64">
        <f>0.99*MaxAnnualCapacityFactor!AF30</f>
        <v>1.9493099999999999E-2</v>
      </c>
      <c r="AG30" s="64">
        <f>0.99*MaxAnnualCapacityFactor!AG30</f>
        <v>1.9493099999999999E-2</v>
      </c>
      <c r="AH30" s="64">
        <f>0.99*MaxAnnualCapacityFactor!AH30</f>
        <v>1.9493099999999999E-2</v>
      </c>
      <c r="AI30" s="64">
        <f>0.99*MaxAnnualCapacityFactor!AI30</f>
        <v>1.9493099999999999E-2</v>
      </c>
      <c r="AJ30" s="55" t="s">
        <v>438</v>
      </c>
      <c r="AK30" s="14">
        <v>1</v>
      </c>
    </row>
    <row r="31" spans="1:37" ht="12.75" customHeight="1" x14ac:dyDescent="0.25">
      <c r="A31" s="100"/>
      <c r="B31" s="14" t="s">
        <v>202</v>
      </c>
      <c r="C31" s="18" t="s">
        <v>321</v>
      </c>
      <c r="D31" s="14"/>
      <c r="E31" s="64">
        <f>0.99*MaxAnnualCapacityFactor!E31</f>
        <v>1.9493099999999999E-2</v>
      </c>
      <c r="F31" s="64">
        <f>0.99*MaxAnnualCapacityFactor!F31</f>
        <v>1.9493099999999999E-2</v>
      </c>
      <c r="G31" s="64">
        <f>0.99*MaxAnnualCapacityFactor!G31</f>
        <v>1.9493099999999999E-2</v>
      </c>
      <c r="H31" s="64">
        <f>0.99*MaxAnnualCapacityFactor!H31</f>
        <v>1.9493099999999999E-2</v>
      </c>
      <c r="I31" s="64">
        <f>0.99*MaxAnnualCapacityFactor!I31</f>
        <v>1.9493099999999999E-2</v>
      </c>
      <c r="J31" s="64">
        <f>0.99*MaxAnnualCapacityFactor!J31</f>
        <v>1.9493099999999999E-2</v>
      </c>
      <c r="K31" s="64">
        <f>0.99*MaxAnnualCapacityFactor!K31</f>
        <v>1.9493099999999999E-2</v>
      </c>
      <c r="L31" s="64">
        <f>0.99*MaxAnnualCapacityFactor!L31</f>
        <v>1.9493099999999999E-2</v>
      </c>
      <c r="M31" s="64">
        <f>0.99*MaxAnnualCapacityFactor!M31</f>
        <v>1.9493099999999999E-2</v>
      </c>
      <c r="N31" s="64">
        <f>0.99*MaxAnnualCapacityFactor!N31</f>
        <v>1.9493099999999999E-2</v>
      </c>
      <c r="O31" s="64">
        <f>0.99*MaxAnnualCapacityFactor!O31</f>
        <v>1.9493099999999999E-2</v>
      </c>
      <c r="P31" s="64">
        <f>0.99*MaxAnnualCapacityFactor!P31</f>
        <v>1.9493099999999999E-2</v>
      </c>
      <c r="Q31" s="64">
        <f>0.99*MaxAnnualCapacityFactor!Q31</f>
        <v>1.9493099999999999E-2</v>
      </c>
      <c r="R31" s="64">
        <f>0.99*MaxAnnualCapacityFactor!R31</f>
        <v>1.9493099999999999E-2</v>
      </c>
      <c r="S31" s="64">
        <f>0.99*MaxAnnualCapacityFactor!S31</f>
        <v>1.9493099999999999E-2</v>
      </c>
      <c r="T31" s="64">
        <f>0.99*MaxAnnualCapacityFactor!T31</f>
        <v>1.9493099999999999E-2</v>
      </c>
      <c r="U31" s="64">
        <f>0.99*MaxAnnualCapacityFactor!U31</f>
        <v>1.9493099999999999E-2</v>
      </c>
      <c r="V31" s="64">
        <f>0.99*MaxAnnualCapacityFactor!V31</f>
        <v>1.9493099999999999E-2</v>
      </c>
      <c r="W31" s="64">
        <f>0.99*MaxAnnualCapacityFactor!W31</f>
        <v>1.9493099999999999E-2</v>
      </c>
      <c r="X31" s="64">
        <f>0.99*MaxAnnualCapacityFactor!X31</f>
        <v>1.9493099999999999E-2</v>
      </c>
      <c r="Y31" s="64">
        <f>0.99*MaxAnnualCapacityFactor!Y31</f>
        <v>1.9493099999999999E-2</v>
      </c>
      <c r="Z31" s="64">
        <f>0.99*MaxAnnualCapacityFactor!Z31</f>
        <v>1.9493099999999999E-2</v>
      </c>
      <c r="AA31" s="64">
        <f>0.99*MaxAnnualCapacityFactor!AA31</f>
        <v>1.9493099999999999E-2</v>
      </c>
      <c r="AB31" s="64">
        <f>0.99*MaxAnnualCapacityFactor!AB31</f>
        <v>1.9493099999999999E-2</v>
      </c>
      <c r="AC31" s="64">
        <f>0.99*MaxAnnualCapacityFactor!AC31</f>
        <v>1.9493099999999999E-2</v>
      </c>
      <c r="AD31" s="64">
        <f>0.99*MaxAnnualCapacityFactor!AD31</f>
        <v>1.9493099999999999E-2</v>
      </c>
      <c r="AE31" s="64">
        <f>0.99*MaxAnnualCapacityFactor!AE31</f>
        <v>1.9493099999999999E-2</v>
      </c>
      <c r="AF31" s="64">
        <f>0.99*MaxAnnualCapacityFactor!AF31</f>
        <v>1.9493099999999999E-2</v>
      </c>
      <c r="AG31" s="64">
        <f>0.99*MaxAnnualCapacityFactor!AG31</f>
        <v>1.9493099999999999E-2</v>
      </c>
      <c r="AH31" s="64">
        <f>0.99*MaxAnnualCapacityFactor!AH31</f>
        <v>1.9493099999999999E-2</v>
      </c>
      <c r="AI31" s="64">
        <f>0.99*MaxAnnualCapacityFactor!AI31</f>
        <v>1.9493099999999999E-2</v>
      </c>
      <c r="AJ31" s="55" t="s">
        <v>438</v>
      </c>
      <c r="AK31" s="14">
        <v>1</v>
      </c>
    </row>
    <row r="32" spans="1:37" ht="12.75" customHeight="1" x14ac:dyDescent="0.25">
      <c r="A32" s="100" t="s">
        <v>18</v>
      </c>
      <c r="B32" s="14" t="s">
        <v>195</v>
      </c>
      <c r="C32" s="18" t="s">
        <v>321</v>
      </c>
      <c r="D32" s="14"/>
      <c r="E32" s="64">
        <f>0.99*MaxAnnualCapacityFactor!E32</f>
        <v>1.6354799999999999E-2</v>
      </c>
      <c r="F32" s="64">
        <f>0.99*MaxAnnualCapacityFactor!F32</f>
        <v>1.6354799999999999E-2</v>
      </c>
      <c r="G32" s="64">
        <f>0.99*MaxAnnualCapacityFactor!G32</f>
        <v>1.6354799999999999E-2</v>
      </c>
      <c r="H32" s="64">
        <f>0.99*MaxAnnualCapacityFactor!H32</f>
        <v>1.6354799999999999E-2</v>
      </c>
      <c r="I32" s="64">
        <f>0.99*MaxAnnualCapacityFactor!I32</f>
        <v>1.6354799999999999E-2</v>
      </c>
      <c r="J32" s="64">
        <f>0.99*MaxAnnualCapacityFactor!J32</f>
        <v>1.6354799999999999E-2</v>
      </c>
      <c r="K32" s="64">
        <f>0.99*MaxAnnualCapacityFactor!K32</f>
        <v>1.6354799999999999E-2</v>
      </c>
      <c r="L32" s="64">
        <f>0.99*MaxAnnualCapacityFactor!L32</f>
        <v>1.6354799999999999E-2</v>
      </c>
      <c r="M32" s="64">
        <f>0.99*MaxAnnualCapacityFactor!M32</f>
        <v>1.6354799999999999E-2</v>
      </c>
      <c r="N32" s="64">
        <f>0.99*MaxAnnualCapacityFactor!N32</f>
        <v>1.6354799999999999E-2</v>
      </c>
      <c r="O32" s="64">
        <f>0.99*MaxAnnualCapacityFactor!O32</f>
        <v>1.6354799999999999E-2</v>
      </c>
      <c r="P32" s="64">
        <f>0.99*MaxAnnualCapacityFactor!P32</f>
        <v>1.6354799999999999E-2</v>
      </c>
      <c r="Q32" s="64">
        <f>0.99*MaxAnnualCapacityFactor!Q32</f>
        <v>1.6354799999999999E-2</v>
      </c>
      <c r="R32" s="64">
        <f>0.99*MaxAnnualCapacityFactor!R32</f>
        <v>1.6354799999999999E-2</v>
      </c>
      <c r="S32" s="64">
        <f>0.99*MaxAnnualCapacityFactor!S32</f>
        <v>1.6354799999999999E-2</v>
      </c>
      <c r="T32" s="64">
        <f>0.99*MaxAnnualCapacityFactor!T32</f>
        <v>1.6354799999999999E-2</v>
      </c>
      <c r="U32" s="64">
        <f>0.99*MaxAnnualCapacityFactor!U32</f>
        <v>1.6354799999999999E-2</v>
      </c>
      <c r="V32" s="64">
        <f>0.99*MaxAnnualCapacityFactor!V32</f>
        <v>1.6354799999999999E-2</v>
      </c>
      <c r="W32" s="64">
        <f>0.99*MaxAnnualCapacityFactor!W32</f>
        <v>1.6354799999999999E-2</v>
      </c>
      <c r="X32" s="64">
        <f>0.99*MaxAnnualCapacityFactor!X32</f>
        <v>1.6354799999999999E-2</v>
      </c>
      <c r="Y32" s="64">
        <f>0.99*MaxAnnualCapacityFactor!Y32</f>
        <v>1.6354799999999999E-2</v>
      </c>
      <c r="Z32" s="64">
        <f>0.99*MaxAnnualCapacityFactor!Z32</f>
        <v>1.6354799999999999E-2</v>
      </c>
      <c r="AA32" s="64">
        <f>0.99*MaxAnnualCapacityFactor!AA32</f>
        <v>1.6354799999999999E-2</v>
      </c>
      <c r="AB32" s="64">
        <f>0.99*MaxAnnualCapacityFactor!AB32</f>
        <v>1.6354799999999999E-2</v>
      </c>
      <c r="AC32" s="64">
        <f>0.99*MaxAnnualCapacityFactor!AC32</f>
        <v>1.6354799999999999E-2</v>
      </c>
      <c r="AD32" s="64">
        <f>0.99*MaxAnnualCapacityFactor!AD32</f>
        <v>1.6354799999999999E-2</v>
      </c>
      <c r="AE32" s="64">
        <f>0.99*MaxAnnualCapacityFactor!AE32</f>
        <v>1.6354799999999999E-2</v>
      </c>
      <c r="AF32" s="64">
        <f>0.99*MaxAnnualCapacityFactor!AF32</f>
        <v>1.6354799999999999E-2</v>
      </c>
      <c r="AG32" s="64">
        <f>0.99*MaxAnnualCapacityFactor!AG32</f>
        <v>1.6354799999999999E-2</v>
      </c>
      <c r="AH32" s="64">
        <f>0.99*MaxAnnualCapacityFactor!AH32</f>
        <v>1.6354799999999999E-2</v>
      </c>
      <c r="AI32" s="64">
        <f>0.99*MaxAnnualCapacityFactor!AI32</f>
        <v>1.6354799999999999E-2</v>
      </c>
      <c r="AJ32" s="55" t="s">
        <v>438</v>
      </c>
      <c r="AK32" s="14">
        <v>1</v>
      </c>
    </row>
    <row r="33" spans="1:37" ht="12.75" customHeight="1" x14ac:dyDescent="0.25">
      <c r="A33" s="100"/>
      <c r="B33" s="14" t="s">
        <v>199</v>
      </c>
      <c r="C33" s="18" t="s">
        <v>321</v>
      </c>
      <c r="D33" s="14"/>
      <c r="E33" s="64">
        <f>0.99*MaxAnnualCapacityFactor!E33</f>
        <v>2.3670900000000002E-2</v>
      </c>
      <c r="F33" s="64">
        <f>0.99*MaxAnnualCapacityFactor!F33</f>
        <v>2.3670900000000002E-2</v>
      </c>
      <c r="G33" s="64">
        <f>0.99*MaxAnnualCapacityFactor!G33</f>
        <v>2.3670900000000002E-2</v>
      </c>
      <c r="H33" s="64">
        <f>0.99*MaxAnnualCapacityFactor!H33</f>
        <v>2.3670900000000002E-2</v>
      </c>
      <c r="I33" s="64">
        <f>0.99*MaxAnnualCapacityFactor!I33</f>
        <v>2.3670900000000002E-2</v>
      </c>
      <c r="J33" s="64">
        <f>0.99*MaxAnnualCapacityFactor!J33</f>
        <v>2.3670900000000002E-2</v>
      </c>
      <c r="K33" s="64">
        <f>0.99*MaxAnnualCapacityFactor!K33</f>
        <v>2.3670900000000002E-2</v>
      </c>
      <c r="L33" s="64">
        <f>0.99*MaxAnnualCapacityFactor!L33</f>
        <v>2.3670900000000002E-2</v>
      </c>
      <c r="M33" s="64">
        <f>0.99*MaxAnnualCapacityFactor!M33</f>
        <v>2.3670900000000002E-2</v>
      </c>
      <c r="N33" s="64">
        <f>0.99*MaxAnnualCapacityFactor!N33</f>
        <v>2.3670900000000002E-2</v>
      </c>
      <c r="O33" s="64">
        <f>0.99*MaxAnnualCapacityFactor!O33</f>
        <v>2.3670900000000002E-2</v>
      </c>
      <c r="P33" s="64">
        <f>0.99*MaxAnnualCapacityFactor!P33</f>
        <v>2.3670900000000002E-2</v>
      </c>
      <c r="Q33" s="64">
        <f>0.99*MaxAnnualCapacityFactor!Q33</f>
        <v>2.3670900000000002E-2</v>
      </c>
      <c r="R33" s="64">
        <f>0.99*MaxAnnualCapacityFactor!R33</f>
        <v>2.3670900000000002E-2</v>
      </c>
      <c r="S33" s="64">
        <f>0.99*MaxAnnualCapacityFactor!S33</f>
        <v>2.3670900000000002E-2</v>
      </c>
      <c r="T33" s="64">
        <f>0.99*MaxAnnualCapacityFactor!T33</f>
        <v>2.3670900000000002E-2</v>
      </c>
      <c r="U33" s="64">
        <f>0.99*MaxAnnualCapacityFactor!U33</f>
        <v>2.3670900000000002E-2</v>
      </c>
      <c r="V33" s="64">
        <f>0.99*MaxAnnualCapacityFactor!V33</f>
        <v>2.3670900000000002E-2</v>
      </c>
      <c r="W33" s="64">
        <f>0.99*MaxAnnualCapacityFactor!W33</f>
        <v>2.3670900000000002E-2</v>
      </c>
      <c r="X33" s="64">
        <f>0.99*MaxAnnualCapacityFactor!X33</f>
        <v>2.3670900000000002E-2</v>
      </c>
      <c r="Y33" s="64">
        <f>0.99*MaxAnnualCapacityFactor!Y33</f>
        <v>2.3670900000000002E-2</v>
      </c>
      <c r="Z33" s="64">
        <f>0.99*MaxAnnualCapacityFactor!Z33</f>
        <v>2.3670900000000002E-2</v>
      </c>
      <c r="AA33" s="64">
        <f>0.99*MaxAnnualCapacityFactor!AA33</f>
        <v>2.3670900000000002E-2</v>
      </c>
      <c r="AB33" s="64">
        <f>0.99*MaxAnnualCapacityFactor!AB33</f>
        <v>2.3670900000000002E-2</v>
      </c>
      <c r="AC33" s="64">
        <f>0.99*MaxAnnualCapacityFactor!AC33</f>
        <v>2.3670900000000002E-2</v>
      </c>
      <c r="AD33" s="64">
        <f>0.99*MaxAnnualCapacityFactor!AD33</f>
        <v>2.3670900000000002E-2</v>
      </c>
      <c r="AE33" s="64">
        <f>0.99*MaxAnnualCapacityFactor!AE33</f>
        <v>2.3670900000000002E-2</v>
      </c>
      <c r="AF33" s="64">
        <f>0.99*MaxAnnualCapacityFactor!AF33</f>
        <v>2.3670900000000002E-2</v>
      </c>
      <c r="AG33" s="64">
        <f>0.99*MaxAnnualCapacityFactor!AG33</f>
        <v>2.3670900000000002E-2</v>
      </c>
      <c r="AH33" s="64">
        <f>0.99*MaxAnnualCapacityFactor!AH33</f>
        <v>2.3670900000000002E-2</v>
      </c>
      <c r="AI33" s="64">
        <f>0.99*MaxAnnualCapacityFactor!AI33</f>
        <v>2.3670900000000002E-2</v>
      </c>
      <c r="AJ33" s="55" t="s">
        <v>438</v>
      </c>
      <c r="AK33" s="14">
        <v>1</v>
      </c>
    </row>
    <row r="34" spans="1:37" ht="12.75" customHeight="1" x14ac:dyDescent="0.25">
      <c r="A34" s="100"/>
      <c r="B34" s="14" t="s">
        <v>200</v>
      </c>
      <c r="C34" s="18" t="s">
        <v>321</v>
      </c>
      <c r="D34" s="14"/>
      <c r="E34" s="64">
        <f>0.99*MaxAnnualCapacityFactor!E34</f>
        <v>1.5057899999999999E-2</v>
      </c>
      <c r="F34" s="64">
        <f>0.99*MaxAnnualCapacityFactor!F34</f>
        <v>1.5057899999999999E-2</v>
      </c>
      <c r="G34" s="64">
        <f>0.99*MaxAnnualCapacityFactor!G34</f>
        <v>1.5057899999999999E-2</v>
      </c>
      <c r="H34" s="64">
        <f>0.99*MaxAnnualCapacityFactor!H34</f>
        <v>1.5057899999999999E-2</v>
      </c>
      <c r="I34" s="64">
        <f>0.99*MaxAnnualCapacityFactor!I34</f>
        <v>1.5057899999999999E-2</v>
      </c>
      <c r="J34" s="64">
        <f>0.99*MaxAnnualCapacityFactor!J34</f>
        <v>1.5057899999999999E-2</v>
      </c>
      <c r="K34" s="64">
        <f>0.99*MaxAnnualCapacityFactor!K34</f>
        <v>1.5057899999999999E-2</v>
      </c>
      <c r="L34" s="64">
        <f>0.99*MaxAnnualCapacityFactor!L34</f>
        <v>1.5057899999999999E-2</v>
      </c>
      <c r="M34" s="64">
        <f>0.99*MaxAnnualCapacityFactor!M34</f>
        <v>1.5057899999999999E-2</v>
      </c>
      <c r="N34" s="64">
        <f>0.99*MaxAnnualCapacityFactor!N34</f>
        <v>1.5057899999999999E-2</v>
      </c>
      <c r="O34" s="64">
        <f>0.99*MaxAnnualCapacityFactor!O34</f>
        <v>1.5057899999999999E-2</v>
      </c>
      <c r="P34" s="64">
        <f>0.99*MaxAnnualCapacityFactor!P34</f>
        <v>1.5057899999999999E-2</v>
      </c>
      <c r="Q34" s="64">
        <f>0.99*MaxAnnualCapacityFactor!Q34</f>
        <v>1.5057899999999999E-2</v>
      </c>
      <c r="R34" s="64">
        <f>0.99*MaxAnnualCapacityFactor!R34</f>
        <v>1.5057899999999999E-2</v>
      </c>
      <c r="S34" s="64">
        <f>0.99*MaxAnnualCapacityFactor!S34</f>
        <v>1.5057899999999999E-2</v>
      </c>
      <c r="T34" s="64">
        <f>0.99*MaxAnnualCapacityFactor!T34</f>
        <v>1.5057899999999999E-2</v>
      </c>
      <c r="U34" s="64">
        <f>0.99*MaxAnnualCapacityFactor!U34</f>
        <v>1.5057899999999999E-2</v>
      </c>
      <c r="V34" s="64">
        <f>0.99*MaxAnnualCapacityFactor!V34</f>
        <v>1.5057899999999999E-2</v>
      </c>
      <c r="W34" s="64">
        <f>0.99*MaxAnnualCapacityFactor!W34</f>
        <v>1.5057899999999999E-2</v>
      </c>
      <c r="X34" s="64">
        <f>0.99*MaxAnnualCapacityFactor!X34</f>
        <v>1.5057899999999999E-2</v>
      </c>
      <c r="Y34" s="64">
        <f>0.99*MaxAnnualCapacityFactor!Y34</f>
        <v>1.5057899999999999E-2</v>
      </c>
      <c r="Z34" s="64">
        <f>0.99*MaxAnnualCapacityFactor!Z34</f>
        <v>1.5057899999999999E-2</v>
      </c>
      <c r="AA34" s="64">
        <f>0.99*MaxAnnualCapacityFactor!AA34</f>
        <v>1.5057899999999999E-2</v>
      </c>
      <c r="AB34" s="64">
        <f>0.99*MaxAnnualCapacityFactor!AB34</f>
        <v>1.5057899999999999E-2</v>
      </c>
      <c r="AC34" s="64">
        <f>0.99*MaxAnnualCapacityFactor!AC34</f>
        <v>1.5057899999999999E-2</v>
      </c>
      <c r="AD34" s="64">
        <f>0.99*MaxAnnualCapacityFactor!AD34</f>
        <v>1.5057899999999999E-2</v>
      </c>
      <c r="AE34" s="64">
        <f>0.99*MaxAnnualCapacityFactor!AE34</f>
        <v>1.5057899999999999E-2</v>
      </c>
      <c r="AF34" s="64">
        <f>0.99*MaxAnnualCapacityFactor!AF34</f>
        <v>1.5057899999999999E-2</v>
      </c>
      <c r="AG34" s="64">
        <f>0.99*MaxAnnualCapacityFactor!AG34</f>
        <v>1.5057899999999999E-2</v>
      </c>
      <c r="AH34" s="64">
        <f>0.99*MaxAnnualCapacityFactor!AH34</f>
        <v>1.5057899999999999E-2</v>
      </c>
      <c r="AI34" s="64">
        <f>0.99*MaxAnnualCapacityFactor!AI34</f>
        <v>1.5057899999999999E-2</v>
      </c>
      <c r="AJ34" s="55" t="s">
        <v>438</v>
      </c>
      <c r="AK34" s="14">
        <v>1</v>
      </c>
    </row>
    <row r="35" spans="1:37" ht="12.75" customHeight="1" x14ac:dyDescent="0.25">
      <c r="A35" s="100"/>
      <c r="B35" s="14" t="s">
        <v>201</v>
      </c>
      <c r="C35" s="18" t="s">
        <v>321</v>
      </c>
      <c r="D35" s="14"/>
      <c r="E35" s="64">
        <f>0.99*MaxAnnualCapacityFactor!E35</f>
        <v>1.9493099999999999E-2</v>
      </c>
      <c r="F35" s="64">
        <f>0.99*MaxAnnualCapacityFactor!F35</f>
        <v>1.9493099999999999E-2</v>
      </c>
      <c r="G35" s="64">
        <f>0.99*MaxAnnualCapacityFactor!G35</f>
        <v>1.9493099999999999E-2</v>
      </c>
      <c r="H35" s="64">
        <f>0.99*MaxAnnualCapacityFactor!H35</f>
        <v>1.9493099999999999E-2</v>
      </c>
      <c r="I35" s="64">
        <f>0.99*MaxAnnualCapacityFactor!I35</f>
        <v>1.9493099999999999E-2</v>
      </c>
      <c r="J35" s="64">
        <f>0.99*MaxAnnualCapacityFactor!J35</f>
        <v>1.9493099999999999E-2</v>
      </c>
      <c r="K35" s="64">
        <f>0.99*MaxAnnualCapacityFactor!K35</f>
        <v>1.9493099999999999E-2</v>
      </c>
      <c r="L35" s="64">
        <f>0.99*MaxAnnualCapacityFactor!L35</f>
        <v>1.9493099999999999E-2</v>
      </c>
      <c r="M35" s="64">
        <f>0.99*MaxAnnualCapacityFactor!M35</f>
        <v>1.9493099999999999E-2</v>
      </c>
      <c r="N35" s="64">
        <f>0.99*MaxAnnualCapacityFactor!N35</f>
        <v>1.9493099999999999E-2</v>
      </c>
      <c r="O35" s="64">
        <f>0.99*MaxAnnualCapacityFactor!O35</f>
        <v>1.9493099999999999E-2</v>
      </c>
      <c r="P35" s="64">
        <f>0.99*MaxAnnualCapacityFactor!P35</f>
        <v>1.9493099999999999E-2</v>
      </c>
      <c r="Q35" s="64">
        <f>0.99*MaxAnnualCapacityFactor!Q35</f>
        <v>1.9493099999999999E-2</v>
      </c>
      <c r="R35" s="64">
        <f>0.99*MaxAnnualCapacityFactor!R35</f>
        <v>1.9493099999999999E-2</v>
      </c>
      <c r="S35" s="64">
        <f>0.99*MaxAnnualCapacityFactor!S35</f>
        <v>1.9493099999999999E-2</v>
      </c>
      <c r="T35" s="64">
        <f>0.99*MaxAnnualCapacityFactor!T35</f>
        <v>1.9493099999999999E-2</v>
      </c>
      <c r="U35" s="64">
        <f>0.99*MaxAnnualCapacityFactor!U35</f>
        <v>1.9493099999999999E-2</v>
      </c>
      <c r="V35" s="64">
        <f>0.99*MaxAnnualCapacityFactor!V35</f>
        <v>1.9493099999999999E-2</v>
      </c>
      <c r="W35" s="64">
        <f>0.99*MaxAnnualCapacityFactor!W35</f>
        <v>1.9493099999999999E-2</v>
      </c>
      <c r="X35" s="64">
        <f>0.99*MaxAnnualCapacityFactor!X35</f>
        <v>1.9493099999999999E-2</v>
      </c>
      <c r="Y35" s="64">
        <f>0.99*MaxAnnualCapacityFactor!Y35</f>
        <v>1.9493099999999999E-2</v>
      </c>
      <c r="Z35" s="64">
        <f>0.99*MaxAnnualCapacityFactor!Z35</f>
        <v>1.9493099999999999E-2</v>
      </c>
      <c r="AA35" s="64">
        <f>0.99*MaxAnnualCapacityFactor!AA35</f>
        <v>1.9493099999999999E-2</v>
      </c>
      <c r="AB35" s="64">
        <f>0.99*MaxAnnualCapacityFactor!AB35</f>
        <v>1.9493099999999999E-2</v>
      </c>
      <c r="AC35" s="64">
        <f>0.99*MaxAnnualCapacityFactor!AC35</f>
        <v>1.9493099999999999E-2</v>
      </c>
      <c r="AD35" s="64">
        <f>0.99*MaxAnnualCapacityFactor!AD35</f>
        <v>1.9493099999999999E-2</v>
      </c>
      <c r="AE35" s="64">
        <f>0.99*MaxAnnualCapacityFactor!AE35</f>
        <v>1.9493099999999999E-2</v>
      </c>
      <c r="AF35" s="64">
        <f>0.99*MaxAnnualCapacityFactor!AF35</f>
        <v>1.9493099999999999E-2</v>
      </c>
      <c r="AG35" s="64">
        <f>0.99*MaxAnnualCapacityFactor!AG35</f>
        <v>1.9493099999999999E-2</v>
      </c>
      <c r="AH35" s="64">
        <f>0.99*MaxAnnualCapacityFactor!AH35</f>
        <v>1.9493099999999999E-2</v>
      </c>
      <c r="AI35" s="64">
        <f>0.99*MaxAnnualCapacityFactor!AI35</f>
        <v>1.9493099999999999E-2</v>
      </c>
      <c r="AJ35" s="55" t="s">
        <v>438</v>
      </c>
      <c r="AK35" s="14">
        <v>1</v>
      </c>
    </row>
    <row r="36" spans="1:37" ht="12.75" customHeight="1" x14ac:dyDescent="0.25">
      <c r="A36" s="100"/>
      <c r="B36" s="14" t="s">
        <v>202</v>
      </c>
      <c r="C36" s="18" t="s">
        <v>321</v>
      </c>
      <c r="D36" s="14"/>
      <c r="E36" s="64">
        <f>0.99*MaxAnnualCapacityFactor!E36</f>
        <v>1.9493099999999999E-2</v>
      </c>
      <c r="F36" s="64">
        <f>0.99*MaxAnnualCapacityFactor!F36</f>
        <v>1.9493099999999999E-2</v>
      </c>
      <c r="G36" s="64">
        <f>0.99*MaxAnnualCapacityFactor!G36</f>
        <v>1.9493099999999999E-2</v>
      </c>
      <c r="H36" s="64">
        <f>0.99*MaxAnnualCapacityFactor!H36</f>
        <v>1.9493099999999999E-2</v>
      </c>
      <c r="I36" s="64">
        <f>0.99*MaxAnnualCapacityFactor!I36</f>
        <v>1.9493099999999999E-2</v>
      </c>
      <c r="J36" s="64">
        <f>0.99*MaxAnnualCapacityFactor!J36</f>
        <v>1.9493099999999999E-2</v>
      </c>
      <c r="K36" s="64">
        <f>0.99*MaxAnnualCapacityFactor!K36</f>
        <v>1.9493099999999999E-2</v>
      </c>
      <c r="L36" s="64">
        <f>0.99*MaxAnnualCapacityFactor!L36</f>
        <v>1.9493099999999999E-2</v>
      </c>
      <c r="M36" s="64">
        <f>0.99*MaxAnnualCapacityFactor!M36</f>
        <v>1.9493099999999999E-2</v>
      </c>
      <c r="N36" s="64">
        <f>0.99*MaxAnnualCapacityFactor!N36</f>
        <v>1.9493099999999999E-2</v>
      </c>
      <c r="O36" s="64">
        <f>0.99*MaxAnnualCapacityFactor!O36</f>
        <v>1.9493099999999999E-2</v>
      </c>
      <c r="P36" s="64">
        <f>0.99*MaxAnnualCapacityFactor!P36</f>
        <v>1.9493099999999999E-2</v>
      </c>
      <c r="Q36" s="64">
        <f>0.99*MaxAnnualCapacityFactor!Q36</f>
        <v>1.9493099999999999E-2</v>
      </c>
      <c r="R36" s="64">
        <f>0.99*MaxAnnualCapacityFactor!R36</f>
        <v>1.9493099999999999E-2</v>
      </c>
      <c r="S36" s="64">
        <f>0.99*MaxAnnualCapacityFactor!S36</f>
        <v>1.9493099999999999E-2</v>
      </c>
      <c r="T36" s="64">
        <f>0.99*MaxAnnualCapacityFactor!T36</f>
        <v>1.9493099999999999E-2</v>
      </c>
      <c r="U36" s="64">
        <f>0.99*MaxAnnualCapacityFactor!U36</f>
        <v>1.9493099999999999E-2</v>
      </c>
      <c r="V36" s="64">
        <f>0.99*MaxAnnualCapacityFactor!V36</f>
        <v>1.9493099999999999E-2</v>
      </c>
      <c r="W36" s="64">
        <f>0.99*MaxAnnualCapacityFactor!W36</f>
        <v>1.9493099999999999E-2</v>
      </c>
      <c r="X36" s="64">
        <f>0.99*MaxAnnualCapacityFactor!X36</f>
        <v>1.9493099999999999E-2</v>
      </c>
      <c r="Y36" s="64">
        <f>0.99*MaxAnnualCapacityFactor!Y36</f>
        <v>1.9493099999999999E-2</v>
      </c>
      <c r="Z36" s="64">
        <f>0.99*MaxAnnualCapacityFactor!Z36</f>
        <v>1.9493099999999999E-2</v>
      </c>
      <c r="AA36" s="64">
        <f>0.99*MaxAnnualCapacityFactor!AA36</f>
        <v>1.9493099999999999E-2</v>
      </c>
      <c r="AB36" s="64">
        <f>0.99*MaxAnnualCapacityFactor!AB36</f>
        <v>1.9493099999999999E-2</v>
      </c>
      <c r="AC36" s="64">
        <f>0.99*MaxAnnualCapacityFactor!AC36</f>
        <v>1.9493099999999999E-2</v>
      </c>
      <c r="AD36" s="64">
        <f>0.99*MaxAnnualCapacityFactor!AD36</f>
        <v>1.9493099999999999E-2</v>
      </c>
      <c r="AE36" s="64">
        <f>0.99*MaxAnnualCapacityFactor!AE36</f>
        <v>1.9493099999999999E-2</v>
      </c>
      <c r="AF36" s="64">
        <f>0.99*MaxAnnualCapacityFactor!AF36</f>
        <v>1.9493099999999999E-2</v>
      </c>
      <c r="AG36" s="64">
        <f>0.99*MaxAnnualCapacityFactor!AG36</f>
        <v>1.9493099999999999E-2</v>
      </c>
      <c r="AH36" s="64">
        <f>0.99*MaxAnnualCapacityFactor!AH36</f>
        <v>1.9493099999999999E-2</v>
      </c>
      <c r="AI36" s="64">
        <f>0.99*MaxAnnualCapacityFactor!AI36</f>
        <v>1.9493099999999999E-2</v>
      </c>
      <c r="AJ36" s="55" t="s">
        <v>438</v>
      </c>
      <c r="AK36" s="14">
        <v>1</v>
      </c>
    </row>
    <row r="37" spans="1:37" ht="12.75" customHeight="1" x14ac:dyDescent="0.25">
      <c r="A37" s="100" t="s">
        <v>20</v>
      </c>
      <c r="B37" s="14" t="s">
        <v>195</v>
      </c>
      <c r="C37" s="18" t="s">
        <v>321</v>
      </c>
      <c r="D37" s="14"/>
      <c r="E37" s="64">
        <f>0.99*MaxAnnualCapacityFactor!E37</f>
        <v>1.6354799999999999E-2</v>
      </c>
      <c r="F37" s="64">
        <f>0.99*MaxAnnualCapacityFactor!F37</f>
        <v>1.6354799999999999E-2</v>
      </c>
      <c r="G37" s="64">
        <f>0.99*MaxAnnualCapacityFactor!G37</f>
        <v>1.6354799999999999E-2</v>
      </c>
      <c r="H37" s="64">
        <f>0.99*MaxAnnualCapacityFactor!H37</f>
        <v>1.6354799999999999E-2</v>
      </c>
      <c r="I37" s="64">
        <f>0.99*MaxAnnualCapacityFactor!I37</f>
        <v>1.6354799999999999E-2</v>
      </c>
      <c r="J37" s="64">
        <f>0.99*MaxAnnualCapacityFactor!J37</f>
        <v>1.6354799999999999E-2</v>
      </c>
      <c r="K37" s="64">
        <f>0.99*MaxAnnualCapacityFactor!K37</f>
        <v>1.6354799999999999E-2</v>
      </c>
      <c r="L37" s="64">
        <f>0.99*MaxAnnualCapacityFactor!L37</f>
        <v>1.6354799999999999E-2</v>
      </c>
      <c r="M37" s="64">
        <f>0.99*MaxAnnualCapacityFactor!M37</f>
        <v>1.6354799999999999E-2</v>
      </c>
      <c r="N37" s="64">
        <f>0.99*MaxAnnualCapacityFactor!N37</f>
        <v>1.6354799999999999E-2</v>
      </c>
      <c r="O37" s="64">
        <f>0.99*MaxAnnualCapacityFactor!O37</f>
        <v>1.6354799999999999E-2</v>
      </c>
      <c r="P37" s="64">
        <f>0.99*MaxAnnualCapacityFactor!P37</f>
        <v>1.6354799999999999E-2</v>
      </c>
      <c r="Q37" s="64">
        <f>0.99*MaxAnnualCapacityFactor!Q37</f>
        <v>1.6354799999999999E-2</v>
      </c>
      <c r="R37" s="64">
        <f>0.99*MaxAnnualCapacityFactor!R37</f>
        <v>1.6354799999999999E-2</v>
      </c>
      <c r="S37" s="64">
        <f>0.99*MaxAnnualCapacityFactor!S37</f>
        <v>1.6354799999999999E-2</v>
      </c>
      <c r="T37" s="64">
        <f>0.99*MaxAnnualCapacityFactor!T37</f>
        <v>1.6354799999999999E-2</v>
      </c>
      <c r="U37" s="64">
        <f>0.99*MaxAnnualCapacityFactor!U37</f>
        <v>1.6354799999999999E-2</v>
      </c>
      <c r="V37" s="64">
        <f>0.99*MaxAnnualCapacityFactor!V37</f>
        <v>1.6354799999999999E-2</v>
      </c>
      <c r="W37" s="64">
        <f>0.99*MaxAnnualCapacityFactor!W37</f>
        <v>1.6354799999999999E-2</v>
      </c>
      <c r="X37" s="64">
        <f>0.99*MaxAnnualCapacityFactor!X37</f>
        <v>1.6354799999999999E-2</v>
      </c>
      <c r="Y37" s="64">
        <f>0.99*MaxAnnualCapacityFactor!Y37</f>
        <v>1.6354799999999999E-2</v>
      </c>
      <c r="Z37" s="64">
        <f>0.99*MaxAnnualCapacityFactor!Z37</f>
        <v>1.6354799999999999E-2</v>
      </c>
      <c r="AA37" s="64">
        <f>0.99*MaxAnnualCapacityFactor!AA37</f>
        <v>1.6354799999999999E-2</v>
      </c>
      <c r="AB37" s="64">
        <f>0.99*MaxAnnualCapacityFactor!AB37</f>
        <v>1.6354799999999999E-2</v>
      </c>
      <c r="AC37" s="64">
        <f>0.99*MaxAnnualCapacityFactor!AC37</f>
        <v>1.6354799999999999E-2</v>
      </c>
      <c r="AD37" s="64">
        <f>0.99*MaxAnnualCapacityFactor!AD37</f>
        <v>1.6354799999999999E-2</v>
      </c>
      <c r="AE37" s="64">
        <f>0.99*MaxAnnualCapacityFactor!AE37</f>
        <v>1.6354799999999999E-2</v>
      </c>
      <c r="AF37" s="64">
        <f>0.99*MaxAnnualCapacityFactor!AF37</f>
        <v>1.6354799999999999E-2</v>
      </c>
      <c r="AG37" s="64">
        <f>0.99*MaxAnnualCapacityFactor!AG37</f>
        <v>1.6354799999999999E-2</v>
      </c>
      <c r="AH37" s="64">
        <f>0.99*MaxAnnualCapacityFactor!AH37</f>
        <v>1.6354799999999999E-2</v>
      </c>
      <c r="AI37" s="64">
        <f>0.99*MaxAnnualCapacityFactor!AI37</f>
        <v>1.6354799999999999E-2</v>
      </c>
      <c r="AJ37" s="55" t="s">
        <v>438</v>
      </c>
      <c r="AK37" s="14">
        <v>1</v>
      </c>
    </row>
    <row r="38" spans="1:37" ht="12.75" customHeight="1" x14ac:dyDescent="0.25">
      <c r="A38" s="100"/>
      <c r="B38" s="14" t="s">
        <v>199</v>
      </c>
      <c r="C38" s="18" t="s">
        <v>321</v>
      </c>
      <c r="D38" s="14"/>
      <c r="E38" s="64">
        <f>0.99*MaxAnnualCapacityFactor!E38</f>
        <v>2.3670900000000002E-2</v>
      </c>
      <c r="F38" s="64">
        <f>0.99*MaxAnnualCapacityFactor!F38</f>
        <v>2.3670900000000002E-2</v>
      </c>
      <c r="G38" s="64">
        <f>0.99*MaxAnnualCapacityFactor!G38</f>
        <v>2.3670900000000002E-2</v>
      </c>
      <c r="H38" s="64">
        <f>0.99*MaxAnnualCapacityFactor!H38</f>
        <v>2.3670900000000002E-2</v>
      </c>
      <c r="I38" s="64">
        <f>0.99*MaxAnnualCapacityFactor!I38</f>
        <v>2.3670900000000002E-2</v>
      </c>
      <c r="J38" s="64">
        <f>0.99*MaxAnnualCapacityFactor!J38</f>
        <v>2.3670900000000002E-2</v>
      </c>
      <c r="K38" s="64">
        <f>0.99*MaxAnnualCapacityFactor!K38</f>
        <v>2.3670900000000002E-2</v>
      </c>
      <c r="L38" s="64">
        <f>0.99*MaxAnnualCapacityFactor!L38</f>
        <v>2.3670900000000002E-2</v>
      </c>
      <c r="M38" s="64">
        <f>0.99*MaxAnnualCapacityFactor!M38</f>
        <v>2.3670900000000002E-2</v>
      </c>
      <c r="N38" s="64">
        <f>0.99*MaxAnnualCapacityFactor!N38</f>
        <v>2.3670900000000002E-2</v>
      </c>
      <c r="O38" s="64">
        <f>0.99*MaxAnnualCapacityFactor!O38</f>
        <v>2.3670900000000002E-2</v>
      </c>
      <c r="P38" s="64">
        <f>0.99*MaxAnnualCapacityFactor!P38</f>
        <v>2.3670900000000002E-2</v>
      </c>
      <c r="Q38" s="64">
        <f>0.99*MaxAnnualCapacityFactor!Q38</f>
        <v>2.3670900000000002E-2</v>
      </c>
      <c r="R38" s="64">
        <f>0.99*MaxAnnualCapacityFactor!R38</f>
        <v>2.3670900000000002E-2</v>
      </c>
      <c r="S38" s="64">
        <f>0.99*MaxAnnualCapacityFactor!S38</f>
        <v>2.3670900000000002E-2</v>
      </c>
      <c r="T38" s="64">
        <f>0.99*MaxAnnualCapacityFactor!T38</f>
        <v>2.3670900000000002E-2</v>
      </c>
      <c r="U38" s="64">
        <f>0.99*MaxAnnualCapacityFactor!U38</f>
        <v>2.3670900000000002E-2</v>
      </c>
      <c r="V38" s="64">
        <f>0.99*MaxAnnualCapacityFactor!V38</f>
        <v>2.3670900000000002E-2</v>
      </c>
      <c r="W38" s="64">
        <f>0.99*MaxAnnualCapacityFactor!W38</f>
        <v>2.3670900000000002E-2</v>
      </c>
      <c r="X38" s="64">
        <f>0.99*MaxAnnualCapacityFactor!X38</f>
        <v>2.3670900000000002E-2</v>
      </c>
      <c r="Y38" s="64">
        <f>0.99*MaxAnnualCapacityFactor!Y38</f>
        <v>2.3670900000000002E-2</v>
      </c>
      <c r="Z38" s="64">
        <f>0.99*MaxAnnualCapacityFactor!Z38</f>
        <v>2.3670900000000002E-2</v>
      </c>
      <c r="AA38" s="64">
        <f>0.99*MaxAnnualCapacityFactor!AA38</f>
        <v>2.3670900000000002E-2</v>
      </c>
      <c r="AB38" s="64">
        <f>0.99*MaxAnnualCapacityFactor!AB38</f>
        <v>2.3670900000000002E-2</v>
      </c>
      <c r="AC38" s="64">
        <f>0.99*MaxAnnualCapacityFactor!AC38</f>
        <v>2.3670900000000002E-2</v>
      </c>
      <c r="AD38" s="64">
        <f>0.99*MaxAnnualCapacityFactor!AD38</f>
        <v>2.3670900000000002E-2</v>
      </c>
      <c r="AE38" s="64">
        <f>0.99*MaxAnnualCapacityFactor!AE38</f>
        <v>2.3670900000000002E-2</v>
      </c>
      <c r="AF38" s="64">
        <f>0.99*MaxAnnualCapacityFactor!AF38</f>
        <v>2.3670900000000002E-2</v>
      </c>
      <c r="AG38" s="64">
        <f>0.99*MaxAnnualCapacityFactor!AG38</f>
        <v>2.3670900000000002E-2</v>
      </c>
      <c r="AH38" s="64">
        <f>0.99*MaxAnnualCapacityFactor!AH38</f>
        <v>2.3670900000000002E-2</v>
      </c>
      <c r="AI38" s="64">
        <f>0.99*MaxAnnualCapacityFactor!AI38</f>
        <v>2.3670900000000002E-2</v>
      </c>
      <c r="AJ38" s="55" t="s">
        <v>438</v>
      </c>
      <c r="AK38" s="14">
        <v>1</v>
      </c>
    </row>
    <row r="39" spans="1:37" ht="12.75" customHeight="1" x14ac:dyDescent="0.25">
      <c r="A39" s="100"/>
      <c r="B39" s="14" t="s">
        <v>200</v>
      </c>
      <c r="C39" s="18" t="s">
        <v>321</v>
      </c>
      <c r="D39" s="14"/>
      <c r="E39" s="64">
        <f>0.99*MaxAnnualCapacityFactor!E39</f>
        <v>1.5057899999999999E-2</v>
      </c>
      <c r="F39" s="64">
        <f>0.99*MaxAnnualCapacityFactor!F39</f>
        <v>1.5057899999999999E-2</v>
      </c>
      <c r="G39" s="64">
        <f>0.99*MaxAnnualCapacityFactor!G39</f>
        <v>1.5057899999999999E-2</v>
      </c>
      <c r="H39" s="64">
        <f>0.99*MaxAnnualCapacityFactor!H39</f>
        <v>1.5057899999999999E-2</v>
      </c>
      <c r="I39" s="64">
        <f>0.99*MaxAnnualCapacityFactor!I39</f>
        <v>1.5057899999999999E-2</v>
      </c>
      <c r="J39" s="64">
        <f>0.99*MaxAnnualCapacityFactor!J39</f>
        <v>1.5057899999999999E-2</v>
      </c>
      <c r="K39" s="64">
        <f>0.99*MaxAnnualCapacityFactor!K39</f>
        <v>1.5057899999999999E-2</v>
      </c>
      <c r="L39" s="64">
        <f>0.99*MaxAnnualCapacityFactor!L39</f>
        <v>1.5057899999999999E-2</v>
      </c>
      <c r="M39" s="64">
        <f>0.99*MaxAnnualCapacityFactor!M39</f>
        <v>1.5057899999999999E-2</v>
      </c>
      <c r="N39" s="64">
        <f>0.99*MaxAnnualCapacityFactor!N39</f>
        <v>1.5057899999999999E-2</v>
      </c>
      <c r="O39" s="64">
        <f>0.99*MaxAnnualCapacityFactor!O39</f>
        <v>1.5057899999999999E-2</v>
      </c>
      <c r="P39" s="64">
        <f>0.99*MaxAnnualCapacityFactor!P39</f>
        <v>1.5057899999999999E-2</v>
      </c>
      <c r="Q39" s="64">
        <f>0.99*MaxAnnualCapacityFactor!Q39</f>
        <v>1.5057899999999999E-2</v>
      </c>
      <c r="R39" s="64">
        <f>0.99*MaxAnnualCapacityFactor!R39</f>
        <v>1.5057899999999999E-2</v>
      </c>
      <c r="S39" s="64">
        <f>0.99*MaxAnnualCapacityFactor!S39</f>
        <v>1.5057899999999999E-2</v>
      </c>
      <c r="T39" s="64">
        <f>0.99*MaxAnnualCapacityFactor!T39</f>
        <v>1.5057899999999999E-2</v>
      </c>
      <c r="U39" s="64">
        <f>0.99*MaxAnnualCapacityFactor!U39</f>
        <v>1.5057899999999999E-2</v>
      </c>
      <c r="V39" s="64">
        <f>0.99*MaxAnnualCapacityFactor!V39</f>
        <v>1.5057899999999999E-2</v>
      </c>
      <c r="W39" s="64">
        <f>0.99*MaxAnnualCapacityFactor!W39</f>
        <v>1.5057899999999999E-2</v>
      </c>
      <c r="X39" s="64">
        <f>0.99*MaxAnnualCapacityFactor!X39</f>
        <v>1.5057899999999999E-2</v>
      </c>
      <c r="Y39" s="64">
        <f>0.99*MaxAnnualCapacityFactor!Y39</f>
        <v>1.5057899999999999E-2</v>
      </c>
      <c r="Z39" s="64">
        <f>0.99*MaxAnnualCapacityFactor!Z39</f>
        <v>1.5057899999999999E-2</v>
      </c>
      <c r="AA39" s="64">
        <f>0.99*MaxAnnualCapacityFactor!AA39</f>
        <v>1.5057899999999999E-2</v>
      </c>
      <c r="AB39" s="64">
        <f>0.99*MaxAnnualCapacityFactor!AB39</f>
        <v>1.5057899999999999E-2</v>
      </c>
      <c r="AC39" s="64">
        <f>0.99*MaxAnnualCapacityFactor!AC39</f>
        <v>1.5057899999999999E-2</v>
      </c>
      <c r="AD39" s="64">
        <f>0.99*MaxAnnualCapacityFactor!AD39</f>
        <v>1.5057899999999999E-2</v>
      </c>
      <c r="AE39" s="64">
        <f>0.99*MaxAnnualCapacityFactor!AE39</f>
        <v>1.5057899999999999E-2</v>
      </c>
      <c r="AF39" s="64">
        <f>0.99*MaxAnnualCapacityFactor!AF39</f>
        <v>1.5057899999999999E-2</v>
      </c>
      <c r="AG39" s="64">
        <f>0.99*MaxAnnualCapacityFactor!AG39</f>
        <v>1.5057899999999999E-2</v>
      </c>
      <c r="AH39" s="64">
        <f>0.99*MaxAnnualCapacityFactor!AH39</f>
        <v>1.5057899999999999E-2</v>
      </c>
      <c r="AI39" s="64">
        <f>0.99*MaxAnnualCapacityFactor!AI39</f>
        <v>1.5057899999999999E-2</v>
      </c>
      <c r="AJ39" s="55" t="s">
        <v>438</v>
      </c>
      <c r="AK39" s="14">
        <v>1</v>
      </c>
    </row>
    <row r="40" spans="1:37" ht="12.75" customHeight="1" x14ac:dyDescent="0.25">
      <c r="A40" s="100"/>
      <c r="B40" s="14" t="s">
        <v>201</v>
      </c>
      <c r="C40" s="18" t="s">
        <v>321</v>
      </c>
      <c r="D40" s="14"/>
      <c r="E40" s="64">
        <f>0.99*MaxAnnualCapacityFactor!E40</f>
        <v>1.9493099999999999E-2</v>
      </c>
      <c r="F40" s="64">
        <f>0.99*MaxAnnualCapacityFactor!F40</f>
        <v>1.9493099999999999E-2</v>
      </c>
      <c r="G40" s="64">
        <f>0.99*MaxAnnualCapacityFactor!G40</f>
        <v>1.9493099999999999E-2</v>
      </c>
      <c r="H40" s="64">
        <f>0.99*MaxAnnualCapacityFactor!H40</f>
        <v>1.9493099999999999E-2</v>
      </c>
      <c r="I40" s="64">
        <f>0.99*MaxAnnualCapacityFactor!I40</f>
        <v>1.9493099999999999E-2</v>
      </c>
      <c r="J40" s="64">
        <f>0.99*MaxAnnualCapacityFactor!J40</f>
        <v>1.9493099999999999E-2</v>
      </c>
      <c r="K40" s="64">
        <f>0.99*MaxAnnualCapacityFactor!K40</f>
        <v>1.9493099999999999E-2</v>
      </c>
      <c r="L40" s="64">
        <f>0.99*MaxAnnualCapacityFactor!L40</f>
        <v>1.9493099999999999E-2</v>
      </c>
      <c r="M40" s="64">
        <f>0.99*MaxAnnualCapacityFactor!M40</f>
        <v>1.9493099999999999E-2</v>
      </c>
      <c r="N40" s="64">
        <f>0.99*MaxAnnualCapacityFactor!N40</f>
        <v>1.9493099999999999E-2</v>
      </c>
      <c r="O40" s="64">
        <f>0.99*MaxAnnualCapacityFactor!O40</f>
        <v>1.9493099999999999E-2</v>
      </c>
      <c r="P40" s="64">
        <f>0.99*MaxAnnualCapacityFactor!P40</f>
        <v>1.9493099999999999E-2</v>
      </c>
      <c r="Q40" s="64">
        <f>0.99*MaxAnnualCapacityFactor!Q40</f>
        <v>1.9493099999999999E-2</v>
      </c>
      <c r="R40" s="64">
        <f>0.99*MaxAnnualCapacityFactor!R40</f>
        <v>1.9493099999999999E-2</v>
      </c>
      <c r="S40" s="64">
        <f>0.99*MaxAnnualCapacityFactor!S40</f>
        <v>1.9493099999999999E-2</v>
      </c>
      <c r="T40" s="64">
        <f>0.99*MaxAnnualCapacityFactor!T40</f>
        <v>1.9493099999999999E-2</v>
      </c>
      <c r="U40" s="64">
        <f>0.99*MaxAnnualCapacityFactor!U40</f>
        <v>1.9493099999999999E-2</v>
      </c>
      <c r="V40" s="64">
        <f>0.99*MaxAnnualCapacityFactor!V40</f>
        <v>1.9493099999999999E-2</v>
      </c>
      <c r="W40" s="64">
        <f>0.99*MaxAnnualCapacityFactor!W40</f>
        <v>1.9493099999999999E-2</v>
      </c>
      <c r="X40" s="64">
        <f>0.99*MaxAnnualCapacityFactor!X40</f>
        <v>1.9493099999999999E-2</v>
      </c>
      <c r="Y40" s="64">
        <f>0.99*MaxAnnualCapacityFactor!Y40</f>
        <v>1.9493099999999999E-2</v>
      </c>
      <c r="Z40" s="64">
        <f>0.99*MaxAnnualCapacityFactor!Z40</f>
        <v>1.9493099999999999E-2</v>
      </c>
      <c r="AA40" s="64">
        <f>0.99*MaxAnnualCapacityFactor!AA40</f>
        <v>1.9493099999999999E-2</v>
      </c>
      <c r="AB40" s="64">
        <f>0.99*MaxAnnualCapacityFactor!AB40</f>
        <v>1.9493099999999999E-2</v>
      </c>
      <c r="AC40" s="64">
        <f>0.99*MaxAnnualCapacityFactor!AC40</f>
        <v>1.9493099999999999E-2</v>
      </c>
      <c r="AD40" s="64">
        <f>0.99*MaxAnnualCapacityFactor!AD40</f>
        <v>1.9493099999999999E-2</v>
      </c>
      <c r="AE40" s="64">
        <f>0.99*MaxAnnualCapacityFactor!AE40</f>
        <v>1.9493099999999999E-2</v>
      </c>
      <c r="AF40" s="64">
        <f>0.99*MaxAnnualCapacityFactor!AF40</f>
        <v>1.9493099999999999E-2</v>
      </c>
      <c r="AG40" s="64">
        <f>0.99*MaxAnnualCapacityFactor!AG40</f>
        <v>1.9493099999999999E-2</v>
      </c>
      <c r="AH40" s="64">
        <f>0.99*MaxAnnualCapacityFactor!AH40</f>
        <v>1.9493099999999999E-2</v>
      </c>
      <c r="AI40" s="64">
        <f>0.99*MaxAnnualCapacityFactor!AI40</f>
        <v>1.9493099999999999E-2</v>
      </c>
      <c r="AJ40" s="55" t="s">
        <v>438</v>
      </c>
      <c r="AK40" s="14">
        <v>1</v>
      </c>
    </row>
    <row r="41" spans="1:37" ht="12.75" customHeight="1" x14ac:dyDescent="0.25">
      <c r="A41" s="100"/>
      <c r="B41" s="14" t="s">
        <v>202</v>
      </c>
      <c r="C41" s="18" t="s">
        <v>321</v>
      </c>
      <c r="D41" s="14"/>
      <c r="E41" s="64">
        <f>0.99*MaxAnnualCapacityFactor!E41</f>
        <v>1.9493099999999999E-2</v>
      </c>
      <c r="F41" s="64">
        <f>0.99*MaxAnnualCapacityFactor!F41</f>
        <v>1.9493099999999999E-2</v>
      </c>
      <c r="G41" s="64">
        <f>0.99*MaxAnnualCapacityFactor!G41</f>
        <v>1.9493099999999999E-2</v>
      </c>
      <c r="H41" s="64">
        <f>0.99*MaxAnnualCapacityFactor!H41</f>
        <v>1.9493099999999999E-2</v>
      </c>
      <c r="I41" s="64">
        <f>0.99*MaxAnnualCapacityFactor!I41</f>
        <v>1.9493099999999999E-2</v>
      </c>
      <c r="J41" s="64">
        <f>0.99*MaxAnnualCapacityFactor!J41</f>
        <v>1.9493099999999999E-2</v>
      </c>
      <c r="K41" s="64">
        <f>0.99*MaxAnnualCapacityFactor!K41</f>
        <v>1.9493099999999999E-2</v>
      </c>
      <c r="L41" s="64">
        <f>0.99*MaxAnnualCapacityFactor!L41</f>
        <v>1.9493099999999999E-2</v>
      </c>
      <c r="M41" s="64">
        <f>0.99*MaxAnnualCapacityFactor!M41</f>
        <v>1.9493099999999999E-2</v>
      </c>
      <c r="N41" s="64">
        <f>0.99*MaxAnnualCapacityFactor!N41</f>
        <v>1.9493099999999999E-2</v>
      </c>
      <c r="O41" s="64">
        <f>0.99*MaxAnnualCapacityFactor!O41</f>
        <v>1.9493099999999999E-2</v>
      </c>
      <c r="P41" s="64">
        <f>0.99*MaxAnnualCapacityFactor!P41</f>
        <v>1.9493099999999999E-2</v>
      </c>
      <c r="Q41" s="64">
        <f>0.99*MaxAnnualCapacityFactor!Q41</f>
        <v>1.9493099999999999E-2</v>
      </c>
      <c r="R41" s="64">
        <f>0.99*MaxAnnualCapacityFactor!R41</f>
        <v>1.9493099999999999E-2</v>
      </c>
      <c r="S41" s="64">
        <f>0.99*MaxAnnualCapacityFactor!S41</f>
        <v>1.9493099999999999E-2</v>
      </c>
      <c r="T41" s="64">
        <f>0.99*MaxAnnualCapacityFactor!T41</f>
        <v>1.9493099999999999E-2</v>
      </c>
      <c r="U41" s="64">
        <f>0.99*MaxAnnualCapacityFactor!U41</f>
        <v>1.9493099999999999E-2</v>
      </c>
      <c r="V41" s="64">
        <f>0.99*MaxAnnualCapacityFactor!V41</f>
        <v>1.9493099999999999E-2</v>
      </c>
      <c r="W41" s="64">
        <f>0.99*MaxAnnualCapacityFactor!W41</f>
        <v>1.9493099999999999E-2</v>
      </c>
      <c r="X41" s="64">
        <f>0.99*MaxAnnualCapacityFactor!X41</f>
        <v>1.9493099999999999E-2</v>
      </c>
      <c r="Y41" s="64">
        <f>0.99*MaxAnnualCapacityFactor!Y41</f>
        <v>1.9493099999999999E-2</v>
      </c>
      <c r="Z41" s="64">
        <f>0.99*MaxAnnualCapacityFactor!Z41</f>
        <v>1.9493099999999999E-2</v>
      </c>
      <c r="AA41" s="64">
        <f>0.99*MaxAnnualCapacityFactor!AA41</f>
        <v>1.9493099999999999E-2</v>
      </c>
      <c r="AB41" s="64">
        <f>0.99*MaxAnnualCapacityFactor!AB41</f>
        <v>1.9493099999999999E-2</v>
      </c>
      <c r="AC41" s="64">
        <f>0.99*MaxAnnualCapacityFactor!AC41</f>
        <v>1.9493099999999999E-2</v>
      </c>
      <c r="AD41" s="64">
        <f>0.99*MaxAnnualCapacityFactor!AD41</f>
        <v>1.9493099999999999E-2</v>
      </c>
      <c r="AE41" s="64">
        <f>0.99*MaxAnnualCapacityFactor!AE41</f>
        <v>1.9493099999999999E-2</v>
      </c>
      <c r="AF41" s="64">
        <f>0.99*MaxAnnualCapacityFactor!AF41</f>
        <v>1.9493099999999999E-2</v>
      </c>
      <c r="AG41" s="64">
        <f>0.99*MaxAnnualCapacityFactor!AG41</f>
        <v>1.9493099999999999E-2</v>
      </c>
      <c r="AH41" s="64">
        <f>0.99*MaxAnnualCapacityFactor!AH41</f>
        <v>1.9493099999999999E-2</v>
      </c>
      <c r="AI41" s="64">
        <f>0.99*MaxAnnualCapacityFactor!AI41</f>
        <v>1.9493099999999999E-2</v>
      </c>
      <c r="AJ41" s="55" t="s">
        <v>438</v>
      </c>
      <c r="AK41" s="14">
        <v>1</v>
      </c>
    </row>
    <row r="42" spans="1:37" ht="13" customHeight="1" x14ac:dyDescent="0.25">
      <c r="A42" s="100" t="s">
        <v>22</v>
      </c>
      <c r="B42" s="14" t="s">
        <v>195</v>
      </c>
      <c r="C42" s="18" t="s">
        <v>321</v>
      </c>
      <c r="D42" s="14"/>
      <c r="E42" s="64">
        <f>0.99*MaxAnnualCapacityFactor!E42</f>
        <v>1.6354799999999999E-2</v>
      </c>
      <c r="F42" s="64">
        <f>0.99*MaxAnnualCapacityFactor!F42</f>
        <v>1.6354799999999999E-2</v>
      </c>
      <c r="G42" s="64">
        <f>0.99*MaxAnnualCapacityFactor!G42</f>
        <v>1.6354799999999999E-2</v>
      </c>
      <c r="H42" s="64">
        <f>0.99*MaxAnnualCapacityFactor!H42</f>
        <v>1.6354799999999999E-2</v>
      </c>
      <c r="I42" s="64">
        <f>0.99*MaxAnnualCapacityFactor!I42</f>
        <v>1.6354799999999999E-2</v>
      </c>
      <c r="J42" s="64">
        <f>0.99*MaxAnnualCapacityFactor!J42</f>
        <v>1.6354799999999999E-2</v>
      </c>
      <c r="K42" s="64">
        <f>0.99*MaxAnnualCapacityFactor!K42</f>
        <v>1.6354799999999999E-2</v>
      </c>
      <c r="L42" s="64">
        <f>0.99*MaxAnnualCapacityFactor!L42</f>
        <v>1.6354799999999999E-2</v>
      </c>
      <c r="M42" s="64">
        <f>0.99*MaxAnnualCapacityFactor!M42</f>
        <v>1.6354799999999999E-2</v>
      </c>
      <c r="N42" s="64">
        <f>0.99*MaxAnnualCapacityFactor!N42</f>
        <v>1.6354799999999999E-2</v>
      </c>
      <c r="O42" s="64">
        <f>0.99*MaxAnnualCapacityFactor!O42</f>
        <v>1.6354799999999999E-2</v>
      </c>
      <c r="P42" s="64">
        <f>0.99*MaxAnnualCapacityFactor!P42</f>
        <v>1.6354799999999999E-2</v>
      </c>
      <c r="Q42" s="64">
        <f>0.99*MaxAnnualCapacityFactor!Q42</f>
        <v>1.6354799999999999E-2</v>
      </c>
      <c r="R42" s="64">
        <f>0.99*MaxAnnualCapacityFactor!R42</f>
        <v>1.6354799999999999E-2</v>
      </c>
      <c r="S42" s="64">
        <f>0.99*MaxAnnualCapacityFactor!S42</f>
        <v>1.6354799999999999E-2</v>
      </c>
      <c r="T42" s="64">
        <f>0.99*MaxAnnualCapacityFactor!T42</f>
        <v>1.6354799999999999E-2</v>
      </c>
      <c r="U42" s="64">
        <f>0.99*MaxAnnualCapacityFactor!U42</f>
        <v>1.6354799999999999E-2</v>
      </c>
      <c r="V42" s="64">
        <f>0.99*MaxAnnualCapacityFactor!V42</f>
        <v>1.6354799999999999E-2</v>
      </c>
      <c r="W42" s="64">
        <f>0.99*MaxAnnualCapacityFactor!W42</f>
        <v>1.6354799999999999E-2</v>
      </c>
      <c r="X42" s="64">
        <f>0.99*MaxAnnualCapacityFactor!X42</f>
        <v>1.6354799999999999E-2</v>
      </c>
      <c r="Y42" s="64">
        <f>0.99*MaxAnnualCapacityFactor!Y42</f>
        <v>1.6354799999999999E-2</v>
      </c>
      <c r="Z42" s="64">
        <f>0.99*MaxAnnualCapacityFactor!Z42</f>
        <v>1.6354799999999999E-2</v>
      </c>
      <c r="AA42" s="64">
        <f>0.99*MaxAnnualCapacityFactor!AA42</f>
        <v>1.6354799999999999E-2</v>
      </c>
      <c r="AB42" s="64">
        <f>0.99*MaxAnnualCapacityFactor!AB42</f>
        <v>1.6354799999999999E-2</v>
      </c>
      <c r="AC42" s="64">
        <f>0.99*MaxAnnualCapacityFactor!AC42</f>
        <v>1.6354799999999999E-2</v>
      </c>
      <c r="AD42" s="64">
        <f>0.99*MaxAnnualCapacityFactor!AD42</f>
        <v>1.6354799999999999E-2</v>
      </c>
      <c r="AE42" s="64">
        <f>0.99*MaxAnnualCapacityFactor!AE42</f>
        <v>1.6354799999999999E-2</v>
      </c>
      <c r="AF42" s="64">
        <f>0.99*MaxAnnualCapacityFactor!AF42</f>
        <v>1.6354799999999999E-2</v>
      </c>
      <c r="AG42" s="64">
        <f>0.99*MaxAnnualCapacityFactor!AG42</f>
        <v>1.6354799999999999E-2</v>
      </c>
      <c r="AH42" s="64">
        <f>0.99*MaxAnnualCapacityFactor!AH42</f>
        <v>1.6354799999999999E-2</v>
      </c>
      <c r="AI42" s="64">
        <f>0.99*MaxAnnualCapacityFactor!AI42</f>
        <v>1.6354799999999999E-2</v>
      </c>
      <c r="AJ42" s="55" t="s">
        <v>438</v>
      </c>
      <c r="AK42" s="14">
        <v>1</v>
      </c>
    </row>
    <row r="43" spans="1:37" ht="12.75" customHeight="1" x14ac:dyDescent="0.25">
      <c r="A43" s="100"/>
      <c r="B43" s="14" t="s">
        <v>199</v>
      </c>
      <c r="C43" s="18" t="s">
        <v>321</v>
      </c>
      <c r="D43" s="14"/>
      <c r="E43" s="64">
        <f>0.99*MaxAnnualCapacityFactor!E43</f>
        <v>2.3670900000000002E-2</v>
      </c>
      <c r="F43" s="64">
        <f>0.99*MaxAnnualCapacityFactor!F43</f>
        <v>2.3670900000000002E-2</v>
      </c>
      <c r="G43" s="64">
        <f>0.99*MaxAnnualCapacityFactor!G43</f>
        <v>2.3670900000000002E-2</v>
      </c>
      <c r="H43" s="64">
        <f>0.99*MaxAnnualCapacityFactor!H43</f>
        <v>2.3670900000000002E-2</v>
      </c>
      <c r="I43" s="64">
        <f>0.99*MaxAnnualCapacityFactor!I43</f>
        <v>2.3670900000000002E-2</v>
      </c>
      <c r="J43" s="64">
        <f>0.99*MaxAnnualCapacityFactor!J43</f>
        <v>2.3670900000000002E-2</v>
      </c>
      <c r="K43" s="64">
        <f>0.99*MaxAnnualCapacityFactor!K43</f>
        <v>2.3670900000000002E-2</v>
      </c>
      <c r="L43" s="64">
        <f>0.99*MaxAnnualCapacityFactor!L43</f>
        <v>2.3670900000000002E-2</v>
      </c>
      <c r="M43" s="64">
        <f>0.99*MaxAnnualCapacityFactor!M43</f>
        <v>2.3670900000000002E-2</v>
      </c>
      <c r="N43" s="64">
        <f>0.99*MaxAnnualCapacityFactor!N43</f>
        <v>2.3670900000000002E-2</v>
      </c>
      <c r="O43" s="64">
        <f>0.99*MaxAnnualCapacityFactor!O43</f>
        <v>2.3670900000000002E-2</v>
      </c>
      <c r="P43" s="64">
        <f>0.99*MaxAnnualCapacityFactor!P43</f>
        <v>2.3670900000000002E-2</v>
      </c>
      <c r="Q43" s="64">
        <f>0.99*MaxAnnualCapacityFactor!Q43</f>
        <v>2.3670900000000002E-2</v>
      </c>
      <c r="R43" s="64">
        <f>0.99*MaxAnnualCapacityFactor!R43</f>
        <v>2.3670900000000002E-2</v>
      </c>
      <c r="S43" s="64">
        <f>0.99*MaxAnnualCapacityFactor!S43</f>
        <v>2.3670900000000002E-2</v>
      </c>
      <c r="T43" s="64">
        <f>0.99*MaxAnnualCapacityFactor!T43</f>
        <v>2.3670900000000002E-2</v>
      </c>
      <c r="U43" s="64">
        <f>0.99*MaxAnnualCapacityFactor!U43</f>
        <v>2.3670900000000002E-2</v>
      </c>
      <c r="V43" s="64">
        <f>0.99*MaxAnnualCapacityFactor!V43</f>
        <v>2.3670900000000002E-2</v>
      </c>
      <c r="W43" s="64">
        <f>0.99*MaxAnnualCapacityFactor!W43</f>
        <v>2.3670900000000002E-2</v>
      </c>
      <c r="X43" s="64">
        <f>0.99*MaxAnnualCapacityFactor!X43</f>
        <v>2.3670900000000002E-2</v>
      </c>
      <c r="Y43" s="64">
        <f>0.99*MaxAnnualCapacityFactor!Y43</f>
        <v>2.3670900000000002E-2</v>
      </c>
      <c r="Z43" s="64">
        <f>0.99*MaxAnnualCapacityFactor!Z43</f>
        <v>2.3670900000000002E-2</v>
      </c>
      <c r="AA43" s="64">
        <f>0.99*MaxAnnualCapacityFactor!AA43</f>
        <v>2.3670900000000002E-2</v>
      </c>
      <c r="AB43" s="64">
        <f>0.99*MaxAnnualCapacityFactor!AB43</f>
        <v>2.3670900000000002E-2</v>
      </c>
      <c r="AC43" s="64">
        <f>0.99*MaxAnnualCapacityFactor!AC43</f>
        <v>2.3670900000000002E-2</v>
      </c>
      <c r="AD43" s="64">
        <f>0.99*MaxAnnualCapacityFactor!AD43</f>
        <v>2.3670900000000002E-2</v>
      </c>
      <c r="AE43" s="64">
        <f>0.99*MaxAnnualCapacityFactor!AE43</f>
        <v>2.3670900000000002E-2</v>
      </c>
      <c r="AF43" s="64">
        <f>0.99*MaxAnnualCapacityFactor!AF43</f>
        <v>2.3670900000000002E-2</v>
      </c>
      <c r="AG43" s="64">
        <f>0.99*MaxAnnualCapacityFactor!AG43</f>
        <v>2.3670900000000002E-2</v>
      </c>
      <c r="AH43" s="64">
        <f>0.99*MaxAnnualCapacityFactor!AH43</f>
        <v>2.3670900000000002E-2</v>
      </c>
      <c r="AI43" s="64">
        <f>0.99*MaxAnnualCapacityFactor!AI43</f>
        <v>2.3670900000000002E-2</v>
      </c>
      <c r="AJ43" s="55" t="s">
        <v>438</v>
      </c>
      <c r="AK43" s="14">
        <v>1</v>
      </c>
    </row>
    <row r="44" spans="1:37" ht="12.75" customHeight="1" x14ac:dyDescent="0.25">
      <c r="A44" s="100"/>
      <c r="B44" s="14" t="s">
        <v>200</v>
      </c>
      <c r="C44" s="18" t="s">
        <v>321</v>
      </c>
      <c r="D44" s="14"/>
      <c r="E44" s="64">
        <f>0.99*MaxAnnualCapacityFactor!E44</f>
        <v>1.5057899999999999E-2</v>
      </c>
      <c r="F44" s="64">
        <f>0.99*MaxAnnualCapacityFactor!F44</f>
        <v>1.5057899999999999E-2</v>
      </c>
      <c r="G44" s="64">
        <f>0.99*MaxAnnualCapacityFactor!G44</f>
        <v>1.5057899999999999E-2</v>
      </c>
      <c r="H44" s="64">
        <f>0.99*MaxAnnualCapacityFactor!H44</f>
        <v>1.5057899999999999E-2</v>
      </c>
      <c r="I44" s="64">
        <f>0.99*MaxAnnualCapacityFactor!I44</f>
        <v>1.5057899999999999E-2</v>
      </c>
      <c r="J44" s="64">
        <f>0.99*MaxAnnualCapacityFactor!J44</f>
        <v>1.5057899999999999E-2</v>
      </c>
      <c r="K44" s="64">
        <f>0.99*MaxAnnualCapacityFactor!K44</f>
        <v>1.5057899999999999E-2</v>
      </c>
      <c r="L44" s="64">
        <f>0.99*MaxAnnualCapacityFactor!L44</f>
        <v>1.5057899999999999E-2</v>
      </c>
      <c r="M44" s="64">
        <f>0.99*MaxAnnualCapacityFactor!M44</f>
        <v>1.5057899999999999E-2</v>
      </c>
      <c r="N44" s="64">
        <f>0.99*MaxAnnualCapacityFactor!N44</f>
        <v>1.5057899999999999E-2</v>
      </c>
      <c r="O44" s="64">
        <f>0.99*MaxAnnualCapacityFactor!O44</f>
        <v>1.5057899999999999E-2</v>
      </c>
      <c r="P44" s="64">
        <f>0.99*MaxAnnualCapacityFactor!P44</f>
        <v>1.5057899999999999E-2</v>
      </c>
      <c r="Q44" s="64">
        <f>0.99*MaxAnnualCapacityFactor!Q44</f>
        <v>1.5057899999999999E-2</v>
      </c>
      <c r="R44" s="64">
        <f>0.99*MaxAnnualCapacityFactor!R44</f>
        <v>1.5057899999999999E-2</v>
      </c>
      <c r="S44" s="64">
        <f>0.99*MaxAnnualCapacityFactor!S44</f>
        <v>1.5057899999999999E-2</v>
      </c>
      <c r="T44" s="64">
        <f>0.99*MaxAnnualCapacityFactor!T44</f>
        <v>1.5057899999999999E-2</v>
      </c>
      <c r="U44" s="64">
        <f>0.99*MaxAnnualCapacityFactor!U44</f>
        <v>1.5057899999999999E-2</v>
      </c>
      <c r="V44" s="64">
        <f>0.99*MaxAnnualCapacityFactor!V44</f>
        <v>1.5057899999999999E-2</v>
      </c>
      <c r="W44" s="64">
        <f>0.99*MaxAnnualCapacityFactor!W44</f>
        <v>1.5057899999999999E-2</v>
      </c>
      <c r="X44" s="64">
        <f>0.99*MaxAnnualCapacityFactor!X44</f>
        <v>1.5057899999999999E-2</v>
      </c>
      <c r="Y44" s="64">
        <f>0.99*MaxAnnualCapacityFactor!Y44</f>
        <v>1.5057899999999999E-2</v>
      </c>
      <c r="Z44" s="64">
        <f>0.99*MaxAnnualCapacityFactor!Z44</f>
        <v>1.5057899999999999E-2</v>
      </c>
      <c r="AA44" s="64">
        <f>0.99*MaxAnnualCapacityFactor!AA44</f>
        <v>1.5057899999999999E-2</v>
      </c>
      <c r="AB44" s="64">
        <f>0.99*MaxAnnualCapacityFactor!AB44</f>
        <v>1.5057899999999999E-2</v>
      </c>
      <c r="AC44" s="64">
        <f>0.99*MaxAnnualCapacityFactor!AC44</f>
        <v>1.5057899999999999E-2</v>
      </c>
      <c r="AD44" s="64">
        <f>0.99*MaxAnnualCapacityFactor!AD44</f>
        <v>1.5057899999999999E-2</v>
      </c>
      <c r="AE44" s="64">
        <f>0.99*MaxAnnualCapacityFactor!AE44</f>
        <v>1.5057899999999999E-2</v>
      </c>
      <c r="AF44" s="64">
        <f>0.99*MaxAnnualCapacityFactor!AF44</f>
        <v>1.5057899999999999E-2</v>
      </c>
      <c r="AG44" s="64">
        <f>0.99*MaxAnnualCapacityFactor!AG44</f>
        <v>1.5057899999999999E-2</v>
      </c>
      <c r="AH44" s="64">
        <f>0.99*MaxAnnualCapacityFactor!AH44</f>
        <v>1.5057899999999999E-2</v>
      </c>
      <c r="AI44" s="64">
        <f>0.99*MaxAnnualCapacityFactor!AI44</f>
        <v>1.5057899999999999E-2</v>
      </c>
      <c r="AJ44" s="55" t="s">
        <v>438</v>
      </c>
      <c r="AK44" s="14">
        <v>1</v>
      </c>
    </row>
    <row r="45" spans="1:37" ht="12.75" customHeight="1" x14ac:dyDescent="0.25">
      <c r="A45" s="100"/>
      <c r="B45" s="14" t="s">
        <v>201</v>
      </c>
      <c r="C45" s="18" t="s">
        <v>321</v>
      </c>
      <c r="D45" s="14"/>
      <c r="E45" s="64">
        <f>0.99*MaxAnnualCapacityFactor!E45</f>
        <v>1.9493099999999999E-2</v>
      </c>
      <c r="F45" s="64">
        <f>0.99*MaxAnnualCapacityFactor!F45</f>
        <v>1.9493099999999999E-2</v>
      </c>
      <c r="G45" s="64">
        <f>0.99*MaxAnnualCapacityFactor!G45</f>
        <v>1.9493099999999999E-2</v>
      </c>
      <c r="H45" s="64">
        <f>0.99*MaxAnnualCapacityFactor!H45</f>
        <v>1.9493099999999999E-2</v>
      </c>
      <c r="I45" s="64">
        <f>0.99*MaxAnnualCapacityFactor!I45</f>
        <v>1.9493099999999999E-2</v>
      </c>
      <c r="J45" s="64">
        <f>0.99*MaxAnnualCapacityFactor!J45</f>
        <v>1.9493099999999999E-2</v>
      </c>
      <c r="K45" s="64">
        <f>0.99*MaxAnnualCapacityFactor!K45</f>
        <v>1.9493099999999999E-2</v>
      </c>
      <c r="L45" s="64">
        <f>0.99*MaxAnnualCapacityFactor!L45</f>
        <v>1.9493099999999999E-2</v>
      </c>
      <c r="M45" s="64">
        <f>0.99*MaxAnnualCapacityFactor!M45</f>
        <v>1.9493099999999999E-2</v>
      </c>
      <c r="N45" s="64">
        <f>0.99*MaxAnnualCapacityFactor!N45</f>
        <v>1.9493099999999999E-2</v>
      </c>
      <c r="O45" s="64">
        <f>0.99*MaxAnnualCapacityFactor!O45</f>
        <v>1.9493099999999999E-2</v>
      </c>
      <c r="P45" s="64">
        <f>0.99*MaxAnnualCapacityFactor!P45</f>
        <v>1.9493099999999999E-2</v>
      </c>
      <c r="Q45" s="64">
        <f>0.99*MaxAnnualCapacityFactor!Q45</f>
        <v>1.9493099999999999E-2</v>
      </c>
      <c r="R45" s="64">
        <f>0.99*MaxAnnualCapacityFactor!R45</f>
        <v>1.9493099999999999E-2</v>
      </c>
      <c r="S45" s="64">
        <f>0.99*MaxAnnualCapacityFactor!S45</f>
        <v>1.9493099999999999E-2</v>
      </c>
      <c r="T45" s="64">
        <f>0.99*MaxAnnualCapacityFactor!T45</f>
        <v>1.9493099999999999E-2</v>
      </c>
      <c r="U45" s="64">
        <f>0.99*MaxAnnualCapacityFactor!U45</f>
        <v>1.9493099999999999E-2</v>
      </c>
      <c r="V45" s="64">
        <f>0.99*MaxAnnualCapacityFactor!V45</f>
        <v>1.9493099999999999E-2</v>
      </c>
      <c r="W45" s="64">
        <f>0.99*MaxAnnualCapacityFactor!W45</f>
        <v>1.9493099999999999E-2</v>
      </c>
      <c r="X45" s="64">
        <f>0.99*MaxAnnualCapacityFactor!X45</f>
        <v>1.9493099999999999E-2</v>
      </c>
      <c r="Y45" s="64">
        <f>0.99*MaxAnnualCapacityFactor!Y45</f>
        <v>1.9493099999999999E-2</v>
      </c>
      <c r="Z45" s="64">
        <f>0.99*MaxAnnualCapacityFactor!Z45</f>
        <v>1.9493099999999999E-2</v>
      </c>
      <c r="AA45" s="64">
        <f>0.99*MaxAnnualCapacityFactor!AA45</f>
        <v>1.9493099999999999E-2</v>
      </c>
      <c r="AB45" s="64">
        <f>0.99*MaxAnnualCapacityFactor!AB45</f>
        <v>1.9493099999999999E-2</v>
      </c>
      <c r="AC45" s="64">
        <f>0.99*MaxAnnualCapacityFactor!AC45</f>
        <v>1.9493099999999999E-2</v>
      </c>
      <c r="AD45" s="64">
        <f>0.99*MaxAnnualCapacityFactor!AD45</f>
        <v>1.9493099999999999E-2</v>
      </c>
      <c r="AE45" s="64">
        <f>0.99*MaxAnnualCapacityFactor!AE45</f>
        <v>1.9493099999999999E-2</v>
      </c>
      <c r="AF45" s="64">
        <f>0.99*MaxAnnualCapacityFactor!AF45</f>
        <v>1.9493099999999999E-2</v>
      </c>
      <c r="AG45" s="64">
        <f>0.99*MaxAnnualCapacityFactor!AG45</f>
        <v>1.9493099999999999E-2</v>
      </c>
      <c r="AH45" s="64">
        <f>0.99*MaxAnnualCapacityFactor!AH45</f>
        <v>1.9493099999999999E-2</v>
      </c>
      <c r="AI45" s="64">
        <f>0.99*MaxAnnualCapacityFactor!AI45</f>
        <v>1.9493099999999999E-2</v>
      </c>
      <c r="AJ45" s="55" t="s">
        <v>438</v>
      </c>
      <c r="AK45" s="14">
        <v>1</v>
      </c>
    </row>
    <row r="46" spans="1:37" ht="12.75" customHeight="1" x14ac:dyDescent="0.25">
      <c r="A46" s="100"/>
      <c r="B46" s="14" t="s">
        <v>202</v>
      </c>
      <c r="C46" s="18" t="s">
        <v>321</v>
      </c>
      <c r="D46" s="14"/>
      <c r="E46" s="64">
        <f>0.99*MaxAnnualCapacityFactor!E46</f>
        <v>1.9493099999999999E-2</v>
      </c>
      <c r="F46" s="64">
        <f>0.99*MaxAnnualCapacityFactor!F46</f>
        <v>1.9493099999999999E-2</v>
      </c>
      <c r="G46" s="64">
        <f>0.99*MaxAnnualCapacityFactor!G46</f>
        <v>1.9493099999999999E-2</v>
      </c>
      <c r="H46" s="64">
        <f>0.99*MaxAnnualCapacityFactor!H46</f>
        <v>1.9493099999999999E-2</v>
      </c>
      <c r="I46" s="64">
        <f>0.99*MaxAnnualCapacityFactor!I46</f>
        <v>1.9493099999999999E-2</v>
      </c>
      <c r="J46" s="64">
        <f>0.99*MaxAnnualCapacityFactor!J46</f>
        <v>1.9493099999999999E-2</v>
      </c>
      <c r="K46" s="64">
        <f>0.99*MaxAnnualCapacityFactor!K46</f>
        <v>1.9493099999999999E-2</v>
      </c>
      <c r="L46" s="64">
        <f>0.99*MaxAnnualCapacityFactor!L46</f>
        <v>1.9493099999999999E-2</v>
      </c>
      <c r="M46" s="64">
        <f>0.99*MaxAnnualCapacityFactor!M46</f>
        <v>1.9493099999999999E-2</v>
      </c>
      <c r="N46" s="64">
        <f>0.99*MaxAnnualCapacityFactor!N46</f>
        <v>1.9493099999999999E-2</v>
      </c>
      <c r="O46" s="64">
        <f>0.99*MaxAnnualCapacityFactor!O46</f>
        <v>1.9493099999999999E-2</v>
      </c>
      <c r="P46" s="64">
        <f>0.99*MaxAnnualCapacityFactor!P46</f>
        <v>1.9493099999999999E-2</v>
      </c>
      <c r="Q46" s="64">
        <f>0.99*MaxAnnualCapacityFactor!Q46</f>
        <v>1.9493099999999999E-2</v>
      </c>
      <c r="R46" s="64">
        <f>0.99*MaxAnnualCapacityFactor!R46</f>
        <v>1.9493099999999999E-2</v>
      </c>
      <c r="S46" s="64">
        <f>0.99*MaxAnnualCapacityFactor!S46</f>
        <v>1.9493099999999999E-2</v>
      </c>
      <c r="T46" s="64">
        <f>0.99*MaxAnnualCapacityFactor!T46</f>
        <v>1.9493099999999999E-2</v>
      </c>
      <c r="U46" s="64">
        <f>0.99*MaxAnnualCapacityFactor!U46</f>
        <v>1.9493099999999999E-2</v>
      </c>
      <c r="V46" s="64">
        <f>0.99*MaxAnnualCapacityFactor!V46</f>
        <v>1.9493099999999999E-2</v>
      </c>
      <c r="W46" s="64">
        <f>0.99*MaxAnnualCapacityFactor!W46</f>
        <v>1.9493099999999999E-2</v>
      </c>
      <c r="X46" s="64">
        <f>0.99*MaxAnnualCapacityFactor!X46</f>
        <v>1.9493099999999999E-2</v>
      </c>
      <c r="Y46" s="64">
        <f>0.99*MaxAnnualCapacityFactor!Y46</f>
        <v>1.9493099999999999E-2</v>
      </c>
      <c r="Z46" s="64">
        <f>0.99*MaxAnnualCapacityFactor!Z46</f>
        <v>1.9493099999999999E-2</v>
      </c>
      <c r="AA46" s="64">
        <f>0.99*MaxAnnualCapacityFactor!AA46</f>
        <v>1.9493099999999999E-2</v>
      </c>
      <c r="AB46" s="64">
        <f>0.99*MaxAnnualCapacityFactor!AB46</f>
        <v>1.9493099999999999E-2</v>
      </c>
      <c r="AC46" s="64">
        <f>0.99*MaxAnnualCapacityFactor!AC46</f>
        <v>1.9493099999999999E-2</v>
      </c>
      <c r="AD46" s="64">
        <f>0.99*MaxAnnualCapacityFactor!AD46</f>
        <v>1.9493099999999999E-2</v>
      </c>
      <c r="AE46" s="64">
        <f>0.99*MaxAnnualCapacityFactor!AE46</f>
        <v>1.9493099999999999E-2</v>
      </c>
      <c r="AF46" s="64">
        <f>0.99*MaxAnnualCapacityFactor!AF46</f>
        <v>1.9493099999999999E-2</v>
      </c>
      <c r="AG46" s="64">
        <f>0.99*MaxAnnualCapacityFactor!AG46</f>
        <v>1.9493099999999999E-2</v>
      </c>
      <c r="AH46" s="64">
        <f>0.99*MaxAnnualCapacityFactor!AH46</f>
        <v>1.9493099999999999E-2</v>
      </c>
      <c r="AI46" s="64">
        <f>0.99*MaxAnnualCapacityFactor!AI46</f>
        <v>1.9493099999999999E-2</v>
      </c>
      <c r="AJ46" s="55" t="s">
        <v>438</v>
      </c>
      <c r="AK46" s="14">
        <v>1</v>
      </c>
    </row>
    <row r="47" spans="1:37" ht="12.75" customHeight="1" x14ac:dyDescent="0.25">
      <c r="A47" s="100" t="s">
        <v>26</v>
      </c>
      <c r="B47" s="14" t="s">
        <v>195</v>
      </c>
      <c r="C47" s="18" t="s">
        <v>321</v>
      </c>
      <c r="D47" s="14"/>
      <c r="E47" s="64">
        <f>0.99*MaxAnnualCapacityFactor!E47</f>
        <v>1.65924E-2</v>
      </c>
      <c r="F47" s="64">
        <f>0.99*MaxAnnualCapacityFactor!F47</f>
        <v>1.65924E-2</v>
      </c>
      <c r="G47" s="64">
        <f>0.99*MaxAnnualCapacityFactor!G47</f>
        <v>1.65924E-2</v>
      </c>
      <c r="H47" s="64">
        <f>0.99*MaxAnnualCapacityFactor!H47</f>
        <v>1.65924E-2</v>
      </c>
      <c r="I47" s="64">
        <f>0.99*MaxAnnualCapacityFactor!I47</f>
        <v>1.65924E-2</v>
      </c>
      <c r="J47" s="64">
        <f>0.99*MaxAnnualCapacityFactor!J47</f>
        <v>1.65924E-2</v>
      </c>
      <c r="K47" s="64">
        <f>0.99*MaxAnnualCapacityFactor!K47</f>
        <v>1.65924E-2</v>
      </c>
      <c r="L47" s="64">
        <f>0.99*MaxAnnualCapacityFactor!L47</f>
        <v>1.65924E-2</v>
      </c>
      <c r="M47" s="64">
        <f>0.99*MaxAnnualCapacityFactor!M47</f>
        <v>1.65924E-2</v>
      </c>
      <c r="N47" s="64">
        <f>0.99*MaxAnnualCapacityFactor!N47</f>
        <v>1.65924E-2</v>
      </c>
      <c r="O47" s="64">
        <f>0.99*MaxAnnualCapacityFactor!O47</f>
        <v>1.65924E-2</v>
      </c>
      <c r="P47" s="64">
        <f>0.99*MaxAnnualCapacityFactor!P47</f>
        <v>1.65924E-2</v>
      </c>
      <c r="Q47" s="64">
        <f>0.99*MaxAnnualCapacityFactor!Q47</f>
        <v>1.65924E-2</v>
      </c>
      <c r="R47" s="64">
        <f>0.99*MaxAnnualCapacityFactor!R47</f>
        <v>1.65924E-2</v>
      </c>
      <c r="S47" s="64">
        <f>0.99*MaxAnnualCapacityFactor!S47</f>
        <v>1.65924E-2</v>
      </c>
      <c r="T47" s="64">
        <f>0.99*MaxAnnualCapacityFactor!T47</f>
        <v>1.65924E-2</v>
      </c>
      <c r="U47" s="64">
        <f>0.99*MaxAnnualCapacityFactor!U47</f>
        <v>1.65924E-2</v>
      </c>
      <c r="V47" s="64">
        <f>0.99*MaxAnnualCapacityFactor!V47</f>
        <v>1.65924E-2</v>
      </c>
      <c r="W47" s="64">
        <f>0.99*MaxAnnualCapacityFactor!W47</f>
        <v>1.65924E-2</v>
      </c>
      <c r="X47" s="64">
        <f>0.99*MaxAnnualCapacityFactor!X47</f>
        <v>1.65924E-2</v>
      </c>
      <c r="Y47" s="64">
        <f>0.99*MaxAnnualCapacityFactor!Y47</f>
        <v>1.65924E-2</v>
      </c>
      <c r="Z47" s="64">
        <f>0.99*MaxAnnualCapacityFactor!Z47</f>
        <v>1.65924E-2</v>
      </c>
      <c r="AA47" s="64">
        <f>0.99*MaxAnnualCapacityFactor!AA47</f>
        <v>1.65924E-2</v>
      </c>
      <c r="AB47" s="64">
        <f>0.99*MaxAnnualCapacityFactor!AB47</f>
        <v>1.65924E-2</v>
      </c>
      <c r="AC47" s="64">
        <f>0.99*MaxAnnualCapacityFactor!AC47</f>
        <v>1.65924E-2</v>
      </c>
      <c r="AD47" s="64">
        <f>0.99*MaxAnnualCapacityFactor!AD47</f>
        <v>1.65924E-2</v>
      </c>
      <c r="AE47" s="64">
        <f>0.99*MaxAnnualCapacityFactor!AE47</f>
        <v>1.65924E-2</v>
      </c>
      <c r="AF47" s="64">
        <f>0.99*MaxAnnualCapacityFactor!AF47</f>
        <v>1.65924E-2</v>
      </c>
      <c r="AG47" s="64">
        <f>0.99*MaxAnnualCapacityFactor!AG47</f>
        <v>1.65924E-2</v>
      </c>
      <c r="AH47" s="64">
        <f>0.99*MaxAnnualCapacityFactor!AH47</f>
        <v>1.65924E-2</v>
      </c>
      <c r="AI47" s="64">
        <f>0.99*MaxAnnualCapacityFactor!AI47</f>
        <v>1.65924E-2</v>
      </c>
      <c r="AJ47" s="55" t="s">
        <v>438</v>
      </c>
      <c r="AK47" s="14">
        <v>1</v>
      </c>
    </row>
    <row r="48" spans="1:37" ht="12.75" customHeight="1" x14ac:dyDescent="0.25">
      <c r="A48" s="100"/>
      <c r="B48" s="14" t="s">
        <v>199</v>
      </c>
      <c r="C48" s="18" t="s">
        <v>321</v>
      </c>
      <c r="D48" s="14"/>
      <c r="E48" s="64">
        <f>0.99*MaxAnnualCapacityFactor!E48</f>
        <v>2.4096599999999999E-2</v>
      </c>
      <c r="F48" s="64">
        <f>0.99*MaxAnnualCapacityFactor!F48</f>
        <v>2.4096599999999999E-2</v>
      </c>
      <c r="G48" s="64">
        <f>0.99*MaxAnnualCapacityFactor!G48</f>
        <v>2.4096599999999999E-2</v>
      </c>
      <c r="H48" s="64">
        <f>0.99*MaxAnnualCapacityFactor!H48</f>
        <v>2.4096599999999999E-2</v>
      </c>
      <c r="I48" s="64">
        <f>0.99*MaxAnnualCapacityFactor!I48</f>
        <v>2.4096599999999999E-2</v>
      </c>
      <c r="J48" s="64">
        <f>0.99*MaxAnnualCapacityFactor!J48</f>
        <v>2.4096599999999999E-2</v>
      </c>
      <c r="K48" s="64">
        <f>0.99*MaxAnnualCapacityFactor!K48</f>
        <v>2.4096599999999999E-2</v>
      </c>
      <c r="L48" s="64">
        <f>0.99*MaxAnnualCapacityFactor!L48</f>
        <v>2.4096599999999999E-2</v>
      </c>
      <c r="M48" s="64">
        <f>0.99*MaxAnnualCapacityFactor!M48</f>
        <v>2.4096599999999999E-2</v>
      </c>
      <c r="N48" s="64">
        <f>0.99*MaxAnnualCapacityFactor!N48</f>
        <v>2.4096599999999999E-2</v>
      </c>
      <c r="O48" s="64">
        <f>0.99*MaxAnnualCapacityFactor!O48</f>
        <v>2.4096599999999999E-2</v>
      </c>
      <c r="P48" s="64">
        <f>0.99*MaxAnnualCapacityFactor!P48</f>
        <v>2.4096599999999999E-2</v>
      </c>
      <c r="Q48" s="64">
        <f>0.99*MaxAnnualCapacityFactor!Q48</f>
        <v>2.4096599999999999E-2</v>
      </c>
      <c r="R48" s="64">
        <f>0.99*MaxAnnualCapacityFactor!R48</f>
        <v>2.4096599999999999E-2</v>
      </c>
      <c r="S48" s="64">
        <f>0.99*MaxAnnualCapacityFactor!S48</f>
        <v>2.4096599999999999E-2</v>
      </c>
      <c r="T48" s="64">
        <f>0.99*MaxAnnualCapacityFactor!T48</f>
        <v>2.4096599999999999E-2</v>
      </c>
      <c r="U48" s="64">
        <f>0.99*MaxAnnualCapacityFactor!U48</f>
        <v>2.4096599999999999E-2</v>
      </c>
      <c r="V48" s="64">
        <f>0.99*MaxAnnualCapacityFactor!V48</f>
        <v>2.4096599999999999E-2</v>
      </c>
      <c r="W48" s="64">
        <f>0.99*MaxAnnualCapacityFactor!W48</f>
        <v>2.4096599999999999E-2</v>
      </c>
      <c r="X48" s="64">
        <f>0.99*MaxAnnualCapacityFactor!X48</f>
        <v>2.4096599999999999E-2</v>
      </c>
      <c r="Y48" s="64">
        <f>0.99*MaxAnnualCapacityFactor!Y48</f>
        <v>2.4096599999999999E-2</v>
      </c>
      <c r="Z48" s="64">
        <f>0.99*MaxAnnualCapacityFactor!Z48</f>
        <v>2.4096599999999999E-2</v>
      </c>
      <c r="AA48" s="64">
        <f>0.99*MaxAnnualCapacityFactor!AA48</f>
        <v>2.4096599999999999E-2</v>
      </c>
      <c r="AB48" s="64">
        <f>0.99*MaxAnnualCapacityFactor!AB48</f>
        <v>2.4096599999999999E-2</v>
      </c>
      <c r="AC48" s="64">
        <f>0.99*MaxAnnualCapacityFactor!AC48</f>
        <v>2.4096599999999999E-2</v>
      </c>
      <c r="AD48" s="64">
        <f>0.99*MaxAnnualCapacityFactor!AD48</f>
        <v>2.4096599999999999E-2</v>
      </c>
      <c r="AE48" s="64">
        <f>0.99*MaxAnnualCapacityFactor!AE48</f>
        <v>2.4096599999999999E-2</v>
      </c>
      <c r="AF48" s="64">
        <f>0.99*MaxAnnualCapacityFactor!AF48</f>
        <v>2.4096599999999999E-2</v>
      </c>
      <c r="AG48" s="64">
        <f>0.99*MaxAnnualCapacityFactor!AG48</f>
        <v>2.4096599999999999E-2</v>
      </c>
      <c r="AH48" s="64">
        <f>0.99*MaxAnnualCapacityFactor!AH48</f>
        <v>2.4096599999999999E-2</v>
      </c>
      <c r="AI48" s="64">
        <f>0.99*MaxAnnualCapacityFactor!AI48</f>
        <v>2.4096599999999999E-2</v>
      </c>
      <c r="AJ48" s="55" t="s">
        <v>438</v>
      </c>
      <c r="AK48" s="14">
        <v>1</v>
      </c>
    </row>
    <row r="49" spans="1:37" ht="12.75" customHeight="1" x14ac:dyDescent="0.25">
      <c r="A49" s="100"/>
      <c r="B49" s="14" t="s">
        <v>200</v>
      </c>
      <c r="C49" s="18" t="s">
        <v>321</v>
      </c>
      <c r="D49" s="14"/>
      <c r="E49" s="64">
        <f>0.99*MaxAnnualCapacityFactor!E49</f>
        <v>1.5236099999999999E-2</v>
      </c>
      <c r="F49" s="64">
        <f>0.99*MaxAnnualCapacityFactor!F49</f>
        <v>1.5236099999999999E-2</v>
      </c>
      <c r="G49" s="64">
        <f>0.99*MaxAnnualCapacityFactor!G49</f>
        <v>1.5236099999999999E-2</v>
      </c>
      <c r="H49" s="64">
        <f>0.99*MaxAnnualCapacityFactor!H49</f>
        <v>1.5236099999999999E-2</v>
      </c>
      <c r="I49" s="64">
        <f>0.99*MaxAnnualCapacityFactor!I49</f>
        <v>1.5236099999999999E-2</v>
      </c>
      <c r="J49" s="64">
        <f>0.99*MaxAnnualCapacityFactor!J49</f>
        <v>1.5236099999999999E-2</v>
      </c>
      <c r="K49" s="64">
        <f>0.99*MaxAnnualCapacityFactor!K49</f>
        <v>1.5236099999999999E-2</v>
      </c>
      <c r="L49" s="64">
        <f>0.99*MaxAnnualCapacityFactor!L49</f>
        <v>1.5236099999999999E-2</v>
      </c>
      <c r="M49" s="64">
        <f>0.99*MaxAnnualCapacityFactor!M49</f>
        <v>1.5236099999999999E-2</v>
      </c>
      <c r="N49" s="64">
        <f>0.99*MaxAnnualCapacityFactor!N49</f>
        <v>1.5236099999999999E-2</v>
      </c>
      <c r="O49" s="64">
        <f>0.99*MaxAnnualCapacityFactor!O49</f>
        <v>1.5236099999999999E-2</v>
      </c>
      <c r="P49" s="64">
        <f>0.99*MaxAnnualCapacityFactor!P49</f>
        <v>1.5236099999999999E-2</v>
      </c>
      <c r="Q49" s="64">
        <f>0.99*MaxAnnualCapacityFactor!Q49</f>
        <v>1.5236099999999999E-2</v>
      </c>
      <c r="R49" s="64">
        <f>0.99*MaxAnnualCapacityFactor!R49</f>
        <v>1.5236099999999999E-2</v>
      </c>
      <c r="S49" s="64">
        <f>0.99*MaxAnnualCapacityFactor!S49</f>
        <v>1.5236099999999999E-2</v>
      </c>
      <c r="T49" s="64">
        <f>0.99*MaxAnnualCapacityFactor!T49</f>
        <v>1.5236099999999999E-2</v>
      </c>
      <c r="U49" s="64">
        <f>0.99*MaxAnnualCapacityFactor!U49</f>
        <v>1.5236099999999999E-2</v>
      </c>
      <c r="V49" s="64">
        <f>0.99*MaxAnnualCapacityFactor!V49</f>
        <v>1.5236099999999999E-2</v>
      </c>
      <c r="W49" s="64">
        <f>0.99*MaxAnnualCapacityFactor!W49</f>
        <v>1.5236099999999999E-2</v>
      </c>
      <c r="X49" s="64">
        <f>0.99*MaxAnnualCapacityFactor!X49</f>
        <v>1.5236099999999999E-2</v>
      </c>
      <c r="Y49" s="64">
        <f>0.99*MaxAnnualCapacityFactor!Y49</f>
        <v>1.5236099999999999E-2</v>
      </c>
      <c r="Z49" s="64">
        <f>0.99*MaxAnnualCapacityFactor!Z49</f>
        <v>1.5236099999999999E-2</v>
      </c>
      <c r="AA49" s="64">
        <f>0.99*MaxAnnualCapacityFactor!AA49</f>
        <v>1.5236099999999999E-2</v>
      </c>
      <c r="AB49" s="64">
        <f>0.99*MaxAnnualCapacityFactor!AB49</f>
        <v>1.5236099999999999E-2</v>
      </c>
      <c r="AC49" s="64">
        <f>0.99*MaxAnnualCapacityFactor!AC49</f>
        <v>1.5236099999999999E-2</v>
      </c>
      <c r="AD49" s="64">
        <f>0.99*MaxAnnualCapacityFactor!AD49</f>
        <v>1.5236099999999999E-2</v>
      </c>
      <c r="AE49" s="64">
        <f>0.99*MaxAnnualCapacityFactor!AE49</f>
        <v>1.5236099999999999E-2</v>
      </c>
      <c r="AF49" s="64">
        <f>0.99*MaxAnnualCapacityFactor!AF49</f>
        <v>1.5236099999999999E-2</v>
      </c>
      <c r="AG49" s="64">
        <f>0.99*MaxAnnualCapacityFactor!AG49</f>
        <v>1.5236099999999999E-2</v>
      </c>
      <c r="AH49" s="64">
        <f>0.99*MaxAnnualCapacityFactor!AH49</f>
        <v>1.5236099999999999E-2</v>
      </c>
      <c r="AI49" s="64">
        <f>0.99*MaxAnnualCapacityFactor!AI49</f>
        <v>1.5236099999999999E-2</v>
      </c>
      <c r="AJ49" s="55" t="s">
        <v>438</v>
      </c>
      <c r="AK49" s="14">
        <v>1</v>
      </c>
    </row>
    <row r="50" spans="1:37" ht="12.75" customHeight="1" x14ac:dyDescent="0.25">
      <c r="A50" s="100"/>
      <c r="B50" s="14" t="s">
        <v>201</v>
      </c>
      <c r="C50" s="18" t="s">
        <v>321</v>
      </c>
      <c r="D50" s="14"/>
      <c r="E50" s="64">
        <f>0.99*MaxAnnualCapacityFactor!E50</f>
        <v>1.9859400000000003E-2</v>
      </c>
      <c r="F50" s="64">
        <f>0.99*MaxAnnualCapacityFactor!F50</f>
        <v>1.9859400000000003E-2</v>
      </c>
      <c r="G50" s="64">
        <f>0.99*MaxAnnualCapacityFactor!G50</f>
        <v>1.9859400000000003E-2</v>
      </c>
      <c r="H50" s="64">
        <f>0.99*MaxAnnualCapacityFactor!H50</f>
        <v>1.9859400000000003E-2</v>
      </c>
      <c r="I50" s="64">
        <f>0.99*MaxAnnualCapacityFactor!I50</f>
        <v>1.9859400000000003E-2</v>
      </c>
      <c r="J50" s="64">
        <f>0.99*MaxAnnualCapacityFactor!J50</f>
        <v>1.9859400000000003E-2</v>
      </c>
      <c r="K50" s="64">
        <f>0.99*MaxAnnualCapacityFactor!K50</f>
        <v>1.9859400000000003E-2</v>
      </c>
      <c r="L50" s="64">
        <f>0.99*MaxAnnualCapacityFactor!L50</f>
        <v>1.9859400000000003E-2</v>
      </c>
      <c r="M50" s="64">
        <f>0.99*MaxAnnualCapacityFactor!M50</f>
        <v>1.9859400000000003E-2</v>
      </c>
      <c r="N50" s="64">
        <f>0.99*MaxAnnualCapacityFactor!N50</f>
        <v>1.9859400000000003E-2</v>
      </c>
      <c r="O50" s="64">
        <f>0.99*MaxAnnualCapacityFactor!O50</f>
        <v>1.9859400000000003E-2</v>
      </c>
      <c r="P50" s="64">
        <f>0.99*MaxAnnualCapacityFactor!P50</f>
        <v>1.9859400000000003E-2</v>
      </c>
      <c r="Q50" s="64">
        <f>0.99*MaxAnnualCapacityFactor!Q50</f>
        <v>1.9859400000000003E-2</v>
      </c>
      <c r="R50" s="64">
        <f>0.99*MaxAnnualCapacityFactor!R50</f>
        <v>1.9859400000000003E-2</v>
      </c>
      <c r="S50" s="64">
        <f>0.99*MaxAnnualCapacityFactor!S50</f>
        <v>1.9859400000000003E-2</v>
      </c>
      <c r="T50" s="64">
        <f>0.99*MaxAnnualCapacityFactor!T50</f>
        <v>1.9859400000000003E-2</v>
      </c>
      <c r="U50" s="64">
        <f>0.99*MaxAnnualCapacityFactor!U50</f>
        <v>1.9859400000000003E-2</v>
      </c>
      <c r="V50" s="64">
        <f>0.99*MaxAnnualCapacityFactor!V50</f>
        <v>1.9859400000000003E-2</v>
      </c>
      <c r="W50" s="64">
        <f>0.99*MaxAnnualCapacityFactor!W50</f>
        <v>1.9859400000000003E-2</v>
      </c>
      <c r="X50" s="64">
        <f>0.99*MaxAnnualCapacityFactor!X50</f>
        <v>1.9859400000000003E-2</v>
      </c>
      <c r="Y50" s="64">
        <f>0.99*MaxAnnualCapacityFactor!Y50</f>
        <v>1.9859400000000003E-2</v>
      </c>
      <c r="Z50" s="64">
        <f>0.99*MaxAnnualCapacityFactor!Z50</f>
        <v>1.9859400000000003E-2</v>
      </c>
      <c r="AA50" s="64">
        <f>0.99*MaxAnnualCapacityFactor!AA50</f>
        <v>1.9859400000000003E-2</v>
      </c>
      <c r="AB50" s="64">
        <f>0.99*MaxAnnualCapacityFactor!AB50</f>
        <v>1.9859400000000003E-2</v>
      </c>
      <c r="AC50" s="64">
        <f>0.99*MaxAnnualCapacityFactor!AC50</f>
        <v>1.9859400000000003E-2</v>
      </c>
      <c r="AD50" s="64">
        <f>0.99*MaxAnnualCapacityFactor!AD50</f>
        <v>1.9859400000000003E-2</v>
      </c>
      <c r="AE50" s="64">
        <f>0.99*MaxAnnualCapacityFactor!AE50</f>
        <v>1.9859400000000003E-2</v>
      </c>
      <c r="AF50" s="64">
        <f>0.99*MaxAnnualCapacityFactor!AF50</f>
        <v>1.9859400000000003E-2</v>
      </c>
      <c r="AG50" s="64">
        <f>0.99*MaxAnnualCapacityFactor!AG50</f>
        <v>1.9859400000000003E-2</v>
      </c>
      <c r="AH50" s="64">
        <f>0.99*MaxAnnualCapacityFactor!AH50</f>
        <v>1.9859400000000003E-2</v>
      </c>
      <c r="AI50" s="64">
        <f>0.99*MaxAnnualCapacityFactor!AI50</f>
        <v>1.9859400000000003E-2</v>
      </c>
      <c r="AJ50" s="55" t="s">
        <v>438</v>
      </c>
      <c r="AK50" s="14">
        <v>1</v>
      </c>
    </row>
    <row r="51" spans="1:37" ht="12.75" customHeight="1" x14ac:dyDescent="0.25">
      <c r="A51" s="100"/>
      <c r="B51" s="14" t="s">
        <v>202</v>
      </c>
      <c r="C51" s="18" t="s">
        <v>321</v>
      </c>
      <c r="D51" s="14"/>
      <c r="E51" s="64">
        <f>0.99*MaxAnnualCapacityFactor!E51</f>
        <v>1.9859400000000003E-2</v>
      </c>
      <c r="F51" s="64">
        <f>0.99*MaxAnnualCapacityFactor!F51</f>
        <v>1.9859400000000003E-2</v>
      </c>
      <c r="G51" s="64">
        <f>0.99*MaxAnnualCapacityFactor!G51</f>
        <v>1.9859400000000003E-2</v>
      </c>
      <c r="H51" s="64">
        <f>0.99*MaxAnnualCapacityFactor!H51</f>
        <v>1.9859400000000003E-2</v>
      </c>
      <c r="I51" s="64">
        <f>0.99*MaxAnnualCapacityFactor!I51</f>
        <v>1.9859400000000003E-2</v>
      </c>
      <c r="J51" s="64">
        <f>0.99*MaxAnnualCapacityFactor!J51</f>
        <v>1.9859400000000003E-2</v>
      </c>
      <c r="K51" s="64">
        <f>0.99*MaxAnnualCapacityFactor!K51</f>
        <v>1.9859400000000003E-2</v>
      </c>
      <c r="L51" s="64">
        <f>0.99*MaxAnnualCapacityFactor!L51</f>
        <v>1.9859400000000003E-2</v>
      </c>
      <c r="M51" s="64">
        <f>0.99*MaxAnnualCapacityFactor!M51</f>
        <v>1.9859400000000003E-2</v>
      </c>
      <c r="N51" s="64">
        <f>0.99*MaxAnnualCapacityFactor!N51</f>
        <v>1.9859400000000003E-2</v>
      </c>
      <c r="O51" s="64">
        <f>0.99*MaxAnnualCapacityFactor!O51</f>
        <v>1.9859400000000003E-2</v>
      </c>
      <c r="P51" s="64">
        <f>0.99*MaxAnnualCapacityFactor!P51</f>
        <v>1.9859400000000003E-2</v>
      </c>
      <c r="Q51" s="64">
        <f>0.99*MaxAnnualCapacityFactor!Q51</f>
        <v>1.9859400000000003E-2</v>
      </c>
      <c r="R51" s="64">
        <f>0.99*MaxAnnualCapacityFactor!R51</f>
        <v>1.9859400000000003E-2</v>
      </c>
      <c r="S51" s="64">
        <f>0.99*MaxAnnualCapacityFactor!S51</f>
        <v>1.9859400000000003E-2</v>
      </c>
      <c r="T51" s="64">
        <f>0.99*MaxAnnualCapacityFactor!T51</f>
        <v>1.9859400000000003E-2</v>
      </c>
      <c r="U51" s="64">
        <f>0.99*MaxAnnualCapacityFactor!U51</f>
        <v>1.9859400000000003E-2</v>
      </c>
      <c r="V51" s="64">
        <f>0.99*MaxAnnualCapacityFactor!V51</f>
        <v>1.9859400000000003E-2</v>
      </c>
      <c r="W51" s="64">
        <f>0.99*MaxAnnualCapacityFactor!W51</f>
        <v>1.9859400000000003E-2</v>
      </c>
      <c r="X51" s="64">
        <f>0.99*MaxAnnualCapacityFactor!X51</f>
        <v>1.9859400000000003E-2</v>
      </c>
      <c r="Y51" s="64">
        <f>0.99*MaxAnnualCapacityFactor!Y51</f>
        <v>1.9859400000000003E-2</v>
      </c>
      <c r="Z51" s="64">
        <f>0.99*MaxAnnualCapacityFactor!Z51</f>
        <v>1.9859400000000003E-2</v>
      </c>
      <c r="AA51" s="64">
        <f>0.99*MaxAnnualCapacityFactor!AA51</f>
        <v>1.9859400000000003E-2</v>
      </c>
      <c r="AB51" s="64">
        <f>0.99*MaxAnnualCapacityFactor!AB51</f>
        <v>1.9859400000000003E-2</v>
      </c>
      <c r="AC51" s="64">
        <f>0.99*MaxAnnualCapacityFactor!AC51</f>
        <v>1.9859400000000003E-2</v>
      </c>
      <c r="AD51" s="64">
        <f>0.99*MaxAnnualCapacityFactor!AD51</f>
        <v>1.9859400000000003E-2</v>
      </c>
      <c r="AE51" s="64">
        <f>0.99*MaxAnnualCapacityFactor!AE51</f>
        <v>1.9859400000000003E-2</v>
      </c>
      <c r="AF51" s="64">
        <f>0.99*MaxAnnualCapacityFactor!AF51</f>
        <v>1.9859400000000003E-2</v>
      </c>
      <c r="AG51" s="64">
        <f>0.99*MaxAnnualCapacityFactor!AG51</f>
        <v>1.9859400000000003E-2</v>
      </c>
      <c r="AH51" s="64">
        <f>0.99*MaxAnnualCapacityFactor!AH51</f>
        <v>1.9859400000000003E-2</v>
      </c>
      <c r="AI51" s="64">
        <f>0.99*MaxAnnualCapacityFactor!AI51</f>
        <v>1.9859400000000003E-2</v>
      </c>
      <c r="AJ51" s="55" t="s">
        <v>438</v>
      </c>
      <c r="AK51" s="14">
        <v>1</v>
      </c>
    </row>
    <row r="52" spans="1:37" ht="12.75" customHeight="1" x14ac:dyDescent="0.25">
      <c r="A52" s="100" t="s">
        <v>29</v>
      </c>
      <c r="B52" s="14" t="s">
        <v>195</v>
      </c>
      <c r="C52" s="18" t="s">
        <v>321</v>
      </c>
      <c r="D52" s="14"/>
      <c r="E52" s="64">
        <f>0.99*MaxAnnualCapacityFactor!E52</f>
        <v>1.65924E-2</v>
      </c>
      <c r="F52" s="64">
        <f>0.99*MaxAnnualCapacityFactor!F52</f>
        <v>1.65924E-2</v>
      </c>
      <c r="G52" s="64">
        <f>0.99*MaxAnnualCapacityFactor!G52</f>
        <v>1.65924E-2</v>
      </c>
      <c r="H52" s="64">
        <f>0.99*MaxAnnualCapacityFactor!H52</f>
        <v>1.65924E-2</v>
      </c>
      <c r="I52" s="64">
        <f>0.99*MaxAnnualCapacityFactor!I52</f>
        <v>1.65924E-2</v>
      </c>
      <c r="J52" s="64">
        <f>0.99*MaxAnnualCapacityFactor!J52</f>
        <v>1.65924E-2</v>
      </c>
      <c r="K52" s="64">
        <f>0.99*MaxAnnualCapacityFactor!K52</f>
        <v>1.65924E-2</v>
      </c>
      <c r="L52" s="64">
        <f>0.99*MaxAnnualCapacityFactor!L52</f>
        <v>1.65924E-2</v>
      </c>
      <c r="M52" s="64">
        <f>0.99*MaxAnnualCapacityFactor!M52</f>
        <v>1.65924E-2</v>
      </c>
      <c r="N52" s="64">
        <f>0.99*MaxAnnualCapacityFactor!N52</f>
        <v>1.65924E-2</v>
      </c>
      <c r="O52" s="64">
        <f>0.99*MaxAnnualCapacityFactor!O52</f>
        <v>1.65924E-2</v>
      </c>
      <c r="P52" s="64">
        <f>0.99*MaxAnnualCapacityFactor!P52</f>
        <v>1.65924E-2</v>
      </c>
      <c r="Q52" s="64">
        <f>0.99*MaxAnnualCapacityFactor!Q52</f>
        <v>1.65924E-2</v>
      </c>
      <c r="R52" s="64">
        <f>0.99*MaxAnnualCapacityFactor!R52</f>
        <v>1.65924E-2</v>
      </c>
      <c r="S52" s="64">
        <f>0.99*MaxAnnualCapacityFactor!S52</f>
        <v>1.65924E-2</v>
      </c>
      <c r="T52" s="64">
        <f>0.99*MaxAnnualCapacityFactor!T52</f>
        <v>1.65924E-2</v>
      </c>
      <c r="U52" s="64">
        <f>0.99*MaxAnnualCapacityFactor!U52</f>
        <v>1.65924E-2</v>
      </c>
      <c r="V52" s="64">
        <f>0.99*MaxAnnualCapacityFactor!V52</f>
        <v>1.65924E-2</v>
      </c>
      <c r="W52" s="64">
        <f>0.99*MaxAnnualCapacityFactor!W52</f>
        <v>1.65924E-2</v>
      </c>
      <c r="X52" s="64">
        <f>0.99*MaxAnnualCapacityFactor!X52</f>
        <v>1.65924E-2</v>
      </c>
      <c r="Y52" s="64">
        <f>0.99*MaxAnnualCapacityFactor!Y52</f>
        <v>1.65924E-2</v>
      </c>
      <c r="Z52" s="64">
        <f>0.99*MaxAnnualCapacityFactor!Z52</f>
        <v>1.65924E-2</v>
      </c>
      <c r="AA52" s="64">
        <f>0.99*MaxAnnualCapacityFactor!AA52</f>
        <v>1.65924E-2</v>
      </c>
      <c r="AB52" s="64">
        <f>0.99*MaxAnnualCapacityFactor!AB52</f>
        <v>1.65924E-2</v>
      </c>
      <c r="AC52" s="64">
        <f>0.99*MaxAnnualCapacityFactor!AC52</f>
        <v>1.65924E-2</v>
      </c>
      <c r="AD52" s="64">
        <f>0.99*MaxAnnualCapacityFactor!AD52</f>
        <v>1.65924E-2</v>
      </c>
      <c r="AE52" s="64">
        <f>0.99*MaxAnnualCapacityFactor!AE52</f>
        <v>1.65924E-2</v>
      </c>
      <c r="AF52" s="64">
        <f>0.99*MaxAnnualCapacityFactor!AF52</f>
        <v>1.65924E-2</v>
      </c>
      <c r="AG52" s="64">
        <f>0.99*MaxAnnualCapacityFactor!AG52</f>
        <v>1.65924E-2</v>
      </c>
      <c r="AH52" s="64">
        <f>0.99*MaxAnnualCapacityFactor!AH52</f>
        <v>1.65924E-2</v>
      </c>
      <c r="AI52" s="64">
        <f>0.99*MaxAnnualCapacityFactor!AI52</f>
        <v>1.65924E-2</v>
      </c>
      <c r="AJ52" s="55" t="s">
        <v>438</v>
      </c>
      <c r="AK52" s="14">
        <v>1</v>
      </c>
    </row>
    <row r="53" spans="1:37" ht="12.75" customHeight="1" x14ac:dyDescent="0.25">
      <c r="A53" s="100"/>
      <c r="B53" s="14" t="s">
        <v>199</v>
      </c>
      <c r="C53" s="18" t="s">
        <v>321</v>
      </c>
      <c r="D53" s="14"/>
      <c r="E53" s="64">
        <f>0.99*MaxAnnualCapacityFactor!E53</f>
        <v>2.4096599999999999E-2</v>
      </c>
      <c r="F53" s="64">
        <f>0.99*MaxAnnualCapacityFactor!F53</f>
        <v>2.4096599999999999E-2</v>
      </c>
      <c r="G53" s="64">
        <f>0.99*MaxAnnualCapacityFactor!G53</f>
        <v>2.4096599999999999E-2</v>
      </c>
      <c r="H53" s="64">
        <f>0.99*MaxAnnualCapacityFactor!H53</f>
        <v>2.4096599999999999E-2</v>
      </c>
      <c r="I53" s="64">
        <f>0.99*MaxAnnualCapacityFactor!I53</f>
        <v>2.4096599999999999E-2</v>
      </c>
      <c r="J53" s="64">
        <f>0.99*MaxAnnualCapacityFactor!J53</f>
        <v>2.4096599999999999E-2</v>
      </c>
      <c r="K53" s="64">
        <f>0.99*MaxAnnualCapacityFactor!K53</f>
        <v>2.4096599999999999E-2</v>
      </c>
      <c r="L53" s="64">
        <f>0.99*MaxAnnualCapacityFactor!L53</f>
        <v>2.4096599999999999E-2</v>
      </c>
      <c r="M53" s="64">
        <f>0.99*MaxAnnualCapacityFactor!M53</f>
        <v>2.4096599999999999E-2</v>
      </c>
      <c r="N53" s="64">
        <f>0.99*MaxAnnualCapacityFactor!N53</f>
        <v>2.4096599999999999E-2</v>
      </c>
      <c r="O53" s="64">
        <f>0.99*MaxAnnualCapacityFactor!O53</f>
        <v>2.4096599999999999E-2</v>
      </c>
      <c r="P53" s="64">
        <f>0.99*MaxAnnualCapacityFactor!P53</f>
        <v>2.4096599999999999E-2</v>
      </c>
      <c r="Q53" s="64">
        <f>0.99*MaxAnnualCapacityFactor!Q53</f>
        <v>2.4096599999999999E-2</v>
      </c>
      <c r="R53" s="64">
        <f>0.99*MaxAnnualCapacityFactor!R53</f>
        <v>2.4096599999999999E-2</v>
      </c>
      <c r="S53" s="64">
        <f>0.99*MaxAnnualCapacityFactor!S53</f>
        <v>2.4096599999999999E-2</v>
      </c>
      <c r="T53" s="64">
        <f>0.99*MaxAnnualCapacityFactor!T53</f>
        <v>2.4096599999999999E-2</v>
      </c>
      <c r="U53" s="64">
        <f>0.99*MaxAnnualCapacityFactor!U53</f>
        <v>2.4096599999999999E-2</v>
      </c>
      <c r="V53" s="64">
        <f>0.99*MaxAnnualCapacityFactor!V53</f>
        <v>2.4096599999999999E-2</v>
      </c>
      <c r="W53" s="64">
        <f>0.99*MaxAnnualCapacityFactor!W53</f>
        <v>2.4096599999999999E-2</v>
      </c>
      <c r="X53" s="64">
        <f>0.99*MaxAnnualCapacityFactor!X53</f>
        <v>2.4096599999999999E-2</v>
      </c>
      <c r="Y53" s="64">
        <f>0.99*MaxAnnualCapacityFactor!Y53</f>
        <v>2.4096599999999999E-2</v>
      </c>
      <c r="Z53" s="64">
        <f>0.99*MaxAnnualCapacityFactor!Z53</f>
        <v>2.4096599999999999E-2</v>
      </c>
      <c r="AA53" s="64">
        <f>0.99*MaxAnnualCapacityFactor!AA53</f>
        <v>2.4096599999999999E-2</v>
      </c>
      <c r="AB53" s="64">
        <f>0.99*MaxAnnualCapacityFactor!AB53</f>
        <v>2.4096599999999999E-2</v>
      </c>
      <c r="AC53" s="64">
        <f>0.99*MaxAnnualCapacityFactor!AC53</f>
        <v>2.4096599999999999E-2</v>
      </c>
      <c r="AD53" s="64">
        <f>0.99*MaxAnnualCapacityFactor!AD53</f>
        <v>2.4096599999999999E-2</v>
      </c>
      <c r="AE53" s="64">
        <f>0.99*MaxAnnualCapacityFactor!AE53</f>
        <v>2.4096599999999999E-2</v>
      </c>
      <c r="AF53" s="64">
        <f>0.99*MaxAnnualCapacityFactor!AF53</f>
        <v>2.4096599999999999E-2</v>
      </c>
      <c r="AG53" s="64">
        <f>0.99*MaxAnnualCapacityFactor!AG53</f>
        <v>2.4096599999999999E-2</v>
      </c>
      <c r="AH53" s="64">
        <f>0.99*MaxAnnualCapacityFactor!AH53</f>
        <v>2.4096599999999999E-2</v>
      </c>
      <c r="AI53" s="64">
        <f>0.99*MaxAnnualCapacityFactor!AI53</f>
        <v>2.4096599999999999E-2</v>
      </c>
      <c r="AJ53" s="55" t="s">
        <v>438</v>
      </c>
      <c r="AK53" s="14">
        <v>1</v>
      </c>
    </row>
    <row r="54" spans="1:37" ht="14.65" customHeight="1" x14ac:dyDescent="0.25">
      <c r="A54" s="100"/>
      <c r="B54" s="14" t="s">
        <v>200</v>
      </c>
      <c r="C54" s="18" t="s">
        <v>321</v>
      </c>
      <c r="D54" s="14"/>
      <c r="E54" s="64">
        <f>0.99*MaxAnnualCapacityFactor!E54</f>
        <v>1.5236099999999999E-2</v>
      </c>
      <c r="F54" s="64">
        <f>0.99*MaxAnnualCapacityFactor!F54</f>
        <v>1.5236099999999999E-2</v>
      </c>
      <c r="G54" s="64">
        <f>0.99*MaxAnnualCapacityFactor!G54</f>
        <v>1.5236099999999999E-2</v>
      </c>
      <c r="H54" s="64">
        <f>0.99*MaxAnnualCapacityFactor!H54</f>
        <v>1.5236099999999999E-2</v>
      </c>
      <c r="I54" s="64">
        <f>0.99*MaxAnnualCapacityFactor!I54</f>
        <v>1.5236099999999999E-2</v>
      </c>
      <c r="J54" s="64">
        <f>0.99*MaxAnnualCapacityFactor!J54</f>
        <v>1.5236099999999999E-2</v>
      </c>
      <c r="K54" s="64">
        <f>0.99*MaxAnnualCapacityFactor!K54</f>
        <v>1.5236099999999999E-2</v>
      </c>
      <c r="L54" s="64">
        <f>0.99*MaxAnnualCapacityFactor!L54</f>
        <v>1.5236099999999999E-2</v>
      </c>
      <c r="M54" s="64">
        <f>0.99*MaxAnnualCapacityFactor!M54</f>
        <v>1.5236099999999999E-2</v>
      </c>
      <c r="N54" s="64">
        <f>0.99*MaxAnnualCapacityFactor!N54</f>
        <v>1.5236099999999999E-2</v>
      </c>
      <c r="O54" s="64">
        <f>0.99*MaxAnnualCapacityFactor!O54</f>
        <v>1.5236099999999999E-2</v>
      </c>
      <c r="P54" s="64">
        <f>0.99*MaxAnnualCapacityFactor!P54</f>
        <v>1.5236099999999999E-2</v>
      </c>
      <c r="Q54" s="64">
        <f>0.99*MaxAnnualCapacityFactor!Q54</f>
        <v>1.5236099999999999E-2</v>
      </c>
      <c r="R54" s="64">
        <f>0.99*MaxAnnualCapacityFactor!R54</f>
        <v>1.5236099999999999E-2</v>
      </c>
      <c r="S54" s="64">
        <f>0.99*MaxAnnualCapacityFactor!S54</f>
        <v>1.5236099999999999E-2</v>
      </c>
      <c r="T54" s="64">
        <f>0.99*MaxAnnualCapacityFactor!T54</f>
        <v>1.5236099999999999E-2</v>
      </c>
      <c r="U54" s="64">
        <f>0.99*MaxAnnualCapacityFactor!U54</f>
        <v>1.5236099999999999E-2</v>
      </c>
      <c r="V54" s="64">
        <f>0.99*MaxAnnualCapacityFactor!V54</f>
        <v>1.5236099999999999E-2</v>
      </c>
      <c r="W54" s="64">
        <f>0.99*MaxAnnualCapacityFactor!W54</f>
        <v>1.5236099999999999E-2</v>
      </c>
      <c r="X54" s="64">
        <f>0.99*MaxAnnualCapacityFactor!X54</f>
        <v>1.5236099999999999E-2</v>
      </c>
      <c r="Y54" s="64">
        <f>0.99*MaxAnnualCapacityFactor!Y54</f>
        <v>1.5236099999999999E-2</v>
      </c>
      <c r="Z54" s="64">
        <f>0.99*MaxAnnualCapacityFactor!Z54</f>
        <v>1.5236099999999999E-2</v>
      </c>
      <c r="AA54" s="64">
        <f>0.99*MaxAnnualCapacityFactor!AA54</f>
        <v>1.5236099999999999E-2</v>
      </c>
      <c r="AB54" s="64">
        <f>0.99*MaxAnnualCapacityFactor!AB54</f>
        <v>1.5236099999999999E-2</v>
      </c>
      <c r="AC54" s="64">
        <f>0.99*MaxAnnualCapacityFactor!AC54</f>
        <v>1.5236099999999999E-2</v>
      </c>
      <c r="AD54" s="64">
        <f>0.99*MaxAnnualCapacityFactor!AD54</f>
        <v>1.5236099999999999E-2</v>
      </c>
      <c r="AE54" s="64">
        <f>0.99*MaxAnnualCapacityFactor!AE54</f>
        <v>1.5236099999999999E-2</v>
      </c>
      <c r="AF54" s="64">
        <f>0.99*MaxAnnualCapacityFactor!AF54</f>
        <v>1.5236099999999999E-2</v>
      </c>
      <c r="AG54" s="64">
        <f>0.99*MaxAnnualCapacityFactor!AG54</f>
        <v>1.5236099999999999E-2</v>
      </c>
      <c r="AH54" s="64">
        <f>0.99*MaxAnnualCapacityFactor!AH54</f>
        <v>1.5236099999999999E-2</v>
      </c>
      <c r="AI54" s="64">
        <f>0.99*MaxAnnualCapacityFactor!AI54</f>
        <v>1.5236099999999999E-2</v>
      </c>
      <c r="AJ54" s="55" t="s">
        <v>438</v>
      </c>
      <c r="AK54" s="14">
        <v>1</v>
      </c>
    </row>
    <row r="55" spans="1:37" ht="14.65" customHeight="1" x14ac:dyDescent="0.25">
      <c r="A55" s="100"/>
      <c r="B55" s="14" t="s">
        <v>201</v>
      </c>
      <c r="C55" s="18" t="s">
        <v>321</v>
      </c>
      <c r="D55" s="14"/>
      <c r="E55" s="64">
        <f>0.99*MaxAnnualCapacityFactor!E55</f>
        <v>1.9859400000000003E-2</v>
      </c>
      <c r="F55" s="64">
        <f>0.99*MaxAnnualCapacityFactor!F55</f>
        <v>1.9859400000000003E-2</v>
      </c>
      <c r="G55" s="64">
        <f>0.99*MaxAnnualCapacityFactor!G55</f>
        <v>1.9859400000000003E-2</v>
      </c>
      <c r="H55" s="64">
        <f>0.99*MaxAnnualCapacityFactor!H55</f>
        <v>1.9859400000000003E-2</v>
      </c>
      <c r="I55" s="64">
        <f>0.99*MaxAnnualCapacityFactor!I55</f>
        <v>1.9859400000000003E-2</v>
      </c>
      <c r="J55" s="64">
        <f>0.99*MaxAnnualCapacityFactor!J55</f>
        <v>1.9859400000000003E-2</v>
      </c>
      <c r="K55" s="64">
        <f>0.99*MaxAnnualCapacityFactor!K55</f>
        <v>1.9859400000000003E-2</v>
      </c>
      <c r="L55" s="64">
        <f>0.99*MaxAnnualCapacityFactor!L55</f>
        <v>1.9859400000000003E-2</v>
      </c>
      <c r="M55" s="64">
        <f>0.99*MaxAnnualCapacityFactor!M55</f>
        <v>1.9859400000000003E-2</v>
      </c>
      <c r="N55" s="64">
        <f>0.99*MaxAnnualCapacityFactor!N55</f>
        <v>1.9859400000000003E-2</v>
      </c>
      <c r="O55" s="64">
        <f>0.99*MaxAnnualCapacityFactor!O55</f>
        <v>1.9859400000000003E-2</v>
      </c>
      <c r="P55" s="64">
        <f>0.99*MaxAnnualCapacityFactor!P55</f>
        <v>1.9859400000000003E-2</v>
      </c>
      <c r="Q55" s="64">
        <f>0.99*MaxAnnualCapacityFactor!Q55</f>
        <v>1.9859400000000003E-2</v>
      </c>
      <c r="R55" s="64">
        <f>0.99*MaxAnnualCapacityFactor!R55</f>
        <v>1.9859400000000003E-2</v>
      </c>
      <c r="S55" s="64">
        <f>0.99*MaxAnnualCapacityFactor!S55</f>
        <v>1.9859400000000003E-2</v>
      </c>
      <c r="T55" s="64">
        <f>0.99*MaxAnnualCapacityFactor!T55</f>
        <v>1.9859400000000003E-2</v>
      </c>
      <c r="U55" s="64">
        <f>0.99*MaxAnnualCapacityFactor!U55</f>
        <v>1.9859400000000003E-2</v>
      </c>
      <c r="V55" s="64">
        <f>0.99*MaxAnnualCapacityFactor!V55</f>
        <v>1.9859400000000003E-2</v>
      </c>
      <c r="W55" s="64">
        <f>0.99*MaxAnnualCapacityFactor!W55</f>
        <v>1.9859400000000003E-2</v>
      </c>
      <c r="X55" s="64">
        <f>0.99*MaxAnnualCapacityFactor!X55</f>
        <v>1.9859400000000003E-2</v>
      </c>
      <c r="Y55" s="64">
        <f>0.99*MaxAnnualCapacityFactor!Y55</f>
        <v>1.9859400000000003E-2</v>
      </c>
      <c r="Z55" s="64">
        <f>0.99*MaxAnnualCapacityFactor!Z55</f>
        <v>1.9859400000000003E-2</v>
      </c>
      <c r="AA55" s="64">
        <f>0.99*MaxAnnualCapacityFactor!AA55</f>
        <v>1.9859400000000003E-2</v>
      </c>
      <c r="AB55" s="64">
        <f>0.99*MaxAnnualCapacityFactor!AB55</f>
        <v>1.9859400000000003E-2</v>
      </c>
      <c r="AC55" s="64">
        <f>0.99*MaxAnnualCapacityFactor!AC55</f>
        <v>1.9859400000000003E-2</v>
      </c>
      <c r="AD55" s="64">
        <f>0.99*MaxAnnualCapacityFactor!AD55</f>
        <v>1.9859400000000003E-2</v>
      </c>
      <c r="AE55" s="64">
        <f>0.99*MaxAnnualCapacityFactor!AE55</f>
        <v>1.9859400000000003E-2</v>
      </c>
      <c r="AF55" s="64">
        <f>0.99*MaxAnnualCapacityFactor!AF55</f>
        <v>1.9859400000000003E-2</v>
      </c>
      <c r="AG55" s="64">
        <f>0.99*MaxAnnualCapacityFactor!AG55</f>
        <v>1.9859400000000003E-2</v>
      </c>
      <c r="AH55" s="64">
        <f>0.99*MaxAnnualCapacityFactor!AH55</f>
        <v>1.9859400000000003E-2</v>
      </c>
      <c r="AI55" s="64">
        <f>0.99*MaxAnnualCapacityFactor!AI55</f>
        <v>1.9859400000000003E-2</v>
      </c>
      <c r="AJ55" s="55" t="s">
        <v>438</v>
      </c>
      <c r="AK55" s="14">
        <v>1</v>
      </c>
    </row>
    <row r="56" spans="1:37" ht="14.65" customHeight="1" x14ac:dyDescent="0.25">
      <c r="A56" s="100"/>
      <c r="B56" s="14" t="s">
        <v>202</v>
      </c>
      <c r="C56" s="18" t="s">
        <v>321</v>
      </c>
      <c r="D56" s="14"/>
      <c r="E56" s="64">
        <f>0.99*MaxAnnualCapacityFactor!E56</f>
        <v>1.9859400000000003E-2</v>
      </c>
      <c r="F56" s="64">
        <f>0.99*MaxAnnualCapacityFactor!F56</f>
        <v>1.9859400000000003E-2</v>
      </c>
      <c r="G56" s="64">
        <f>0.99*MaxAnnualCapacityFactor!G56</f>
        <v>1.9859400000000003E-2</v>
      </c>
      <c r="H56" s="64">
        <f>0.99*MaxAnnualCapacityFactor!H56</f>
        <v>1.9859400000000003E-2</v>
      </c>
      <c r="I56" s="64">
        <f>0.99*MaxAnnualCapacityFactor!I56</f>
        <v>1.9859400000000003E-2</v>
      </c>
      <c r="J56" s="64">
        <f>0.99*MaxAnnualCapacityFactor!J56</f>
        <v>1.9859400000000003E-2</v>
      </c>
      <c r="K56" s="64">
        <f>0.99*MaxAnnualCapacityFactor!K56</f>
        <v>1.9859400000000003E-2</v>
      </c>
      <c r="L56" s="64">
        <f>0.99*MaxAnnualCapacityFactor!L56</f>
        <v>1.9859400000000003E-2</v>
      </c>
      <c r="M56" s="64">
        <f>0.99*MaxAnnualCapacityFactor!M56</f>
        <v>1.9859400000000003E-2</v>
      </c>
      <c r="N56" s="64">
        <f>0.99*MaxAnnualCapacityFactor!N56</f>
        <v>1.9859400000000003E-2</v>
      </c>
      <c r="O56" s="64">
        <f>0.99*MaxAnnualCapacityFactor!O56</f>
        <v>1.9859400000000003E-2</v>
      </c>
      <c r="P56" s="64">
        <f>0.99*MaxAnnualCapacityFactor!P56</f>
        <v>1.9859400000000003E-2</v>
      </c>
      <c r="Q56" s="64">
        <f>0.99*MaxAnnualCapacityFactor!Q56</f>
        <v>1.9859400000000003E-2</v>
      </c>
      <c r="R56" s="64">
        <f>0.99*MaxAnnualCapacityFactor!R56</f>
        <v>1.9859400000000003E-2</v>
      </c>
      <c r="S56" s="64">
        <f>0.99*MaxAnnualCapacityFactor!S56</f>
        <v>1.9859400000000003E-2</v>
      </c>
      <c r="T56" s="64">
        <f>0.99*MaxAnnualCapacityFactor!T56</f>
        <v>1.9859400000000003E-2</v>
      </c>
      <c r="U56" s="64">
        <f>0.99*MaxAnnualCapacityFactor!U56</f>
        <v>1.9859400000000003E-2</v>
      </c>
      <c r="V56" s="64">
        <f>0.99*MaxAnnualCapacityFactor!V56</f>
        <v>1.9859400000000003E-2</v>
      </c>
      <c r="W56" s="64">
        <f>0.99*MaxAnnualCapacityFactor!W56</f>
        <v>1.9859400000000003E-2</v>
      </c>
      <c r="X56" s="64">
        <f>0.99*MaxAnnualCapacityFactor!X56</f>
        <v>1.9859400000000003E-2</v>
      </c>
      <c r="Y56" s="64">
        <f>0.99*MaxAnnualCapacityFactor!Y56</f>
        <v>1.9859400000000003E-2</v>
      </c>
      <c r="Z56" s="64">
        <f>0.99*MaxAnnualCapacityFactor!Z56</f>
        <v>1.9859400000000003E-2</v>
      </c>
      <c r="AA56" s="64">
        <f>0.99*MaxAnnualCapacityFactor!AA56</f>
        <v>1.9859400000000003E-2</v>
      </c>
      <c r="AB56" s="64">
        <f>0.99*MaxAnnualCapacityFactor!AB56</f>
        <v>1.9859400000000003E-2</v>
      </c>
      <c r="AC56" s="64">
        <f>0.99*MaxAnnualCapacityFactor!AC56</f>
        <v>1.9859400000000003E-2</v>
      </c>
      <c r="AD56" s="64">
        <f>0.99*MaxAnnualCapacityFactor!AD56</f>
        <v>1.9859400000000003E-2</v>
      </c>
      <c r="AE56" s="64">
        <f>0.99*MaxAnnualCapacityFactor!AE56</f>
        <v>1.9859400000000003E-2</v>
      </c>
      <c r="AF56" s="64">
        <f>0.99*MaxAnnualCapacityFactor!AF56</f>
        <v>1.9859400000000003E-2</v>
      </c>
      <c r="AG56" s="64">
        <f>0.99*MaxAnnualCapacityFactor!AG56</f>
        <v>1.9859400000000003E-2</v>
      </c>
      <c r="AH56" s="64">
        <f>0.99*MaxAnnualCapacityFactor!AH56</f>
        <v>1.9859400000000003E-2</v>
      </c>
      <c r="AI56" s="64">
        <f>0.99*MaxAnnualCapacityFactor!AI56</f>
        <v>1.9859400000000003E-2</v>
      </c>
      <c r="AJ56" s="55" t="s">
        <v>438</v>
      </c>
      <c r="AK56" s="14">
        <v>1</v>
      </c>
    </row>
    <row r="57" spans="1:37" ht="14.65" customHeight="1" x14ac:dyDescent="0.25">
      <c r="A57" s="100" t="s">
        <v>31</v>
      </c>
      <c r="B57" s="14" t="s">
        <v>195</v>
      </c>
      <c r="C57" s="18" t="s">
        <v>321</v>
      </c>
      <c r="D57" s="14"/>
      <c r="E57" s="64">
        <f>0.99*MaxAnnualCapacityFactor!E57</f>
        <v>1.65924E-2</v>
      </c>
      <c r="F57" s="64">
        <f>0.99*MaxAnnualCapacityFactor!F57</f>
        <v>1.65924E-2</v>
      </c>
      <c r="G57" s="64">
        <f>0.99*MaxAnnualCapacityFactor!G57</f>
        <v>1.65924E-2</v>
      </c>
      <c r="H57" s="64">
        <f>0.99*MaxAnnualCapacityFactor!H57</f>
        <v>1.65924E-2</v>
      </c>
      <c r="I57" s="64">
        <f>0.99*MaxAnnualCapacityFactor!I57</f>
        <v>1.65924E-2</v>
      </c>
      <c r="J57" s="64">
        <f>0.99*MaxAnnualCapacityFactor!J57</f>
        <v>1.65924E-2</v>
      </c>
      <c r="K57" s="64">
        <f>0.99*MaxAnnualCapacityFactor!K57</f>
        <v>1.65924E-2</v>
      </c>
      <c r="L57" s="64">
        <f>0.99*MaxAnnualCapacityFactor!L57</f>
        <v>1.65924E-2</v>
      </c>
      <c r="M57" s="64">
        <f>0.99*MaxAnnualCapacityFactor!M57</f>
        <v>1.65924E-2</v>
      </c>
      <c r="N57" s="64">
        <f>0.99*MaxAnnualCapacityFactor!N57</f>
        <v>1.65924E-2</v>
      </c>
      <c r="O57" s="64">
        <f>0.99*MaxAnnualCapacityFactor!O57</f>
        <v>1.65924E-2</v>
      </c>
      <c r="P57" s="64">
        <f>0.99*MaxAnnualCapacityFactor!P57</f>
        <v>1.65924E-2</v>
      </c>
      <c r="Q57" s="64">
        <f>0.99*MaxAnnualCapacityFactor!Q57</f>
        <v>1.65924E-2</v>
      </c>
      <c r="R57" s="64">
        <f>0.99*MaxAnnualCapacityFactor!R57</f>
        <v>1.65924E-2</v>
      </c>
      <c r="S57" s="64">
        <f>0.99*MaxAnnualCapacityFactor!S57</f>
        <v>1.65924E-2</v>
      </c>
      <c r="T57" s="64">
        <f>0.99*MaxAnnualCapacityFactor!T57</f>
        <v>1.65924E-2</v>
      </c>
      <c r="U57" s="64">
        <f>0.99*MaxAnnualCapacityFactor!U57</f>
        <v>1.65924E-2</v>
      </c>
      <c r="V57" s="64">
        <f>0.99*MaxAnnualCapacityFactor!V57</f>
        <v>1.65924E-2</v>
      </c>
      <c r="W57" s="64">
        <f>0.99*MaxAnnualCapacityFactor!W57</f>
        <v>1.65924E-2</v>
      </c>
      <c r="X57" s="64">
        <f>0.99*MaxAnnualCapacityFactor!X57</f>
        <v>1.65924E-2</v>
      </c>
      <c r="Y57" s="64">
        <f>0.99*MaxAnnualCapacityFactor!Y57</f>
        <v>1.65924E-2</v>
      </c>
      <c r="Z57" s="64">
        <f>0.99*MaxAnnualCapacityFactor!Z57</f>
        <v>1.65924E-2</v>
      </c>
      <c r="AA57" s="64">
        <f>0.99*MaxAnnualCapacityFactor!AA57</f>
        <v>1.65924E-2</v>
      </c>
      <c r="AB57" s="64">
        <f>0.99*MaxAnnualCapacityFactor!AB57</f>
        <v>1.65924E-2</v>
      </c>
      <c r="AC57" s="64">
        <f>0.99*MaxAnnualCapacityFactor!AC57</f>
        <v>1.65924E-2</v>
      </c>
      <c r="AD57" s="64">
        <f>0.99*MaxAnnualCapacityFactor!AD57</f>
        <v>1.65924E-2</v>
      </c>
      <c r="AE57" s="64">
        <f>0.99*MaxAnnualCapacityFactor!AE57</f>
        <v>1.65924E-2</v>
      </c>
      <c r="AF57" s="64">
        <f>0.99*MaxAnnualCapacityFactor!AF57</f>
        <v>1.65924E-2</v>
      </c>
      <c r="AG57" s="64">
        <f>0.99*MaxAnnualCapacityFactor!AG57</f>
        <v>1.65924E-2</v>
      </c>
      <c r="AH57" s="64">
        <f>0.99*MaxAnnualCapacityFactor!AH57</f>
        <v>1.65924E-2</v>
      </c>
      <c r="AI57" s="64">
        <f>0.99*MaxAnnualCapacityFactor!AI57</f>
        <v>1.65924E-2</v>
      </c>
      <c r="AJ57" s="55" t="s">
        <v>438</v>
      </c>
      <c r="AK57" s="14">
        <v>1</v>
      </c>
    </row>
    <row r="58" spans="1:37" ht="14.65" customHeight="1" x14ac:dyDescent="0.25">
      <c r="A58" s="100"/>
      <c r="B58" s="14" t="s">
        <v>199</v>
      </c>
      <c r="C58" s="18" t="s">
        <v>321</v>
      </c>
      <c r="D58" s="14"/>
      <c r="E58" s="64">
        <f>0.99*MaxAnnualCapacityFactor!E58</f>
        <v>2.4096599999999999E-2</v>
      </c>
      <c r="F58" s="64">
        <f>0.99*MaxAnnualCapacityFactor!F58</f>
        <v>2.4096599999999999E-2</v>
      </c>
      <c r="G58" s="64">
        <f>0.99*MaxAnnualCapacityFactor!G58</f>
        <v>2.4096599999999999E-2</v>
      </c>
      <c r="H58" s="64">
        <f>0.99*MaxAnnualCapacityFactor!H58</f>
        <v>2.4096599999999999E-2</v>
      </c>
      <c r="I58" s="64">
        <f>0.99*MaxAnnualCapacityFactor!I58</f>
        <v>2.4096599999999999E-2</v>
      </c>
      <c r="J58" s="64">
        <f>0.99*MaxAnnualCapacityFactor!J58</f>
        <v>2.4096599999999999E-2</v>
      </c>
      <c r="K58" s="64">
        <f>0.99*MaxAnnualCapacityFactor!K58</f>
        <v>2.4096599999999999E-2</v>
      </c>
      <c r="L58" s="64">
        <f>0.99*MaxAnnualCapacityFactor!L58</f>
        <v>2.4096599999999999E-2</v>
      </c>
      <c r="M58" s="64">
        <f>0.99*MaxAnnualCapacityFactor!M58</f>
        <v>2.4096599999999999E-2</v>
      </c>
      <c r="N58" s="64">
        <f>0.99*MaxAnnualCapacityFactor!N58</f>
        <v>2.4096599999999999E-2</v>
      </c>
      <c r="O58" s="64">
        <f>0.99*MaxAnnualCapacityFactor!O58</f>
        <v>2.4096599999999999E-2</v>
      </c>
      <c r="P58" s="64">
        <f>0.99*MaxAnnualCapacityFactor!P58</f>
        <v>2.4096599999999999E-2</v>
      </c>
      <c r="Q58" s="64">
        <f>0.99*MaxAnnualCapacityFactor!Q58</f>
        <v>2.4096599999999999E-2</v>
      </c>
      <c r="R58" s="64">
        <f>0.99*MaxAnnualCapacityFactor!R58</f>
        <v>2.4096599999999999E-2</v>
      </c>
      <c r="S58" s="64">
        <f>0.99*MaxAnnualCapacityFactor!S58</f>
        <v>2.4096599999999999E-2</v>
      </c>
      <c r="T58" s="64">
        <f>0.99*MaxAnnualCapacityFactor!T58</f>
        <v>2.4096599999999999E-2</v>
      </c>
      <c r="U58" s="64">
        <f>0.99*MaxAnnualCapacityFactor!U58</f>
        <v>2.4096599999999999E-2</v>
      </c>
      <c r="V58" s="64">
        <f>0.99*MaxAnnualCapacityFactor!V58</f>
        <v>2.4096599999999999E-2</v>
      </c>
      <c r="W58" s="64">
        <f>0.99*MaxAnnualCapacityFactor!W58</f>
        <v>2.4096599999999999E-2</v>
      </c>
      <c r="X58" s="64">
        <f>0.99*MaxAnnualCapacityFactor!X58</f>
        <v>2.4096599999999999E-2</v>
      </c>
      <c r="Y58" s="64">
        <f>0.99*MaxAnnualCapacityFactor!Y58</f>
        <v>2.4096599999999999E-2</v>
      </c>
      <c r="Z58" s="64">
        <f>0.99*MaxAnnualCapacityFactor!Z58</f>
        <v>2.4096599999999999E-2</v>
      </c>
      <c r="AA58" s="64">
        <f>0.99*MaxAnnualCapacityFactor!AA58</f>
        <v>2.4096599999999999E-2</v>
      </c>
      <c r="AB58" s="64">
        <f>0.99*MaxAnnualCapacityFactor!AB58</f>
        <v>2.4096599999999999E-2</v>
      </c>
      <c r="AC58" s="64">
        <f>0.99*MaxAnnualCapacityFactor!AC58</f>
        <v>2.4096599999999999E-2</v>
      </c>
      <c r="AD58" s="64">
        <f>0.99*MaxAnnualCapacityFactor!AD58</f>
        <v>2.4096599999999999E-2</v>
      </c>
      <c r="AE58" s="64">
        <f>0.99*MaxAnnualCapacityFactor!AE58</f>
        <v>2.4096599999999999E-2</v>
      </c>
      <c r="AF58" s="64">
        <f>0.99*MaxAnnualCapacityFactor!AF58</f>
        <v>2.4096599999999999E-2</v>
      </c>
      <c r="AG58" s="64">
        <f>0.99*MaxAnnualCapacityFactor!AG58</f>
        <v>2.4096599999999999E-2</v>
      </c>
      <c r="AH58" s="64">
        <f>0.99*MaxAnnualCapacityFactor!AH58</f>
        <v>2.4096599999999999E-2</v>
      </c>
      <c r="AI58" s="64">
        <f>0.99*MaxAnnualCapacityFactor!AI58</f>
        <v>2.4096599999999999E-2</v>
      </c>
      <c r="AJ58" s="55" t="s">
        <v>438</v>
      </c>
      <c r="AK58" s="14">
        <v>1</v>
      </c>
    </row>
    <row r="59" spans="1:37" ht="14.65" customHeight="1" x14ac:dyDescent="0.25">
      <c r="A59" s="100"/>
      <c r="B59" s="14" t="s">
        <v>200</v>
      </c>
      <c r="C59" s="18" t="s">
        <v>321</v>
      </c>
      <c r="D59" s="14"/>
      <c r="E59" s="64">
        <f>0.99*MaxAnnualCapacityFactor!E59</f>
        <v>1.5236099999999999E-2</v>
      </c>
      <c r="F59" s="64">
        <f>0.99*MaxAnnualCapacityFactor!F59</f>
        <v>1.5236099999999999E-2</v>
      </c>
      <c r="G59" s="64">
        <f>0.99*MaxAnnualCapacityFactor!G59</f>
        <v>1.5236099999999999E-2</v>
      </c>
      <c r="H59" s="64">
        <f>0.99*MaxAnnualCapacityFactor!H59</f>
        <v>1.5236099999999999E-2</v>
      </c>
      <c r="I59" s="64">
        <f>0.99*MaxAnnualCapacityFactor!I59</f>
        <v>1.5236099999999999E-2</v>
      </c>
      <c r="J59" s="64">
        <f>0.99*MaxAnnualCapacityFactor!J59</f>
        <v>1.5236099999999999E-2</v>
      </c>
      <c r="K59" s="64">
        <f>0.99*MaxAnnualCapacityFactor!K59</f>
        <v>1.5236099999999999E-2</v>
      </c>
      <c r="L59" s="64">
        <f>0.99*MaxAnnualCapacityFactor!L59</f>
        <v>1.5236099999999999E-2</v>
      </c>
      <c r="M59" s="64">
        <f>0.99*MaxAnnualCapacityFactor!M59</f>
        <v>1.5236099999999999E-2</v>
      </c>
      <c r="N59" s="64">
        <f>0.99*MaxAnnualCapacityFactor!N59</f>
        <v>1.5236099999999999E-2</v>
      </c>
      <c r="O59" s="64">
        <f>0.99*MaxAnnualCapacityFactor!O59</f>
        <v>1.5236099999999999E-2</v>
      </c>
      <c r="P59" s="64">
        <f>0.99*MaxAnnualCapacityFactor!P59</f>
        <v>1.5236099999999999E-2</v>
      </c>
      <c r="Q59" s="64">
        <f>0.99*MaxAnnualCapacityFactor!Q59</f>
        <v>1.5236099999999999E-2</v>
      </c>
      <c r="R59" s="64">
        <f>0.99*MaxAnnualCapacityFactor!R59</f>
        <v>1.5236099999999999E-2</v>
      </c>
      <c r="S59" s="64">
        <f>0.99*MaxAnnualCapacityFactor!S59</f>
        <v>1.5236099999999999E-2</v>
      </c>
      <c r="T59" s="64">
        <f>0.99*MaxAnnualCapacityFactor!T59</f>
        <v>1.5236099999999999E-2</v>
      </c>
      <c r="U59" s="64">
        <f>0.99*MaxAnnualCapacityFactor!U59</f>
        <v>1.5236099999999999E-2</v>
      </c>
      <c r="V59" s="64">
        <f>0.99*MaxAnnualCapacityFactor!V59</f>
        <v>1.5236099999999999E-2</v>
      </c>
      <c r="W59" s="64">
        <f>0.99*MaxAnnualCapacityFactor!W59</f>
        <v>1.5236099999999999E-2</v>
      </c>
      <c r="X59" s="64">
        <f>0.99*MaxAnnualCapacityFactor!X59</f>
        <v>1.5236099999999999E-2</v>
      </c>
      <c r="Y59" s="64">
        <f>0.99*MaxAnnualCapacityFactor!Y59</f>
        <v>1.5236099999999999E-2</v>
      </c>
      <c r="Z59" s="64">
        <f>0.99*MaxAnnualCapacityFactor!Z59</f>
        <v>1.5236099999999999E-2</v>
      </c>
      <c r="AA59" s="64">
        <f>0.99*MaxAnnualCapacityFactor!AA59</f>
        <v>1.5236099999999999E-2</v>
      </c>
      <c r="AB59" s="64">
        <f>0.99*MaxAnnualCapacityFactor!AB59</f>
        <v>1.5236099999999999E-2</v>
      </c>
      <c r="AC59" s="64">
        <f>0.99*MaxAnnualCapacityFactor!AC59</f>
        <v>1.5236099999999999E-2</v>
      </c>
      <c r="AD59" s="64">
        <f>0.99*MaxAnnualCapacityFactor!AD59</f>
        <v>1.5236099999999999E-2</v>
      </c>
      <c r="AE59" s="64">
        <f>0.99*MaxAnnualCapacityFactor!AE59</f>
        <v>1.5236099999999999E-2</v>
      </c>
      <c r="AF59" s="64">
        <f>0.99*MaxAnnualCapacityFactor!AF59</f>
        <v>1.5236099999999999E-2</v>
      </c>
      <c r="AG59" s="64">
        <f>0.99*MaxAnnualCapacityFactor!AG59</f>
        <v>1.5236099999999999E-2</v>
      </c>
      <c r="AH59" s="64">
        <f>0.99*MaxAnnualCapacityFactor!AH59</f>
        <v>1.5236099999999999E-2</v>
      </c>
      <c r="AI59" s="64">
        <f>0.99*MaxAnnualCapacityFactor!AI59</f>
        <v>1.5236099999999999E-2</v>
      </c>
      <c r="AJ59" s="55" t="s">
        <v>438</v>
      </c>
      <c r="AK59" s="14">
        <v>1</v>
      </c>
    </row>
    <row r="60" spans="1:37" ht="14.65" customHeight="1" x14ac:dyDescent="0.25">
      <c r="A60" s="100"/>
      <c r="B60" s="14" t="s">
        <v>201</v>
      </c>
      <c r="C60" s="18" t="s">
        <v>321</v>
      </c>
      <c r="D60" s="14"/>
      <c r="E60" s="64">
        <f>0.99*MaxAnnualCapacityFactor!E60</f>
        <v>1.9859400000000003E-2</v>
      </c>
      <c r="F60" s="64">
        <f>0.99*MaxAnnualCapacityFactor!F60</f>
        <v>1.9859400000000003E-2</v>
      </c>
      <c r="G60" s="64">
        <f>0.99*MaxAnnualCapacityFactor!G60</f>
        <v>1.9859400000000003E-2</v>
      </c>
      <c r="H60" s="64">
        <f>0.99*MaxAnnualCapacityFactor!H60</f>
        <v>1.9859400000000003E-2</v>
      </c>
      <c r="I60" s="64">
        <f>0.99*MaxAnnualCapacityFactor!I60</f>
        <v>1.9859400000000003E-2</v>
      </c>
      <c r="J60" s="64">
        <f>0.99*MaxAnnualCapacityFactor!J60</f>
        <v>1.9859400000000003E-2</v>
      </c>
      <c r="K60" s="64">
        <f>0.99*MaxAnnualCapacityFactor!K60</f>
        <v>1.9859400000000003E-2</v>
      </c>
      <c r="L60" s="64">
        <f>0.99*MaxAnnualCapacityFactor!L60</f>
        <v>1.9859400000000003E-2</v>
      </c>
      <c r="M60" s="64">
        <f>0.99*MaxAnnualCapacityFactor!M60</f>
        <v>1.9859400000000003E-2</v>
      </c>
      <c r="N60" s="64">
        <f>0.99*MaxAnnualCapacityFactor!N60</f>
        <v>1.9859400000000003E-2</v>
      </c>
      <c r="O60" s="64">
        <f>0.99*MaxAnnualCapacityFactor!O60</f>
        <v>1.9859400000000003E-2</v>
      </c>
      <c r="P60" s="64">
        <f>0.99*MaxAnnualCapacityFactor!P60</f>
        <v>1.9859400000000003E-2</v>
      </c>
      <c r="Q60" s="64">
        <f>0.99*MaxAnnualCapacityFactor!Q60</f>
        <v>1.9859400000000003E-2</v>
      </c>
      <c r="R60" s="64">
        <f>0.99*MaxAnnualCapacityFactor!R60</f>
        <v>1.9859400000000003E-2</v>
      </c>
      <c r="S60" s="64">
        <f>0.99*MaxAnnualCapacityFactor!S60</f>
        <v>1.9859400000000003E-2</v>
      </c>
      <c r="T60" s="64">
        <f>0.99*MaxAnnualCapacityFactor!T60</f>
        <v>1.9859400000000003E-2</v>
      </c>
      <c r="U60" s="64">
        <f>0.99*MaxAnnualCapacityFactor!U60</f>
        <v>1.9859400000000003E-2</v>
      </c>
      <c r="V60" s="64">
        <f>0.99*MaxAnnualCapacityFactor!V60</f>
        <v>1.9859400000000003E-2</v>
      </c>
      <c r="W60" s="64">
        <f>0.99*MaxAnnualCapacityFactor!W60</f>
        <v>1.9859400000000003E-2</v>
      </c>
      <c r="X60" s="64">
        <f>0.99*MaxAnnualCapacityFactor!X60</f>
        <v>1.9859400000000003E-2</v>
      </c>
      <c r="Y60" s="64">
        <f>0.99*MaxAnnualCapacityFactor!Y60</f>
        <v>1.9859400000000003E-2</v>
      </c>
      <c r="Z60" s="64">
        <f>0.99*MaxAnnualCapacityFactor!Z60</f>
        <v>1.9859400000000003E-2</v>
      </c>
      <c r="AA60" s="64">
        <f>0.99*MaxAnnualCapacityFactor!AA60</f>
        <v>1.9859400000000003E-2</v>
      </c>
      <c r="AB60" s="64">
        <f>0.99*MaxAnnualCapacityFactor!AB60</f>
        <v>1.9859400000000003E-2</v>
      </c>
      <c r="AC60" s="64">
        <f>0.99*MaxAnnualCapacityFactor!AC60</f>
        <v>1.9859400000000003E-2</v>
      </c>
      <c r="AD60" s="64">
        <f>0.99*MaxAnnualCapacityFactor!AD60</f>
        <v>1.9859400000000003E-2</v>
      </c>
      <c r="AE60" s="64">
        <f>0.99*MaxAnnualCapacityFactor!AE60</f>
        <v>1.9859400000000003E-2</v>
      </c>
      <c r="AF60" s="64">
        <f>0.99*MaxAnnualCapacityFactor!AF60</f>
        <v>1.9859400000000003E-2</v>
      </c>
      <c r="AG60" s="64">
        <f>0.99*MaxAnnualCapacityFactor!AG60</f>
        <v>1.9859400000000003E-2</v>
      </c>
      <c r="AH60" s="64">
        <f>0.99*MaxAnnualCapacityFactor!AH60</f>
        <v>1.9859400000000003E-2</v>
      </c>
      <c r="AI60" s="64">
        <f>0.99*MaxAnnualCapacityFactor!AI60</f>
        <v>1.9859400000000003E-2</v>
      </c>
      <c r="AJ60" s="55" t="s">
        <v>438</v>
      </c>
      <c r="AK60" s="14">
        <v>1</v>
      </c>
    </row>
    <row r="61" spans="1:37" ht="14.65" customHeight="1" x14ac:dyDescent="0.25">
      <c r="A61" s="100"/>
      <c r="B61" s="14" t="s">
        <v>202</v>
      </c>
      <c r="C61" s="18" t="s">
        <v>321</v>
      </c>
      <c r="D61" s="14"/>
      <c r="E61" s="64">
        <f>0.99*MaxAnnualCapacityFactor!E61</f>
        <v>1.9859400000000003E-2</v>
      </c>
      <c r="F61" s="64">
        <f>0.99*MaxAnnualCapacityFactor!F61</f>
        <v>1.9859400000000003E-2</v>
      </c>
      <c r="G61" s="64">
        <f>0.99*MaxAnnualCapacityFactor!G61</f>
        <v>1.9859400000000003E-2</v>
      </c>
      <c r="H61" s="64">
        <f>0.99*MaxAnnualCapacityFactor!H61</f>
        <v>1.9859400000000003E-2</v>
      </c>
      <c r="I61" s="64">
        <f>0.99*MaxAnnualCapacityFactor!I61</f>
        <v>1.9859400000000003E-2</v>
      </c>
      <c r="J61" s="64">
        <f>0.99*MaxAnnualCapacityFactor!J61</f>
        <v>1.9859400000000003E-2</v>
      </c>
      <c r="K61" s="64">
        <f>0.99*MaxAnnualCapacityFactor!K61</f>
        <v>1.9859400000000003E-2</v>
      </c>
      <c r="L61" s="64">
        <f>0.99*MaxAnnualCapacityFactor!L61</f>
        <v>1.9859400000000003E-2</v>
      </c>
      <c r="M61" s="64">
        <f>0.99*MaxAnnualCapacityFactor!M61</f>
        <v>1.9859400000000003E-2</v>
      </c>
      <c r="N61" s="64">
        <f>0.99*MaxAnnualCapacityFactor!N61</f>
        <v>1.9859400000000003E-2</v>
      </c>
      <c r="O61" s="64">
        <f>0.99*MaxAnnualCapacityFactor!O61</f>
        <v>1.9859400000000003E-2</v>
      </c>
      <c r="P61" s="64">
        <f>0.99*MaxAnnualCapacityFactor!P61</f>
        <v>1.9859400000000003E-2</v>
      </c>
      <c r="Q61" s="64">
        <f>0.99*MaxAnnualCapacityFactor!Q61</f>
        <v>1.9859400000000003E-2</v>
      </c>
      <c r="R61" s="64">
        <f>0.99*MaxAnnualCapacityFactor!R61</f>
        <v>1.9859400000000003E-2</v>
      </c>
      <c r="S61" s="64">
        <f>0.99*MaxAnnualCapacityFactor!S61</f>
        <v>1.9859400000000003E-2</v>
      </c>
      <c r="T61" s="64">
        <f>0.99*MaxAnnualCapacityFactor!T61</f>
        <v>1.9859400000000003E-2</v>
      </c>
      <c r="U61" s="64">
        <f>0.99*MaxAnnualCapacityFactor!U61</f>
        <v>1.9859400000000003E-2</v>
      </c>
      <c r="V61" s="64">
        <f>0.99*MaxAnnualCapacityFactor!V61</f>
        <v>1.9859400000000003E-2</v>
      </c>
      <c r="W61" s="64">
        <f>0.99*MaxAnnualCapacityFactor!W61</f>
        <v>1.9859400000000003E-2</v>
      </c>
      <c r="X61" s="64">
        <f>0.99*MaxAnnualCapacityFactor!X61</f>
        <v>1.9859400000000003E-2</v>
      </c>
      <c r="Y61" s="64">
        <f>0.99*MaxAnnualCapacityFactor!Y61</f>
        <v>1.9859400000000003E-2</v>
      </c>
      <c r="Z61" s="64">
        <f>0.99*MaxAnnualCapacityFactor!Z61</f>
        <v>1.9859400000000003E-2</v>
      </c>
      <c r="AA61" s="64">
        <f>0.99*MaxAnnualCapacityFactor!AA61</f>
        <v>1.9859400000000003E-2</v>
      </c>
      <c r="AB61" s="64">
        <f>0.99*MaxAnnualCapacityFactor!AB61</f>
        <v>1.9859400000000003E-2</v>
      </c>
      <c r="AC61" s="64">
        <f>0.99*MaxAnnualCapacityFactor!AC61</f>
        <v>1.9859400000000003E-2</v>
      </c>
      <c r="AD61" s="64">
        <f>0.99*MaxAnnualCapacityFactor!AD61</f>
        <v>1.9859400000000003E-2</v>
      </c>
      <c r="AE61" s="64">
        <f>0.99*MaxAnnualCapacityFactor!AE61</f>
        <v>1.9859400000000003E-2</v>
      </c>
      <c r="AF61" s="64">
        <f>0.99*MaxAnnualCapacityFactor!AF61</f>
        <v>1.9859400000000003E-2</v>
      </c>
      <c r="AG61" s="64">
        <f>0.99*MaxAnnualCapacityFactor!AG61</f>
        <v>1.9859400000000003E-2</v>
      </c>
      <c r="AH61" s="64">
        <f>0.99*MaxAnnualCapacityFactor!AH61</f>
        <v>1.9859400000000003E-2</v>
      </c>
      <c r="AI61" s="64">
        <f>0.99*MaxAnnualCapacityFactor!AI61</f>
        <v>1.9859400000000003E-2</v>
      </c>
      <c r="AJ61" s="55" t="s">
        <v>438</v>
      </c>
      <c r="AK61" s="14">
        <v>1</v>
      </c>
    </row>
    <row r="62" spans="1:37" ht="14.65" customHeight="1" x14ac:dyDescent="0.25">
      <c r="A62" s="100" t="s">
        <v>35</v>
      </c>
      <c r="B62" s="14" t="s">
        <v>195</v>
      </c>
      <c r="C62" s="18" t="s">
        <v>321</v>
      </c>
      <c r="D62" s="14"/>
      <c r="E62" s="64">
        <f>0.99*MaxAnnualCapacityFactor!E62</f>
        <v>1.8097200000000001E-2</v>
      </c>
      <c r="F62" s="64">
        <f>0.99*MaxAnnualCapacityFactor!F62</f>
        <v>1.8097200000000001E-2</v>
      </c>
      <c r="G62" s="64">
        <f>0.99*MaxAnnualCapacityFactor!G62</f>
        <v>1.8097200000000001E-2</v>
      </c>
      <c r="H62" s="64">
        <f>0.99*MaxAnnualCapacityFactor!H62</f>
        <v>1.8097200000000001E-2</v>
      </c>
      <c r="I62" s="64">
        <f>0.99*MaxAnnualCapacityFactor!I62</f>
        <v>1.8097200000000001E-2</v>
      </c>
      <c r="J62" s="64">
        <f>0.99*MaxAnnualCapacityFactor!J62</f>
        <v>1.8097200000000001E-2</v>
      </c>
      <c r="K62" s="64">
        <f>0.99*MaxAnnualCapacityFactor!K62</f>
        <v>1.8097200000000001E-2</v>
      </c>
      <c r="L62" s="64">
        <f>0.99*MaxAnnualCapacityFactor!L62</f>
        <v>1.8097200000000001E-2</v>
      </c>
      <c r="M62" s="64">
        <f>0.99*MaxAnnualCapacityFactor!M62</f>
        <v>1.8097200000000001E-2</v>
      </c>
      <c r="N62" s="64">
        <f>0.99*MaxAnnualCapacityFactor!N62</f>
        <v>1.8097200000000001E-2</v>
      </c>
      <c r="O62" s="64">
        <f>0.99*MaxAnnualCapacityFactor!O62</f>
        <v>1.8097200000000001E-2</v>
      </c>
      <c r="P62" s="64">
        <f>0.99*MaxAnnualCapacityFactor!P62</f>
        <v>1.8097200000000001E-2</v>
      </c>
      <c r="Q62" s="64">
        <f>0.99*MaxAnnualCapacityFactor!Q62</f>
        <v>1.8097200000000001E-2</v>
      </c>
      <c r="R62" s="64">
        <f>0.99*MaxAnnualCapacityFactor!R62</f>
        <v>1.8097200000000001E-2</v>
      </c>
      <c r="S62" s="64">
        <f>0.99*MaxAnnualCapacityFactor!S62</f>
        <v>1.8097200000000001E-2</v>
      </c>
      <c r="T62" s="64">
        <f>0.99*MaxAnnualCapacityFactor!T62</f>
        <v>1.8097200000000001E-2</v>
      </c>
      <c r="U62" s="64">
        <f>0.99*MaxAnnualCapacityFactor!U62</f>
        <v>1.8097200000000001E-2</v>
      </c>
      <c r="V62" s="64">
        <f>0.99*MaxAnnualCapacityFactor!V62</f>
        <v>1.8097200000000001E-2</v>
      </c>
      <c r="W62" s="64">
        <f>0.99*MaxAnnualCapacityFactor!W62</f>
        <v>1.8097200000000001E-2</v>
      </c>
      <c r="X62" s="64">
        <f>0.99*MaxAnnualCapacityFactor!X62</f>
        <v>1.8097200000000001E-2</v>
      </c>
      <c r="Y62" s="64">
        <f>0.99*MaxAnnualCapacityFactor!Y62</f>
        <v>1.8097200000000001E-2</v>
      </c>
      <c r="Z62" s="64">
        <f>0.99*MaxAnnualCapacityFactor!Z62</f>
        <v>1.8097200000000001E-2</v>
      </c>
      <c r="AA62" s="64">
        <f>0.99*MaxAnnualCapacityFactor!AA62</f>
        <v>1.8097200000000001E-2</v>
      </c>
      <c r="AB62" s="64">
        <f>0.99*MaxAnnualCapacityFactor!AB62</f>
        <v>1.8097200000000001E-2</v>
      </c>
      <c r="AC62" s="64">
        <f>0.99*MaxAnnualCapacityFactor!AC62</f>
        <v>1.8097200000000001E-2</v>
      </c>
      <c r="AD62" s="64">
        <f>0.99*MaxAnnualCapacityFactor!AD62</f>
        <v>1.8097200000000001E-2</v>
      </c>
      <c r="AE62" s="64">
        <f>0.99*MaxAnnualCapacityFactor!AE62</f>
        <v>1.8097200000000001E-2</v>
      </c>
      <c r="AF62" s="64">
        <f>0.99*MaxAnnualCapacityFactor!AF62</f>
        <v>1.8097200000000001E-2</v>
      </c>
      <c r="AG62" s="64">
        <f>0.99*MaxAnnualCapacityFactor!AG62</f>
        <v>1.8097200000000001E-2</v>
      </c>
      <c r="AH62" s="64">
        <f>0.99*MaxAnnualCapacityFactor!AH62</f>
        <v>1.8097200000000001E-2</v>
      </c>
      <c r="AI62" s="64">
        <f>0.99*MaxAnnualCapacityFactor!AI62</f>
        <v>1.8097200000000001E-2</v>
      </c>
      <c r="AJ62" s="55" t="s">
        <v>438</v>
      </c>
      <c r="AK62" s="14">
        <v>1</v>
      </c>
    </row>
    <row r="63" spans="1:37" ht="12.75" customHeight="1" x14ac:dyDescent="0.25">
      <c r="A63" s="100"/>
      <c r="B63" s="14" t="s">
        <v>199</v>
      </c>
      <c r="C63" s="18" t="s">
        <v>321</v>
      </c>
      <c r="D63" s="14"/>
      <c r="E63" s="64">
        <f>0.99*MaxAnnualCapacityFactor!E63</f>
        <v>2.2245299999999999E-2</v>
      </c>
      <c r="F63" s="64">
        <f>0.99*MaxAnnualCapacityFactor!F63</f>
        <v>2.2245299999999999E-2</v>
      </c>
      <c r="G63" s="64">
        <f>0.99*MaxAnnualCapacityFactor!G63</f>
        <v>2.2245299999999999E-2</v>
      </c>
      <c r="H63" s="64">
        <f>0.99*MaxAnnualCapacityFactor!H63</f>
        <v>2.2245299999999999E-2</v>
      </c>
      <c r="I63" s="64">
        <f>0.99*MaxAnnualCapacityFactor!I63</f>
        <v>2.2245299999999999E-2</v>
      </c>
      <c r="J63" s="64">
        <f>0.99*MaxAnnualCapacityFactor!J63</f>
        <v>2.2245299999999999E-2</v>
      </c>
      <c r="K63" s="64">
        <f>0.99*MaxAnnualCapacityFactor!K63</f>
        <v>2.2245299999999999E-2</v>
      </c>
      <c r="L63" s="64">
        <f>0.99*MaxAnnualCapacityFactor!L63</f>
        <v>2.2245299999999999E-2</v>
      </c>
      <c r="M63" s="64">
        <f>0.99*MaxAnnualCapacityFactor!M63</f>
        <v>2.2245299999999999E-2</v>
      </c>
      <c r="N63" s="64">
        <f>0.99*MaxAnnualCapacityFactor!N63</f>
        <v>2.2245299999999999E-2</v>
      </c>
      <c r="O63" s="64">
        <f>0.99*MaxAnnualCapacityFactor!O63</f>
        <v>2.2245299999999999E-2</v>
      </c>
      <c r="P63" s="64">
        <f>0.99*MaxAnnualCapacityFactor!P63</f>
        <v>2.2245299999999999E-2</v>
      </c>
      <c r="Q63" s="64">
        <f>0.99*MaxAnnualCapacityFactor!Q63</f>
        <v>2.2245299999999999E-2</v>
      </c>
      <c r="R63" s="64">
        <f>0.99*MaxAnnualCapacityFactor!R63</f>
        <v>2.2245299999999999E-2</v>
      </c>
      <c r="S63" s="64">
        <f>0.99*MaxAnnualCapacityFactor!S63</f>
        <v>2.2245299999999999E-2</v>
      </c>
      <c r="T63" s="64">
        <f>0.99*MaxAnnualCapacityFactor!T63</f>
        <v>2.2245299999999999E-2</v>
      </c>
      <c r="U63" s="64">
        <f>0.99*MaxAnnualCapacityFactor!U63</f>
        <v>2.2245299999999999E-2</v>
      </c>
      <c r="V63" s="64">
        <f>0.99*MaxAnnualCapacityFactor!V63</f>
        <v>2.2245299999999999E-2</v>
      </c>
      <c r="W63" s="64">
        <f>0.99*MaxAnnualCapacityFactor!W63</f>
        <v>2.2245299999999999E-2</v>
      </c>
      <c r="X63" s="64">
        <f>0.99*MaxAnnualCapacityFactor!X63</f>
        <v>2.2245299999999999E-2</v>
      </c>
      <c r="Y63" s="64">
        <f>0.99*MaxAnnualCapacityFactor!Y63</f>
        <v>2.2245299999999999E-2</v>
      </c>
      <c r="Z63" s="64">
        <f>0.99*MaxAnnualCapacityFactor!Z63</f>
        <v>2.2245299999999999E-2</v>
      </c>
      <c r="AA63" s="64">
        <f>0.99*MaxAnnualCapacityFactor!AA63</f>
        <v>2.2245299999999999E-2</v>
      </c>
      <c r="AB63" s="64">
        <f>0.99*MaxAnnualCapacityFactor!AB63</f>
        <v>2.2245299999999999E-2</v>
      </c>
      <c r="AC63" s="64">
        <f>0.99*MaxAnnualCapacityFactor!AC63</f>
        <v>2.2245299999999999E-2</v>
      </c>
      <c r="AD63" s="64">
        <f>0.99*MaxAnnualCapacityFactor!AD63</f>
        <v>2.2245299999999999E-2</v>
      </c>
      <c r="AE63" s="64">
        <f>0.99*MaxAnnualCapacityFactor!AE63</f>
        <v>2.2245299999999999E-2</v>
      </c>
      <c r="AF63" s="64">
        <f>0.99*MaxAnnualCapacityFactor!AF63</f>
        <v>2.2245299999999999E-2</v>
      </c>
      <c r="AG63" s="64">
        <f>0.99*MaxAnnualCapacityFactor!AG63</f>
        <v>2.2245299999999999E-2</v>
      </c>
      <c r="AH63" s="64">
        <f>0.99*MaxAnnualCapacityFactor!AH63</f>
        <v>2.2245299999999999E-2</v>
      </c>
      <c r="AI63" s="64">
        <f>0.99*MaxAnnualCapacityFactor!AI63</f>
        <v>2.2245299999999999E-2</v>
      </c>
      <c r="AJ63" s="55" t="s">
        <v>438</v>
      </c>
      <c r="AK63" s="14">
        <v>1</v>
      </c>
    </row>
    <row r="64" spans="1:37" ht="12.75" customHeight="1" x14ac:dyDescent="0.25">
      <c r="A64" s="100"/>
      <c r="B64" s="14" t="s">
        <v>200</v>
      </c>
      <c r="C64" s="18" t="s">
        <v>321</v>
      </c>
      <c r="D64" s="14"/>
      <c r="E64" s="64">
        <f>0.99*MaxAnnualCapacityFactor!E64</f>
        <v>1.8948599999999999E-2</v>
      </c>
      <c r="F64" s="64">
        <f>0.99*MaxAnnualCapacityFactor!F64</f>
        <v>1.8948599999999999E-2</v>
      </c>
      <c r="G64" s="64">
        <f>0.99*MaxAnnualCapacityFactor!G64</f>
        <v>1.8948599999999999E-2</v>
      </c>
      <c r="H64" s="64">
        <f>0.99*MaxAnnualCapacityFactor!H64</f>
        <v>1.8948599999999999E-2</v>
      </c>
      <c r="I64" s="64">
        <f>0.99*MaxAnnualCapacityFactor!I64</f>
        <v>1.8948599999999999E-2</v>
      </c>
      <c r="J64" s="64">
        <f>0.99*MaxAnnualCapacityFactor!J64</f>
        <v>1.8948599999999999E-2</v>
      </c>
      <c r="K64" s="64">
        <f>0.99*MaxAnnualCapacityFactor!K64</f>
        <v>1.8948599999999999E-2</v>
      </c>
      <c r="L64" s="64">
        <f>0.99*MaxAnnualCapacityFactor!L64</f>
        <v>1.8948599999999999E-2</v>
      </c>
      <c r="M64" s="64">
        <f>0.99*MaxAnnualCapacityFactor!M64</f>
        <v>1.8948599999999999E-2</v>
      </c>
      <c r="N64" s="64">
        <f>0.99*MaxAnnualCapacityFactor!N64</f>
        <v>1.8948599999999999E-2</v>
      </c>
      <c r="O64" s="64">
        <f>0.99*MaxAnnualCapacityFactor!O64</f>
        <v>1.8948599999999999E-2</v>
      </c>
      <c r="P64" s="64">
        <f>0.99*MaxAnnualCapacityFactor!P64</f>
        <v>1.8948599999999999E-2</v>
      </c>
      <c r="Q64" s="64">
        <f>0.99*MaxAnnualCapacityFactor!Q64</f>
        <v>1.8948599999999999E-2</v>
      </c>
      <c r="R64" s="64">
        <f>0.99*MaxAnnualCapacityFactor!R64</f>
        <v>1.8948599999999999E-2</v>
      </c>
      <c r="S64" s="64">
        <f>0.99*MaxAnnualCapacityFactor!S64</f>
        <v>1.8948599999999999E-2</v>
      </c>
      <c r="T64" s="64">
        <f>0.99*MaxAnnualCapacityFactor!T64</f>
        <v>1.8948599999999999E-2</v>
      </c>
      <c r="U64" s="64">
        <f>0.99*MaxAnnualCapacityFactor!U64</f>
        <v>1.8948599999999999E-2</v>
      </c>
      <c r="V64" s="64">
        <f>0.99*MaxAnnualCapacityFactor!V64</f>
        <v>1.8948599999999999E-2</v>
      </c>
      <c r="W64" s="64">
        <f>0.99*MaxAnnualCapacityFactor!W64</f>
        <v>1.8948599999999999E-2</v>
      </c>
      <c r="X64" s="64">
        <f>0.99*MaxAnnualCapacityFactor!X64</f>
        <v>1.8948599999999999E-2</v>
      </c>
      <c r="Y64" s="64">
        <f>0.99*MaxAnnualCapacityFactor!Y64</f>
        <v>1.8948599999999999E-2</v>
      </c>
      <c r="Z64" s="64">
        <f>0.99*MaxAnnualCapacityFactor!Z64</f>
        <v>1.8948599999999999E-2</v>
      </c>
      <c r="AA64" s="64">
        <f>0.99*MaxAnnualCapacityFactor!AA64</f>
        <v>1.8948599999999999E-2</v>
      </c>
      <c r="AB64" s="64">
        <f>0.99*MaxAnnualCapacityFactor!AB64</f>
        <v>1.8948599999999999E-2</v>
      </c>
      <c r="AC64" s="64">
        <f>0.99*MaxAnnualCapacityFactor!AC64</f>
        <v>1.8948599999999999E-2</v>
      </c>
      <c r="AD64" s="64">
        <f>0.99*MaxAnnualCapacityFactor!AD64</f>
        <v>1.8948599999999999E-2</v>
      </c>
      <c r="AE64" s="64">
        <f>0.99*MaxAnnualCapacityFactor!AE64</f>
        <v>1.8948599999999999E-2</v>
      </c>
      <c r="AF64" s="64">
        <f>0.99*MaxAnnualCapacityFactor!AF64</f>
        <v>1.8948599999999999E-2</v>
      </c>
      <c r="AG64" s="64">
        <f>0.99*MaxAnnualCapacityFactor!AG64</f>
        <v>1.8948599999999999E-2</v>
      </c>
      <c r="AH64" s="64">
        <f>0.99*MaxAnnualCapacityFactor!AH64</f>
        <v>1.8948599999999999E-2</v>
      </c>
      <c r="AI64" s="64">
        <f>0.99*MaxAnnualCapacityFactor!AI64</f>
        <v>1.8948599999999999E-2</v>
      </c>
      <c r="AJ64" s="55" t="s">
        <v>438</v>
      </c>
      <c r="AK64" s="14">
        <v>1</v>
      </c>
    </row>
    <row r="65" spans="1:37" ht="12.75" customHeight="1" x14ac:dyDescent="0.25">
      <c r="A65" s="100"/>
      <c r="B65" s="14" t="s">
        <v>201</v>
      </c>
      <c r="C65" s="18" t="s">
        <v>321</v>
      </c>
      <c r="D65" s="14"/>
      <c r="E65" s="64">
        <f>0.99*MaxAnnualCapacityFactor!E65</f>
        <v>2.5126199999999998E-2</v>
      </c>
      <c r="F65" s="64">
        <f>0.99*MaxAnnualCapacityFactor!F65</f>
        <v>2.5126199999999998E-2</v>
      </c>
      <c r="G65" s="64">
        <f>0.99*MaxAnnualCapacityFactor!G65</f>
        <v>2.5126199999999998E-2</v>
      </c>
      <c r="H65" s="64">
        <f>0.99*MaxAnnualCapacityFactor!H65</f>
        <v>2.5126199999999998E-2</v>
      </c>
      <c r="I65" s="64">
        <f>0.99*MaxAnnualCapacityFactor!I65</f>
        <v>2.5126199999999998E-2</v>
      </c>
      <c r="J65" s="64">
        <f>0.99*MaxAnnualCapacityFactor!J65</f>
        <v>2.5126199999999998E-2</v>
      </c>
      <c r="K65" s="64">
        <f>0.99*MaxAnnualCapacityFactor!K65</f>
        <v>2.5126199999999998E-2</v>
      </c>
      <c r="L65" s="64">
        <f>0.99*MaxAnnualCapacityFactor!L65</f>
        <v>2.5126199999999998E-2</v>
      </c>
      <c r="M65" s="64">
        <f>0.99*MaxAnnualCapacityFactor!M65</f>
        <v>2.5126199999999998E-2</v>
      </c>
      <c r="N65" s="64">
        <f>0.99*MaxAnnualCapacityFactor!N65</f>
        <v>2.5126199999999998E-2</v>
      </c>
      <c r="O65" s="64">
        <f>0.99*MaxAnnualCapacityFactor!O65</f>
        <v>2.5126199999999998E-2</v>
      </c>
      <c r="P65" s="64">
        <f>0.99*MaxAnnualCapacityFactor!P65</f>
        <v>2.5126199999999998E-2</v>
      </c>
      <c r="Q65" s="64">
        <f>0.99*MaxAnnualCapacityFactor!Q65</f>
        <v>2.5126199999999998E-2</v>
      </c>
      <c r="R65" s="64">
        <f>0.99*MaxAnnualCapacityFactor!R65</f>
        <v>2.5126199999999998E-2</v>
      </c>
      <c r="S65" s="64">
        <f>0.99*MaxAnnualCapacityFactor!S65</f>
        <v>2.5126199999999998E-2</v>
      </c>
      <c r="T65" s="64">
        <f>0.99*MaxAnnualCapacityFactor!T65</f>
        <v>2.5126199999999998E-2</v>
      </c>
      <c r="U65" s="64">
        <f>0.99*MaxAnnualCapacityFactor!U65</f>
        <v>2.5126199999999998E-2</v>
      </c>
      <c r="V65" s="64">
        <f>0.99*MaxAnnualCapacityFactor!V65</f>
        <v>2.5126199999999998E-2</v>
      </c>
      <c r="W65" s="64">
        <f>0.99*MaxAnnualCapacityFactor!W65</f>
        <v>2.5126199999999998E-2</v>
      </c>
      <c r="X65" s="64">
        <f>0.99*MaxAnnualCapacityFactor!X65</f>
        <v>2.5126199999999998E-2</v>
      </c>
      <c r="Y65" s="64">
        <f>0.99*MaxAnnualCapacityFactor!Y65</f>
        <v>2.5126199999999998E-2</v>
      </c>
      <c r="Z65" s="64">
        <f>0.99*MaxAnnualCapacityFactor!Z65</f>
        <v>2.5126199999999998E-2</v>
      </c>
      <c r="AA65" s="64">
        <f>0.99*MaxAnnualCapacityFactor!AA65</f>
        <v>2.5126199999999998E-2</v>
      </c>
      <c r="AB65" s="64">
        <f>0.99*MaxAnnualCapacityFactor!AB65</f>
        <v>2.5126199999999998E-2</v>
      </c>
      <c r="AC65" s="64">
        <f>0.99*MaxAnnualCapacityFactor!AC65</f>
        <v>2.5126199999999998E-2</v>
      </c>
      <c r="AD65" s="64">
        <f>0.99*MaxAnnualCapacityFactor!AD65</f>
        <v>2.5126199999999998E-2</v>
      </c>
      <c r="AE65" s="64">
        <f>0.99*MaxAnnualCapacityFactor!AE65</f>
        <v>2.5126199999999998E-2</v>
      </c>
      <c r="AF65" s="64">
        <f>0.99*MaxAnnualCapacityFactor!AF65</f>
        <v>2.5126199999999998E-2</v>
      </c>
      <c r="AG65" s="64">
        <f>0.99*MaxAnnualCapacityFactor!AG65</f>
        <v>2.5126199999999998E-2</v>
      </c>
      <c r="AH65" s="64">
        <f>0.99*MaxAnnualCapacityFactor!AH65</f>
        <v>2.5126199999999998E-2</v>
      </c>
      <c r="AI65" s="64">
        <f>0.99*MaxAnnualCapacityFactor!AI65</f>
        <v>2.5126199999999998E-2</v>
      </c>
      <c r="AJ65" s="55" t="s">
        <v>438</v>
      </c>
      <c r="AK65" s="14">
        <v>1</v>
      </c>
    </row>
    <row r="66" spans="1:37" ht="12.75" customHeight="1" x14ac:dyDescent="0.25">
      <c r="A66" s="100"/>
      <c r="B66" s="14" t="s">
        <v>202</v>
      </c>
      <c r="C66" s="18" t="s">
        <v>321</v>
      </c>
      <c r="D66" s="14"/>
      <c r="E66" s="64">
        <f>0.99*MaxAnnualCapacityFactor!E66</f>
        <v>2.5126199999999998E-2</v>
      </c>
      <c r="F66" s="64">
        <f>0.99*MaxAnnualCapacityFactor!F66</f>
        <v>2.5126199999999998E-2</v>
      </c>
      <c r="G66" s="64">
        <f>0.99*MaxAnnualCapacityFactor!G66</f>
        <v>2.5126199999999998E-2</v>
      </c>
      <c r="H66" s="64">
        <f>0.99*MaxAnnualCapacityFactor!H66</f>
        <v>2.5126199999999998E-2</v>
      </c>
      <c r="I66" s="64">
        <f>0.99*MaxAnnualCapacityFactor!I66</f>
        <v>2.5126199999999998E-2</v>
      </c>
      <c r="J66" s="64">
        <f>0.99*MaxAnnualCapacityFactor!J66</f>
        <v>2.5126199999999998E-2</v>
      </c>
      <c r="K66" s="64">
        <f>0.99*MaxAnnualCapacityFactor!K66</f>
        <v>2.5126199999999998E-2</v>
      </c>
      <c r="L66" s="64">
        <f>0.99*MaxAnnualCapacityFactor!L66</f>
        <v>2.5126199999999998E-2</v>
      </c>
      <c r="M66" s="64">
        <f>0.99*MaxAnnualCapacityFactor!M66</f>
        <v>2.5126199999999998E-2</v>
      </c>
      <c r="N66" s="64">
        <f>0.99*MaxAnnualCapacityFactor!N66</f>
        <v>2.5126199999999998E-2</v>
      </c>
      <c r="O66" s="64">
        <f>0.99*MaxAnnualCapacityFactor!O66</f>
        <v>2.5126199999999998E-2</v>
      </c>
      <c r="P66" s="64">
        <f>0.99*MaxAnnualCapacityFactor!P66</f>
        <v>2.5126199999999998E-2</v>
      </c>
      <c r="Q66" s="64">
        <f>0.99*MaxAnnualCapacityFactor!Q66</f>
        <v>2.5126199999999998E-2</v>
      </c>
      <c r="R66" s="64">
        <f>0.99*MaxAnnualCapacityFactor!R66</f>
        <v>2.5126199999999998E-2</v>
      </c>
      <c r="S66" s="64">
        <f>0.99*MaxAnnualCapacityFactor!S66</f>
        <v>2.5126199999999998E-2</v>
      </c>
      <c r="T66" s="64">
        <f>0.99*MaxAnnualCapacityFactor!T66</f>
        <v>2.5126199999999998E-2</v>
      </c>
      <c r="U66" s="64">
        <f>0.99*MaxAnnualCapacityFactor!U66</f>
        <v>2.5126199999999998E-2</v>
      </c>
      <c r="V66" s="64">
        <f>0.99*MaxAnnualCapacityFactor!V66</f>
        <v>2.5126199999999998E-2</v>
      </c>
      <c r="W66" s="64">
        <f>0.99*MaxAnnualCapacityFactor!W66</f>
        <v>2.5126199999999998E-2</v>
      </c>
      <c r="X66" s="64">
        <f>0.99*MaxAnnualCapacityFactor!X66</f>
        <v>2.5126199999999998E-2</v>
      </c>
      <c r="Y66" s="64">
        <f>0.99*MaxAnnualCapacityFactor!Y66</f>
        <v>2.5126199999999998E-2</v>
      </c>
      <c r="Z66" s="64">
        <f>0.99*MaxAnnualCapacityFactor!Z66</f>
        <v>2.5126199999999998E-2</v>
      </c>
      <c r="AA66" s="64">
        <f>0.99*MaxAnnualCapacityFactor!AA66</f>
        <v>2.5126199999999998E-2</v>
      </c>
      <c r="AB66" s="64">
        <f>0.99*MaxAnnualCapacityFactor!AB66</f>
        <v>2.5126199999999998E-2</v>
      </c>
      <c r="AC66" s="64">
        <f>0.99*MaxAnnualCapacityFactor!AC66</f>
        <v>2.5126199999999998E-2</v>
      </c>
      <c r="AD66" s="64">
        <f>0.99*MaxAnnualCapacityFactor!AD66</f>
        <v>2.5126199999999998E-2</v>
      </c>
      <c r="AE66" s="64">
        <f>0.99*MaxAnnualCapacityFactor!AE66</f>
        <v>2.5126199999999998E-2</v>
      </c>
      <c r="AF66" s="64">
        <f>0.99*MaxAnnualCapacityFactor!AF66</f>
        <v>2.5126199999999998E-2</v>
      </c>
      <c r="AG66" s="64">
        <f>0.99*MaxAnnualCapacityFactor!AG66</f>
        <v>2.5126199999999998E-2</v>
      </c>
      <c r="AH66" s="64">
        <f>0.99*MaxAnnualCapacityFactor!AH66</f>
        <v>2.5126199999999998E-2</v>
      </c>
      <c r="AI66" s="64">
        <f>0.99*MaxAnnualCapacityFactor!AI66</f>
        <v>2.5126199999999998E-2</v>
      </c>
      <c r="AJ66" s="55" t="s">
        <v>438</v>
      </c>
      <c r="AK66" s="14">
        <v>1</v>
      </c>
    </row>
    <row r="67" spans="1:37" ht="12.75" customHeight="1" x14ac:dyDescent="0.25">
      <c r="A67" s="100" t="s">
        <v>38</v>
      </c>
      <c r="B67" s="14" t="s">
        <v>195</v>
      </c>
      <c r="C67" s="18" t="s">
        <v>321</v>
      </c>
      <c r="D67" s="14"/>
      <c r="E67" s="64">
        <f>0.99*MaxAnnualCapacityFactor!E67</f>
        <v>1.8097200000000001E-2</v>
      </c>
      <c r="F67" s="64">
        <f>0.99*MaxAnnualCapacityFactor!F67</f>
        <v>1.8097200000000001E-2</v>
      </c>
      <c r="G67" s="64">
        <f>0.99*MaxAnnualCapacityFactor!G67</f>
        <v>1.8097200000000001E-2</v>
      </c>
      <c r="H67" s="64">
        <f>0.99*MaxAnnualCapacityFactor!H67</f>
        <v>1.8097200000000001E-2</v>
      </c>
      <c r="I67" s="64">
        <f>0.99*MaxAnnualCapacityFactor!I67</f>
        <v>1.8097200000000001E-2</v>
      </c>
      <c r="J67" s="64">
        <f>0.99*MaxAnnualCapacityFactor!J67</f>
        <v>1.8097200000000001E-2</v>
      </c>
      <c r="K67" s="64">
        <f>0.99*MaxAnnualCapacityFactor!K67</f>
        <v>1.8097200000000001E-2</v>
      </c>
      <c r="L67" s="64">
        <f>0.99*MaxAnnualCapacityFactor!L67</f>
        <v>1.8097200000000001E-2</v>
      </c>
      <c r="M67" s="64">
        <f>0.99*MaxAnnualCapacityFactor!M67</f>
        <v>1.8097200000000001E-2</v>
      </c>
      <c r="N67" s="64">
        <f>0.99*MaxAnnualCapacityFactor!N67</f>
        <v>1.8097200000000001E-2</v>
      </c>
      <c r="O67" s="64">
        <f>0.99*MaxAnnualCapacityFactor!O67</f>
        <v>1.8097200000000001E-2</v>
      </c>
      <c r="P67" s="64">
        <f>0.99*MaxAnnualCapacityFactor!P67</f>
        <v>1.8097200000000001E-2</v>
      </c>
      <c r="Q67" s="64">
        <f>0.99*MaxAnnualCapacityFactor!Q67</f>
        <v>1.8097200000000001E-2</v>
      </c>
      <c r="R67" s="64">
        <f>0.99*MaxAnnualCapacityFactor!R67</f>
        <v>1.8097200000000001E-2</v>
      </c>
      <c r="S67" s="64">
        <f>0.99*MaxAnnualCapacityFactor!S67</f>
        <v>1.8097200000000001E-2</v>
      </c>
      <c r="T67" s="64">
        <f>0.99*MaxAnnualCapacityFactor!T67</f>
        <v>1.8097200000000001E-2</v>
      </c>
      <c r="U67" s="64">
        <f>0.99*MaxAnnualCapacityFactor!U67</f>
        <v>1.8097200000000001E-2</v>
      </c>
      <c r="V67" s="64">
        <f>0.99*MaxAnnualCapacityFactor!V67</f>
        <v>1.8097200000000001E-2</v>
      </c>
      <c r="W67" s="64">
        <f>0.99*MaxAnnualCapacityFactor!W67</f>
        <v>1.8097200000000001E-2</v>
      </c>
      <c r="X67" s="64">
        <f>0.99*MaxAnnualCapacityFactor!X67</f>
        <v>1.8097200000000001E-2</v>
      </c>
      <c r="Y67" s="64">
        <f>0.99*MaxAnnualCapacityFactor!Y67</f>
        <v>1.8097200000000001E-2</v>
      </c>
      <c r="Z67" s="64">
        <f>0.99*MaxAnnualCapacityFactor!Z67</f>
        <v>1.8097200000000001E-2</v>
      </c>
      <c r="AA67" s="64">
        <f>0.99*MaxAnnualCapacityFactor!AA67</f>
        <v>1.8097200000000001E-2</v>
      </c>
      <c r="AB67" s="64">
        <f>0.99*MaxAnnualCapacityFactor!AB67</f>
        <v>1.8097200000000001E-2</v>
      </c>
      <c r="AC67" s="64">
        <f>0.99*MaxAnnualCapacityFactor!AC67</f>
        <v>1.8097200000000001E-2</v>
      </c>
      <c r="AD67" s="64">
        <f>0.99*MaxAnnualCapacityFactor!AD67</f>
        <v>1.8097200000000001E-2</v>
      </c>
      <c r="AE67" s="64">
        <f>0.99*MaxAnnualCapacityFactor!AE67</f>
        <v>1.8097200000000001E-2</v>
      </c>
      <c r="AF67" s="64">
        <f>0.99*MaxAnnualCapacityFactor!AF67</f>
        <v>1.8097200000000001E-2</v>
      </c>
      <c r="AG67" s="64">
        <f>0.99*MaxAnnualCapacityFactor!AG67</f>
        <v>1.8097200000000001E-2</v>
      </c>
      <c r="AH67" s="64">
        <f>0.99*MaxAnnualCapacityFactor!AH67</f>
        <v>1.8097200000000001E-2</v>
      </c>
      <c r="AI67" s="64">
        <f>0.99*MaxAnnualCapacityFactor!AI67</f>
        <v>1.8097200000000001E-2</v>
      </c>
      <c r="AJ67" s="55" t="s">
        <v>438</v>
      </c>
      <c r="AK67" s="14">
        <v>1</v>
      </c>
    </row>
    <row r="68" spans="1:37" ht="12.75" customHeight="1" x14ac:dyDescent="0.25">
      <c r="A68" s="100"/>
      <c r="B68" s="14" t="s">
        <v>199</v>
      </c>
      <c r="C68" s="18" t="s">
        <v>321</v>
      </c>
      <c r="D68" s="14"/>
      <c r="E68" s="64">
        <f>0.99*MaxAnnualCapacityFactor!E68</f>
        <v>2.2245299999999999E-2</v>
      </c>
      <c r="F68" s="64">
        <f>0.99*MaxAnnualCapacityFactor!F68</f>
        <v>2.2245299999999999E-2</v>
      </c>
      <c r="G68" s="64">
        <f>0.99*MaxAnnualCapacityFactor!G68</f>
        <v>2.2245299999999999E-2</v>
      </c>
      <c r="H68" s="64">
        <f>0.99*MaxAnnualCapacityFactor!H68</f>
        <v>2.2245299999999999E-2</v>
      </c>
      <c r="I68" s="64">
        <f>0.99*MaxAnnualCapacityFactor!I68</f>
        <v>2.2245299999999999E-2</v>
      </c>
      <c r="J68" s="64">
        <f>0.99*MaxAnnualCapacityFactor!J68</f>
        <v>2.2245299999999999E-2</v>
      </c>
      <c r="K68" s="64">
        <f>0.99*MaxAnnualCapacityFactor!K68</f>
        <v>2.2245299999999999E-2</v>
      </c>
      <c r="L68" s="64">
        <f>0.99*MaxAnnualCapacityFactor!L68</f>
        <v>2.2245299999999999E-2</v>
      </c>
      <c r="M68" s="64">
        <f>0.99*MaxAnnualCapacityFactor!M68</f>
        <v>2.2245299999999999E-2</v>
      </c>
      <c r="N68" s="64">
        <f>0.99*MaxAnnualCapacityFactor!N68</f>
        <v>2.2245299999999999E-2</v>
      </c>
      <c r="O68" s="64">
        <f>0.99*MaxAnnualCapacityFactor!O68</f>
        <v>2.2245299999999999E-2</v>
      </c>
      <c r="P68" s="64">
        <f>0.99*MaxAnnualCapacityFactor!P68</f>
        <v>2.2245299999999999E-2</v>
      </c>
      <c r="Q68" s="64">
        <f>0.99*MaxAnnualCapacityFactor!Q68</f>
        <v>2.2245299999999999E-2</v>
      </c>
      <c r="R68" s="64">
        <f>0.99*MaxAnnualCapacityFactor!R68</f>
        <v>2.2245299999999999E-2</v>
      </c>
      <c r="S68" s="64">
        <f>0.99*MaxAnnualCapacityFactor!S68</f>
        <v>2.2245299999999999E-2</v>
      </c>
      <c r="T68" s="64">
        <f>0.99*MaxAnnualCapacityFactor!T68</f>
        <v>2.2245299999999999E-2</v>
      </c>
      <c r="U68" s="64">
        <f>0.99*MaxAnnualCapacityFactor!U68</f>
        <v>2.2245299999999999E-2</v>
      </c>
      <c r="V68" s="64">
        <f>0.99*MaxAnnualCapacityFactor!V68</f>
        <v>2.2245299999999999E-2</v>
      </c>
      <c r="W68" s="64">
        <f>0.99*MaxAnnualCapacityFactor!W68</f>
        <v>2.2245299999999999E-2</v>
      </c>
      <c r="X68" s="64">
        <f>0.99*MaxAnnualCapacityFactor!X68</f>
        <v>2.2245299999999999E-2</v>
      </c>
      <c r="Y68" s="64">
        <f>0.99*MaxAnnualCapacityFactor!Y68</f>
        <v>2.2245299999999999E-2</v>
      </c>
      <c r="Z68" s="64">
        <f>0.99*MaxAnnualCapacityFactor!Z68</f>
        <v>2.2245299999999999E-2</v>
      </c>
      <c r="AA68" s="64">
        <f>0.99*MaxAnnualCapacityFactor!AA68</f>
        <v>2.2245299999999999E-2</v>
      </c>
      <c r="AB68" s="64">
        <f>0.99*MaxAnnualCapacityFactor!AB68</f>
        <v>2.2245299999999999E-2</v>
      </c>
      <c r="AC68" s="64">
        <f>0.99*MaxAnnualCapacityFactor!AC68</f>
        <v>2.2245299999999999E-2</v>
      </c>
      <c r="AD68" s="64">
        <f>0.99*MaxAnnualCapacityFactor!AD68</f>
        <v>2.2245299999999999E-2</v>
      </c>
      <c r="AE68" s="64">
        <f>0.99*MaxAnnualCapacityFactor!AE68</f>
        <v>2.2245299999999999E-2</v>
      </c>
      <c r="AF68" s="64">
        <f>0.99*MaxAnnualCapacityFactor!AF68</f>
        <v>2.2245299999999999E-2</v>
      </c>
      <c r="AG68" s="64">
        <f>0.99*MaxAnnualCapacityFactor!AG68</f>
        <v>2.2245299999999999E-2</v>
      </c>
      <c r="AH68" s="64">
        <f>0.99*MaxAnnualCapacityFactor!AH68</f>
        <v>2.2245299999999999E-2</v>
      </c>
      <c r="AI68" s="64">
        <f>0.99*MaxAnnualCapacityFactor!AI68</f>
        <v>2.2245299999999999E-2</v>
      </c>
      <c r="AJ68" s="55" t="s">
        <v>438</v>
      </c>
      <c r="AK68" s="14">
        <v>1</v>
      </c>
    </row>
    <row r="69" spans="1:37" ht="12.75" customHeight="1" x14ac:dyDescent="0.25">
      <c r="A69" s="100"/>
      <c r="B69" s="14" t="s">
        <v>200</v>
      </c>
      <c r="C69" s="18" t="s">
        <v>321</v>
      </c>
      <c r="D69" s="14"/>
      <c r="E69" s="64">
        <f>0.99*MaxAnnualCapacityFactor!E69</f>
        <v>1.8948599999999999E-2</v>
      </c>
      <c r="F69" s="64">
        <f>0.99*MaxAnnualCapacityFactor!F69</f>
        <v>1.8948599999999999E-2</v>
      </c>
      <c r="G69" s="64">
        <f>0.99*MaxAnnualCapacityFactor!G69</f>
        <v>1.8948599999999999E-2</v>
      </c>
      <c r="H69" s="64">
        <f>0.99*MaxAnnualCapacityFactor!H69</f>
        <v>1.8948599999999999E-2</v>
      </c>
      <c r="I69" s="64">
        <f>0.99*MaxAnnualCapacityFactor!I69</f>
        <v>1.8948599999999999E-2</v>
      </c>
      <c r="J69" s="64">
        <f>0.99*MaxAnnualCapacityFactor!J69</f>
        <v>1.8948599999999999E-2</v>
      </c>
      <c r="K69" s="64">
        <f>0.99*MaxAnnualCapacityFactor!K69</f>
        <v>1.8948599999999999E-2</v>
      </c>
      <c r="L69" s="64">
        <f>0.99*MaxAnnualCapacityFactor!L69</f>
        <v>1.8948599999999999E-2</v>
      </c>
      <c r="M69" s="64">
        <f>0.99*MaxAnnualCapacityFactor!M69</f>
        <v>1.8948599999999999E-2</v>
      </c>
      <c r="N69" s="64">
        <f>0.99*MaxAnnualCapacityFactor!N69</f>
        <v>1.8948599999999999E-2</v>
      </c>
      <c r="O69" s="64">
        <f>0.99*MaxAnnualCapacityFactor!O69</f>
        <v>1.8948599999999999E-2</v>
      </c>
      <c r="P69" s="64">
        <f>0.99*MaxAnnualCapacityFactor!P69</f>
        <v>1.8948599999999999E-2</v>
      </c>
      <c r="Q69" s="64">
        <f>0.99*MaxAnnualCapacityFactor!Q69</f>
        <v>1.8948599999999999E-2</v>
      </c>
      <c r="R69" s="64">
        <f>0.99*MaxAnnualCapacityFactor!R69</f>
        <v>1.8948599999999999E-2</v>
      </c>
      <c r="S69" s="64">
        <f>0.99*MaxAnnualCapacityFactor!S69</f>
        <v>1.8948599999999999E-2</v>
      </c>
      <c r="T69" s="64">
        <f>0.99*MaxAnnualCapacityFactor!T69</f>
        <v>1.8948599999999999E-2</v>
      </c>
      <c r="U69" s="64">
        <f>0.99*MaxAnnualCapacityFactor!U69</f>
        <v>1.8948599999999999E-2</v>
      </c>
      <c r="V69" s="64">
        <f>0.99*MaxAnnualCapacityFactor!V69</f>
        <v>1.8948599999999999E-2</v>
      </c>
      <c r="W69" s="64">
        <f>0.99*MaxAnnualCapacityFactor!W69</f>
        <v>1.8948599999999999E-2</v>
      </c>
      <c r="X69" s="64">
        <f>0.99*MaxAnnualCapacityFactor!X69</f>
        <v>1.8948599999999999E-2</v>
      </c>
      <c r="Y69" s="64">
        <f>0.99*MaxAnnualCapacityFactor!Y69</f>
        <v>1.8948599999999999E-2</v>
      </c>
      <c r="Z69" s="64">
        <f>0.99*MaxAnnualCapacityFactor!Z69</f>
        <v>1.8948599999999999E-2</v>
      </c>
      <c r="AA69" s="64">
        <f>0.99*MaxAnnualCapacityFactor!AA69</f>
        <v>1.8948599999999999E-2</v>
      </c>
      <c r="AB69" s="64">
        <f>0.99*MaxAnnualCapacityFactor!AB69</f>
        <v>1.8948599999999999E-2</v>
      </c>
      <c r="AC69" s="64">
        <f>0.99*MaxAnnualCapacityFactor!AC69</f>
        <v>1.8948599999999999E-2</v>
      </c>
      <c r="AD69" s="64">
        <f>0.99*MaxAnnualCapacityFactor!AD69</f>
        <v>1.8948599999999999E-2</v>
      </c>
      <c r="AE69" s="64">
        <f>0.99*MaxAnnualCapacityFactor!AE69</f>
        <v>1.8948599999999999E-2</v>
      </c>
      <c r="AF69" s="64">
        <f>0.99*MaxAnnualCapacityFactor!AF69</f>
        <v>1.8948599999999999E-2</v>
      </c>
      <c r="AG69" s="64">
        <f>0.99*MaxAnnualCapacityFactor!AG69</f>
        <v>1.8948599999999999E-2</v>
      </c>
      <c r="AH69" s="64">
        <f>0.99*MaxAnnualCapacityFactor!AH69</f>
        <v>1.8948599999999999E-2</v>
      </c>
      <c r="AI69" s="64">
        <f>0.99*MaxAnnualCapacityFactor!AI69</f>
        <v>1.8948599999999999E-2</v>
      </c>
      <c r="AJ69" s="55" t="s">
        <v>438</v>
      </c>
      <c r="AK69" s="14">
        <v>1</v>
      </c>
    </row>
    <row r="70" spans="1:37" ht="12.75" customHeight="1" x14ac:dyDescent="0.25">
      <c r="A70" s="100"/>
      <c r="B70" s="14" t="s">
        <v>201</v>
      </c>
      <c r="C70" s="18" t="s">
        <v>321</v>
      </c>
      <c r="D70" s="14"/>
      <c r="E70" s="64">
        <f>0.99*MaxAnnualCapacityFactor!E70</f>
        <v>2.5126199999999998E-2</v>
      </c>
      <c r="F70" s="64">
        <f>0.99*MaxAnnualCapacityFactor!F70</f>
        <v>2.5126199999999998E-2</v>
      </c>
      <c r="G70" s="64">
        <f>0.99*MaxAnnualCapacityFactor!G70</f>
        <v>2.5126199999999998E-2</v>
      </c>
      <c r="H70" s="64">
        <f>0.99*MaxAnnualCapacityFactor!H70</f>
        <v>2.5126199999999998E-2</v>
      </c>
      <c r="I70" s="64">
        <f>0.99*MaxAnnualCapacityFactor!I70</f>
        <v>2.5126199999999998E-2</v>
      </c>
      <c r="J70" s="64">
        <f>0.99*MaxAnnualCapacityFactor!J70</f>
        <v>2.5126199999999998E-2</v>
      </c>
      <c r="K70" s="64">
        <f>0.99*MaxAnnualCapacityFactor!K70</f>
        <v>2.5126199999999998E-2</v>
      </c>
      <c r="L70" s="64">
        <f>0.99*MaxAnnualCapacityFactor!L70</f>
        <v>2.5126199999999998E-2</v>
      </c>
      <c r="M70" s="64">
        <f>0.99*MaxAnnualCapacityFactor!M70</f>
        <v>2.5126199999999998E-2</v>
      </c>
      <c r="N70" s="64">
        <f>0.99*MaxAnnualCapacityFactor!N70</f>
        <v>2.5126199999999998E-2</v>
      </c>
      <c r="O70" s="64">
        <f>0.99*MaxAnnualCapacityFactor!O70</f>
        <v>2.5126199999999998E-2</v>
      </c>
      <c r="P70" s="64">
        <f>0.99*MaxAnnualCapacityFactor!P70</f>
        <v>2.5126199999999998E-2</v>
      </c>
      <c r="Q70" s="64">
        <f>0.99*MaxAnnualCapacityFactor!Q70</f>
        <v>2.5126199999999998E-2</v>
      </c>
      <c r="R70" s="64">
        <f>0.99*MaxAnnualCapacityFactor!R70</f>
        <v>2.5126199999999998E-2</v>
      </c>
      <c r="S70" s="64">
        <f>0.99*MaxAnnualCapacityFactor!S70</f>
        <v>2.5126199999999998E-2</v>
      </c>
      <c r="T70" s="64">
        <f>0.99*MaxAnnualCapacityFactor!T70</f>
        <v>2.5126199999999998E-2</v>
      </c>
      <c r="U70" s="64">
        <f>0.99*MaxAnnualCapacityFactor!U70</f>
        <v>2.5126199999999998E-2</v>
      </c>
      <c r="V70" s="64">
        <f>0.99*MaxAnnualCapacityFactor!V70</f>
        <v>2.5126199999999998E-2</v>
      </c>
      <c r="W70" s="64">
        <f>0.99*MaxAnnualCapacityFactor!W70</f>
        <v>2.5126199999999998E-2</v>
      </c>
      <c r="X70" s="64">
        <f>0.99*MaxAnnualCapacityFactor!X70</f>
        <v>2.5126199999999998E-2</v>
      </c>
      <c r="Y70" s="64">
        <f>0.99*MaxAnnualCapacityFactor!Y70</f>
        <v>2.5126199999999998E-2</v>
      </c>
      <c r="Z70" s="64">
        <f>0.99*MaxAnnualCapacityFactor!Z70</f>
        <v>2.5126199999999998E-2</v>
      </c>
      <c r="AA70" s="64">
        <f>0.99*MaxAnnualCapacityFactor!AA70</f>
        <v>2.5126199999999998E-2</v>
      </c>
      <c r="AB70" s="64">
        <f>0.99*MaxAnnualCapacityFactor!AB70</f>
        <v>2.5126199999999998E-2</v>
      </c>
      <c r="AC70" s="64">
        <f>0.99*MaxAnnualCapacityFactor!AC70</f>
        <v>2.5126199999999998E-2</v>
      </c>
      <c r="AD70" s="64">
        <f>0.99*MaxAnnualCapacityFactor!AD70</f>
        <v>2.5126199999999998E-2</v>
      </c>
      <c r="AE70" s="64">
        <f>0.99*MaxAnnualCapacityFactor!AE70</f>
        <v>2.5126199999999998E-2</v>
      </c>
      <c r="AF70" s="64">
        <f>0.99*MaxAnnualCapacityFactor!AF70</f>
        <v>2.5126199999999998E-2</v>
      </c>
      <c r="AG70" s="64">
        <f>0.99*MaxAnnualCapacityFactor!AG70</f>
        <v>2.5126199999999998E-2</v>
      </c>
      <c r="AH70" s="64">
        <f>0.99*MaxAnnualCapacityFactor!AH70</f>
        <v>2.5126199999999998E-2</v>
      </c>
      <c r="AI70" s="64">
        <f>0.99*MaxAnnualCapacityFactor!AI70</f>
        <v>2.5126199999999998E-2</v>
      </c>
      <c r="AJ70" s="55" t="s">
        <v>438</v>
      </c>
      <c r="AK70" s="14">
        <v>1</v>
      </c>
    </row>
    <row r="71" spans="1:37" ht="12.75" customHeight="1" x14ac:dyDescent="0.25">
      <c r="A71" s="100"/>
      <c r="B71" s="14" t="s">
        <v>428</v>
      </c>
      <c r="C71" s="18" t="s">
        <v>321</v>
      </c>
      <c r="D71" s="14"/>
      <c r="E71" s="64">
        <f>0.99*MaxAnnualCapacityFactor!E71</f>
        <v>2.5126199999999998E-2</v>
      </c>
      <c r="F71" s="64">
        <f>0.99*MaxAnnualCapacityFactor!F71</f>
        <v>2.5126199999999998E-2</v>
      </c>
      <c r="G71" s="64">
        <f>0.99*MaxAnnualCapacityFactor!G71</f>
        <v>2.5126199999999998E-2</v>
      </c>
      <c r="H71" s="64">
        <f>0.99*MaxAnnualCapacityFactor!H71</f>
        <v>2.5126199999999998E-2</v>
      </c>
      <c r="I71" s="64">
        <f>0.99*MaxAnnualCapacityFactor!I71</f>
        <v>2.5126199999999998E-2</v>
      </c>
      <c r="J71" s="64">
        <f>0.99*MaxAnnualCapacityFactor!J71</f>
        <v>2.5126199999999998E-2</v>
      </c>
      <c r="K71" s="64">
        <f>0.99*MaxAnnualCapacityFactor!K71</f>
        <v>2.5126199999999998E-2</v>
      </c>
      <c r="L71" s="64">
        <f>0.99*MaxAnnualCapacityFactor!L71</f>
        <v>2.5126199999999998E-2</v>
      </c>
      <c r="M71" s="64">
        <f>0.99*MaxAnnualCapacityFactor!M71</f>
        <v>2.5126199999999998E-2</v>
      </c>
      <c r="N71" s="64">
        <f>0.99*MaxAnnualCapacityFactor!N71</f>
        <v>2.5126199999999998E-2</v>
      </c>
      <c r="O71" s="64">
        <f>0.99*MaxAnnualCapacityFactor!O71</f>
        <v>2.5126199999999998E-2</v>
      </c>
      <c r="P71" s="64">
        <f>0.99*MaxAnnualCapacityFactor!P71</f>
        <v>2.5126199999999998E-2</v>
      </c>
      <c r="Q71" s="64">
        <f>0.99*MaxAnnualCapacityFactor!Q71</f>
        <v>2.5126199999999998E-2</v>
      </c>
      <c r="R71" s="64">
        <f>0.99*MaxAnnualCapacityFactor!R71</f>
        <v>2.5126199999999998E-2</v>
      </c>
      <c r="S71" s="64">
        <f>0.99*MaxAnnualCapacityFactor!S71</f>
        <v>2.5126199999999998E-2</v>
      </c>
      <c r="T71" s="64">
        <f>0.99*MaxAnnualCapacityFactor!T71</f>
        <v>2.5126199999999998E-2</v>
      </c>
      <c r="U71" s="64">
        <f>0.99*MaxAnnualCapacityFactor!U71</f>
        <v>2.5126199999999998E-2</v>
      </c>
      <c r="V71" s="64">
        <f>0.99*MaxAnnualCapacityFactor!V71</f>
        <v>2.5126199999999998E-2</v>
      </c>
      <c r="W71" s="64">
        <f>0.99*MaxAnnualCapacityFactor!W71</f>
        <v>2.5126199999999998E-2</v>
      </c>
      <c r="X71" s="64">
        <f>0.99*MaxAnnualCapacityFactor!X71</f>
        <v>2.5126199999999998E-2</v>
      </c>
      <c r="Y71" s="64">
        <f>0.99*MaxAnnualCapacityFactor!Y71</f>
        <v>2.5126199999999998E-2</v>
      </c>
      <c r="Z71" s="64">
        <f>0.99*MaxAnnualCapacityFactor!Z71</f>
        <v>2.5126199999999998E-2</v>
      </c>
      <c r="AA71" s="64">
        <f>0.99*MaxAnnualCapacityFactor!AA71</f>
        <v>2.5126199999999998E-2</v>
      </c>
      <c r="AB71" s="64">
        <f>0.99*MaxAnnualCapacityFactor!AB71</f>
        <v>2.5126199999999998E-2</v>
      </c>
      <c r="AC71" s="64">
        <f>0.99*MaxAnnualCapacityFactor!AC71</f>
        <v>2.5126199999999998E-2</v>
      </c>
      <c r="AD71" s="64">
        <f>0.99*MaxAnnualCapacityFactor!AD71</f>
        <v>2.5126199999999998E-2</v>
      </c>
      <c r="AE71" s="64">
        <f>0.99*MaxAnnualCapacityFactor!AE71</f>
        <v>2.5126199999999998E-2</v>
      </c>
      <c r="AF71" s="64">
        <f>0.99*MaxAnnualCapacityFactor!AF71</f>
        <v>2.5126199999999998E-2</v>
      </c>
      <c r="AG71" s="64">
        <f>0.99*MaxAnnualCapacityFactor!AG71</f>
        <v>2.5126199999999998E-2</v>
      </c>
      <c r="AH71" s="64">
        <f>0.99*MaxAnnualCapacityFactor!AH71</f>
        <v>2.5126199999999998E-2</v>
      </c>
      <c r="AI71" s="64">
        <f>0.99*MaxAnnualCapacityFactor!AI71</f>
        <v>2.5126199999999998E-2</v>
      </c>
      <c r="AJ71" s="55" t="s">
        <v>438</v>
      </c>
      <c r="AK71" s="14">
        <v>1</v>
      </c>
    </row>
    <row r="72" spans="1:37" ht="12.75" customHeight="1" x14ac:dyDescent="0.25">
      <c r="A72" s="100" t="s">
        <v>40</v>
      </c>
      <c r="B72" s="14" t="s">
        <v>195</v>
      </c>
      <c r="C72" s="18" t="s">
        <v>321</v>
      </c>
      <c r="D72" s="14"/>
      <c r="E72" s="64">
        <f>0.99*MaxAnnualCapacityFactor!E72</f>
        <v>1.8097200000000001E-2</v>
      </c>
      <c r="F72" s="64">
        <f>0.99*MaxAnnualCapacityFactor!F72</f>
        <v>1.8097200000000001E-2</v>
      </c>
      <c r="G72" s="64">
        <f>0.99*MaxAnnualCapacityFactor!G72</f>
        <v>1.8097200000000001E-2</v>
      </c>
      <c r="H72" s="64">
        <f>0.99*MaxAnnualCapacityFactor!H72</f>
        <v>1.8097200000000001E-2</v>
      </c>
      <c r="I72" s="64">
        <f>0.99*MaxAnnualCapacityFactor!I72</f>
        <v>1.8097200000000001E-2</v>
      </c>
      <c r="J72" s="64">
        <f>0.99*MaxAnnualCapacityFactor!J72</f>
        <v>1.8097200000000001E-2</v>
      </c>
      <c r="K72" s="64">
        <f>0.99*MaxAnnualCapacityFactor!K72</f>
        <v>1.8097200000000001E-2</v>
      </c>
      <c r="L72" s="64">
        <f>0.99*MaxAnnualCapacityFactor!L72</f>
        <v>1.8097200000000001E-2</v>
      </c>
      <c r="M72" s="64">
        <f>0.99*MaxAnnualCapacityFactor!M72</f>
        <v>1.8097200000000001E-2</v>
      </c>
      <c r="N72" s="64">
        <f>0.99*MaxAnnualCapacityFactor!N72</f>
        <v>1.8097200000000001E-2</v>
      </c>
      <c r="O72" s="64">
        <f>0.99*MaxAnnualCapacityFactor!O72</f>
        <v>1.8097200000000001E-2</v>
      </c>
      <c r="P72" s="64">
        <f>0.99*MaxAnnualCapacityFactor!P72</f>
        <v>1.8097200000000001E-2</v>
      </c>
      <c r="Q72" s="64">
        <f>0.99*MaxAnnualCapacityFactor!Q72</f>
        <v>1.8097200000000001E-2</v>
      </c>
      <c r="R72" s="64">
        <f>0.99*MaxAnnualCapacityFactor!R72</f>
        <v>1.8097200000000001E-2</v>
      </c>
      <c r="S72" s="64">
        <f>0.99*MaxAnnualCapacityFactor!S72</f>
        <v>1.8097200000000001E-2</v>
      </c>
      <c r="T72" s="64">
        <f>0.99*MaxAnnualCapacityFactor!T72</f>
        <v>1.8097200000000001E-2</v>
      </c>
      <c r="U72" s="64">
        <f>0.99*MaxAnnualCapacityFactor!U72</f>
        <v>1.8097200000000001E-2</v>
      </c>
      <c r="V72" s="64">
        <f>0.99*MaxAnnualCapacityFactor!V72</f>
        <v>1.8097200000000001E-2</v>
      </c>
      <c r="W72" s="64">
        <f>0.99*MaxAnnualCapacityFactor!W72</f>
        <v>1.8097200000000001E-2</v>
      </c>
      <c r="X72" s="64">
        <f>0.99*MaxAnnualCapacityFactor!X72</f>
        <v>1.8097200000000001E-2</v>
      </c>
      <c r="Y72" s="64">
        <f>0.99*MaxAnnualCapacityFactor!Y72</f>
        <v>1.8097200000000001E-2</v>
      </c>
      <c r="Z72" s="64">
        <f>0.99*MaxAnnualCapacityFactor!Z72</f>
        <v>1.8097200000000001E-2</v>
      </c>
      <c r="AA72" s="64">
        <f>0.99*MaxAnnualCapacityFactor!AA72</f>
        <v>1.8097200000000001E-2</v>
      </c>
      <c r="AB72" s="64">
        <f>0.99*MaxAnnualCapacityFactor!AB72</f>
        <v>1.8097200000000001E-2</v>
      </c>
      <c r="AC72" s="64">
        <f>0.99*MaxAnnualCapacityFactor!AC72</f>
        <v>1.8097200000000001E-2</v>
      </c>
      <c r="AD72" s="64">
        <f>0.99*MaxAnnualCapacityFactor!AD72</f>
        <v>1.8097200000000001E-2</v>
      </c>
      <c r="AE72" s="64">
        <f>0.99*MaxAnnualCapacityFactor!AE72</f>
        <v>1.8097200000000001E-2</v>
      </c>
      <c r="AF72" s="64">
        <f>0.99*MaxAnnualCapacityFactor!AF72</f>
        <v>1.8097200000000001E-2</v>
      </c>
      <c r="AG72" s="64">
        <f>0.99*MaxAnnualCapacityFactor!AG72</f>
        <v>1.8097200000000001E-2</v>
      </c>
      <c r="AH72" s="64">
        <f>0.99*MaxAnnualCapacityFactor!AH72</f>
        <v>1.8097200000000001E-2</v>
      </c>
      <c r="AI72" s="64">
        <f>0.99*MaxAnnualCapacityFactor!AI72</f>
        <v>1.8097200000000001E-2</v>
      </c>
      <c r="AJ72" s="55" t="s">
        <v>438</v>
      </c>
      <c r="AK72" s="14">
        <v>1</v>
      </c>
    </row>
    <row r="73" spans="1:37" ht="12.75" customHeight="1" x14ac:dyDescent="0.25">
      <c r="A73" s="100"/>
      <c r="B73" s="14" t="s">
        <v>199</v>
      </c>
      <c r="C73" s="18" t="s">
        <v>321</v>
      </c>
      <c r="D73" s="14"/>
      <c r="E73" s="64">
        <f>0.99*MaxAnnualCapacityFactor!E73</f>
        <v>2.2245299999999999E-2</v>
      </c>
      <c r="F73" s="64">
        <f>0.99*MaxAnnualCapacityFactor!F73</f>
        <v>2.2245299999999999E-2</v>
      </c>
      <c r="G73" s="64">
        <f>0.99*MaxAnnualCapacityFactor!G73</f>
        <v>2.2245299999999999E-2</v>
      </c>
      <c r="H73" s="64">
        <f>0.99*MaxAnnualCapacityFactor!H73</f>
        <v>2.2245299999999999E-2</v>
      </c>
      <c r="I73" s="64">
        <f>0.99*MaxAnnualCapacityFactor!I73</f>
        <v>2.2245299999999999E-2</v>
      </c>
      <c r="J73" s="64">
        <f>0.99*MaxAnnualCapacityFactor!J73</f>
        <v>2.2245299999999999E-2</v>
      </c>
      <c r="K73" s="64">
        <f>0.99*MaxAnnualCapacityFactor!K73</f>
        <v>2.2245299999999999E-2</v>
      </c>
      <c r="L73" s="64">
        <f>0.99*MaxAnnualCapacityFactor!L73</f>
        <v>2.2245299999999999E-2</v>
      </c>
      <c r="M73" s="64">
        <f>0.99*MaxAnnualCapacityFactor!M73</f>
        <v>2.2245299999999999E-2</v>
      </c>
      <c r="N73" s="64">
        <f>0.99*MaxAnnualCapacityFactor!N73</f>
        <v>2.2245299999999999E-2</v>
      </c>
      <c r="O73" s="64">
        <f>0.99*MaxAnnualCapacityFactor!O73</f>
        <v>2.2245299999999999E-2</v>
      </c>
      <c r="P73" s="64">
        <f>0.99*MaxAnnualCapacityFactor!P73</f>
        <v>2.2245299999999999E-2</v>
      </c>
      <c r="Q73" s="64">
        <f>0.99*MaxAnnualCapacityFactor!Q73</f>
        <v>2.2245299999999999E-2</v>
      </c>
      <c r="R73" s="64">
        <f>0.99*MaxAnnualCapacityFactor!R73</f>
        <v>2.2245299999999999E-2</v>
      </c>
      <c r="S73" s="64">
        <f>0.99*MaxAnnualCapacityFactor!S73</f>
        <v>2.2245299999999999E-2</v>
      </c>
      <c r="T73" s="64">
        <f>0.99*MaxAnnualCapacityFactor!T73</f>
        <v>2.2245299999999999E-2</v>
      </c>
      <c r="U73" s="64">
        <f>0.99*MaxAnnualCapacityFactor!U73</f>
        <v>2.2245299999999999E-2</v>
      </c>
      <c r="V73" s="64">
        <f>0.99*MaxAnnualCapacityFactor!V73</f>
        <v>2.2245299999999999E-2</v>
      </c>
      <c r="W73" s="64">
        <f>0.99*MaxAnnualCapacityFactor!W73</f>
        <v>2.2245299999999999E-2</v>
      </c>
      <c r="X73" s="64">
        <f>0.99*MaxAnnualCapacityFactor!X73</f>
        <v>2.2245299999999999E-2</v>
      </c>
      <c r="Y73" s="64">
        <f>0.99*MaxAnnualCapacityFactor!Y73</f>
        <v>2.2245299999999999E-2</v>
      </c>
      <c r="Z73" s="64">
        <f>0.99*MaxAnnualCapacityFactor!Z73</f>
        <v>2.2245299999999999E-2</v>
      </c>
      <c r="AA73" s="64">
        <f>0.99*MaxAnnualCapacityFactor!AA73</f>
        <v>2.2245299999999999E-2</v>
      </c>
      <c r="AB73" s="64">
        <f>0.99*MaxAnnualCapacityFactor!AB73</f>
        <v>2.2245299999999999E-2</v>
      </c>
      <c r="AC73" s="64">
        <f>0.99*MaxAnnualCapacityFactor!AC73</f>
        <v>2.2245299999999999E-2</v>
      </c>
      <c r="AD73" s="64">
        <f>0.99*MaxAnnualCapacityFactor!AD73</f>
        <v>2.2245299999999999E-2</v>
      </c>
      <c r="AE73" s="64">
        <f>0.99*MaxAnnualCapacityFactor!AE73</f>
        <v>2.2245299999999999E-2</v>
      </c>
      <c r="AF73" s="64">
        <f>0.99*MaxAnnualCapacityFactor!AF73</f>
        <v>2.2245299999999999E-2</v>
      </c>
      <c r="AG73" s="64">
        <f>0.99*MaxAnnualCapacityFactor!AG73</f>
        <v>2.2245299999999999E-2</v>
      </c>
      <c r="AH73" s="64">
        <f>0.99*MaxAnnualCapacityFactor!AH73</f>
        <v>2.2245299999999999E-2</v>
      </c>
      <c r="AI73" s="64">
        <f>0.99*MaxAnnualCapacityFactor!AI73</f>
        <v>2.2245299999999999E-2</v>
      </c>
      <c r="AJ73" s="55" t="s">
        <v>438</v>
      </c>
      <c r="AK73" s="14">
        <v>1</v>
      </c>
    </row>
    <row r="74" spans="1:37" ht="12.75" customHeight="1" x14ac:dyDescent="0.25">
      <c r="A74" s="100"/>
      <c r="B74" s="14" t="s">
        <v>200</v>
      </c>
      <c r="C74" s="18" t="s">
        <v>321</v>
      </c>
      <c r="D74" s="14"/>
      <c r="E74" s="64">
        <f>0.99*MaxAnnualCapacityFactor!E74</f>
        <v>1.8948599999999999E-2</v>
      </c>
      <c r="F74" s="64">
        <f>0.99*MaxAnnualCapacityFactor!F74</f>
        <v>1.8948599999999999E-2</v>
      </c>
      <c r="G74" s="64">
        <f>0.99*MaxAnnualCapacityFactor!G74</f>
        <v>1.8948599999999999E-2</v>
      </c>
      <c r="H74" s="64">
        <f>0.99*MaxAnnualCapacityFactor!H74</f>
        <v>1.8948599999999999E-2</v>
      </c>
      <c r="I74" s="64">
        <f>0.99*MaxAnnualCapacityFactor!I74</f>
        <v>1.8948599999999999E-2</v>
      </c>
      <c r="J74" s="64">
        <f>0.99*MaxAnnualCapacityFactor!J74</f>
        <v>1.8948599999999999E-2</v>
      </c>
      <c r="K74" s="64">
        <f>0.99*MaxAnnualCapacityFactor!K74</f>
        <v>1.8948599999999999E-2</v>
      </c>
      <c r="L74" s="64">
        <f>0.99*MaxAnnualCapacityFactor!L74</f>
        <v>1.8948599999999999E-2</v>
      </c>
      <c r="M74" s="64">
        <f>0.99*MaxAnnualCapacityFactor!M74</f>
        <v>1.8948599999999999E-2</v>
      </c>
      <c r="N74" s="64">
        <f>0.99*MaxAnnualCapacityFactor!N74</f>
        <v>1.8948599999999999E-2</v>
      </c>
      <c r="O74" s="64">
        <f>0.99*MaxAnnualCapacityFactor!O74</f>
        <v>1.8948599999999999E-2</v>
      </c>
      <c r="P74" s="64">
        <f>0.99*MaxAnnualCapacityFactor!P74</f>
        <v>1.8948599999999999E-2</v>
      </c>
      <c r="Q74" s="64">
        <f>0.99*MaxAnnualCapacityFactor!Q74</f>
        <v>1.8948599999999999E-2</v>
      </c>
      <c r="R74" s="64">
        <f>0.99*MaxAnnualCapacityFactor!R74</f>
        <v>1.8948599999999999E-2</v>
      </c>
      <c r="S74" s="64">
        <f>0.99*MaxAnnualCapacityFactor!S74</f>
        <v>1.8948599999999999E-2</v>
      </c>
      <c r="T74" s="64">
        <f>0.99*MaxAnnualCapacityFactor!T74</f>
        <v>1.8948599999999999E-2</v>
      </c>
      <c r="U74" s="64">
        <f>0.99*MaxAnnualCapacityFactor!U74</f>
        <v>1.8948599999999999E-2</v>
      </c>
      <c r="V74" s="64">
        <f>0.99*MaxAnnualCapacityFactor!V74</f>
        <v>1.8948599999999999E-2</v>
      </c>
      <c r="W74" s="64">
        <f>0.99*MaxAnnualCapacityFactor!W74</f>
        <v>1.8948599999999999E-2</v>
      </c>
      <c r="X74" s="64">
        <f>0.99*MaxAnnualCapacityFactor!X74</f>
        <v>1.8948599999999999E-2</v>
      </c>
      <c r="Y74" s="64">
        <f>0.99*MaxAnnualCapacityFactor!Y74</f>
        <v>1.8948599999999999E-2</v>
      </c>
      <c r="Z74" s="64">
        <f>0.99*MaxAnnualCapacityFactor!Z74</f>
        <v>1.8948599999999999E-2</v>
      </c>
      <c r="AA74" s="64">
        <f>0.99*MaxAnnualCapacityFactor!AA74</f>
        <v>1.8948599999999999E-2</v>
      </c>
      <c r="AB74" s="64">
        <f>0.99*MaxAnnualCapacityFactor!AB74</f>
        <v>1.8948599999999999E-2</v>
      </c>
      <c r="AC74" s="64">
        <f>0.99*MaxAnnualCapacityFactor!AC74</f>
        <v>1.8948599999999999E-2</v>
      </c>
      <c r="AD74" s="64">
        <f>0.99*MaxAnnualCapacityFactor!AD74</f>
        <v>1.8948599999999999E-2</v>
      </c>
      <c r="AE74" s="64">
        <f>0.99*MaxAnnualCapacityFactor!AE74</f>
        <v>1.8948599999999999E-2</v>
      </c>
      <c r="AF74" s="64">
        <f>0.99*MaxAnnualCapacityFactor!AF74</f>
        <v>1.8948599999999999E-2</v>
      </c>
      <c r="AG74" s="64">
        <f>0.99*MaxAnnualCapacityFactor!AG74</f>
        <v>1.8948599999999999E-2</v>
      </c>
      <c r="AH74" s="64">
        <f>0.99*MaxAnnualCapacityFactor!AH74</f>
        <v>1.8948599999999999E-2</v>
      </c>
      <c r="AI74" s="64">
        <f>0.99*MaxAnnualCapacityFactor!AI74</f>
        <v>1.8948599999999999E-2</v>
      </c>
      <c r="AJ74" s="55" t="s">
        <v>438</v>
      </c>
      <c r="AK74" s="14">
        <v>1</v>
      </c>
    </row>
    <row r="75" spans="1:37" ht="12.75" customHeight="1" x14ac:dyDescent="0.25">
      <c r="A75" s="100"/>
      <c r="B75" s="14" t="s">
        <v>201</v>
      </c>
      <c r="C75" s="18" t="s">
        <v>321</v>
      </c>
      <c r="D75" s="14"/>
      <c r="E75" s="64">
        <f>0.99*MaxAnnualCapacityFactor!E75</f>
        <v>2.5126199999999998E-2</v>
      </c>
      <c r="F75" s="64">
        <f>0.99*MaxAnnualCapacityFactor!F75</f>
        <v>2.5126199999999998E-2</v>
      </c>
      <c r="G75" s="64">
        <f>0.99*MaxAnnualCapacityFactor!G75</f>
        <v>2.5126199999999998E-2</v>
      </c>
      <c r="H75" s="64">
        <f>0.99*MaxAnnualCapacityFactor!H75</f>
        <v>2.5126199999999998E-2</v>
      </c>
      <c r="I75" s="64">
        <f>0.99*MaxAnnualCapacityFactor!I75</f>
        <v>2.5126199999999998E-2</v>
      </c>
      <c r="J75" s="64">
        <f>0.99*MaxAnnualCapacityFactor!J75</f>
        <v>2.5126199999999998E-2</v>
      </c>
      <c r="K75" s="64">
        <f>0.99*MaxAnnualCapacityFactor!K75</f>
        <v>2.5126199999999998E-2</v>
      </c>
      <c r="L75" s="64">
        <f>0.99*MaxAnnualCapacityFactor!L75</f>
        <v>2.5126199999999998E-2</v>
      </c>
      <c r="M75" s="64">
        <f>0.99*MaxAnnualCapacityFactor!M75</f>
        <v>2.5126199999999998E-2</v>
      </c>
      <c r="N75" s="64">
        <f>0.99*MaxAnnualCapacityFactor!N75</f>
        <v>2.5126199999999998E-2</v>
      </c>
      <c r="O75" s="64">
        <f>0.99*MaxAnnualCapacityFactor!O75</f>
        <v>2.5126199999999998E-2</v>
      </c>
      <c r="P75" s="64">
        <f>0.99*MaxAnnualCapacityFactor!P75</f>
        <v>2.5126199999999998E-2</v>
      </c>
      <c r="Q75" s="64">
        <f>0.99*MaxAnnualCapacityFactor!Q75</f>
        <v>2.5126199999999998E-2</v>
      </c>
      <c r="R75" s="64">
        <f>0.99*MaxAnnualCapacityFactor!R75</f>
        <v>2.5126199999999998E-2</v>
      </c>
      <c r="S75" s="64">
        <f>0.99*MaxAnnualCapacityFactor!S75</f>
        <v>2.5126199999999998E-2</v>
      </c>
      <c r="T75" s="64">
        <f>0.99*MaxAnnualCapacityFactor!T75</f>
        <v>2.5126199999999998E-2</v>
      </c>
      <c r="U75" s="64">
        <f>0.99*MaxAnnualCapacityFactor!U75</f>
        <v>2.5126199999999998E-2</v>
      </c>
      <c r="V75" s="64">
        <f>0.99*MaxAnnualCapacityFactor!V75</f>
        <v>2.5126199999999998E-2</v>
      </c>
      <c r="W75" s="64">
        <f>0.99*MaxAnnualCapacityFactor!W75</f>
        <v>2.5126199999999998E-2</v>
      </c>
      <c r="X75" s="64">
        <f>0.99*MaxAnnualCapacityFactor!X75</f>
        <v>2.5126199999999998E-2</v>
      </c>
      <c r="Y75" s="64">
        <f>0.99*MaxAnnualCapacityFactor!Y75</f>
        <v>2.5126199999999998E-2</v>
      </c>
      <c r="Z75" s="64">
        <f>0.99*MaxAnnualCapacityFactor!Z75</f>
        <v>2.5126199999999998E-2</v>
      </c>
      <c r="AA75" s="64">
        <f>0.99*MaxAnnualCapacityFactor!AA75</f>
        <v>2.5126199999999998E-2</v>
      </c>
      <c r="AB75" s="64">
        <f>0.99*MaxAnnualCapacityFactor!AB75</f>
        <v>2.5126199999999998E-2</v>
      </c>
      <c r="AC75" s="64">
        <f>0.99*MaxAnnualCapacityFactor!AC75</f>
        <v>2.5126199999999998E-2</v>
      </c>
      <c r="AD75" s="64">
        <f>0.99*MaxAnnualCapacityFactor!AD75</f>
        <v>2.5126199999999998E-2</v>
      </c>
      <c r="AE75" s="64">
        <f>0.99*MaxAnnualCapacityFactor!AE75</f>
        <v>2.5126199999999998E-2</v>
      </c>
      <c r="AF75" s="64">
        <f>0.99*MaxAnnualCapacityFactor!AF75</f>
        <v>2.5126199999999998E-2</v>
      </c>
      <c r="AG75" s="64">
        <f>0.99*MaxAnnualCapacityFactor!AG75</f>
        <v>2.5126199999999998E-2</v>
      </c>
      <c r="AH75" s="64">
        <f>0.99*MaxAnnualCapacityFactor!AH75</f>
        <v>2.5126199999999998E-2</v>
      </c>
      <c r="AI75" s="64">
        <f>0.99*MaxAnnualCapacityFactor!AI75</f>
        <v>2.5126199999999998E-2</v>
      </c>
      <c r="AJ75" s="55" t="s">
        <v>438</v>
      </c>
      <c r="AK75" s="14">
        <v>1</v>
      </c>
    </row>
    <row r="76" spans="1:37" ht="12.75" customHeight="1" x14ac:dyDescent="0.25">
      <c r="A76" s="100"/>
      <c r="B76" s="14" t="s">
        <v>202</v>
      </c>
      <c r="C76" s="18" t="s">
        <v>321</v>
      </c>
      <c r="D76" s="14"/>
      <c r="E76" s="64">
        <f>0.99*MaxAnnualCapacityFactor!E76</f>
        <v>2.5126199999999998E-2</v>
      </c>
      <c r="F76" s="64">
        <f>0.99*MaxAnnualCapacityFactor!F76</f>
        <v>2.5126199999999998E-2</v>
      </c>
      <c r="G76" s="64">
        <f>0.99*MaxAnnualCapacityFactor!G76</f>
        <v>2.5126199999999998E-2</v>
      </c>
      <c r="H76" s="64">
        <f>0.99*MaxAnnualCapacityFactor!H76</f>
        <v>2.5126199999999998E-2</v>
      </c>
      <c r="I76" s="64">
        <f>0.99*MaxAnnualCapacityFactor!I76</f>
        <v>2.5126199999999998E-2</v>
      </c>
      <c r="J76" s="64">
        <f>0.99*MaxAnnualCapacityFactor!J76</f>
        <v>2.5126199999999998E-2</v>
      </c>
      <c r="K76" s="64">
        <f>0.99*MaxAnnualCapacityFactor!K76</f>
        <v>2.5126199999999998E-2</v>
      </c>
      <c r="L76" s="64">
        <f>0.99*MaxAnnualCapacityFactor!L76</f>
        <v>2.5126199999999998E-2</v>
      </c>
      <c r="M76" s="64">
        <f>0.99*MaxAnnualCapacityFactor!M76</f>
        <v>2.5126199999999998E-2</v>
      </c>
      <c r="N76" s="64">
        <f>0.99*MaxAnnualCapacityFactor!N76</f>
        <v>2.5126199999999998E-2</v>
      </c>
      <c r="O76" s="64">
        <f>0.99*MaxAnnualCapacityFactor!O76</f>
        <v>2.5126199999999998E-2</v>
      </c>
      <c r="P76" s="64">
        <f>0.99*MaxAnnualCapacityFactor!P76</f>
        <v>2.5126199999999998E-2</v>
      </c>
      <c r="Q76" s="64">
        <f>0.99*MaxAnnualCapacityFactor!Q76</f>
        <v>2.5126199999999998E-2</v>
      </c>
      <c r="R76" s="64">
        <f>0.99*MaxAnnualCapacityFactor!R76</f>
        <v>2.5126199999999998E-2</v>
      </c>
      <c r="S76" s="64">
        <f>0.99*MaxAnnualCapacityFactor!S76</f>
        <v>2.5126199999999998E-2</v>
      </c>
      <c r="T76" s="64">
        <f>0.99*MaxAnnualCapacityFactor!T76</f>
        <v>2.5126199999999998E-2</v>
      </c>
      <c r="U76" s="64">
        <f>0.99*MaxAnnualCapacityFactor!U76</f>
        <v>2.5126199999999998E-2</v>
      </c>
      <c r="V76" s="64">
        <f>0.99*MaxAnnualCapacityFactor!V76</f>
        <v>2.5126199999999998E-2</v>
      </c>
      <c r="W76" s="64">
        <f>0.99*MaxAnnualCapacityFactor!W76</f>
        <v>2.5126199999999998E-2</v>
      </c>
      <c r="X76" s="64">
        <f>0.99*MaxAnnualCapacityFactor!X76</f>
        <v>2.5126199999999998E-2</v>
      </c>
      <c r="Y76" s="64">
        <f>0.99*MaxAnnualCapacityFactor!Y76</f>
        <v>2.5126199999999998E-2</v>
      </c>
      <c r="Z76" s="64">
        <f>0.99*MaxAnnualCapacityFactor!Z76</f>
        <v>2.5126199999999998E-2</v>
      </c>
      <c r="AA76" s="64">
        <f>0.99*MaxAnnualCapacityFactor!AA76</f>
        <v>2.5126199999999998E-2</v>
      </c>
      <c r="AB76" s="64">
        <f>0.99*MaxAnnualCapacityFactor!AB76</f>
        <v>2.5126199999999998E-2</v>
      </c>
      <c r="AC76" s="64">
        <f>0.99*MaxAnnualCapacityFactor!AC76</f>
        <v>2.5126199999999998E-2</v>
      </c>
      <c r="AD76" s="64">
        <f>0.99*MaxAnnualCapacityFactor!AD76</f>
        <v>2.5126199999999998E-2</v>
      </c>
      <c r="AE76" s="64">
        <f>0.99*MaxAnnualCapacityFactor!AE76</f>
        <v>2.5126199999999998E-2</v>
      </c>
      <c r="AF76" s="64">
        <f>0.99*MaxAnnualCapacityFactor!AF76</f>
        <v>2.5126199999999998E-2</v>
      </c>
      <c r="AG76" s="64">
        <f>0.99*MaxAnnualCapacityFactor!AG76</f>
        <v>2.5126199999999998E-2</v>
      </c>
      <c r="AH76" s="64">
        <f>0.99*MaxAnnualCapacityFactor!AH76</f>
        <v>2.5126199999999998E-2</v>
      </c>
      <c r="AI76" s="64">
        <f>0.99*MaxAnnualCapacityFactor!AI76</f>
        <v>2.5126199999999998E-2</v>
      </c>
      <c r="AJ76" s="55" t="s">
        <v>438</v>
      </c>
      <c r="AK76" s="14">
        <v>1</v>
      </c>
    </row>
    <row r="77" spans="1:37" ht="12.75" customHeight="1" x14ac:dyDescent="0.25">
      <c r="A77" s="100" t="s">
        <v>44</v>
      </c>
      <c r="B77" s="14" t="s">
        <v>195</v>
      </c>
      <c r="C77" s="18" t="s">
        <v>321</v>
      </c>
      <c r="D77" s="14"/>
      <c r="E77" s="64">
        <f>0.99*MaxAnnualCapacityFactor!E77</f>
        <v>3.9669299999999998E-2</v>
      </c>
      <c r="F77" s="64">
        <f>0.99*MaxAnnualCapacityFactor!F77</f>
        <v>3.9669299999999998E-2</v>
      </c>
      <c r="G77" s="64">
        <f>0.99*MaxAnnualCapacityFactor!G77</f>
        <v>3.9669299999999998E-2</v>
      </c>
      <c r="H77" s="64">
        <f>0.99*MaxAnnualCapacityFactor!H77</f>
        <v>3.9669299999999998E-2</v>
      </c>
      <c r="I77" s="64">
        <f>0.99*MaxAnnualCapacityFactor!I77</f>
        <v>3.9669299999999998E-2</v>
      </c>
      <c r="J77" s="64">
        <f>0.99*MaxAnnualCapacityFactor!J77</f>
        <v>3.9669299999999998E-2</v>
      </c>
      <c r="K77" s="64">
        <f>0.99*MaxAnnualCapacityFactor!K77</f>
        <v>3.9669299999999998E-2</v>
      </c>
      <c r="L77" s="64">
        <f>0.99*MaxAnnualCapacityFactor!L77</f>
        <v>3.9669299999999998E-2</v>
      </c>
      <c r="M77" s="64">
        <f>0.99*MaxAnnualCapacityFactor!M77</f>
        <v>3.9669299999999998E-2</v>
      </c>
      <c r="N77" s="64">
        <f>0.99*MaxAnnualCapacityFactor!N77</f>
        <v>3.9669299999999998E-2</v>
      </c>
      <c r="O77" s="64">
        <f>0.99*MaxAnnualCapacityFactor!O77</f>
        <v>3.9669299999999998E-2</v>
      </c>
      <c r="P77" s="64">
        <f>0.99*MaxAnnualCapacityFactor!P77</f>
        <v>3.9669299999999998E-2</v>
      </c>
      <c r="Q77" s="64">
        <f>0.99*MaxAnnualCapacityFactor!Q77</f>
        <v>3.9669299999999998E-2</v>
      </c>
      <c r="R77" s="64">
        <f>0.99*MaxAnnualCapacityFactor!R77</f>
        <v>3.9669299999999998E-2</v>
      </c>
      <c r="S77" s="64">
        <f>0.99*MaxAnnualCapacityFactor!S77</f>
        <v>3.9669299999999998E-2</v>
      </c>
      <c r="T77" s="64">
        <f>0.99*MaxAnnualCapacityFactor!T77</f>
        <v>3.9669299999999998E-2</v>
      </c>
      <c r="U77" s="64">
        <f>0.99*MaxAnnualCapacityFactor!U77</f>
        <v>3.9669299999999998E-2</v>
      </c>
      <c r="V77" s="64">
        <f>0.99*MaxAnnualCapacityFactor!V77</f>
        <v>3.9669299999999998E-2</v>
      </c>
      <c r="W77" s="64">
        <f>0.99*MaxAnnualCapacityFactor!W77</f>
        <v>3.9669299999999998E-2</v>
      </c>
      <c r="X77" s="64">
        <f>0.99*MaxAnnualCapacityFactor!X77</f>
        <v>3.9669299999999998E-2</v>
      </c>
      <c r="Y77" s="64">
        <f>0.99*MaxAnnualCapacityFactor!Y77</f>
        <v>3.9669299999999998E-2</v>
      </c>
      <c r="Z77" s="64">
        <f>0.99*MaxAnnualCapacityFactor!Z77</f>
        <v>3.9669299999999998E-2</v>
      </c>
      <c r="AA77" s="64">
        <f>0.99*MaxAnnualCapacityFactor!AA77</f>
        <v>3.9669299999999998E-2</v>
      </c>
      <c r="AB77" s="64">
        <f>0.99*MaxAnnualCapacityFactor!AB77</f>
        <v>3.9669299999999998E-2</v>
      </c>
      <c r="AC77" s="64">
        <f>0.99*MaxAnnualCapacityFactor!AC77</f>
        <v>3.9669299999999998E-2</v>
      </c>
      <c r="AD77" s="64">
        <f>0.99*MaxAnnualCapacityFactor!AD77</f>
        <v>3.9669299999999998E-2</v>
      </c>
      <c r="AE77" s="64">
        <f>0.99*MaxAnnualCapacityFactor!AE77</f>
        <v>3.9669299999999998E-2</v>
      </c>
      <c r="AF77" s="64">
        <f>0.99*MaxAnnualCapacityFactor!AF77</f>
        <v>3.9669299999999998E-2</v>
      </c>
      <c r="AG77" s="64">
        <f>0.99*MaxAnnualCapacityFactor!AG77</f>
        <v>3.9669299999999998E-2</v>
      </c>
      <c r="AH77" s="64">
        <f>0.99*MaxAnnualCapacityFactor!AH77</f>
        <v>3.9669299999999998E-2</v>
      </c>
      <c r="AI77" s="64">
        <f>0.99*MaxAnnualCapacityFactor!AI77</f>
        <v>3.9669299999999998E-2</v>
      </c>
      <c r="AJ77" s="55" t="s">
        <v>438</v>
      </c>
      <c r="AK77" s="14">
        <v>1</v>
      </c>
    </row>
    <row r="78" spans="1:37" ht="12.75" customHeight="1" x14ac:dyDescent="0.25">
      <c r="A78" s="100"/>
      <c r="B78" s="14" t="s">
        <v>199</v>
      </c>
      <c r="C78" s="18" t="s">
        <v>321</v>
      </c>
      <c r="D78" s="14"/>
      <c r="E78" s="64">
        <f>0.99*MaxAnnualCapacityFactor!E78</f>
        <v>8.7466500000000003E-2</v>
      </c>
      <c r="F78" s="64">
        <f>0.99*MaxAnnualCapacityFactor!F78</f>
        <v>8.7466500000000003E-2</v>
      </c>
      <c r="G78" s="64">
        <f>0.99*MaxAnnualCapacityFactor!G78</f>
        <v>8.7466500000000003E-2</v>
      </c>
      <c r="H78" s="64">
        <f>0.99*MaxAnnualCapacityFactor!H78</f>
        <v>8.7466500000000003E-2</v>
      </c>
      <c r="I78" s="64">
        <f>0.99*MaxAnnualCapacityFactor!I78</f>
        <v>8.7466500000000003E-2</v>
      </c>
      <c r="J78" s="64">
        <f>0.99*MaxAnnualCapacityFactor!J78</f>
        <v>8.7466500000000003E-2</v>
      </c>
      <c r="K78" s="64">
        <f>0.99*MaxAnnualCapacityFactor!K78</f>
        <v>8.7466500000000003E-2</v>
      </c>
      <c r="L78" s="64">
        <f>0.99*MaxAnnualCapacityFactor!L78</f>
        <v>8.7466500000000003E-2</v>
      </c>
      <c r="M78" s="64">
        <f>0.99*MaxAnnualCapacityFactor!M78</f>
        <v>8.7466500000000003E-2</v>
      </c>
      <c r="N78" s="64">
        <f>0.99*MaxAnnualCapacityFactor!N78</f>
        <v>8.7466500000000003E-2</v>
      </c>
      <c r="O78" s="64">
        <f>0.99*MaxAnnualCapacityFactor!O78</f>
        <v>8.7466500000000003E-2</v>
      </c>
      <c r="P78" s="64">
        <f>0.99*MaxAnnualCapacityFactor!P78</f>
        <v>8.7466500000000003E-2</v>
      </c>
      <c r="Q78" s="64">
        <f>0.99*MaxAnnualCapacityFactor!Q78</f>
        <v>8.7466500000000003E-2</v>
      </c>
      <c r="R78" s="64">
        <f>0.99*MaxAnnualCapacityFactor!R78</f>
        <v>8.7466500000000003E-2</v>
      </c>
      <c r="S78" s="64">
        <f>0.99*MaxAnnualCapacityFactor!S78</f>
        <v>8.7466500000000003E-2</v>
      </c>
      <c r="T78" s="64">
        <f>0.99*MaxAnnualCapacityFactor!T78</f>
        <v>8.7466500000000003E-2</v>
      </c>
      <c r="U78" s="64">
        <f>0.99*MaxAnnualCapacityFactor!U78</f>
        <v>8.7466500000000003E-2</v>
      </c>
      <c r="V78" s="64">
        <f>0.99*MaxAnnualCapacityFactor!V78</f>
        <v>8.7466500000000003E-2</v>
      </c>
      <c r="W78" s="64">
        <f>0.99*MaxAnnualCapacityFactor!W78</f>
        <v>8.7466500000000003E-2</v>
      </c>
      <c r="X78" s="64">
        <f>0.99*MaxAnnualCapacityFactor!X78</f>
        <v>8.7466500000000003E-2</v>
      </c>
      <c r="Y78" s="64">
        <f>0.99*MaxAnnualCapacityFactor!Y78</f>
        <v>8.7466500000000003E-2</v>
      </c>
      <c r="Z78" s="64">
        <f>0.99*MaxAnnualCapacityFactor!Z78</f>
        <v>8.7466500000000003E-2</v>
      </c>
      <c r="AA78" s="64">
        <f>0.99*MaxAnnualCapacityFactor!AA78</f>
        <v>8.7466500000000003E-2</v>
      </c>
      <c r="AB78" s="64">
        <f>0.99*MaxAnnualCapacityFactor!AB78</f>
        <v>8.7466500000000003E-2</v>
      </c>
      <c r="AC78" s="64">
        <f>0.99*MaxAnnualCapacityFactor!AC78</f>
        <v>8.7466500000000003E-2</v>
      </c>
      <c r="AD78" s="64">
        <f>0.99*MaxAnnualCapacityFactor!AD78</f>
        <v>8.7466500000000003E-2</v>
      </c>
      <c r="AE78" s="64">
        <f>0.99*MaxAnnualCapacityFactor!AE78</f>
        <v>8.7466500000000003E-2</v>
      </c>
      <c r="AF78" s="64">
        <f>0.99*MaxAnnualCapacityFactor!AF78</f>
        <v>8.7466500000000003E-2</v>
      </c>
      <c r="AG78" s="64">
        <f>0.99*MaxAnnualCapacityFactor!AG78</f>
        <v>8.7466500000000003E-2</v>
      </c>
      <c r="AH78" s="64">
        <f>0.99*MaxAnnualCapacityFactor!AH78</f>
        <v>8.7466500000000003E-2</v>
      </c>
      <c r="AI78" s="64">
        <f>0.99*MaxAnnualCapacityFactor!AI78</f>
        <v>8.7466500000000003E-2</v>
      </c>
      <c r="AJ78" s="55" t="s">
        <v>438</v>
      </c>
      <c r="AK78" s="14">
        <v>1</v>
      </c>
    </row>
    <row r="79" spans="1:37" ht="12.75" customHeight="1" x14ac:dyDescent="0.25">
      <c r="A79" s="100"/>
      <c r="B79" s="14" t="s">
        <v>200</v>
      </c>
      <c r="C79" s="18" t="s">
        <v>321</v>
      </c>
      <c r="D79" s="14"/>
      <c r="E79" s="64">
        <f>0.99*MaxAnnualCapacityFactor!E79</f>
        <v>3.1373100000000001E-2</v>
      </c>
      <c r="F79" s="64">
        <f>0.99*MaxAnnualCapacityFactor!F79</f>
        <v>3.1373100000000001E-2</v>
      </c>
      <c r="G79" s="64">
        <f>0.99*MaxAnnualCapacityFactor!G79</f>
        <v>3.1373100000000001E-2</v>
      </c>
      <c r="H79" s="64">
        <f>0.99*MaxAnnualCapacityFactor!H79</f>
        <v>3.1373100000000001E-2</v>
      </c>
      <c r="I79" s="64">
        <f>0.99*MaxAnnualCapacityFactor!I79</f>
        <v>3.1373100000000001E-2</v>
      </c>
      <c r="J79" s="64">
        <f>0.99*MaxAnnualCapacityFactor!J79</f>
        <v>3.1373100000000001E-2</v>
      </c>
      <c r="K79" s="64">
        <f>0.99*MaxAnnualCapacityFactor!K79</f>
        <v>3.1373100000000001E-2</v>
      </c>
      <c r="L79" s="64">
        <f>0.99*MaxAnnualCapacityFactor!L79</f>
        <v>3.1373100000000001E-2</v>
      </c>
      <c r="M79" s="64">
        <f>0.99*MaxAnnualCapacityFactor!M79</f>
        <v>3.1373100000000001E-2</v>
      </c>
      <c r="N79" s="64">
        <f>0.99*MaxAnnualCapacityFactor!N79</f>
        <v>3.1373100000000001E-2</v>
      </c>
      <c r="O79" s="64">
        <f>0.99*MaxAnnualCapacityFactor!O79</f>
        <v>3.1373100000000001E-2</v>
      </c>
      <c r="P79" s="64">
        <f>0.99*MaxAnnualCapacityFactor!P79</f>
        <v>3.1373100000000001E-2</v>
      </c>
      <c r="Q79" s="64">
        <f>0.99*MaxAnnualCapacityFactor!Q79</f>
        <v>3.1373100000000001E-2</v>
      </c>
      <c r="R79" s="64">
        <f>0.99*MaxAnnualCapacityFactor!R79</f>
        <v>3.1373100000000001E-2</v>
      </c>
      <c r="S79" s="64">
        <f>0.99*MaxAnnualCapacityFactor!S79</f>
        <v>3.1373100000000001E-2</v>
      </c>
      <c r="T79" s="64">
        <f>0.99*MaxAnnualCapacityFactor!T79</f>
        <v>3.1373100000000001E-2</v>
      </c>
      <c r="U79" s="64">
        <f>0.99*MaxAnnualCapacityFactor!U79</f>
        <v>3.1373100000000001E-2</v>
      </c>
      <c r="V79" s="64">
        <f>0.99*MaxAnnualCapacityFactor!V79</f>
        <v>3.1373100000000001E-2</v>
      </c>
      <c r="W79" s="64">
        <f>0.99*MaxAnnualCapacityFactor!W79</f>
        <v>3.1373100000000001E-2</v>
      </c>
      <c r="X79" s="64">
        <f>0.99*MaxAnnualCapacityFactor!X79</f>
        <v>3.1373100000000001E-2</v>
      </c>
      <c r="Y79" s="64">
        <f>0.99*MaxAnnualCapacityFactor!Y79</f>
        <v>3.1373100000000001E-2</v>
      </c>
      <c r="Z79" s="64">
        <f>0.99*MaxAnnualCapacityFactor!Z79</f>
        <v>3.1373100000000001E-2</v>
      </c>
      <c r="AA79" s="64">
        <f>0.99*MaxAnnualCapacityFactor!AA79</f>
        <v>3.1373100000000001E-2</v>
      </c>
      <c r="AB79" s="64">
        <f>0.99*MaxAnnualCapacityFactor!AB79</f>
        <v>3.1373100000000001E-2</v>
      </c>
      <c r="AC79" s="64">
        <f>0.99*MaxAnnualCapacityFactor!AC79</f>
        <v>3.1373100000000001E-2</v>
      </c>
      <c r="AD79" s="64">
        <f>0.99*MaxAnnualCapacityFactor!AD79</f>
        <v>3.1373100000000001E-2</v>
      </c>
      <c r="AE79" s="64">
        <f>0.99*MaxAnnualCapacityFactor!AE79</f>
        <v>3.1373100000000001E-2</v>
      </c>
      <c r="AF79" s="64">
        <f>0.99*MaxAnnualCapacityFactor!AF79</f>
        <v>3.1373100000000001E-2</v>
      </c>
      <c r="AG79" s="64">
        <f>0.99*MaxAnnualCapacityFactor!AG79</f>
        <v>3.1373100000000001E-2</v>
      </c>
      <c r="AH79" s="64">
        <f>0.99*MaxAnnualCapacityFactor!AH79</f>
        <v>3.1373100000000001E-2</v>
      </c>
      <c r="AI79" s="64">
        <f>0.99*MaxAnnualCapacityFactor!AI79</f>
        <v>3.1373100000000001E-2</v>
      </c>
      <c r="AJ79" s="55" t="s">
        <v>438</v>
      </c>
      <c r="AK79" s="14">
        <v>1</v>
      </c>
    </row>
    <row r="80" spans="1:37" ht="12.75" customHeight="1" x14ac:dyDescent="0.25">
      <c r="A80" s="100"/>
      <c r="B80" s="14" t="s">
        <v>201</v>
      </c>
      <c r="C80" s="18" t="s">
        <v>321</v>
      </c>
      <c r="D80" s="14"/>
      <c r="E80" s="64">
        <f>0.99*MaxAnnualCapacityFactor!E80</f>
        <v>0.1428768</v>
      </c>
      <c r="F80" s="64">
        <f>0.99*MaxAnnualCapacityFactor!F80</f>
        <v>0.1428768</v>
      </c>
      <c r="G80" s="64">
        <f>0.99*MaxAnnualCapacityFactor!G80</f>
        <v>0.1428768</v>
      </c>
      <c r="H80" s="64">
        <f>0.99*MaxAnnualCapacityFactor!H80</f>
        <v>0.1428768</v>
      </c>
      <c r="I80" s="64">
        <f>0.99*MaxAnnualCapacityFactor!I80</f>
        <v>0.1428768</v>
      </c>
      <c r="J80" s="64">
        <f>0.99*MaxAnnualCapacityFactor!J80</f>
        <v>0.1428768</v>
      </c>
      <c r="K80" s="64">
        <f>0.99*MaxAnnualCapacityFactor!K80</f>
        <v>0.1428768</v>
      </c>
      <c r="L80" s="64">
        <f>0.99*MaxAnnualCapacityFactor!L80</f>
        <v>0.1428768</v>
      </c>
      <c r="M80" s="64">
        <f>0.99*MaxAnnualCapacityFactor!M80</f>
        <v>0.1428768</v>
      </c>
      <c r="N80" s="64">
        <f>0.99*MaxAnnualCapacityFactor!N80</f>
        <v>0.1428768</v>
      </c>
      <c r="O80" s="64">
        <f>0.99*MaxAnnualCapacityFactor!O80</f>
        <v>0.1428768</v>
      </c>
      <c r="P80" s="64">
        <f>0.99*MaxAnnualCapacityFactor!P80</f>
        <v>0.1428768</v>
      </c>
      <c r="Q80" s="64">
        <f>0.99*MaxAnnualCapacityFactor!Q80</f>
        <v>0.1428768</v>
      </c>
      <c r="R80" s="64">
        <f>0.99*MaxAnnualCapacityFactor!R80</f>
        <v>0.1428768</v>
      </c>
      <c r="S80" s="64">
        <f>0.99*MaxAnnualCapacityFactor!S80</f>
        <v>0.1428768</v>
      </c>
      <c r="T80" s="64">
        <f>0.99*MaxAnnualCapacityFactor!T80</f>
        <v>0.1428768</v>
      </c>
      <c r="U80" s="64">
        <f>0.99*MaxAnnualCapacityFactor!U80</f>
        <v>0.1428768</v>
      </c>
      <c r="V80" s="64">
        <f>0.99*MaxAnnualCapacityFactor!V80</f>
        <v>0.1428768</v>
      </c>
      <c r="W80" s="64">
        <f>0.99*MaxAnnualCapacityFactor!W80</f>
        <v>0.1428768</v>
      </c>
      <c r="X80" s="64">
        <f>0.99*MaxAnnualCapacityFactor!X80</f>
        <v>0.1428768</v>
      </c>
      <c r="Y80" s="64">
        <f>0.99*MaxAnnualCapacityFactor!Y80</f>
        <v>0.1428768</v>
      </c>
      <c r="Z80" s="64">
        <f>0.99*MaxAnnualCapacityFactor!Z80</f>
        <v>0.1428768</v>
      </c>
      <c r="AA80" s="64">
        <f>0.99*MaxAnnualCapacityFactor!AA80</f>
        <v>0.1428768</v>
      </c>
      <c r="AB80" s="64">
        <f>0.99*MaxAnnualCapacityFactor!AB80</f>
        <v>0.1428768</v>
      </c>
      <c r="AC80" s="64">
        <f>0.99*MaxAnnualCapacityFactor!AC80</f>
        <v>0.1428768</v>
      </c>
      <c r="AD80" s="64">
        <f>0.99*MaxAnnualCapacityFactor!AD80</f>
        <v>0.1428768</v>
      </c>
      <c r="AE80" s="64">
        <f>0.99*MaxAnnualCapacityFactor!AE80</f>
        <v>0.1428768</v>
      </c>
      <c r="AF80" s="64">
        <f>0.99*MaxAnnualCapacityFactor!AF80</f>
        <v>0.1428768</v>
      </c>
      <c r="AG80" s="64">
        <f>0.99*MaxAnnualCapacityFactor!AG80</f>
        <v>0.1428768</v>
      </c>
      <c r="AH80" s="64">
        <f>0.99*MaxAnnualCapacityFactor!AH80</f>
        <v>0.1428768</v>
      </c>
      <c r="AI80" s="64">
        <f>0.99*MaxAnnualCapacityFactor!AI80</f>
        <v>0.1428768</v>
      </c>
      <c r="AJ80" s="55" t="s">
        <v>438</v>
      </c>
      <c r="AK80" s="14">
        <v>1</v>
      </c>
    </row>
    <row r="81" spans="1:37" ht="12.75" customHeight="1" x14ac:dyDescent="0.25">
      <c r="A81" s="100"/>
      <c r="B81" s="14" t="s">
        <v>202</v>
      </c>
      <c r="C81" s="18" t="s">
        <v>321</v>
      </c>
      <c r="D81" s="14"/>
      <c r="E81" s="64">
        <f>0.99*MaxAnnualCapacityFactor!E81</f>
        <v>0.1428768</v>
      </c>
      <c r="F81" s="64">
        <f>0.99*MaxAnnualCapacityFactor!F81</f>
        <v>0.1428768</v>
      </c>
      <c r="G81" s="64">
        <f>0.99*MaxAnnualCapacityFactor!G81</f>
        <v>0.1428768</v>
      </c>
      <c r="H81" s="64">
        <f>0.99*MaxAnnualCapacityFactor!H81</f>
        <v>0.1428768</v>
      </c>
      <c r="I81" s="64">
        <f>0.99*MaxAnnualCapacityFactor!I81</f>
        <v>0.1428768</v>
      </c>
      <c r="J81" s="64">
        <f>0.99*MaxAnnualCapacityFactor!J81</f>
        <v>0.1428768</v>
      </c>
      <c r="K81" s="64">
        <f>0.99*MaxAnnualCapacityFactor!K81</f>
        <v>0.1428768</v>
      </c>
      <c r="L81" s="64">
        <f>0.99*MaxAnnualCapacityFactor!L81</f>
        <v>0.1428768</v>
      </c>
      <c r="M81" s="64">
        <f>0.99*MaxAnnualCapacityFactor!M81</f>
        <v>0.1428768</v>
      </c>
      <c r="N81" s="64">
        <f>0.99*MaxAnnualCapacityFactor!N81</f>
        <v>0.1428768</v>
      </c>
      <c r="O81" s="64">
        <f>0.99*MaxAnnualCapacityFactor!O81</f>
        <v>0.1428768</v>
      </c>
      <c r="P81" s="64">
        <f>0.99*MaxAnnualCapacityFactor!P81</f>
        <v>0.1428768</v>
      </c>
      <c r="Q81" s="64">
        <f>0.99*MaxAnnualCapacityFactor!Q81</f>
        <v>0.1428768</v>
      </c>
      <c r="R81" s="64">
        <f>0.99*MaxAnnualCapacityFactor!R81</f>
        <v>0.1428768</v>
      </c>
      <c r="S81" s="64">
        <f>0.99*MaxAnnualCapacityFactor!S81</f>
        <v>0.1428768</v>
      </c>
      <c r="T81" s="64">
        <f>0.99*MaxAnnualCapacityFactor!T81</f>
        <v>0.1428768</v>
      </c>
      <c r="U81" s="64">
        <f>0.99*MaxAnnualCapacityFactor!U81</f>
        <v>0.1428768</v>
      </c>
      <c r="V81" s="64">
        <f>0.99*MaxAnnualCapacityFactor!V81</f>
        <v>0.1428768</v>
      </c>
      <c r="W81" s="64">
        <f>0.99*MaxAnnualCapacityFactor!W81</f>
        <v>0.1428768</v>
      </c>
      <c r="X81" s="64">
        <f>0.99*MaxAnnualCapacityFactor!X81</f>
        <v>0.1428768</v>
      </c>
      <c r="Y81" s="64">
        <f>0.99*MaxAnnualCapacityFactor!Y81</f>
        <v>0.1428768</v>
      </c>
      <c r="Z81" s="64">
        <f>0.99*MaxAnnualCapacityFactor!Z81</f>
        <v>0.1428768</v>
      </c>
      <c r="AA81" s="64">
        <f>0.99*MaxAnnualCapacityFactor!AA81</f>
        <v>0.1428768</v>
      </c>
      <c r="AB81" s="64">
        <f>0.99*MaxAnnualCapacityFactor!AB81</f>
        <v>0.1428768</v>
      </c>
      <c r="AC81" s="64">
        <f>0.99*MaxAnnualCapacityFactor!AC81</f>
        <v>0.1428768</v>
      </c>
      <c r="AD81" s="64">
        <f>0.99*MaxAnnualCapacityFactor!AD81</f>
        <v>0.1428768</v>
      </c>
      <c r="AE81" s="64">
        <f>0.99*MaxAnnualCapacityFactor!AE81</f>
        <v>0.1428768</v>
      </c>
      <c r="AF81" s="64">
        <f>0.99*MaxAnnualCapacityFactor!AF81</f>
        <v>0.1428768</v>
      </c>
      <c r="AG81" s="64">
        <f>0.99*MaxAnnualCapacityFactor!AG81</f>
        <v>0.1428768</v>
      </c>
      <c r="AH81" s="64">
        <f>0.99*MaxAnnualCapacityFactor!AH81</f>
        <v>0.1428768</v>
      </c>
      <c r="AI81" s="64">
        <f>0.99*MaxAnnualCapacityFactor!AI81</f>
        <v>0.1428768</v>
      </c>
      <c r="AJ81" s="55" t="s">
        <v>438</v>
      </c>
      <c r="AK81" s="14">
        <v>1</v>
      </c>
    </row>
    <row r="82" spans="1:37" ht="12.75" customHeight="1" x14ac:dyDescent="0.25">
      <c r="A82" s="100" t="s">
        <v>47</v>
      </c>
      <c r="B82" s="14" t="s">
        <v>195</v>
      </c>
      <c r="C82" s="18" t="s">
        <v>321</v>
      </c>
      <c r="D82" s="14"/>
      <c r="E82" s="64">
        <f>0.99*MaxAnnualCapacityFactor!E82</f>
        <v>3.9669299999999998E-2</v>
      </c>
      <c r="F82" s="64">
        <f>0.99*MaxAnnualCapacityFactor!F82</f>
        <v>3.9669299999999998E-2</v>
      </c>
      <c r="G82" s="64">
        <f>0.99*MaxAnnualCapacityFactor!G82</f>
        <v>3.9669299999999998E-2</v>
      </c>
      <c r="H82" s="64">
        <f>0.99*MaxAnnualCapacityFactor!H82</f>
        <v>3.9669299999999998E-2</v>
      </c>
      <c r="I82" s="64">
        <f>0.99*MaxAnnualCapacityFactor!I82</f>
        <v>3.9669299999999998E-2</v>
      </c>
      <c r="J82" s="64">
        <f>0.99*MaxAnnualCapacityFactor!J82</f>
        <v>3.9669299999999998E-2</v>
      </c>
      <c r="K82" s="64">
        <f>0.99*MaxAnnualCapacityFactor!K82</f>
        <v>3.9669299999999998E-2</v>
      </c>
      <c r="L82" s="64">
        <f>0.99*MaxAnnualCapacityFactor!L82</f>
        <v>3.9669299999999998E-2</v>
      </c>
      <c r="M82" s="64">
        <f>0.99*MaxAnnualCapacityFactor!M82</f>
        <v>3.9669299999999998E-2</v>
      </c>
      <c r="N82" s="64">
        <f>0.99*MaxAnnualCapacityFactor!N82</f>
        <v>3.9669299999999998E-2</v>
      </c>
      <c r="O82" s="64">
        <f>0.99*MaxAnnualCapacityFactor!O82</f>
        <v>3.9669299999999998E-2</v>
      </c>
      <c r="P82" s="64">
        <f>0.99*MaxAnnualCapacityFactor!P82</f>
        <v>3.9669299999999998E-2</v>
      </c>
      <c r="Q82" s="64">
        <f>0.99*MaxAnnualCapacityFactor!Q82</f>
        <v>3.9669299999999998E-2</v>
      </c>
      <c r="R82" s="64">
        <f>0.99*MaxAnnualCapacityFactor!R82</f>
        <v>3.9669299999999998E-2</v>
      </c>
      <c r="S82" s="64">
        <f>0.99*MaxAnnualCapacityFactor!S82</f>
        <v>3.9669299999999998E-2</v>
      </c>
      <c r="T82" s="64">
        <f>0.99*MaxAnnualCapacityFactor!T82</f>
        <v>3.9669299999999998E-2</v>
      </c>
      <c r="U82" s="64">
        <f>0.99*MaxAnnualCapacityFactor!U82</f>
        <v>3.9669299999999998E-2</v>
      </c>
      <c r="V82" s="64">
        <f>0.99*MaxAnnualCapacityFactor!V82</f>
        <v>3.9669299999999998E-2</v>
      </c>
      <c r="W82" s="64">
        <f>0.99*MaxAnnualCapacityFactor!W82</f>
        <v>3.9669299999999998E-2</v>
      </c>
      <c r="X82" s="64">
        <f>0.99*MaxAnnualCapacityFactor!X82</f>
        <v>3.9669299999999998E-2</v>
      </c>
      <c r="Y82" s="64">
        <f>0.99*MaxAnnualCapacityFactor!Y82</f>
        <v>3.9669299999999998E-2</v>
      </c>
      <c r="Z82" s="64">
        <f>0.99*MaxAnnualCapacityFactor!Z82</f>
        <v>3.9669299999999998E-2</v>
      </c>
      <c r="AA82" s="64">
        <f>0.99*MaxAnnualCapacityFactor!AA82</f>
        <v>3.9669299999999998E-2</v>
      </c>
      <c r="AB82" s="64">
        <f>0.99*MaxAnnualCapacityFactor!AB82</f>
        <v>3.9669299999999998E-2</v>
      </c>
      <c r="AC82" s="64">
        <f>0.99*MaxAnnualCapacityFactor!AC82</f>
        <v>3.9669299999999998E-2</v>
      </c>
      <c r="AD82" s="64">
        <f>0.99*MaxAnnualCapacityFactor!AD82</f>
        <v>3.9669299999999998E-2</v>
      </c>
      <c r="AE82" s="64">
        <f>0.99*MaxAnnualCapacityFactor!AE82</f>
        <v>3.9669299999999998E-2</v>
      </c>
      <c r="AF82" s="64">
        <f>0.99*MaxAnnualCapacityFactor!AF82</f>
        <v>3.9669299999999998E-2</v>
      </c>
      <c r="AG82" s="64">
        <f>0.99*MaxAnnualCapacityFactor!AG82</f>
        <v>3.9669299999999998E-2</v>
      </c>
      <c r="AH82" s="64">
        <f>0.99*MaxAnnualCapacityFactor!AH82</f>
        <v>3.9669299999999998E-2</v>
      </c>
      <c r="AI82" s="64">
        <f>0.99*MaxAnnualCapacityFactor!AI82</f>
        <v>3.9669299999999998E-2</v>
      </c>
      <c r="AJ82" s="55" t="s">
        <v>438</v>
      </c>
      <c r="AK82" s="14">
        <v>1</v>
      </c>
    </row>
    <row r="83" spans="1:37" ht="12.75" customHeight="1" x14ac:dyDescent="0.25">
      <c r="A83" s="100"/>
      <c r="B83" s="14" t="s">
        <v>199</v>
      </c>
      <c r="C83" s="18" t="s">
        <v>321</v>
      </c>
      <c r="D83" s="14"/>
      <c r="E83" s="64">
        <f>0.99*MaxAnnualCapacityFactor!E83</f>
        <v>8.7466500000000003E-2</v>
      </c>
      <c r="F83" s="64">
        <f>0.99*MaxAnnualCapacityFactor!F83</f>
        <v>8.7466500000000003E-2</v>
      </c>
      <c r="G83" s="64">
        <f>0.99*MaxAnnualCapacityFactor!G83</f>
        <v>8.7466500000000003E-2</v>
      </c>
      <c r="H83" s="64">
        <f>0.99*MaxAnnualCapacityFactor!H83</f>
        <v>8.7466500000000003E-2</v>
      </c>
      <c r="I83" s="64">
        <f>0.99*MaxAnnualCapacityFactor!I83</f>
        <v>8.7466500000000003E-2</v>
      </c>
      <c r="J83" s="64">
        <f>0.99*MaxAnnualCapacityFactor!J83</f>
        <v>8.7466500000000003E-2</v>
      </c>
      <c r="K83" s="64">
        <f>0.99*MaxAnnualCapacityFactor!K83</f>
        <v>8.7466500000000003E-2</v>
      </c>
      <c r="L83" s="64">
        <f>0.99*MaxAnnualCapacityFactor!L83</f>
        <v>8.7466500000000003E-2</v>
      </c>
      <c r="M83" s="64">
        <f>0.99*MaxAnnualCapacityFactor!M83</f>
        <v>8.7466500000000003E-2</v>
      </c>
      <c r="N83" s="64">
        <f>0.99*MaxAnnualCapacityFactor!N83</f>
        <v>8.7466500000000003E-2</v>
      </c>
      <c r="O83" s="64">
        <f>0.99*MaxAnnualCapacityFactor!O83</f>
        <v>8.7466500000000003E-2</v>
      </c>
      <c r="P83" s="64">
        <f>0.99*MaxAnnualCapacityFactor!P83</f>
        <v>8.7466500000000003E-2</v>
      </c>
      <c r="Q83" s="64">
        <f>0.99*MaxAnnualCapacityFactor!Q83</f>
        <v>8.7466500000000003E-2</v>
      </c>
      <c r="R83" s="64">
        <f>0.99*MaxAnnualCapacityFactor!R83</f>
        <v>8.7466500000000003E-2</v>
      </c>
      <c r="S83" s="64">
        <f>0.99*MaxAnnualCapacityFactor!S83</f>
        <v>8.7466500000000003E-2</v>
      </c>
      <c r="T83" s="64">
        <f>0.99*MaxAnnualCapacityFactor!T83</f>
        <v>8.7466500000000003E-2</v>
      </c>
      <c r="U83" s="64">
        <f>0.99*MaxAnnualCapacityFactor!U83</f>
        <v>8.7466500000000003E-2</v>
      </c>
      <c r="V83" s="64">
        <f>0.99*MaxAnnualCapacityFactor!V83</f>
        <v>8.7466500000000003E-2</v>
      </c>
      <c r="W83" s="64">
        <f>0.99*MaxAnnualCapacityFactor!W83</f>
        <v>8.7466500000000003E-2</v>
      </c>
      <c r="X83" s="64">
        <f>0.99*MaxAnnualCapacityFactor!X83</f>
        <v>8.7466500000000003E-2</v>
      </c>
      <c r="Y83" s="64">
        <f>0.99*MaxAnnualCapacityFactor!Y83</f>
        <v>8.7466500000000003E-2</v>
      </c>
      <c r="Z83" s="64">
        <f>0.99*MaxAnnualCapacityFactor!Z83</f>
        <v>8.7466500000000003E-2</v>
      </c>
      <c r="AA83" s="64">
        <f>0.99*MaxAnnualCapacityFactor!AA83</f>
        <v>8.7466500000000003E-2</v>
      </c>
      <c r="AB83" s="64">
        <f>0.99*MaxAnnualCapacityFactor!AB83</f>
        <v>8.7466500000000003E-2</v>
      </c>
      <c r="AC83" s="64">
        <f>0.99*MaxAnnualCapacityFactor!AC83</f>
        <v>8.7466500000000003E-2</v>
      </c>
      <c r="AD83" s="64">
        <f>0.99*MaxAnnualCapacityFactor!AD83</f>
        <v>8.7466500000000003E-2</v>
      </c>
      <c r="AE83" s="64">
        <f>0.99*MaxAnnualCapacityFactor!AE83</f>
        <v>8.7466500000000003E-2</v>
      </c>
      <c r="AF83" s="64">
        <f>0.99*MaxAnnualCapacityFactor!AF83</f>
        <v>8.7466500000000003E-2</v>
      </c>
      <c r="AG83" s="64">
        <f>0.99*MaxAnnualCapacityFactor!AG83</f>
        <v>8.7466500000000003E-2</v>
      </c>
      <c r="AH83" s="64">
        <f>0.99*MaxAnnualCapacityFactor!AH83</f>
        <v>8.7466500000000003E-2</v>
      </c>
      <c r="AI83" s="64">
        <f>0.99*MaxAnnualCapacityFactor!AI83</f>
        <v>8.7466500000000003E-2</v>
      </c>
      <c r="AJ83" s="55" t="s">
        <v>438</v>
      </c>
      <c r="AK83" s="14">
        <v>1</v>
      </c>
    </row>
    <row r="84" spans="1:37" ht="12.75" customHeight="1" x14ac:dyDescent="0.25">
      <c r="A84" s="100"/>
      <c r="B84" s="14" t="s">
        <v>200</v>
      </c>
      <c r="C84" s="18" t="s">
        <v>321</v>
      </c>
      <c r="D84" s="14"/>
      <c r="E84" s="64">
        <f>0.99*MaxAnnualCapacityFactor!E84</f>
        <v>3.1373100000000001E-2</v>
      </c>
      <c r="F84" s="64">
        <f>0.99*MaxAnnualCapacityFactor!F84</f>
        <v>3.1373100000000001E-2</v>
      </c>
      <c r="G84" s="64">
        <f>0.99*MaxAnnualCapacityFactor!G84</f>
        <v>3.1373100000000001E-2</v>
      </c>
      <c r="H84" s="64">
        <f>0.99*MaxAnnualCapacityFactor!H84</f>
        <v>3.1373100000000001E-2</v>
      </c>
      <c r="I84" s="64">
        <f>0.99*MaxAnnualCapacityFactor!I84</f>
        <v>3.1373100000000001E-2</v>
      </c>
      <c r="J84" s="64">
        <f>0.99*MaxAnnualCapacityFactor!J84</f>
        <v>3.1373100000000001E-2</v>
      </c>
      <c r="K84" s="64">
        <f>0.99*MaxAnnualCapacityFactor!K84</f>
        <v>3.1373100000000001E-2</v>
      </c>
      <c r="L84" s="64">
        <f>0.99*MaxAnnualCapacityFactor!L84</f>
        <v>3.1373100000000001E-2</v>
      </c>
      <c r="M84" s="64">
        <f>0.99*MaxAnnualCapacityFactor!M84</f>
        <v>3.1373100000000001E-2</v>
      </c>
      <c r="N84" s="64">
        <f>0.99*MaxAnnualCapacityFactor!N84</f>
        <v>3.1373100000000001E-2</v>
      </c>
      <c r="O84" s="64">
        <f>0.99*MaxAnnualCapacityFactor!O84</f>
        <v>3.1373100000000001E-2</v>
      </c>
      <c r="P84" s="64">
        <f>0.99*MaxAnnualCapacityFactor!P84</f>
        <v>3.1373100000000001E-2</v>
      </c>
      <c r="Q84" s="64">
        <f>0.99*MaxAnnualCapacityFactor!Q84</f>
        <v>3.1373100000000001E-2</v>
      </c>
      <c r="R84" s="64">
        <f>0.99*MaxAnnualCapacityFactor!R84</f>
        <v>3.1373100000000001E-2</v>
      </c>
      <c r="S84" s="64">
        <f>0.99*MaxAnnualCapacityFactor!S84</f>
        <v>3.1373100000000001E-2</v>
      </c>
      <c r="T84" s="64">
        <f>0.99*MaxAnnualCapacityFactor!T84</f>
        <v>3.1373100000000001E-2</v>
      </c>
      <c r="U84" s="64">
        <f>0.99*MaxAnnualCapacityFactor!U84</f>
        <v>3.1373100000000001E-2</v>
      </c>
      <c r="V84" s="64">
        <f>0.99*MaxAnnualCapacityFactor!V84</f>
        <v>3.1373100000000001E-2</v>
      </c>
      <c r="W84" s="64">
        <f>0.99*MaxAnnualCapacityFactor!W84</f>
        <v>3.1373100000000001E-2</v>
      </c>
      <c r="X84" s="64">
        <f>0.99*MaxAnnualCapacityFactor!X84</f>
        <v>3.1373100000000001E-2</v>
      </c>
      <c r="Y84" s="64">
        <f>0.99*MaxAnnualCapacityFactor!Y84</f>
        <v>3.1373100000000001E-2</v>
      </c>
      <c r="Z84" s="64">
        <f>0.99*MaxAnnualCapacityFactor!Z84</f>
        <v>3.1373100000000001E-2</v>
      </c>
      <c r="AA84" s="64">
        <f>0.99*MaxAnnualCapacityFactor!AA84</f>
        <v>3.1373100000000001E-2</v>
      </c>
      <c r="AB84" s="64">
        <f>0.99*MaxAnnualCapacityFactor!AB84</f>
        <v>3.1373100000000001E-2</v>
      </c>
      <c r="AC84" s="64">
        <f>0.99*MaxAnnualCapacityFactor!AC84</f>
        <v>3.1373100000000001E-2</v>
      </c>
      <c r="AD84" s="64">
        <f>0.99*MaxAnnualCapacityFactor!AD84</f>
        <v>3.1373100000000001E-2</v>
      </c>
      <c r="AE84" s="64">
        <f>0.99*MaxAnnualCapacityFactor!AE84</f>
        <v>3.1373100000000001E-2</v>
      </c>
      <c r="AF84" s="64">
        <f>0.99*MaxAnnualCapacityFactor!AF84</f>
        <v>3.1373100000000001E-2</v>
      </c>
      <c r="AG84" s="64">
        <f>0.99*MaxAnnualCapacityFactor!AG84</f>
        <v>3.1373100000000001E-2</v>
      </c>
      <c r="AH84" s="64">
        <f>0.99*MaxAnnualCapacityFactor!AH84</f>
        <v>3.1373100000000001E-2</v>
      </c>
      <c r="AI84" s="64">
        <f>0.99*MaxAnnualCapacityFactor!AI84</f>
        <v>3.1373100000000001E-2</v>
      </c>
      <c r="AJ84" s="55" t="s">
        <v>438</v>
      </c>
      <c r="AK84" s="14">
        <v>1</v>
      </c>
    </row>
    <row r="85" spans="1:37" ht="14.65" customHeight="1" x14ac:dyDescent="0.25">
      <c r="A85" s="100"/>
      <c r="B85" s="14" t="s">
        <v>201</v>
      </c>
      <c r="C85" s="18" t="s">
        <v>321</v>
      </c>
      <c r="D85" s="14"/>
      <c r="E85" s="64">
        <f>0.99*MaxAnnualCapacityFactor!E85</f>
        <v>0.1428768</v>
      </c>
      <c r="F85" s="64">
        <f>0.99*MaxAnnualCapacityFactor!F85</f>
        <v>0.1428768</v>
      </c>
      <c r="G85" s="64">
        <f>0.99*MaxAnnualCapacityFactor!G85</f>
        <v>0.1428768</v>
      </c>
      <c r="H85" s="64">
        <f>0.99*MaxAnnualCapacityFactor!H85</f>
        <v>0.1428768</v>
      </c>
      <c r="I85" s="64">
        <f>0.99*MaxAnnualCapacityFactor!I85</f>
        <v>0.1428768</v>
      </c>
      <c r="J85" s="64">
        <f>0.99*MaxAnnualCapacityFactor!J85</f>
        <v>0.1428768</v>
      </c>
      <c r="K85" s="64">
        <f>0.99*MaxAnnualCapacityFactor!K85</f>
        <v>0.1428768</v>
      </c>
      <c r="L85" s="64">
        <f>0.99*MaxAnnualCapacityFactor!L85</f>
        <v>0.1428768</v>
      </c>
      <c r="M85" s="64">
        <f>0.99*MaxAnnualCapacityFactor!M85</f>
        <v>0.1428768</v>
      </c>
      <c r="N85" s="64">
        <f>0.99*MaxAnnualCapacityFactor!N85</f>
        <v>0.1428768</v>
      </c>
      <c r="O85" s="64">
        <f>0.99*MaxAnnualCapacityFactor!O85</f>
        <v>0.1428768</v>
      </c>
      <c r="P85" s="64">
        <f>0.99*MaxAnnualCapacityFactor!P85</f>
        <v>0.1428768</v>
      </c>
      <c r="Q85" s="64">
        <f>0.99*MaxAnnualCapacityFactor!Q85</f>
        <v>0.1428768</v>
      </c>
      <c r="R85" s="64">
        <f>0.99*MaxAnnualCapacityFactor!R85</f>
        <v>0.1428768</v>
      </c>
      <c r="S85" s="64">
        <f>0.99*MaxAnnualCapacityFactor!S85</f>
        <v>0.1428768</v>
      </c>
      <c r="T85" s="64">
        <f>0.99*MaxAnnualCapacityFactor!T85</f>
        <v>0.1428768</v>
      </c>
      <c r="U85" s="64">
        <f>0.99*MaxAnnualCapacityFactor!U85</f>
        <v>0.1428768</v>
      </c>
      <c r="V85" s="64">
        <f>0.99*MaxAnnualCapacityFactor!V85</f>
        <v>0.1428768</v>
      </c>
      <c r="W85" s="64">
        <f>0.99*MaxAnnualCapacityFactor!W85</f>
        <v>0.1428768</v>
      </c>
      <c r="X85" s="64">
        <f>0.99*MaxAnnualCapacityFactor!X85</f>
        <v>0.1428768</v>
      </c>
      <c r="Y85" s="64">
        <f>0.99*MaxAnnualCapacityFactor!Y85</f>
        <v>0.1428768</v>
      </c>
      <c r="Z85" s="64">
        <f>0.99*MaxAnnualCapacityFactor!Z85</f>
        <v>0.1428768</v>
      </c>
      <c r="AA85" s="64">
        <f>0.99*MaxAnnualCapacityFactor!AA85</f>
        <v>0.1428768</v>
      </c>
      <c r="AB85" s="64">
        <f>0.99*MaxAnnualCapacityFactor!AB85</f>
        <v>0.1428768</v>
      </c>
      <c r="AC85" s="64">
        <f>0.99*MaxAnnualCapacityFactor!AC85</f>
        <v>0.1428768</v>
      </c>
      <c r="AD85" s="64">
        <f>0.99*MaxAnnualCapacityFactor!AD85</f>
        <v>0.1428768</v>
      </c>
      <c r="AE85" s="64">
        <f>0.99*MaxAnnualCapacityFactor!AE85</f>
        <v>0.1428768</v>
      </c>
      <c r="AF85" s="64">
        <f>0.99*MaxAnnualCapacityFactor!AF85</f>
        <v>0.1428768</v>
      </c>
      <c r="AG85" s="64">
        <f>0.99*MaxAnnualCapacityFactor!AG85</f>
        <v>0.1428768</v>
      </c>
      <c r="AH85" s="64">
        <f>0.99*MaxAnnualCapacityFactor!AH85</f>
        <v>0.1428768</v>
      </c>
      <c r="AI85" s="64">
        <f>0.99*MaxAnnualCapacityFactor!AI85</f>
        <v>0.1428768</v>
      </c>
      <c r="AJ85" s="55" t="s">
        <v>438</v>
      </c>
      <c r="AK85" s="14">
        <v>1</v>
      </c>
    </row>
    <row r="86" spans="1:37" ht="12.75" customHeight="1" x14ac:dyDescent="0.25">
      <c r="A86" s="100"/>
      <c r="B86" s="14" t="s">
        <v>202</v>
      </c>
      <c r="C86" s="18" t="s">
        <v>321</v>
      </c>
      <c r="D86" s="14"/>
      <c r="E86" s="64">
        <f>0.99*MaxAnnualCapacityFactor!E86</f>
        <v>0.1428768</v>
      </c>
      <c r="F86" s="64">
        <f>0.99*MaxAnnualCapacityFactor!F86</f>
        <v>0.1428768</v>
      </c>
      <c r="G86" s="64">
        <f>0.99*MaxAnnualCapacityFactor!G86</f>
        <v>0.1428768</v>
      </c>
      <c r="H86" s="64">
        <f>0.99*MaxAnnualCapacityFactor!H86</f>
        <v>0.1428768</v>
      </c>
      <c r="I86" s="64">
        <f>0.99*MaxAnnualCapacityFactor!I86</f>
        <v>0.1428768</v>
      </c>
      <c r="J86" s="64">
        <f>0.99*MaxAnnualCapacityFactor!J86</f>
        <v>0.1428768</v>
      </c>
      <c r="K86" s="64">
        <f>0.99*MaxAnnualCapacityFactor!K86</f>
        <v>0.1428768</v>
      </c>
      <c r="L86" s="64">
        <f>0.99*MaxAnnualCapacityFactor!L86</f>
        <v>0.1428768</v>
      </c>
      <c r="M86" s="64">
        <f>0.99*MaxAnnualCapacityFactor!M86</f>
        <v>0.1428768</v>
      </c>
      <c r="N86" s="64">
        <f>0.99*MaxAnnualCapacityFactor!N86</f>
        <v>0.1428768</v>
      </c>
      <c r="O86" s="64">
        <f>0.99*MaxAnnualCapacityFactor!O86</f>
        <v>0.1428768</v>
      </c>
      <c r="P86" s="64">
        <f>0.99*MaxAnnualCapacityFactor!P86</f>
        <v>0.1428768</v>
      </c>
      <c r="Q86" s="64">
        <f>0.99*MaxAnnualCapacityFactor!Q86</f>
        <v>0.1428768</v>
      </c>
      <c r="R86" s="64">
        <f>0.99*MaxAnnualCapacityFactor!R86</f>
        <v>0.1428768</v>
      </c>
      <c r="S86" s="64">
        <f>0.99*MaxAnnualCapacityFactor!S86</f>
        <v>0.1428768</v>
      </c>
      <c r="T86" s="64">
        <f>0.99*MaxAnnualCapacityFactor!T86</f>
        <v>0.1428768</v>
      </c>
      <c r="U86" s="64">
        <f>0.99*MaxAnnualCapacityFactor!U86</f>
        <v>0.1428768</v>
      </c>
      <c r="V86" s="64">
        <f>0.99*MaxAnnualCapacityFactor!V86</f>
        <v>0.1428768</v>
      </c>
      <c r="W86" s="64">
        <f>0.99*MaxAnnualCapacityFactor!W86</f>
        <v>0.1428768</v>
      </c>
      <c r="X86" s="64">
        <f>0.99*MaxAnnualCapacityFactor!X86</f>
        <v>0.1428768</v>
      </c>
      <c r="Y86" s="64">
        <f>0.99*MaxAnnualCapacityFactor!Y86</f>
        <v>0.1428768</v>
      </c>
      <c r="Z86" s="64">
        <f>0.99*MaxAnnualCapacityFactor!Z86</f>
        <v>0.1428768</v>
      </c>
      <c r="AA86" s="64">
        <f>0.99*MaxAnnualCapacityFactor!AA86</f>
        <v>0.1428768</v>
      </c>
      <c r="AB86" s="64">
        <f>0.99*MaxAnnualCapacityFactor!AB86</f>
        <v>0.1428768</v>
      </c>
      <c r="AC86" s="64">
        <f>0.99*MaxAnnualCapacityFactor!AC86</f>
        <v>0.1428768</v>
      </c>
      <c r="AD86" s="64">
        <f>0.99*MaxAnnualCapacityFactor!AD86</f>
        <v>0.1428768</v>
      </c>
      <c r="AE86" s="64">
        <f>0.99*MaxAnnualCapacityFactor!AE86</f>
        <v>0.1428768</v>
      </c>
      <c r="AF86" s="64">
        <f>0.99*MaxAnnualCapacityFactor!AF86</f>
        <v>0.1428768</v>
      </c>
      <c r="AG86" s="64">
        <f>0.99*MaxAnnualCapacityFactor!AG86</f>
        <v>0.1428768</v>
      </c>
      <c r="AH86" s="64">
        <f>0.99*MaxAnnualCapacityFactor!AH86</f>
        <v>0.1428768</v>
      </c>
      <c r="AI86" s="64">
        <f>0.99*MaxAnnualCapacityFactor!AI86</f>
        <v>0.1428768</v>
      </c>
      <c r="AJ86" s="55" t="s">
        <v>438</v>
      </c>
      <c r="AK86" s="14">
        <v>1</v>
      </c>
    </row>
    <row r="87" spans="1:37" ht="14.65" customHeight="1" x14ac:dyDescent="0.25">
      <c r="A87" s="100" t="s">
        <v>49</v>
      </c>
      <c r="B87" s="14" t="s">
        <v>195</v>
      </c>
      <c r="C87" s="18" t="s">
        <v>321</v>
      </c>
      <c r="D87" s="14"/>
      <c r="E87" s="64">
        <f>0.99*MaxAnnualCapacityFactor!E87</f>
        <v>3.9669299999999998E-2</v>
      </c>
      <c r="F87" s="64">
        <f>0.99*MaxAnnualCapacityFactor!F87</f>
        <v>3.9669299999999998E-2</v>
      </c>
      <c r="G87" s="64">
        <f>0.99*MaxAnnualCapacityFactor!G87</f>
        <v>3.9669299999999998E-2</v>
      </c>
      <c r="H87" s="64">
        <f>0.99*MaxAnnualCapacityFactor!H87</f>
        <v>3.9669299999999998E-2</v>
      </c>
      <c r="I87" s="64">
        <f>0.99*MaxAnnualCapacityFactor!I87</f>
        <v>3.9669299999999998E-2</v>
      </c>
      <c r="J87" s="64">
        <f>0.99*MaxAnnualCapacityFactor!J87</f>
        <v>3.9669299999999998E-2</v>
      </c>
      <c r="K87" s="64">
        <f>0.99*MaxAnnualCapacityFactor!K87</f>
        <v>3.9669299999999998E-2</v>
      </c>
      <c r="L87" s="64">
        <f>0.99*MaxAnnualCapacityFactor!L87</f>
        <v>3.9669299999999998E-2</v>
      </c>
      <c r="M87" s="64">
        <f>0.99*MaxAnnualCapacityFactor!M87</f>
        <v>3.9669299999999998E-2</v>
      </c>
      <c r="N87" s="64">
        <f>0.99*MaxAnnualCapacityFactor!N87</f>
        <v>3.9669299999999998E-2</v>
      </c>
      <c r="O87" s="64">
        <f>0.99*MaxAnnualCapacityFactor!O87</f>
        <v>3.9669299999999998E-2</v>
      </c>
      <c r="P87" s="64">
        <f>0.99*MaxAnnualCapacityFactor!P87</f>
        <v>3.9669299999999998E-2</v>
      </c>
      <c r="Q87" s="64">
        <f>0.99*MaxAnnualCapacityFactor!Q87</f>
        <v>3.9669299999999998E-2</v>
      </c>
      <c r="R87" s="64">
        <f>0.99*MaxAnnualCapacityFactor!R87</f>
        <v>3.9669299999999998E-2</v>
      </c>
      <c r="S87" s="64">
        <f>0.99*MaxAnnualCapacityFactor!S87</f>
        <v>3.9669299999999998E-2</v>
      </c>
      <c r="T87" s="64">
        <f>0.99*MaxAnnualCapacityFactor!T87</f>
        <v>3.9669299999999998E-2</v>
      </c>
      <c r="U87" s="64">
        <f>0.99*MaxAnnualCapacityFactor!U87</f>
        <v>3.9669299999999998E-2</v>
      </c>
      <c r="V87" s="64">
        <f>0.99*MaxAnnualCapacityFactor!V87</f>
        <v>3.9669299999999998E-2</v>
      </c>
      <c r="W87" s="64">
        <f>0.99*MaxAnnualCapacityFactor!W87</f>
        <v>3.9669299999999998E-2</v>
      </c>
      <c r="X87" s="64">
        <f>0.99*MaxAnnualCapacityFactor!X87</f>
        <v>3.9669299999999998E-2</v>
      </c>
      <c r="Y87" s="64">
        <f>0.99*MaxAnnualCapacityFactor!Y87</f>
        <v>3.9669299999999998E-2</v>
      </c>
      <c r="Z87" s="64">
        <f>0.99*MaxAnnualCapacityFactor!Z87</f>
        <v>3.9669299999999998E-2</v>
      </c>
      <c r="AA87" s="64">
        <f>0.99*MaxAnnualCapacityFactor!AA87</f>
        <v>3.9669299999999998E-2</v>
      </c>
      <c r="AB87" s="64">
        <f>0.99*MaxAnnualCapacityFactor!AB87</f>
        <v>3.9669299999999998E-2</v>
      </c>
      <c r="AC87" s="64">
        <f>0.99*MaxAnnualCapacityFactor!AC87</f>
        <v>3.9669299999999998E-2</v>
      </c>
      <c r="AD87" s="64">
        <f>0.99*MaxAnnualCapacityFactor!AD87</f>
        <v>3.9669299999999998E-2</v>
      </c>
      <c r="AE87" s="64">
        <f>0.99*MaxAnnualCapacityFactor!AE87</f>
        <v>3.9669299999999998E-2</v>
      </c>
      <c r="AF87" s="64">
        <f>0.99*MaxAnnualCapacityFactor!AF87</f>
        <v>3.9669299999999998E-2</v>
      </c>
      <c r="AG87" s="64">
        <f>0.99*MaxAnnualCapacityFactor!AG87</f>
        <v>3.9669299999999998E-2</v>
      </c>
      <c r="AH87" s="64">
        <f>0.99*MaxAnnualCapacityFactor!AH87</f>
        <v>3.9669299999999998E-2</v>
      </c>
      <c r="AI87" s="64">
        <f>0.99*MaxAnnualCapacityFactor!AI87</f>
        <v>3.9669299999999998E-2</v>
      </c>
      <c r="AJ87" s="55" t="s">
        <v>438</v>
      </c>
      <c r="AK87" s="14">
        <v>1</v>
      </c>
    </row>
    <row r="88" spans="1:37" ht="14.65" customHeight="1" x14ac:dyDescent="0.25">
      <c r="A88" s="100"/>
      <c r="B88" s="14" t="s">
        <v>199</v>
      </c>
      <c r="C88" s="18" t="s">
        <v>321</v>
      </c>
      <c r="D88" s="14"/>
      <c r="E88" s="64">
        <f>0.99*MaxAnnualCapacityFactor!E88</f>
        <v>8.7466500000000003E-2</v>
      </c>
      <c r="F88" s="64">
        <f>0.99*MaxAnnualCapacityFactor!F88</f>
        <v>8.7466500000000003E-2</v>
      </c>
      <c r="G88" s="64">
        <f>0.99*MaxAnnualCapacityFactor!G88</f>
        <v>8.7466500000000003E-2</v>
      </c>
      <c r="H88" s="64">
        <f>0.99*MaxAnnualCapacityFactor!H88</f>
        <v>8.7466500000000003E-2</v>
      </c>
      <c r="I88" s="64">
        <f>0.99*MaxAnnualCapacityFactor!I88</f>
        <v>8.7466500000000003E-2</v>
      </c>
      <c r="J88" s="64">
        <f>0.99*MaxAnnualCapacityFactor!J88</f>
        <v>8.7466500000000003E-2</v>
      </c>
      <c r="K88" s="64">
        <f>0.99*MaxAnnualCapacityFactor!K88</f>
        <v>8.7466500000000003E-2</v>
      </c>
      <c r="L88" s="64">
        <f>0.99*MaxAnnualCapacityFactor!L88</f>
        <v>8.7466500000000003E-2</v>
      </c>
      <c r="M88" s="64">
        <f>0.99*MaxAnnualCapacityFactor!M88</f>
        <v>8.7466500000000003E-2</v>
      </c>
      <c r="N88" s="64">
        <f>0.99*MaxAnnualCapacityFactor!N88</f>
        <v>8.7466500000000003E-2</v>
      </c>
      <c r="O88" s="64">
        <f>0.99*MaxAnnualCapacityFactor!O88</f>
        <v>8.7466500000000003E-2</v>
      </c>
      <c r="P88" s="64">
        <f>0.99*MaxAnnualCapacityFactor!P88</f>
        <v>8.7466500000000003E-2</v>
      </c>
      <c r="Q88" s="64">
        <f>0.99*MaxAnnualCapacityFactor!Q88</f>
        <v>8.7466500000000003E-2</v>
      </c>
      <c r="R88" s="64">
        <f>0.99*MaxAnnualCapacityFactor!R88</f>
        <v>8.7466500000000003E-2</v>
      </c>
      <c r="S88" s="64">
        <f>0.99*MaxAnnualCapacityFactor!S88</f>
        <v>8.7466500000000003E-2</v>
      </c>
      <c r="T88" s="64">
        <f>0.99*MaxAnnualCapacityFactor!T88</f>
        <v>8.7466500000000003E-2</v>
      </c>
      <c r="U88" s="64">
        <f>0.99*MaxAnnualCapacityFactor!U88</f>
        <v>8.7466500000000003E-2</v>
      </c>
      <c r="V88" s="64">
        <f>0.99*MaxAnnualCapacityFactor!V88</f>
        <v>8.7466500000000003E-2</v>
      </c>
      <c r="W88" s="64">
        <f>0.99*MaxAnnualCapacityFactor!W88</f>
        <v>8.7466500000000003E-2</v>
      </c>
      <c r="X88" s="64">
        <f>0.99*MaxAnnualCapacityFactor!X88</f>
        <v>8.7466500000000003E-2</v>
      </c>
      <c r="Y88" s="64">
        <f>0.99*MaxAnnualCapacityFactor!Y88</f>
        <v>8.7466500000000003E-2</v>
      </c>
      <c r="Z88" s="64">
        <f>0.99*MaxAnnualCapacityFactor!Z88</f>
        <v>8.7466500000000003E-2</v>
      </c>
      <c r="AA88" s="64">
        <f>0.99*MaxAnnualCapacityFactor!AA88</f>
        <v>8.7466500000000003E-2</v>
      </c>
      <c r="AB88" s="64">
        <f>0.99*MaxAnnualCapacityFactor!AB88</f>
        <v>8.7466500000000003E-2</v>
      </c>
      <c r="AC88" s="64">
        <f>0.99*MaxAnnualCapacityFactor!AC88</f>
        <v>8.7466500000000003E-2</v>
      </c>
      <c r="AD88" s="64">
        <f>0.99*MaxAnnualCapacityFactor!AD88</f>
        <v>8.7466500000000003E-2</v>
      </c>
      <c r="AE88" s="64">
        <f>0.99*MaxAnnualCapacityFactor!AE88</f>
        <v>8.7466500000000003E-2</v>
      </c>
      <c r="AF88" s="64">
        <f>0.99*MaxAnnualCapacityFactor!AF88</f>
        <v>8.7466500000000003E-2</v>
      </c>
      <c r="AG88" s="64">
        <f>0.99*MaxAnnualCapacityFactor!AG88</f>
        <v>8.7466500000000003E-2</v>
      </c>
      <c r="AH88" s="64">
        <f>0.99*MaxAnnualCapacityFactor!AH88</f>
        <v>8.7466500000000003E-2</v>
      </c>
      <c r="AI88" s="64">
        <f>0.99*MaxAnnualCapacityFactor!AI88</f>
        <v>8.7466500000000003E-2</v>
      </c>
      <c r="AJ88" s="55" t="s">
        <v>438</v>
      </c>
      <c r="AK88" s="14">
        <v>1</v>
      </c>
    </row>
    <row r="89" spans="1:37" ht="14.65" customHeight="1" x14ac:dyDescent="0.25">
      <c r="A89" s="100"/>
      <c r="B89" s="14" t="s">
        <v>200</v>
      </c>
      <c r="C89" s="18" t="s">
        <v>321</v>
      </c>
      <c r="D89" s="14"/>
      <c r="E89" s="64">
        <f>0.99*MaxAnnualCapacityFactor!E89</f>
        <v>3.1373100000000001E-2</v>
      </c>
      <c r="F89" s="64">
        <f>0.99*MaxAnnualCapacityFactor!F89</f>
        <v>3.1373100000000001E-2</v>
      </c>
      <c r="G89" s="64">
        <f>0.99*MaxAnnualCapacityFactor!G89</f>
        <v>3.1373100000000001E-2</v>
      </c>
      <c r="H89" s="64">
        <f>0.99*MaxAnnualCapacityFactor!H89</f>
        <v>3.1373100000000001E-2</v>
      </c>
      <c r="I89" s="64">
        <f>0.99*MaxAnnualCapacityFactor!I89</f>
        <v>3.1373100000000001E-2</v>
      </c>
      <c r="J89" s="64">
        <f>0.99*MaxAnnualCapacityFactor!J89</f>
        <v>3.1373100000000001E-2</v>
      </c>
      <c r="K89" s="64">
        <f>0.99*MaxAnnualCapacityFactor!K89</f>
        <v>3.1373100000000001E-2</v>
      </c>
      <c r="L89" s="64">
        <f>0.99*MaxAnnualCapacityFactor!L89</f>
        <v>3.1373100000000001E-2</v>
      </c>
      <c r="M89" s="64">
        <f>0.99*MaxAnnualCapacityFactor!M89</f>
        <v>3.1373100000000001E-2</v>
      </c>
      <c r="N89" s="64">
        <f>0.99*MaxAnnualCapacityFactor!N89</f>
        <v>3.1373100000000001E-2</v>
      </c>
      <c r="O89" s="64">
        <f>0.99*MaxAnnualCapacityFactor!O89</f>
        <v>3.1373100000000001E-2</v>
      </c>
      <c r="P89" s="64">
        <f>0.99*MaxAnnualCapacityFactor!P89</f>
        <v>3.1373100000000001E-2</v>
      </c>
      <c r="Q89" s="64">
        <f>0.99*MaxAnnualCapacityFactor!Q89</f>
        <v>3.1373100000000001E-2</v>
      </c>
      <c r="R89" s="64">
        <f>0.99*MaxAnnualCapacityFactor!R89</f>
        <v>3.1373100000000001E-2</v>
      </c>
      <c r="S89" s="64">
        <f>0.99*MaxAnnualCapacityFactor!S89</f>
        <v>3.1373100000000001E-2</v>
      </c>
      <c r="T89" s="64">
        <f>0.99*MaxAnnualCapacityFactor!T89</f>
        <v>3.1373100000000001E-2</v>
      </c>
      <c r="U89" s="64">
        <f>0.99*MaxAnnualCapacityFactor!U89</f>
        <v>3.1373100000000001E-2</v>
      </c>
      <c r="V89" s="64">
        <f>0.99*MaxAnnualCapacityFactor!V89</f>
        <v>3.1373100000000001E-2</v>
      </c>
      <c r="W89" s="64">
        <f>0.99*MaxAnnualCapacityFactor!W89</f>
        <v>3.1373100000000001E-2</v>
      </c>
      <c r="X89" s="64">
        <f>0.99*MaxAnnualCapacityFactor!X89</f>
        <v>3.1373100000000001E-2</v>
      </c>
      <c r="Y89" s="64">
        <f>0.99*MaxAnnualCapacityFactor!Y89</f>
        <v>3.1373100000000001E-2</v>
      </c>
      <c r="Z89" s="64">
        <f>0.99*MaxAnnualCapacityFactor!Z89</f>
        <v>3.1373100000000001E-2</v>
      </c>
      <c r="AA89" s="64">
        <f>0.99*MaxAnnualCapacityFactor!AA89</f>
        <v>3.1373100000000001E-2</v>
      </c>
      <c r="AB89" s="64">
        <f>0.99*MaxAnnualCapacityFactor!AB89</f>
        <v>3.1373100000000001E-2</v>
      </c>
      <c r="AC89" s="64">
        <f>0.99*MaxAnnualCapacityFactor!AC89</f>
        <v>3.1373100000000001E-2</v>
      </c>
      <c r="AD89" s="64">
        <f>0.99*MaxAnnualCapacityFactor!AD89</f>
        <v>3.1373100000000001E-2</v>
      </c>
      <c r="AE89" s="64">
        <f>0.99*MaxAnnualCapacityFactor!AE89</f>
        <v>3.1373100000000001E-2</v>
      </c>
      <c r="AF89" s="64">
        <f>0.99*MaxAnnualCapacityFactor!AF89</f>
        <v>3.1373100000000001E-2</v>
      </c>
      <c r="AG89" s="64">
        <f>0.99*MaxAnnualCapacityFactor!AG89</f>
        <v>3.1373100000000001E-2</v>
      </c>
      <c r="AH89" s="64">
        <f>0.99*MaxAnnualCapacityFactor!AH89</f>
        <v>3.1373100000000001E-2</v>
      </c>
      <c r="AI89" s="64">
        <f>0.99*MaxAnnualCapacityFactor!AI89</f>
        <v>3.1373100000000001E-2</v>
      </c>
      <c r="AJ89" s="55" t="s">
        <v>438</v>
      </c>
      <c r="AK89" s="14">
        <v>1</v>
      </c>
    </row>
    <row r="90" spans="1:37" ht="14.65" customHeight="1" x14ac:dyDescent="0.25">
      <c r="A90" s="100"/>
      <c r="B90" s="14" t="s">
        <v>201</v>
      </c>
      <c r="C90" s="18" t="s">
        <v>321</v>
      </c>
      <c r="D90" s="14"/>
      <c r="E90" s="64">
        <f>0.99*MaxAnnualCapacityFactor!E90</f>
        <v>0.1428768</v>
      </c>
      <c r="F90" s="64">
        <f>0.99*MaxAnnualCapacityFactor!F90</f>
        <v>0.1428768</v>
      </c>
      <c r="G90" s="64">
        <f>0.99*MaxAnnualCapacityFactor!G90</f>
        <v>0.1428768</v>
      </c>
      <c r="H90" s="64">
        <f>0.99*MaxAnnualCapacityFactor!H90</f>
        <v>0.1428768</v>
      </c>
      <c r="I90" s="64">
        <f>0.99*MaxAnnualCapacityFactor!I90</f>
        <v>0.1428768</v>
      </c>
      <c r="J90" s="64">
        <f>0.99*MaxAnnualCapacityFactor!J90</f>
        <v>0.1428768</v>
      </c>
      <c r="K90" s="64">
        <f>0.99*MaxAnnualCapacityFactor!K90</f>
        <v>0.1428768</v>
      </c>
      <c r="L90" s="64">
        <f>0.99*MaxAnnualCapacityFactor!L90</f>
        <v>0.1428768</v>
      </c>
      <c r="M90" s="64">
        <f>0.99*MaxAnnualCapacityFactor!M90</f>
        <v>0.1428768</v>
      </c>
      <c r="N90" s="64">
        <f>0.99*MaxAnnualCapacityFactor!N90</f>
        <v>0.1428768</v>
      </c>
      <c r="O90" s="64">
        <f>0.99*MaxAnnualCapacityFactor!O90</f>
        <v>0.1428768</v>
      </c>
      <c r="P90" s="64">
        <f>0.99*MaxAnnualCapacityFactor!P90</f>
        <v>0.1428768</v>
      </c>
      <c r="Q90" s="64">
        <f>0.99*MaxAnnualCapacityFactor!Q90</f>
        <v>0.1428768</v>
      </c>
      <c r="R90" s="64">
        <f>0.99*MaxAnnualCapacityFactor!R90</f>
        <v>0.1428768</v>
      </c>
      <c r="S90" s="64">
        <f>0.99*MaxAnnualCapacityFactor!S90</f>
        <v>0.1428768</v>
      </c>
      <c r="T90" s="64">
        <f>0.99*MaxAnnualCapacityFactor!T90</f>
        <v>0.1428768</v>
      </c>
      <c r="U90" s="64">
        <f>0.99*MaxAnnualCapacityFactor!U90</f>
        <v>0.1428768</v>
      </c>
      <c r="V90" s="64">
        <f>0.99*MaxAnnualCapacityFactor!V90</f>
        <v>0.1428768</v>
      </c>
      <c r="W90" s="64">
        <f>0.99*MaxAnnualCapacityFactor!W90</f>
        <v>0.1428768</v>
      </c>
      <c r="X90" s="64">
        <f>0.99*MaxAnnualCapacityFactor!X90</f>
        <v>0.1428768</v>
      </c>
      <c r="Y90" s="64">
        <f>0.99*MaxAnnualCapacityFactor!Y90</f>
        <v>0.1428768</v>
      </c>
      <c r="Z90" s="64">
        <f>0.99*MaxAnnualCapacityFactor!Z90</f>
        <v>0.1428768</v>
      </c>
      <c r="AA90" s="64">
        <f>0.99*MaxAnnualCapacityFactor!AA90</f>
        <v>0.1428768</v>
      </c>
      <c r="AB90" s="64">
        <f>0.99*MaxAnnualCapacityFactor!AB90</f>
        <v>0.1428768</v>
      </c>
      <c r="AC90" s="64">
        <f>0.99*MaxAnnualCapacityFactor!AC90</f>
        <v>0.1428768</v>
      </c>
      <c r="AD90" s="64">
        <f>0.99*MaxAnnualCapacityFactor!AD90</f>
        <v>0.1428768</v>
      </c>
      <c r="AE90" s="64">
        <f>0.99*MaxAnnualCapacityFactor!AE90</f>
        <v>0.1428768</v>
      </c>
      <c r="AF90" s="64">
        <f>0.99*MaxAnnualCapacityFactor!AF90</f>
        <v>0.1428768</v>
      </c>
      <c r="AG90" s="64">
        <f>0.99*MaxAnnualCapacityFactor!AG90</f>
        <v>0.1428768</v>
      </c>
      <c r="AH90" s="64">
        <f>0.99*MaxAnnualCapacityFactor!AH90</f>
        <v>0.1428768</v>
      </c>
      <c r="AI90" s="64">
        <f>0.99*MaxAnnualCapacityFactor!AI90</f>
        <v>0.1428768</v>
      </c>
      <c r="AJ90" s="55" t="s">
        <v>438</v>
      </c>
      <c r="AK90" s="14">
        <v>1</v>
      </c>
    </row>
    <row r="91" spans="1:37" ht="12.75" customHeight="1" x14ac:dyDescent="0.25">
      <c r="A91" s="100" t="s">
        <v>51</v>
      </c>
      <c r="B91" s="14" t="s">
        <v>195</v>
      </c>
      <c r="C91" s="18" t="s">
        <v>321</v>
      </c>
      <c r="D91" s="14"/>
      <c r="E91" s="64">
        <f>0.99*MaxAnnualCapacityFactor!E91</f>
        <v>5.7716999999999997E-2</v>
      </c>
      <c r="F91" s="64">
        <f>0.99*MaxAnnualCapacityFactor!F91</f>
        <v>5.7716999999999997E-2</v>
      </c>
      <c r="G91" s="64">
        <f>0.99*MaxAnnualCapacityFactor!G91</f>
        <v>5.7716999999999997E-2</v>
      </c>
      <c r="H91" s="64">
        <f>0.99*MaxAnnualCapacityFactor!H91</f>
        <v>5.7716999999999997E-2</v>
      </c>
      <c r="I91" s="64">
        <f>0.99*MaxAnnualCapacityFactor!I91</f>
        <v>5.7716999999999997E-2</v>
      </c>
      <c r="J91" s="64">
        <f>0.99*MaxAnnualCapacityFactor!J91</f>
        <v>5.7716999999999997E-2</v>
      </c>
      <c r="K91" s="64">
        <f>0.99*MaxAnnualCapacityFactor!K91</f>
        <v>5.7716999999999997E-2</v>
      </c>
      <c r="L91" s="64">
        <f>0.99*MaxAnnualCapacityFactor!L91</f>
        <v>5.7716999999999997E-2</v>
      </c>
      <c r="M91" s="64">
        <f>0.99*MaxAnnualCapacityFactor!M91</f>
        <v>5.7716999999999997E-2</v>
      </c>
      <c r="N91" s="64">
        <f>0.99*MaxAnnualCapacityFactor!N91</f>
        <v>5.7716999999999997E-2</v>
      </c>
      <c r="O91" s="64">
        <f>0.99*MaxAnnualCapacityFactor!O91</f>
        <v>5.7716999999999997E-2</v>
      </c>
      <c r="P91" s="64">
        <f>0.99*MaxAnnualCapacityFactor!P91</f>
        <v>5.7716999999999997E-2</v>
      </c>
      <c r="Q91" s="64">
        <f>0.99*MaxAnnualCapacityFactor!Q91</f>
        <v>5.7716999999999997E-2</v>
      </c>
      <c r="R91" s="64">
        <f>0.99*MaxAnnualCapacityFactor!R91</f>
        <v>5.7716999999999997E-2</v>
      </c>
      <c r="S91" s="64">
        <f>0.99*MaxAnnualCapacityFactor!S91</f>
        <v>5.7716999999999997E-2</v>
      </c>
      <c r="T91" s="64">
        <f>0.99*MaxAnnualCapacityFactor!T91</f>
        <v>5.7716999999999997E-2</v>
      </c>
      <c r="U91" s="64">
        <f>0.99*MaxAnnualCapacityFactor!U91</f>
        <v>5.7716999999999997E-2</v>
      </c>
      <c r="V91" s="64">
        <f>0.99*MaxAnnualCapacityFactor!V91</f>
        <v>5.7716999999999997E-2</v>
      </c>
      <c r="W91" s="64">
        <f>0.99*MaxAnnualCapacityFactor!W91</f>
        <v>5.7716999999999997E-2</v>
      </c>
      <c r="X91" s="64">
        <f>0.99*MaxAnnualCapacityFactor!X91</f>
        <v>5.7716999999999997E-2</v>
      </c>
      <c r="Y91" s="64">
        <f>0.99*MaxAnnualCapacityFactor!Y91</f>
        <v>5.7716999999999997E-2</v>
      </c>
      <c r="Z91" s="64">
        <f>0.99*MaxAnnualCapacityFactor!Z91</f>
        <v>5.7716999999999997E-2</v>
      </c>
      <c r="AA91" s="64">
        <f>0.99*MaxAnnualCapacityFactor!AA91</f>
        <v>5.7716999999999997E-2</v>
      </c>
      <c r="AB91" s="64">
        <f>0.99*MaxAnnualCapacityFactor!AB91</f>
        <v>5.7716999999999997E-2</v>
      </c>
      <c r="AC91" s="64">
        <f>0.99*MaxAnnualCapacityFactor!AC91</f>
        <v>5.7716999999999997E-2</v>
      </c>
      <c r="AD91" s="64">
        <f>0.99*MaxAnnualCapacityFactor!AD91</f>
        <v>5.7716999999999997E-2</v>
      </c>
      <c r="AE91" s="64">
        <f>0.99*MaxAnnualCapacityFactor!AE91</f>
        <v>5.7716999999999997E-2</v>
      </c>
      <c r="AF91" s="64">
        <f>0.99*MaxAnnualCapacityFactor!AF91</f>
        <v>5.7716999999999997E-2</v>
      </c>
      <c r="AG91" s="64">
        <f>0.99*MaxAnnualCapacityFactor!AG91</f>
        <v>5.7716999999999997E-2</v>
      </c>
      <c r="AH91" s="64">
        <f>0.99*MaxAnnualCapacityFactor!AH91</f>
        <v>5.7716999999999997E-2</v>
      </c>
      <c r="AI91" s="64">
        <f>0.99*MaxAnnualCapacityFactor!AI91</f>
        <v>5.7716999999999997E-2</v>
      </c>
      <c r="AJ91" s="55" t="s">
        <v>438</v>
      </c>
      <c r="AK91" s="14">
        <v>1</v>
      </c>
    </row>
    <row r="92" spans="1:37" ht="12.75" customHeight="1" x14ac:dyDescent="0.25">
      <c r="A92" s="100"/>
      <c r="B92" s="14" t="s">
        <v>199</v>
      </c>
      <c r="C92" s="18" t="s">
        <v>321</v>
      </c>
      <c r="D92" s="14"/>
      <c r="E92" s="64">
        <f>0.99*MaxAnnualCapacityFactor!E92</f>
        <v>7.00326E-2</v>
      </c>
      <c r="F92" s="64">
        <f>0.99*MaxAnnualCapacityFactor!F92</f>
        <v>7.00326E-2</v>
      </c>
      <c r="G92" s="64">
        <f>0.99*MaxAnnualCapacityFactor!G92</f>
        <v>7.00326E-2</v>
      </c>
      <c r="H92" s="64">
        <f>0.99*MaxAnnualCapacityFactor!H92</f>
        <v>7.00326E-2</v>
      </c>
      <c r="I92" s="64">
        <f>0.99*MaxAnnualCapacityFactor!I92</f>
        <v>7.00326E-2</v>
      </c>
      <c r="J92" s="64">
        <f>0.99*MaxAnnualCapacityFactor!J92</f>
        <v>7.00326E-2</v>
      </c>
      <c r="K92" s="64">
        <f>0.99*MaxAnnualCapacityFactor!K92</f>
        <v>7.00326E-2</v>
      </c>
      <c r="L92" s="64">
        <f>0.99*MaxAnnualCapacityFactor!L92</f>
        <v>7.00326E-2</v>
      </c>
      <c r="M92" s="64">
        <f>0.99*MaxAnnualCapacityFactor!M92</f>
        <v>7.00326E-2</v>
      </c>
      <c r="N92" s="64">
        <f>0.99*MaxAnnualCapacityFactor!N92</f>
        <v>7.00326E-2</v>
      </c>
      <c r="O92" s="64">
        <f>0.99*MaxAnnualCapacityFactor!O92</f>
        <v>7.00326E-2</v>
      </c>
      <c r="P92" s="64">
        <f>0.99*MaxAnnualCapacityFactor!P92</f>
        <v>7.00326E-2</v>
      </c>
      <c r="Q92" s="64">
        <f>0.99*MaxAnnualCapacityFactor!Q92</f>
        <v>7.00326E-2</v>
      </c>
      <c r="R92" s="64">
        <f>0.99*MaxAnnualCapacityFactor!R92</f>
        <v>7.00326E-2</v>
      </c>
      <c r="S92" s="64">
        <f>0.99*MaxAnnualCapacityFactor!S92</f>
        <v>7.00326E-2</v>
      </c>
      <c r="T92" s="64">
        <f>0.99*MaxAnnualCapacityFactor!T92</f>
        <v>7.00326E-2</v>
      </c>
      <c r="U92" s="64">
        <f>0.99*MaxAnnualCapacityFactor!U92</f>
        <v>7.00326E-2</v>
      </c>
      <c r="V92" s="64">
        <f>0.99*MaxAnnualCapacityFactor!V92</f>
        <v>7.00326E-2</v>
      </c>
      <c r="W92" s="64">
        <f>0.99*MaxAnnualCapacityFactor!W92</f>
        <v>7.00326E-2</v>
      </c>
      <c r="X92" s="64">
        <f>0.99*MaxAnnualCapacityFactor!X92</f>
        <v>7.00326E-2</v>
      </c>
      <c r="Y92" s="64">
        <f>0.99*MaxAnnualCapacityFactor!Y92</f>
        <v>7.00326E-2</v>
      </c>
      <c r="Z92" s="64">
        <f>0.99*MaxAnnualCapacityFactor!Z92</f>
        <v>7.00326E-2</v>
      </c>
      <c r="AA92" s="64">
        <f>0.99*MaxAnnualCapacityFactor!AA92</f>
        <v>7.00326E-2</v>
      </c>
      <c r="AB92" s="64">
        <f>0.99*MaxAnnualCapacityFactor!AB92</f>
        <v>7.00326E-2</v>
      </c>
      <c r="AC92" s="64">
        <f>0.99*MaxAnnualCapacityFactor!AC92</f>
        <v>7.00326E-2</v>
      </c>
      <c r="AD92" s="64">
        <f>0.99*MaxAnnualCapacityFactor!AD92</f>
        <v>7.00326E-2</v>
      </c>
      <c r="AE92" s="64">
        <f>0.99*MaxAnnualCapacityFactor!AE92</f>
        <v>7.00326E-2</v>
      </c>
      <c r="AF92" s="64">
        <f>0.99*MaxAnnualCapacityFactor!AF92</f>
        <v>7.00326E-2</v>
      </c>
      <c r="AG92" s="64">
        <f>0.99*MaxAnnualCapacityFactor!AG92</f>
        <v>7.00326E-2</v>
      </c>
      <c r="AH92" s="64">
        <f>0.99*MaxAnnualCapacityFactor!AH92</f>
        <v>7.00326E-2</v>
      </c>
      <c r="AI92" s="64">
        <f>0.99*MaxAnnualCapacityFactor!AI92</f>
        <v>7.00326E-2</v>
      </c>
      <c r="AJ92" s="55" t="s">
        <v>438</v>
      </c>
      <c r="AK92" s="14">
        <v>1</v>
      </c>
    </row>
    <row r="93" spans="1:37" ht="12.75" customHeight="1" x14ac:dyDescent="0.25">
      <c r="A93" s="100"/>
      <c r="B93" s="14" t="s">
        <v>200</v>
      </c>
      <c r="C93" s="18" t="s">
        <v>321</v>
      </c>
      <c r="D93" s="14"/>
      <c r="E93" s="64">
        <f>0.99*MaxAnnualCapacityFactor!E93</f>
        <v>6.5795400000000004E-2</v>
      </c>
      <c r="F93" s="64">
        <f>0.99*MaxAnnualCapacityFactor!F93</f>
        <v>6.5795400000000004E-2</v>
      </c>
      <c r="G93" s="64">
        <f>0.99*MaxAnnualCapacityFactor!G93</f>
        <v>6.5795400000000004E-2</v>
      </c>
      <c r="H93" s="64">
        <f>0.99*MaxAnnualCapacityFactor!H93</f>
        <v>6.5795400000000004E-2</v>
      </c>
      <c r="I93" s="64">
        <f>0.99*MaxAnnualCapacityFactor!I93</f>
        <v>6.5795400000000004E-2</v>
      </c>
      <c r="J93" s="64">
        <f>0.99*MaxAnnualCapacityFactor!J93</f>
        <v>6.5795400000000004E-2</v>
      </c>
      <c r="K93" s="64">
        <f>0.99*MaxAnnualCapacityFactor!K93</f>
        <v>6.5795400000000004E-2</v>
      </c>
      <c r="L93" s="64">
        <f>0.99*MaxAnnualCapacityFactor!L93</f>
        <v>6.5795400000000004E-2</v>
      </c>
      <c r="M93" s="64">
        <f>0.99*MaxAnnualCapacityFactor!M93</f>
        <v>6.5795400000000004E-2</v>
      </c>
      <c r="N93" s="64">
        <f>0.99*MaxAnnualCapacityFactor!N93</f>
        <v>6.5795400000000004E-2</v>
      </c>
      <c r="O93" s="64">
        <f>0.99*MaxAnnualCapacityFactor!O93</f>
        <v>6.5795400000000004E-2</v>
      </c>
      <c r="P93" s="64">
        <f>0.99*MaxAnnualCapacityFactor!P93</f>
        <v>6.5795400000000004E-2</v>
      </c>
      <c r="Q93" s="64">
        <f>0.99*MaxAnnualCapacityFactor!Q93</f>
        <v>6.5795400000000004E-2</v>
      </c>
      <c r="R93" s="64">
        <f>0.99*MaxAnnualCapacityFactor!R93</f>
        <v>6.5795400000000004E-2</v>
      </c>
      <c r="S93" s="64">
        <f>0.99*MaxAnnualCapacityFactor!S93</f>
        <v>6.5795400000000004E-2</v>
      </c>
      <c r="T93" s="64">
        <f>0.99*MaxAnnualCapacityFactor!T93</f>
        <v>6.5795400000000004E-2</v>
      </c>
      <c r="U93" s="64">
        <f>0.99*MaxAnnualCapacityFactor!U93</f>
        <v>6.5795400000000004E-2</v>
      </c>
      <c r="V93" s="64">
        <f>0.99*MaxAnnualCapacityFactor!V93</f>
        <v>6.5795400000000004E-2</v>
      </c>
      <c r="W93" s="64">
        <f>0.99*MaxAnnualCapacityFactor!W93</f>
        <v>6.5795400000000004E-2</v>
      </c>
      <c r="X93" s="64">
        <f>0.99*MaxAnnualCapacityFactor!X93</f>
        <v>6.5795400000000004E-2</v>
      </c>
      <c r="Y93" s="64">
        <f>0.99*MaxAnnualCapacityFactor!Y93</f>
        <v>6.5795400000000004E-2</v>
      </c>
      <c r="Z93" s="64">
        <f>0.99*MaxAnnualCapacityFactor!Z93</f>
        <v>6.5795400000000004E-2</v>
      </c>
      <c r="AA93" s="64">
        <f>0.99*MaxAnnualCapacityFactor!AA93</f>
        <v>6.5795400000000004E-2</v>
      </c>
      <c r="AB93" s="64">
        <f>0.99*MaxAnnualCapacityFactor!AB93</f>
        <v>6.5795400000000004E-2</v>
      </c>
      <c r="AC93" s="64">
        <f>0.99*MaxAnnualCapacityFactor!AC93</f>
        <v>6.5795400000000004E-2</v>
      </c>
      <c r="AD93" s="64">
        <f>0.99*MaxAnnualCapacityFactor!AD93</f>
        <v>6.5795400000000004E-2</v>
      </c>
      <c r="AE93" s="64">
        <f>0.99*MaxAnnualCapacityFactor!AE93</f>
        <v>6.5795400000000004E-2</v>
      </c>
      <c r="AF93" s="64">
        <f>0.99*MaxAnnualCapacityFactor!AF93</f>
        <v>6.5795400000000004E-2</v>
      </c>
      <c r="AG93" s="64">
        <f>0.99*MaxAnnualCapacityFactor!AG93</f>
        <v>6.5795400000000004E-2</v>
      </c>
      <c r="AH93" s="64">
        <f>0.99*MaxAnnualCapacityFactor!AH93</f>
        <v>6.5795400000000004E-2</v>
      </c>
      <c r="AI93" s="64">
        <f>0.99*MaxAnnualCapacityFactor!AI93</f>
        <v>6.5795400000000004E-2</v>
      </c>
      <c r="AJ93" s="55" t="s">
        <v>438</v>
      </c>
      <c r="AK93" s="14">
        <v>1</v>
      </c>
    </row>
    <row r="94" spans="1:37" ht="12.75" customHeight="1" x14ac:dyDescent="0.25">
      <c r="A94" s="100"/>
      <c r="B94" s="14" t="s">
        <v>201</v>
      </c>
      <c r="C94" s="18" t="s">
        <v>321</v>
      </c>
      <c r="D94" s="14"/>
      <c r="E94" s="64">
        <f>0.99*MaxAnnualCapacityFactor!E94</f>
        <v>9.4416299999999995E-2</v>
      </c>
      <c r="F94" s="64">
        <f>0.99*MaxAnnualCapacityFactor!F94</f>
        <v>9.4416299999999995E-2</v>
      </c>
      <c r="G94" s="64">
        <f>0.99*MaxAnnualCapacityFactor!G94</f>
        <v>9.4416299999999995E-2</v>
      </c>
      <c r="H94" s="64">
        <f>0.99*MaxAnnualCapacityFactor!H94</f>
        <v>9.4416299999999995E-2</v>
      </c>
      <c r="I94" s="64">
        <f>0.99*MaxAnnualCapacityFactor!I94</f>
        <v>9.4416299999999995E-2</v>
      </c>
      <c r="J94" s="64">
        <f>0.99*MaxAnnualCapacityFactor!J94</f>
        <v>9.4416299999999995E-2</v>
      </c>
      <c r="K94" s="64">
        <f>0.99*MaxAnnualCapacityFactor!K94</f>
        <v>9.4416299999999995E-2</v>
      </c>
      <c r="L94" s="64">
        <f>0.99*MaxAnnualCapacityFactor!L94</f>
        <v>9.4416299999999995E-2</v>
      </c>
      <c r="M94" s="64">
        <f>0.99*MaxAnnualCapacityFactor!M94</f>
        <v>9.4416299999999995E-2</v>
      </c>
      <c r="N94" s="64">
        <f>0.99*MaxAnnualCapacityFactor!N94</f>
        <v>9.4416299999999995E-2</v>
      </c>
      <c r="O94" s="64">
        <f>0.99*MaxAnnualCapacityFactor!O94</f>
        <v>9.4416299999999995E-2</v>
      </c>
      <c r="P94" s="64">
        <f>0.99*MaxAnnualCapacityFactor!P94</f>
        <v>9.4416299999999995E-2</v>
      </c>
      <c r="Q94" s="64">
        <f>0.99*MaxAnnualCapacityFactor!Q94</f>
        <v>9.4416299999999995E-2</v>
      </c>
      <c r="R94" s="64">
        <f>0.99*MaxAnnualCapacityFactor!R94</f>
        <v>9.4416299999999995E-2</v>
      </c>
      <c r="S94" s="64">
        <f>0.99*MaxAnnualCapacityFactor!S94</f>
        <v>9.4416299999999995E-2</v>
      </c>
      <c r="T94" s="64">
        <f>0.99*MaxAnnualCapacityFactor!T94</f>
        <v>9.4416299999999995E-2</v>
      </c>
      <c r="U94" s="64">
        <f>0.99*MaxAnnualCapacityFactor!U94</f>
        <v>9.4416299999999995E-2</v>
      </c>
      <c r="V94" s="64">
        <f>0.99*MaxAnnualCapacityFactor!V94</f>
        <v>9.4416299999999995E-2</v>
      </c>
      <c r="W94" s="64">
        <f>0.99*MaxAnnualCapacityFactor!W94</f>
        <v>9.4416299999999995E-2</v>
      </c>
      <c r="X94" s="64">
        <f>0.99*MaxAnnualCapacityFactor!X94</f>
        <v>9.4416299999999995E-2</v>
      </c>
      <c r="Y94" s="64">
        <f>0.99*MaxAnnualCapacityFactor!Y94</f>
        <v>9.4416299999999995E-2</v>
      </c>
      <c r="Z94" s="64">
        <f>0.99*MaxAnnualCapacityFactor!Z94</f>
        <v>9.4416299999999995E-2</v>
      </c>
      <c r="AA94" s="64">
        <f>0.99*MaxAnnualCapacityFactor!AA94</f>
        <v>9.4416299999999995E-2</v>
      </c>
      <c r="AB94" s="64">
        <f>0.99*MaxAnnualCapacityFactor!AB94</f>
        <v>9.4416299999999995E-2</v>
      </c>
      <c r="AC94" s="64">
        <f>0.99*MaxAnnualCapacityFactor!AC94</f>
        <v>9.4416299999999995E-2</v>
      </c>
      <c r="AD94" s="64">
        <f>0.99*MaxAnnualCapacityFactor!AD94</f>
        <v>9.4416299999999995E-2</v>
      </c>
      <c r="AE94" s="64">
        <f>0.99*MaxAnnualCapacityFactor!AE94</f>
        <v>9.4416299999999995E-2</v>
      </c>
      <c r="AF94" s="64">
        <f>0.99*MaxAnnualCapacityFactor!AF94</f>
        <v>9.4416299999999995E-2</v>
      </c>
      <c r="AG94" s="64">
        <f>0.99*MaxAnnualCapacityFactor!AG94</f>
        <v>9.4416299999999995E-2</v>
      </c>
      <c r="AH94" s="64">
        <f>0.99*MaxAnnualCapacityFactor!AH94</f>
        <v>9.4416299999999995E-2</v>
      </c>
      <c r="AI94" s="64">
        <f>0.99*MaxAnnualCapacityFactor!AI94</f>
        <v>9.4416299999999995E-2</v>
      </c>
      <c r="AJ94" s="55" t="s">
        <v>438</v>
      </c>
      <c r="AK94" s="14">
        <v>1</v>
      </c>
    </row>
    <row r="95" spans="1:37" ht="12.75" customHeight="1" x14ac:dyDescent="0.25">
      <c r="A95" s="100" t="s">
        <v>54</v>
      </c>
      <c r="B95" s="14" t="s">
        <v>195</v>
      </c>
      <c r="C95" s="18" t="s">
        <v>321</v>
      </c>
      <c r="D95" s="14"/>
      <c r="E95" s="64">
        <f>0.99*MaxAnnualCapacityFactor!E95</f>
        <v>5.7716999999999997E-2</v>
      </c>
      <c r="F95" s="64">
        <f>0.99*MaxAnnualCapacityFactor!F95</f>
        <v>5.7716999999999997E-2</v>
      </c>
      <c r="G95" s="64">
        <f>0.99*MaxAnnualCapacityFactor!G95</f>
        <v>5.7716999999999997E-2</v>
      </c>
      <c r="H95" s="64">
        <f>0.99*MaxAnnualCapacityFactor!H95</f>
        <v>5.7716999999999997E-2</v>
      </c>
      <c r="I95" s="64">
        <f>0.99*MaxAnnualCapacityFactor!I95</f>
        <v>5.7716999999999997E-2</v>
      </c>
      <c r="J95" s="64">
        <f>0.99*MaxAnnualCapacityFactor!J95</f>
        <v>5.7716999999999997E-2</v>
      </c>
      <c r="K95" s="64">
        <f>0.99*MaxAnnualCapacityFactor!K95</f>
        <v>5.7716999999999997E-2</v>
      </c>
      <c r="L95" s="64">
        <f>0.99*MaxAnnualCapacityFactor!L95</f>
        <v>5.7716999999999997E-2</v>
      </c>
      <c r="M95" s="64">
        <f>0.99*MaxAnnualCapacityFactor!M95</f>
        <v>5.7716999999999997E-2</v>
      </c>
      <c r="N95" s="64">
        <f>0.99*MaxAnnualCapacityFactor!N95</f>
        <v>5.7716999999999997E-2</v>
      </c>
      <c r="O95" s="64">
        <f>0.99*MaxAnnualCapacityFactor!O95</f>
        <v>5.7716999999999997E-2</v>
      </c>
      <c r="P95" s="64">
        <f>0.99*MaxAnnualCapacityFactor!P95</f>
        <v>5.7716999999999997E-2</v>
      </c>
      <c r="Q95" s="64">
        <f>0.99*MaxAnnualCapacityFactor!Q95</f>
        <v>5.7716999999999997E-2</v>
      </c>
      <c r="R95" s="64">
        <f>0.99*MaxAnnualCapacityFactor!R95</f>
        <v>5.7716999999999997E-2</v>
      </c>
      <c r="S95" s="64">
        <f>0.99*MaxAnnualCapacityFactor!S95</f>
        <v>5.7716999999999997E-2</v>
      </c>
      <c r="T95" s="64">
        <f>0.99*MaxAnnualCapacityFactor!T95</f>
        <v>5.7716999999999997E-2</v>
      </c>
      <c r="U95" s="64">
        <f>0.99*MaxAnnualCapacityFactor!U95</f>
        <v>5.7716999999999997E-2</v>
      </c>
      <c r="V95" s="64">
        <f>0.99*MaxAnnualCapacityFactor!V95</f>
        <v>5.7716999999999997E-2</v>
      </c>
      <c r="W95" s="64">
        <f>0.99*MaxAnnualCapacityFactor!W95</f>
        <v>5.7716999999999997E-2</v>
      </c>
      <c r="X95" s="64">
        <f>0.99*MaxAnnualCapacityFactor!X95</f>
        <v>5.7716999999999997E-2</v>
      </c>
      <c r="Y95" s="64">
        <f>0.99*MaxAnnualCapacityFactor!Y95</f>
        <v>5.7716999999999997E-2</v>
      </c>
      <c r="Z95" s="64">
        <f>0.99*MaxAnnualCapacityFactor!Z95</f>
        <v>5.7716999999999997E-2</v>
      </c>
      <c r="AA95" s="64">
        <f>0.99*MaxAnnualCapacityFactor!AA95</f>
        <v>5.7716999999999997E-2</v>
      </c>
      <c r="AB95" s="64">
        <f>0.99*MaxAnnualCapacityFactor!AB95</f>
        <v>5.7716999999999997E-2</v>
      </c>
      <c r="AC95" s="64">
        <f>0.99*MaxAnnualCapacityFactor!AC95</f>
        <v>5.7716999999999997E-2</v>
      </c>
      <c r="AD95" s="64">
        <f>0.99*MaxAnnualCapacityFactor!AD95</f>
        <v>5.7716999999999997E-2</v>
      </c>
      <c r="AE95" s="64">
        <f>0.99*MaxAnnualCapacityFactor!AE95</f>
        <v>5.7716999999999997E-2</v>
      </c>
      <c r="AF95" s="64">
        <f>0.99*MaxAnnualCapacityFactor!AF95</f>
        <v>5.7716999999999997E-2</v>
      </c>
      <c r="AG95" s="64">
        <f>0.99*MaxAnnualCapacityFactor!AG95</f>
        <v>5.7716999999999997E-2</v>
      </c>
      <c r="AH95" s="64">
        <f>0.99*MaxAnnualCapacityFactor!AH95</f>
        <v>5.7716999999999997E-2</v>
      </c>
      <c r="AI95" s="64">
        <f>0.99*MaxAnnualCapacityFactor!AI95</f>
        <v>5.7716999999999997E-2</v>
      </c>
      <c r="AJ95" s="55" t="s">
        <v>438</v>
      </c>
      <c r="AK95" s="14">
        <v>1</v>
      </c>
    </row>
    <row r="96" spans="1:37" ht="12.75" customHeight="1" x14ac:dyDescent="0.25">
      <c r="A96" s="100"/>
      <c r="B96" s="14" t="s">
        <v>199</v>
      </c>
      <c r="C96" s="18" t="s">
        <v>321</v>
      </c>
      <c r="D96" s="14"/>
      <c r="E96" s="64">
        <f>0.99*MaxAnnualCapacityFactor!E96</f>
        <v>7.00326E-2</v>
      </c>
      <c r="F96" s="64">
        <f>0.99*MaxAnnualCapacityFactor!F96</f>
        <v>7.00326E-2</v>
      </c>
      <c r="G96" s="64">
        <f>0.99*MaxAnnualCapacityFactor!G96</f>
        <v>7.00326E-2</v>
      </c>
      <c r="H96" s="64">
        <f>0.99*MaxAnnualCapacityFactor!H96</f>
        <v>7.00326E-2</v>
      </c>
      <c r="I96" s="64">
        <f>0.99*MaxAnnualCapacityFactor!I96</f>
        <v>7.00326E-2</v>
      </c>
      <c r="J96" s="64">
        <f>0.99*MaxAnnualCapacityFactor!J96</f>
        <v>7.00326E-2</v>
      </c>
      <c r="K96" s="64">
        <f>0.99*MaxAnnualCapacityFactor!K96</f>
        <v>7.00326E-2</v>
      </c>
      <c r="L96" s="64">
        <f>0.99*MaxAnnualCapacityFactor!L96</f>
        <v>7.00326E-2</v>
      </c>
      <c r="M96" s="64">
        <f>0.99*MaxAnnualCapacityFactor!M96</f>
        <v>7.00326E-2</v>
      </c>
      <c r="N96" s="64">
        <f>0.99*MaxAnnualCapacityFactor!N96</f>
        <v>7.00326E-2</v>
      </c>
      <c r="O96" s="64">
        <f>0.99*MaxAnnualCapacityFactor!O96</f>
        <v>7.00326E-2</v>
      </c>
      <c r="P96" s="64">
        <f>0.99*MaxAnnualCapacityFactor!P96</f>
        <v>7.00326E-2</v>
      </c>
      <c r="Q96" s="64">
        <f>0.99*MaxAnnualCapacityFactor!Q96</f>
        <v>7.00326E-2</v>
      </c>
      <c r="R96" s="64">
        <f>0.99*MaxAnnualCapacityFactor!R96</f>
        <v>7.00326E-2</v>
      </c>
      <c r="S96" s="64">
        <f>0.99*MaxAnnualCapacityFactor!S96</f>
        <v>7.00326E-2</v>
      </c>
      <c r="T96" s="64">
        <f>0.99*MaxAnnualCapacityFactor!T96</f>
        <v>7.00326E-2</v>
      </c>
      <c r="U96" s="64">
        <f>0.99*MaxAnnualCapacityFactor!U96</f>
        <v>7.00326E-2</v>
      </c>
      <c r="V96" s="64">
        <f>0.99*MaxAnnualCapacityFactor!V96</f>
        <v>7.00326E-2</v>
      </c>
      <c r="W96" s="64">
        <f>0.99*MaxAnnualCapacityFactor!W96</f>
        <v>7.00326E-2</v>
      </c>
      <c r="X96" s="64">
        <f>0.99*MaxAnnualCapacityFactor!X96</f>
        <v>7.00326E-2</v>
      </c>
      <c r="Y96" s="64">
        <f>0.99*MaxAnnualCapacityFactor!Y96</f>
        <v>7.00326E-2</v>
      </c>
      <c r="Z96" s="64">
        <f>0.99*MaxAnnualCapacityFactor!Z96</f>
        <v>7.00326E-2</v>
      </c>
      <c r="AA96" s="64">
        <f>0.99*MaxAnnualCapacityFactor!AA96</f>
        <v>7.00326E-2</v>
      </c>
      <c r="AB96" s="64">
        <f>0.99*MaxAnnualCapacityFactor!AB96</f>
        <v>7.00326E-2</v>
      </c>
      <c r="AC96" s="64">
        <f>0.99*MaxAnnualCapacityFactor!AC96</f>
        <v>7.00326E-2</v>
      </c>
      <c r="AD96" s="64">
        <f>0.99*MaxAnnualCapacityFactor!AD96</f>
        <v>7.00326E-2</v>
      </c>
      <c r="AE96" s="64">
        <f>0.99*MaxAnnualCapacityFactor!AE96</f>
        <v>7.00326E-2</v>
      </c>
      <c r="AF96" s="64">
        <f>0.99*MaxAnnualCapacityFactor!AF96</f>
        <v>7.00326E-2</v>
      </c>
      <c r="AG96" s="64">
        <f>0.99*MaxAnnualCapacityFactor!AG96</f>
        <v>7.00326E-2</v>
      </c>
      <c r="AH96" s="64">
        <f>0.99*MaxAnnualCapacityFactor!AH96</f>
        <v>7.00326E-2</v>
      </c>
      <c r="AI96" s="64">
        <f>0.99*MaxAnnualCapacityFactor!AI96</f>
        <v>7.00326E-2</v>
      </c>
      <c r="AJ96" s="55" t="s">
        <v>438</v>
      </c>
      <c r="AK96" s="14">
        <v>1</v>
      </c>
    </row>
    <row r="97" spans="1:37" ht="12.75" customHeight="1" x14ac:dyDescent="0.25">
      <c r="A97" s="100"/>
      <c r="B97" s="14" t="s">
        <v>200</v>
      </c>
      <c r="C97" s="18" t="s">
        <v>321</v>
      </c>
      <c r="D97" s="14"/>
      <c r="E97" s="64">
        <f>0.99*MaxAnnualCapacityFactor!E97</f>
        <v>6.5795400000000004E-2</v>
      </c>
      <c r="F97" s="64">
        <f>0.99*MaxAnnualCapacityFactor!F97</f>
        <v>6.5795400000000004E-2</v>
      </c>
      <c r="G97" s="64">
        <f>0.99*MaxAnnualCapacityFactor!G97</f>
        <v>6.5795400000000004E-2</v>
      </c>
      <c r="H97" s="64">
        <f>0.99*MaxAnnualCapacityFactor!H97</f>
        <v>6.5795400000000004E-2</v>
      </c>
      <c r="I97" s="64">
        <f>0.99*MaxAnnualCapacityFactor!I97</f>
        <v>6.5795400000000004E-2</v>
      </c>
      <c r="J97" s="64">
        <f>0.99*MaxAnnualCapacityFactor!J97</f>
        <v>6.5795400000000004E-2</v>
      </c>
      <c r="K97" s="64">
        <f>0.99*MaxAnnualCapacityFactor!K97</f>
        <v>6.5795400000000004E-2</v>
      </c>
      <c r="L97" s="64">
        <f>0.99*MaxAnnualCapacityFactor!L97</f>
        <v>6.5795400000000004E-2</v>
      </c>
      <c r="M97" s="64">
        <f>0.99*MaxAnnualCapacityFactor!M97</f>
        <v>6.5795400000000004E-2</v>
      </c>
      <c r="N97" s="64">
        <f>0.99*MaxAnnualCapacityFactor!N97</f>
        <v>6.5795400000000004E-2</v>
      </c>
      <c r="O97" s="64">
        <f>0.99*MaxAnnualCapacityFactor!O97</f>
        <v>6.5795400000000004E-2</v>
      </c>
      <c r="P97" s="64">
        <f>0.99*MaxAnnualCapacityFactor!P97</f>
        <v>6.5795400000000004E-2</v>
      </c>
      <c r="Q97" s="64">
        <f>0.99*MaxAnnualCapacityFactor!Q97</f>
        <v>6.5795400000000004E-2</v>
      </c>
      <c r="R97" s="64">
        <f>0.99*MaxAnnualCapacityFactor!R97</f>
        <v>6.5795400000000004E-2</v>
      </c>
      <c r="S97" s="64">
        <f>0.99*MaxAnnualCapacityFactor!S97</f>
        <v>6.5795400000000004E-2</v>
      </c>
      <c r="T97" s="64">
        <f>0.99*MaxAnnualCapacityFactor!T97</f>
        <v>6.5795400000000004E-2</v>
      </c>
      <c r="U97" s="64">
        <f>0.99*MaxAnnualCapacityFactor!U97</f>
        <v>6.5795400000000004E-2</v>
      </c>
      <c r="V97" s="64">
        <f>0.99*MaxAnnualCapacityFactor!V97</f>
        <v>6.5795400000000004E-2</v>
      </c>
      <c r="W97" s="64">
        <f>0.99*MaxAnnualCapacityFactor!W97</f>
        <v>6.5795400000000004E-2</v>
      </c>
      <c r="X97" s="64">
        <f>0.99*MaxAnnualCapacityFactor!X97</f>
        <v>6.5795400000000004E-2</v>
      </c>
      <c r="Y97" s="64">
        <f>0.99*MaxAnnualCapacityFactor!Y97</f>
        <v>6.5795400000000004E-2</v>
      </c>
      <c r="Z97" s="64">
        <f>0.99*MaxAnnualCapacityFactor!Z97</f>
        <v>6.5795400000000004E-2</v>
      </c>
      <c r="AA97" s="64">
        <f>0.99*MaxAnnualCapacityFactor!AA97</f>
        <v>6.5795400000000004E-2</v>
      </c>
      <c r="AB97" s="64">
        <f>0.99*MaxAnnualCapacityFactor!AB97</f>
        <v>6.5795400000000004E-2</v>
      </c>
      <c r="AC97" s="64">
        <f>0.99*MaxAnnualCapacityFactor!AC97</f>
        <v>6.5795400000000004E-2</v>
      </c>
      <c r="AD97" s="64">
        <f>0.99*MaxAnnualCapacityFactor!AD97</f>
        <v>6.5795400000000004E-2</v>
      </c>
      <c r="AE97" s="64">
        <f>0.99*MaxAnnualCapacityFactor!AE97</f>
        <v>6.5795400000000004E-2</v>
      </c>
      <c r="AF97" s="64">
        <f>0.99*MaxAnnualCapacityFactor!AF97</f>
        <v>6.5795400000000004E-2</v>
      </c>
      <c r="AG97" s="64">
        <f>0.99*MaxAnnualCapacityFactor!AG97</f>
        <v>6.5795400000000004E-2</v>
      </c>
      <c r="AH97" s="64">
        <f>0.99*MaxAnnualCapacityFactor!AH97</f>
        <v>6.5795400000000004E-2</v>
      </c>
      <c r="AI97" s="64">
        <f>0.99*MaxAnnualCapacityFactor!AI97</f>
        <v>6.5795400000000004E-2</v>
      </c>
      <c r="AJ97" s="55" t="s">
        <v>438</v>
      </c>
      <c r="AK97" s="14">
        <v>1</v>
      </c>
    </row>
    <row r="98" spans="1:37" ht="12.75" customHeight="1" x14ac:dyDescent="0.25">
      <c r="A98" s="102"/>
      <c r="B98" s="42" t="s">
        <v>201</v>
      </c>
      <c r="C98" s="18" t="s">
        <v>321</v>
      </c>
      <c r="D98" s="42"/>
      <c r="E98" s="64">
        <f>0.99*MaxAnnualCapacityFactor!E98</f>
        <v>9.4416299999999995E-2</v>
      </c>
      <c r="F98" s="64">
        <f>0.99*MaxAnnualCapacityFactor!F98</f>
        <v>9.4416299999999995E-2</v>
      </c>
      <c r="G98" s="64">
        <f>0.99*MaxAnnualCapacityFactor!G98</f>
        <v>9.4416299999999995E-2</v>
      </c>
      <c r="H98" s="64">
        <f>0.99*MaxAnnualCapacityFactor!H98</f>
        <v>9.4416299999999995E-2</v>
      </c>
      <c r="I98" s="64">
        <f>0.99*MaxAnnualCapacityFactor!I98</f>
        <v>9.4416299999999995E-2</v>
      </c>
      <c r="J98" s="64">
        <f>0.99*MaxAnnualCapacityFactor!J98</f>
        <v>9.4416299999999995E-2</v>
      </c>
      <c r="K98" s="64">
        <f>0.99*MaxAnnualCapacityFactor!K98</f>
        <v>9.4416299999999995E-2</v>
      </c>
      <c r="L98" s="64">
        <f>0.99*MaxAnnualCapacityFactor!L98</f>
        <v>9.4416299999999995E-2</v>
      </c>
      <c r="M98" s="64">
        <f>0.99*MaxAnnualCapacityFactor!M98</f>
        <v>9.4416299999999995E-2</v>
      </c>
      <c r="N98" s="64">
        <f>0.99*MaxAnnualCapacityFactor!N98</f>
        <v>9.4416299999999995E-2</v>
      </c>
      <c r="O98" s="64">
        <f>0.99*MaxAnnualCapacityFactor!O98</f>
        <v>9.4416299999999995E-2</v>
      </c>
      <c r="P98" s="64">
        <f>0.99*MaxAnnualCapacityFactor!P98</f>
        <v>9.4416299999999995E-2</v>
      </c>
      <c r="Q98" s="64">
        <f>0.99*MaxAnnualCapacityFactor!Q98</f>
        <v>9.4416299999999995E-2</v>
      </c>
      <c r="R98" s="64">
        <f>0.99*MaxAnnualCapacityFactor!R98</f>
        <v>9.4416299999999995E-2</v>
      </c>
      <c r="S98" s="64">
        <f>0.99*MaxAnnualCapacityFactor!S98</f>
        <v>9.4416299999999995E-2</v>
      </c>
      <c r="T98" s="64">
        <f>0.99*MaxAnnualCapacityFactor!T98</f>
        <v>9.4416299999999995E-2</v>
      </c>
      <c r="U98" s="64">
        <f>0.99*MaxAnnualCapacityFactor!U98</f>
        <v>9.4416299999999995E-2</v>
      </c>
      <c r="V98" s="64">
        <f>0.99*MaxAnnualCapacityFactor!V98</f>
        <v>9.4416299999999995E-2</v>
      </c>
      <c r="W98" s="64">
        <f>0.99*MaxAnnualCapacityFactor!W98</f>
        <v>9.4416299999999995E-2</v>
      </c>
      <c r="X98" s="64">
        <f>0.99*MaxAnnualCapacityFactor!X98</f>
        <v>9.4416299999999995E-2</v>
      </c>
      <c r="Y98" s="64">
        <f>0.99*MaxAnnualCapacityFactor!Y98</f>
        <v>9.4416299999999995E-2</v>
      </c>
      <c r="Z98" s="64">
        <f>0.99*MaxAnnualCapacityFactor!Z98</f>
        <v>9.4416299999999995E-2</v>
      </c>
      <c r="AA98" s="64">
        <f>0.99*MaxAnnualCapacityFactor!AA98</f>
        <v>9.4416299999999995E-2</v>
      </c>
      <c r="AB98" s="64">
        <f>0.99*MaxAnnualCapacityFactor!AB98</f>
        <v>9.4416299999999995E-2</v>
      </c>
      <c r="AC98" s="64">
        <f>0.99*MaxAnnualCapacityFactor!AC98</f>
        <v>9.4416299999999995E-2</v>
      </c>
      <c r="AD98" s="64">
        <f>0.99*MaxAnnualCapacityFactor!AD98</f>
        <v>9.4416299999999995E-2</v>
      </c>
      <c r="AE98" s="64">
        <f>0.99*MaxAnnualCapacityFactor!AE98</f>
        <v>9.4416299999999995E-2</v>
      </c>
      <c r="AF98" s="64">
        <f>0.99*MaxAnnualCapacityFactor!AF98</f>
        <v>9.4416299999999995E-2</v>
      </c>
      <c r="AG98" s="64">
        <f>0.99*MaxAnnualCapacityFactor!AG98</f>
        <v>9.4416299999999995E-2</v>
      </c>
      <c r="AH98" s="64">
        <f>0.99*MaxAnnualCapacityFactor!AH98</f>
        <v>9.4416299999999995E-2</v>
      </c>
      <c r="AI98" s="64">
        <f>0.99*MaxAnnualCapacityFactor!AI98</f>
        <v>9.4416299999999995E-2</v>
      </c>
      <c r="AJ98" s="55" t="s">
        <v>438</v>
      </c>
      <c r="AK98" s="14">
        <v>1</v>
      </c>
    </row>
    <row r="99" spans="1:37" ht="12.75" customHeight="1" x14ac:dyDescent="0.25">
      <c r="A99" s="100" t="s">
        <v>60</v>
      </c>
      <c r="B99" s="14" t="s">
        <v>195</v>
      </c>
      <c r="C99" s="18" t="s">
        <v>321</v>
      </c>
      <c r="D99" s="14"/>
      <c r="E99" s="64">
        <f>0.99*MaxAnnualCapacityFactor!E99</f>
        <v>5.7716999999999997E-2</v>
      </c>
      <c r="F99" s="64">
        <f>0.99*MaxAnnualCapacityFactor!F99</f>
        <v>5.7716999999999997E-2</v>
      </c>
      <c r="G99" s="64">
        <f>0.99*MaxAnnualCapacityFactor!G99</f>
        <v>5.7716999999999997E-2</v>
      </c>
      <c r="H99" s="64">
        <f>0.99*MaxAnnualCapacityFactor!H99</f>
        <v>5.7716999999999997E-2</v>
      </c>
      <c r="I99" s="64">
        <f>0.99*MaxAnnualCapacityFactor!I99</f>
        <v>5.7716999999999997E-2</v>
      </c>
      <c r="J99" s="64">
        <f>0.99*MaxAnnualCapacityFactor!J99</f>
        <v>5.7716999999999997E-2</v>
      </c>
      <c r="K99" s="64">
        <f>0.99*MaxAnnualCapacityFactor!K99</f>
        <v>5.7716999999999997E-2</v>
      </c>
      <c r="L99" s="64">
        <f>0.99*MaxAnnualCapacityFactor!L99</f>
        <v>5.7716999999999997E-2</v>
      </c>
      <c r="M99" s="64">
        <f>0.99*MaxAnnualCapacityFactor!M99</f>
        <v>5.7716999999999997E-2</v>
      </c>
      <c r="N99" s="64">
        <f>0.99*MaxAnnualCapacityFactor!N99</f>
        <v>5.7716999999999997E-2</v>
      </c>
      <c r="O99" s="64">
        <f>0.99*MaxAnnualCapacityFactor!O99</f>
        <v>5.7716999999999997E-2</v>
      </c>
      <c r="P99" s="64">
        <f>0.99*MaxAnnualCapacityFactor!P99</f>
        <v>5.7716999999999997E-2</v>
      </c>
      <c r="Q99" s="64">
        <f>0.99*MaxAnnualCapacityFactor!Q99</f>
        <v>5.7716999999999997E-2</v>
      </c>
      <c r="R99" s="64">
        <f>0.99*MaxAnnualCapacityFactor!R99</f>
        <v>5.7716999999999997E-2</v>
      </c>
      <c r="S99" s="64">
        <f>0.99*MaxAnnualCapacityFactor!S99</f>
        <v>5.7716999999999997E-2</v>
      </c>
      <c r="T99" s="64">
        <f>0.99*MaxAnnualCapacityFactor!T99</f>
        <v>5.7716999999999997E-2</v>
      </c>
      <c r="U99" s="64">
        <f>0.99*MaxAnnualCapacityFactor!U99</f>
        <v>5.7716999999999997E-2</v>
      </c>
      <c r="V99" s="64">
        <f>0.99*MaxAnnualCapacityFactor!V99</f>
        <v>5.7716999999999997E-2</v>
      </c>
      <c r="W99" s="64">
        <f>0.99*MaxAnnualCapacityFactor!W99</f>
        <v>5.7716999999999997E-2</v>
      </c>
      <c r="X99" s="64">
        <f>0.99*MaxAnnualCapacityFactor!X99</f>
        <v>5.7716999999999997E-2</v>
      </c>
      <c r="Y99" s="64">
        <f>0.99*MaxAnnualCapacityFactor!Y99</f>
        <v>5.7716999999999997E-2</v>
      </c>
      <c r="Z99" s="64">
        <f>0.99*MaxAnnualCapacityFactor!Z99</f>
        <v>5.7716999999999997E-2</v>
      </c>
      <c r="AA99" s="64">
        <f>0.99*MaxAnnualCapacityFactor!AA99</f>
        <v>5.7716999999999997E-2</v>
      </c>
      <c r="AB99" s="64">
        <f>0.99*MaxAnnualCapacityFactor!AB99</f>
        <v>5.7716999999999997E-2</v>
      </c>
      <c r="AC99" s="64">
        <f>0.99*MaxAnnualCapacityFactor!AC99</f>
        <v>5.7716999999999997E-2</v>
      </c>
      <c r="AD99" s="64">
        <f>0.99*MaxAnnualCapacityFactor!AD99</f>
        <v>5.7716999999999997E-2</v>
      </c>
      <c r="AE99" s="64">
        <f>0.99*MaxAnnualCapacityFactor!AE99</f>
        <v>5.7716999999999997E-2</v>
      </c>
      <c r="AF99" s="64">
        <f>0.99*MaxAnnualCapacityFactor!AF99</f>
        <v>5.7716999999999997E-2</v>
      </c>
      <c r="AG99" s="64">
        <f>0.99*MaxAnnualCapacityFactor!AG99</f>
        <v>5.7716999999999997E-2</v>
      </c>
      <c r="AH99" s="64">
        <f>0.99*MaxAnnualCapacityFactor!AH99</f>
        <v>5.7716999999999997E-2</v>
      </c>
      <c r="AI99" s="64">
        <f>0.99*MaxAnnualCapacityFactor!AI99</f>
        <v>5.7716999999999997E-2</v>
      </c>
      <c r="AJ99" s="55" t="s">
        <v>438</v>
      </c>
      <c r="AK99" s="14">
        <v>1</v>
      </c>
    </row>
    <row r="100" spans="1:37" ht="12.75" customHeight="1" x14ac:dyDescent="0.25">
      <c r="A100" s="100"/>
      <c r="B100" s="14" t="s">
        <v>199</v>
      </c>
      <c r="C100" s="18" t="s">
        <v>321</v>
      </c>
      <c r="D100" s="14"/>
      <c r="E100" s="64">
        <f>0.99*MaxAnnualCapacityFactor!E100</f>
        <v>7.00326E-2</v>
      </c>
      <c r="F100" s="64">
        <f>0.99*MaxAnnualCapacityFactor!F100</f>
        <v>7.00326E-2</v>
      </c>
      <c r="G100" s="64">
        <f>0.99*MaxAnnualCapacityFactor!G100</f>
        <v>7.00326E-2</v>
      </c>
      <c r="H100" s="64">
        <f>0.99*MaxAnnualCapacityFactor!H100</f>
        <v>7.00326E-2</v>
      </c>
      <c r="I100" s="64">
        <f>0.99*MaxAnnualCapacityFactor!I100</f>
        <v>7.00326E-2</v>
      </c>
      <c r="J100" s="64">
        <f>0.99*MaxAnnualCapacityFactor!J100</f>
        <v>7.00326E-2</v>
      </c>
      <c r="K100" s="64">
        <f>0.99*MaxAnnualCapacityFactor!K100</f>
        <v>7.00326E-2</v>
      </c>
      <c r="L100" s="64">
        <f>0.99*MaxAnnualCapacityFactor!L100</f>
        <v>7.00326E-2</v>
      </c>
      <c r="M100" s="64">
        <f>0.99*MaxAnnualCapacityFactor!M100</f>
        <v>7.00326E-2</v>
      </c>
      <c r="N100" s="64">
        <f>0.99*MaxAnnualCapacityFactor!N100</f>
        <v>7.00326E-2</v>
      </c>
      <c r="O100" s="64">
        <f>0.99*MaxAnnualCapacityFactor!O100</f>
        <v>7.00326E-2</v>
      </c>
      <c r="P100" s="64">
        <f>0.99*MaxAnnualCapacityFactor!P100</f>
        <v>7.00326E-2</v>
      </c>
      <c r="Q100" s="64">
        <f>0.99*MaxAnnualCapacityFactor!Q100</f>
        <v>7.00326E-2</v>
      </c>
      <c r="R100" s="64">
        <f>0.99*MaxAnnualCapacityFactor!R100</f>
        <v>7.00326E-2</v>
      </c>
      <c r="S100" s="64">
        <f>0.99*MaxAnnualCapacityFactor!S100</f>
        <v>7.00326E-2</v>
      </c>
      <c r="T100" s="64">
        <f>0.99*MaxAnnualCapacityFactor!T100</f>
        <v>7.00326E-2</v>
      </c>
      <c r="U100" s="64">
        <f>0.99*MaxAnnualCapacityFactor!U100</f>
        <v>7.00326E-2</v>
      </c>
      <c r="V100" s="64">
        <f>0.99*MaxAnnualCapacityFactor!V100</f>
        <v>7.00326E-2</v>
      </c>
      <c r="W100" s="64">
        <f>0.99*MaxAnnualCapacityFactor!W100</f>
        <v>7.00326E-2</v>
      </c>
      <c r="X100" s="64">
        <f>0.99*MaxAnnualCapacityFactor!X100</f>
        <v>7.00326E-2</v>
      </c>
      <c r="Y100" s="64">
        <f>0.99*MaxAnnualCapacityFactor!Y100</f>
        <v>7.00326E-2</v>
      </c>
      <c r="Z100" s="64">
        <f>0.99*MaxAnnualCapacityFactor!Z100</f>
        <v>7.00326E-2</v>
      </c>
      <c r="AA100" s="64">
        <f>0.99*MaxAnnualCapacityFactor!AA100</f>
        <v>7.00326E-2</v>
      </c>
      <c r="AB100" s="64">
        <f>0.99*MaxAnnualCapacityFactor!AB100</f>
        <v>7.00326E-2</v>
      </c>
      <c r="AC100" s="64">
        <f>0.99*MaxAnnualCapacityFactor!AC100</f>
        <v>7.00326E-2</v>
      </c>
      <c r="AD100" s="64">
        <f>0.99*MaxAnnualCapacityFactor!AD100</f>
        <v>7.00326E-2</v>
      </c>
      <c r="AE100" s="64">
        <f>0.99*MaxAnnualCapacityFactor!AE100</f>
        <v>7.00326E-2</v>
      </c>
      <c r="AF100" s="64">
        <f>0.99*MaxAnnualCapacityFactor!AF100</f>
        <v>7.00326E-2</v>
      </c>
      <c r="AG100" s="64">
        <f>0.99*MaxAnnualCapacityFactor!AG100</f>
        <v>7.00326E-2</v>
      </c>
      <c r="AH100" s="64">
        <f>0.99*MaxAnnualCapacityFactor!AH100</f>
        <v>7.00326E-2</v>
      </c>
      <c r="AI100" s="64">
        <f>0.99*MaxAnnualCapacityFactor!AI100</f>
        <v>7.00326E-2</v>
      </c>
      <c r="AJ100" s="55" t="s">
        <v>438</v>
      </c>
      <c r="AK100" s="14">
        <v>1</v>
      </c>
    </row>
    <row r="101" spans="1:37" ht="12.75" customHeight="1" x14ac:dyDescent="0.25">
      <c r="A101" s="100"/>
      <c r="B101" s="14" t="s">
        <v>200</v>
      </c>
      <c r="C101" s="18" t="s">
        <v>321</v>
      </c>
      <c r="D101" s="14"/>
      <c r="E101" s="64">
        <f>0.99*MaxAnnualCapacityFactor!E101</f>
        <v>6.5795400000000004E-2</v>
      </c>
      <c r="F101" s="64">
        <f>0.99*MaxAnnualCapacityFactor!F101</f>
        <v>6.5795400000000004E-2</v>
      </c>
      <c r="G101" s="64">
        <f>0.99*MaxAnnualCapacityFactor!G101</f>
        <v>6.5795400000000004E-2</v>
      </c>
      <c r="H101" s="64">
        <f>0.99*MaxAnnualCapacityFactor!H101</f>
        <v>6.5795400000000004E-2</v>
      </c>
      <c r="I101" s="64">
        <f>0.99*MaxAnnualCapacityFactor!I101</f>
        <v>6.5795400000000004E-2</v>
      </c>
      <c r="J101" s="64">
        <f>0.99*MaxAnnualCapacityFactor!J101</f>
        <v>6.5795400000000004E-2</v>
      </c>
      <c r="K101" s="64">
        <f>0.99*MaxAnnualCapacityFactor!K101</f>
        <v>6.5795400000000004E-2</v>
      </c>
      <c r="L101" s="64">
        <f>0.99*MaxAnnualCapacityFactor!L101</f>
        <v>6.5795400000000004E-2</v>
      </c>
      <c r="M101" s="64">
        <f>0.99*MaxAnnualCapacityFactor!M101</f>
        <v>6.5795400000000004E-2</v>
      </c>
      <c r="N101" s="64">
        <f>0.99*MaxAnnualCapacityFactor!N101</f>
        <v>6.5795400000000004E-2</v>
      </c>
      <c r="O101" s="64">
        <f>0.99*MaxAnnualCapacityFactor!O101</f>
        <v>6.5795400000000004E-2</v>
      </c>
      <c r="P101" s="64">
        <f>0.99*MaxAnnualCapacityFactor!P101</f>
        <v>6.5795400000000004E-2</v>
      </c>
      <c r="Q101" s="64">
        <f>0.99*MaxAnnualCapacityFactor!Q101</f>
        <v>6.5795400000000004E-2</v>
      </c>
      <c r="R101" s="64">
        <f>0.99*MaxAnnualCapacityFactor!R101</f>
        <v>6.5795400000000004E-2</v>
      </c>
      <c r="S101" s="64">
        <f>0.99*MaxAnnualCapacityFactor!S101</f>
        <v>6.5795400000000004E-2</v>
      </c>
      <c r="T101" s="64">
        <f>0.99*MaxAnnualCapacityFactor!T101</f>
        <v>6.5795400000000004E-2</v>
      </c>
      <c r="U101" s="64">
        <f>0.99*MaxAnnualCapacityFactor!U101</f>
        <v>6.5795400000000004E-2</v>
      </c>
      <c r="V101" s="64">
        <f>0.99*MaxAnnualCapacityFactor!V101</f>
        <v>6.5795400000000004E-2</v>
      </c>
      <c r="W101" s="64">
        <f>0.99*MaxAnnualCapacityFactor!W101</f>
        <v>6.5795400000000004E-2</v>
      </c>
      <c r="X101" s="64">
        <f>0.99*MaxAnnualCapacityFactor!X101</f>
        <v>6.5795400000000004E-2</v>
      </c>
      <c r="Y101" s="64">
        <f>0.99*MaxAnnualCapacityFactor!Y101</f>
        <v>6.5795400000000004E-2</v>
      </c>
      <c r="Z101" s="64">
        <f>0.99*MaxAnnualCapacityFactor!Z101</f>
        <v>6.5795400000000004E-2</v>
      </c>
      <c r="AA101" s="64">
        <f>0.99*MaxAnnualCapacityFactor!AA101</f>
        <v>6.5795400000000004E-2</v>
      </c>
      <c r="AB101" s="64">
        <f>0.99*MaxAnnualCapacityFactor!AB101</f>
        <v>6.5795400000000004E-2</v>
      </c>
      <c r="AC101" s="64">
        <f>0.99*MaxAnnualCapacityFactor!AC101</f>
        <v>6.5795400000000004E-2</v>
      </c>
      <c r="AD101" s="64">
        <f>0.99*MaxAnnualCapacityFactor!AD101</f>
        <v>6.5795400000000004E-2</v>
      </c>
      <c r="AE101" s="64">
        <f>0.99*MaxAnnualCapacityFactor!AE101</f>
        <v>6.5795400000000004E-2</v>
      </c>
      <c r="AF101" s="64">
        <f>0.99*MaxAnnualCapacityFactor!AF101</f>
        <v>6.5795400000000004E-2</v>
      </c>
      <c r="AG101" s="64">
        <f>0.99*MaxAnnualCapacityFactor!AG101</f>
        <v>6.5795400000000004E-2</v>
      </c>
      <c r="AH101" s="64">
        <f>0.99*MaxAnnualCapacityFactor!AH101</f>
        <v>6.5795400000000004E-2</v>
      </c>
      <c r="AI101" s="64">
        <f>0.99*MaxAnnualCapacityFactor!AI101</f>
        <v>6.5795400000000004E-2</v>
      </c>
      <c r="AJ101" s="55" t="s">
        <v>438</v>
      </c>
      <c r="AK101" s="14">
        <v>1</v>
      </c>
    </row>
    <row r="102" spans="1:37" ht="12.75" customHeight="1" x14ac:dyDescent="0.25">
      <c r="A102" s="100"/>
      <c r="B102" s="14" t="s">
        <v>201</v>
      </c>
      <c r="C102" s="18" t="s">
        <v>321</v>
      </c>
      <c r="D102" s="14"/>
      <c r="E102" s="64">
        <f>0.99*MaxAnnualCapacityFactor!E102</f>
        <v>9.4416299999999995E-2</v>
      </c>
      <c r="F102" s="64">
        <f>0.99*MaxAnnualCapacityFactor!F102</f>
        <v>9.4416299999999995E-2</v>
      </c>
      <c r="G102" s="64">
        <f>0.99*MaxAnnualCapacityFactor!G102</f>
        <v>9.4416299999999995E-2</v>
      </c>
      <c r="H102" s="64">
        <f>0.99*MaxAnnualCapacityFactor!H102</f>
        <v>9.4416299999999995E-2</v>
      </c>
      <c r="I102" s="64">
        <f>0.99*MaxAnnualCapacityFactor!I102</f>
        <v>9.4416299999999995E-2</v>
      </c>
      <c r="J102" s="64">
        <f>0.99*MaxAnnualCapacityFactor!J102</f>
        <v>9.4416299999999995E-2</v>
      </c>
      <c r="K102" s="64">
        <f>0.99*MaxAnnualCapacityFactor!K102</f>
        <v>9.4416299999999995E-2</v>
      </c>
      <c r="L102" s="64">
        <f>0.99*MaxAnnualCapacityFactor!L102</f>
        <v>9.4416299999999995E-2</v>
      </c>
      <c r="M102" s="64">
        <f>0.99*MaxAnnualCapacityFactor!M102</f>
        <v>9.4416299999999995E-2</v>
      </c>
      <c r="N102" s="64">
        <f>0.99*MaxAnnualCapacityFactor!N102</f>
        <v>9.4416299999999995E-2</v>
      </c>
      <c r="O102" s="64">
        <f>0.99*MaxAnnualCapacityFactor!O102</f>
        <v>9.4416299999999995E-2</v>
      </c>
      <c r="P102" s="64">
        <f>0.99*MaxAnnualCapacityFactor!P102</f>
        <v>9.4416299999999995E-2</v>
      </c>
      <c r="Q102" s="64">
        <f>0.99*MaxAnnualCapacityFactor!Q102</f>
        <v>9.4416299999999995E-2</v>
      </c>
      <c r="R102" s="64">
        <f>0.99*MaxAnnualCapacityFactor!R102</f>
        <v>9.4416299999999995E-2</v>
      </c>
      <c r="S102" s="64">
        <f>0.99*MaxAnnualCapacityFactor!S102</f>
        <v>9.4416299999999995E-2</v>
      </c>
      <c r="T102" s="64">
        <f>0.99*MaxAnnualCapacityFactor!T102</f>
        <v>9.4416299999999995E-2</v>
      </c>
      <c r="U102" s="64">
        <f>0.99*MaxAnnualCapacityFactor!U102</f>
        <v>9.4416299999999995E-2</v>
      </c>
      <c r="V102" s="64">
        <f>0.99*MaxAnnualCapacityFactor!V102</f>
        <v>9.4416299999999995E-2</v>
      </c>
      <c r="W102" s="64">
        <f>0.99*MaxAnnualCapacityFactor!W102</f>
        <v>9.4416299999999995E-2</v>
      </c>
      <c r="X102" s="64">
        <f>0.99*MaxAnnualCapacityFactor!X102</f>
        <v>9.4416299999999995E-2</v>
      </c>
      <c r="Y102" s="64">
        <f>0.99*MaxAnnualCapacityFactor!Y102</f>
        <v>9.4416299999999995E-2</v>
      </c>
      <c r="Z102" s="64">
        <f>0.99*MaxAnnualCapacityFactor!Z102</f>
        <v>9.4416299999999995E-2</v>
      </c>
      <c r="AA102" s="64">
        <f>0.99*MaxAnnualCapacityFactor!AA102</f>
        <v>9.4416299999999995E-2</v>
      </c>
      <c r="AB102" s="64">
        <f>0.99*MaxAnnualCapacityFactor!AB102</f>
        <v>9.4416299999999995E-2</v>
      </c>
      <c r="AC102" s="64">
        <f>0.99*MaxAnnualCapacityFactor!AC102</f>
        <v>9.4416299999999995E-2</v>
      </c>
      <c r="AD102" s="64">
        <f>0.99*MaxAnnualCapacityFactor!AD102</f>
        <v>9.4416299999999995E-2</v>
      </c>
      <c r="AE102" s="64">
        <f>0.99*MaxAnnualCapacityFactor!AE102</f>
        <v>9.4416299999999995E-2</v>
      </c>
      <c r="AF102" s="64">
        <f>0.99*MaxAnnualCapacityFactor!AF102</f>
        <v>9.4416299999999995E-2</v>
      </c>
      <c r="AG102" s="64">
        <f>0.99*MaxAnnualCapacityFactor!AG102</f>
        <v>9.4416299999999995E-2</v>
      </c>
      <c r="AH102" s="64">
        <f>0.99*MaxAnnualCapacityFactor!AH102</f>
        <v>9.4416299999999995E-2</v>
      </c>
      <c r="AI102" s="64">
        <f>0.99*MaxAnnualCapacityFactor!AI102</f>
        <v>9.4416299999999995E-2</v>
      </c>
      <c r="AJ102" s="55" t="s">
        <v>438</v>
      </c>
      <c r="AK102" s="14">
        <v>1</v>
      </c>
    </row>
    <row r="103" spans="1:37" ht="12.75" customHeight="1" x14ac:dyDescent="0.25">
      <c r="A103" s="100" t="s">
        <v>56</v>
      </c>
      <c r="B103" s="14" t="s">
        <v>195</v>
      </c>
      <c r="C103" s="18" t="s">
        <v>321</v>
      </c>
      <c r="D103" s="14"/>
      <c r="E103" s="64">
        <f>0.99*MaxAnnualCapacityFactor!E103</f>
        <v>5.7716999999999997E-2</v>
      </c>
      <c r="F103" s="64">
        <f>0.99*MaxAnnualCapacityFactor!F103</f>
        <v>5.7716999999999997E-2</v>
      </c>
      <c r="G103" s="64">
        <f>0.99*MaxAnnualCapacityFactor!G103</f>
        <v>5.7716999999999997E-2</v>
      </c>
      <c r="H103" s="64">
        <f>0.99*MaxAnnualCapacityFactor!H103</f>
        <v>5.7716999999999997E-2</v>
      </c>
      <c r="I103" s="64">
        <f>0.99*MaxAnnualCapacityFactor!I103</f>
        <v>5.7716999999999997E-2</v>
      </c>
      <c r="J103" s="64">
        <f>0.99*MaxAnnualCapacityFactor!J103</f>
        <v>5.7716999999999997E-2</v>
      </c>
      <c r="K103" s="64">
        <f>0.99*MaxAnnualCapacityFactor!K103</f>
        <v>5.7716999999999997E-2</v>
      </c>
      <c r="L103" s="64">
        <f>0.99*MaxAnnualCapacityFactor!L103</f>
        <v>5.7716999999999997E-2</v>
      </c>
      <c r="M103" s="64">
        <f>0.99*MaxAnnualCapacityFactor!M103</f>
        <v>5.7716999999999997E-2</v>
      </c>
      <c r="N103" s="64">
        <f>0.99*MaxAnnualCapacityFactor!N103</f>
        <v>5.7716999999999997E-2</v>
      </c>
      <c r="O103" s="64">
        <f>0.99*MaxAnnualCapacityFactor!O103</f>
        <v>5.7716999999999997E-2</v>
      </c>
      <c r="P103" s="64">
        <f>0.99*MaxAnnualCapacityFactor!P103</f>
        <v>5.7716999999999997E-2</v>
      </c>
      <c r="Q103" s="64">
        <f>0.99*MaxAnnualCapacityFactor!Q103</f>
        <v>5.7716999999999997E-2</v>
      </c>
      <c r="R103" s="64">
        <f>0.99*MaxAnnualCapacityFactor!R103</f>
        <v>5.7716999999999997E-2</v>
      </c>
      <c r="S103" s="64">
        <f>0.99*MaxAnnualCapacityFactor!S103</f>
        <v>5.7716999999999997E-2</v>
      </c>
      <c r="T103" s="64">
        <f>0.99*MaxAnnualCapacityFactor!T103</f>
        <v>5.7716999999999997E-2</v>
      </c>
      <c r="U103" s="64">
        <f>0.99*MaxAnnualCapacityFactor!U103</f>
        <v>5.7716999999999997E-2</v>
      </c>
      <c r="V103" s="64">
        <f>0.99*MaxAnnualCapacityFactor!V103</f>
        <v>5.7716999999999997E-2</v>
      </c>
      <c r="W103" s="64">
        <f>0.99*MaxAnnualCapacityFactor!W103</f>
        <v>5.7716999999999997E-2</v>
      </c>
      <c r="X103" s="64">
        <f>0.99*MaxAnnualCapacityFactor!X103</f>
        <v>5.7716999999999997E-2</v>
      </c>
      <c r="Y103" s="64">
        <f>0.99*MaxAnnualCapacityFactor!Y103</f>
        <v>5.7716999999999997E-2</v>
      </c>
      <c r="Z103" s="64">
        <f>0.99*MaxAnnualCapacityFactor!Z103</f>
        <v>5.7716999999999997E-2</v>
      </c>
      <c r="AA103" s="64">
        <f>0.99*MaxAnnualCapacityFactor!AA103</f>
        <v>5.7716999999999997E-2</v>
      </c>
      <c r="AB103" s="64">
        <f>0.99*MaxAnnualCapacityFactor!AB103</f>
        <v>5.7716999999999997E-2</v>
      </c>
      <c r="AC103" s="64">
        <f>0.99*MaxAnnualCapacityFactor!AC103</f>
        <v>5.7716999999999997E-2</v>
      </c>
      <c r="AD103" s="64">
        <f>0.99*MaxAnnualCapacityFactor!AD103</f>
        <v>5.7716999999999997E-2</v>
      </c>
      <c r="AE103" s="64">
        <f>0.99*MaxAnnualCapacityFactor!AE103</f>
        <v>5.7716999999999997E-2</v>
      </c>
      <c r="AF103" s="64">
        <f>0.99*MaxAnnualCapacityFactor!AF103</f>
        <v>5.7716999999999997E-2</v>
      </c>
      <c r="AG103" s="64">
        <f>0.99*MaxAnnualCapacityFactor!AG103</f>
        <v>5.7716999999999997E-2</v>
      </c>
      <c r="AH103" s="64">
        <f>0.99*MaxAnnualCapacityFactor!AH103</f>
        <v>5.7716999999999997E-2</v>
      </c>
      <c r="AI103" s="64">
        <f>0.99*MaxAnnualCapacityFactor!AI103</f>
        <v>5.7716999999999997E-2</v>
      </c>
      <c r="AJ103" s="55" t="s">
        <v>438</v>
      </c>
      <c r="AK103" s="14">
        <v>1</v>
      </c>
    </row>
    <row r="104" spans="1:37" ht="12.75" customHeight="1" x14ac:dyDescent="0.25">
      <c r="A104" s="100"/>
      <c r="B104" s="14" t="s">
        <v>199</v>
      </c>
      <c r="C104" s="18" t="s">
        <v>321</v>
      </c>
      <c r="D104" s="14"/>
      <c r="E104" s="64">
        <f>0.99*MaxAnnualCapacityFactor!E104</f>
        <v>7.00326E-2</v>
      </c>
      <c r="F104" s="64">
        <f>0.99*MaxAnnualCapacityFactor!F104</f>
        <v>7.00326E-2</v>
      </c>
      <c r="G104" s="64">
        <f>0.99*MaxAnnualCapacityFactor!G104</f>
        <v>7.00326E-2</v>
      </c>
      <c r="H104" s="64">
        <f>0.99*MaxAnnualCapacityFactor!H104</f>
        <v>7.00326E-2</v>
      </c>
      <c r="I104" s="64">
        <f>0.99*MaxAnnualCapacityFactor!I104</f>
        <v>7.00326E-2</v>
      </c>
      <c r="J104" s="64">
        <f>0.99*MaxAnnualCapacityFactor!J104</f>
        <v>7.00326E-2</v>
      </c>
      <c r="K104" s="64">
        <f>0.99*MaxAnnualCapacityFactor!K104</f>
        <v>7.00326E-2</v>
      </c>
      <c r="L104" s="64">
        <f>0.99*MaxAnnualCapacityFactor!L104</f>
        <v>7.00326E-2</v>
      </c>
      <c r="M104" s="64">
        <f>0.99*MaxAnnualCapacityFactor!M104</f>
        <v>7.00326E-2</v>
      </c>
      <c r="N104" s="64">
        <f>0.99*MaxAnnualCapacityFactor!N104</f>
        <v>7.00326E-2</v>
      </c>
      <c r="O104" s="64">
        <f>0.99*MaxAnnualCapacityFactor!O104</f>
        <v>7.00326E-2</v>
      </c>
      <c r="P104" s="64">
        <f>0.99*MaxAnnualCapacityFactor!P104</f>
        <v>7.00326E-2</v>
      </c>
      <c r="Q104" s="64">
        <f>0.99*MaxAnnualCapacityFactor!Q104</f>
        <v>7.00326E-2</v>
      </c>
      <c r="R104" s="64">
        <f>0.99*MaxAnnualCapacityFactor!R104</f>
        <v>7.00326E-2</v>
      </c>
      <c r="S104" s="64">
        <f>0.99*MaxAnnualCapacityFactor!S104</f>
        <v>7.00326E-2</v>
      </c>
      <c r="T104" s="64">
        <f>0.99*MaxAnnualCapacityFactor!T104</f>
        <v>7.00326E-2</v>
      </c>
      <c r="U104" s="64">
        <f>0.99*MaxAnnualCapacityFactor!U104</f>
        <v>7.00326E-2</v>
      </c>
      <c r="V104" s="64">
        <f>0.99*MaxAnnualCapacityFactor!V104</f>
        <v>7.00326E-2</v>
      </c>
      <c r="W104" s="64">
        <f>0.99*MaxAnnualCapacityFactor!W104</f>
        <v>7.00326E-2</v>
      </c>
      <c r="X104" s="64">
        <f>0.99*MaxAnnualCapacityFactor!X104</f>
        <v>7.00326E-2</v>
      </c>
      <c r="Y104" s="64">
        <f>0.99*MaxAnnualCapacityFactor!Y104</f>
        <v>7.00326E-2</v>
      </c>
      <c r="Z104" s="64">
        <f>0.99*MaxAnnualCapacityFactor!Z104</f>
        <v>7.00326E-2</v>
      </c>
      <c r="AA104" s="64">
        <f>0.99*MaxAnnualCapacityFactor!AA104</f>
        <v>7.00326E-2</v>
      </c>
      <c r="AB104" s="64">
        <f>0.99*MaxAnnualCapacityFactor!AB104</f>
        <v>7.00326E-2</v>
      </c>
      <c r="AC104" s="64">
        <f>0.99*MaxAnnualCapacityFactor!AC104</f>
        <v>7.00326E-2</v>
      </c>
      <c r="AD104" s="64">
        <f>0.99*MaxAnnualCapacityFactor!AD104</f>
        <v>7.00326E-2</v>
      </c>
      <c r="AE104" s="64">
        <f>0.99*MaxAnnualCapacityFactor!AE104</f>
        <v>7.00326E-2</v>
      </c>
      <c r="AF104" s="64">
        <f>0.99*MaxAnnualCapacityFactor!AF104</f>
        <v>7.00326E-2</v>
      </c>
      <c r="AG104" s="64">
        <f>0.99*MaxAnnualCapacityFactor!AG104</f>
        <v>7.00326E-2</v>
      </c>
      <c r="AH104" s="64">
        <f>0.99*MaxAnnualCapacityFactor!AH104</f>
        <v>7.00326E-2</v>
      </c>
      <c r="AI104" s="64">
        <f>0.99*MaxAnnualCapacityFactor!AI104</f>
        <v>7.00326E-2</v>
      </c>
      <c r="AJ104" s="55" t="s">
        <v>438</v>
      </c>
      <c r="AK104" s="14">
        <v>1</v>
      </c>
    </row>
    <row r="105" spans="1:37" ht="12.75" customHeight="1" x14ac:dyDescent="0.25">
      <c r="A105" s="100"/>
      <c r="B105" s="14" t="s">
        <v>200</v>
      </c>
      <c r="C105" s="18" t="s">
        <v>321</v>
      </c>
      <c r="D105" s="14"/>
      <c r="E105" s="64">
        <f>0.99*MaxAnnualCapacityFactor!E105</f>
        <v>6.5795400000000004E-2</v>
      </c>
      <c r="F105" s="64">
        <f>0.99*MaxAnnualCapacityFactor!F105</f>
        <v>6.5795400000000004E-2</v>
      </c>
      <c r="G105" s="64">
        <f>0.99*MaxAnnualCapacityFactor!G105</f>
        <v>6.5795400000000004E-2</v>
      </c>
      <c r="H105" s="64">
        <f>0.99*MaxAnnualCapacityFactor!H105</f>
        <v>6.5795400000000004E-2</v>
      </c>
      <c r="I105" s="64">
        <f>0.99*MaxAnnualCapacityFactor!I105</f>
        <v>6.5795400000000004E-2</v>
      </c>
      <c r="J105" s="64">
        <f>0.99*MaxAnnualCapacityFactor!J105</f>
        <v>6.5795400000000004E-2</v>
      </c>
      <c r="K105" s="64">
        <f>0.99*MaxAnnualCapacityFactor!K105</f>
        <v>6.5795400000000004E-2</v>
      </c>
      <c r="L105" s="64">
        <f>0.99*MaxAnnualCapacityFactor!L105</f>
        <v>6.5795400000000004E-2</v>
      </c>
      <c r="M105" s="64">
        <f>0.99*MaxAnnualCapacityFactor!M105</f>
        <v>6.5795400000000004E-2</v>
      </c>
      <c r="N105" s="64">
        <f>0.99*MaxAnnualCapacityFactor!N105</f>
        <v>6.5795400000000004E-2</v>
      </c>
      <c r="O105" s="64">
        <f>0.99*MaxAnnualCapacityFactor!O105</f>
        <v>6.5795400000000004E-2</v>
      </c>
      <c r="P105" s="64">
        <f>0.99*MaxAnnualCapacityFactor!P105</f>
        <v>6.5795400000000004E-2</v>
      </c>
      <c r="Q105" s="64">
        <f>0.99*MaxAnnualCapacityFactor!Q105</f>
        <v>6.5795400000000004E-2</v>
      </c>
      <c r="R105" s="64">
        <f>0.99*MaxAnnualCapacityFactor!R105</f>
        <v>6.5795400000000004E-2</v>
      </c>
      <c r="S105" s="64">
        <f>0.99*MaxAnnualCapacityFactor!S105</f>
        <v>6.5795400000000004E-2</v>
      </c>
      <c r="T105" s="64">
        <f>0.99*MaxAnnualCapacityFactor!T105</f>
        <v>6.5795400000000004E-2</v>
      </c>
      <c r="U105" s="64">
        <f>0.99*MaxAnnualCapacityFactor!U105</f>
        <v>6.5795400000000004E-2</v>
      </c>
      <c r="V105" s="64">
        <f>0.99*MaxAnnualCapacityFactor!V105</f>
        <v>6.5795400000000004E-2</v>
      </c>
      <c r="W105" s="64">
        <f>0.99*MaxAnnualCapacityFactor!W105</f>
        <v>6.5795400000000004E-2</v>
      </c>
      <c r="X105" s="64">
        <f>0.99*MaxAnnualCapacityFactor!X105</f>
        <v>6.5795400000000004E-2</v>
      </c>
      <c r="Y105" s="64">
        <f>0.99*MaxAnnualCapacityFactor!Y105</f>
        <v>6.5795400000000004E-2</v>
      </c>
      <c r="Z105" s="64">
        <f>0.99*MaxAnnualCapacityFactor!Z105</f>
        <v>6.5795400000000004E-2</v>
      </c>
      <c r="AA105" s="64">
        <f>0.99*MaxAnnualCapacityFactor!AA105</f>
        <v>6.5795400000000004E-2</v>
      </c>
      <c r="AB105" s="64">
        <f>0.99*MaxAnnualCapacityFactor!AB105</f>
        <v>6.5795400000000004E-2</v>
      </c>
      <c r="AC105" s="64">
        <f>0.99*MaxAnnualCapacityFactor!AC105</f>
        <v>6.5795400000000004E-2</v>
      </c>
      <c r="AD105" s="64">
        <f>0.99*MaxAnnualCapacityFactor!AD105</f>
        <v>6.5795400000000004E-2</v>
      </c>
      <c r="AE105" s="64">
        <f>0.99*MaxAnnualCapacityFactor!AE105</f>
        <v>6.5795400000000004E-2</v>
      </c>
      <c r="AF105" s="64">
        <f>0.99*MaxAnnualCapacityFactor!AF105</f>
        <v>6.5795400000000004E-2</v>
      </c>
      <c r="AG105" s="64">
        <f>0.99*MaxAnnualCapacityFactor!AG105</f>
        <v>6.5795400000000004E-2</v>
      </c>
      <c r="AH105" s="64">
        <f>0.99*MaxAnnualCapacityFactor!AH105</f>
        <v>6.5795400000000004E-2</v>
      </c>
      <c r="AI105" s="64">
        <f>0.99*MaxAnnualCapacityFactor!AI105</f>
        <v>6.5795400000000004E-2</v>
      </c>
      <c r="AJ105" s="55" t="s">
        <v>438</v>
      </c>
      <c r="AK105" s="14">
        <v>1</v>
      </c>
    </row>
    <row r="106" spans="1:37" ht="12.75" customHeight="1" x14ac:dyDescent="0.25">
      <c r="A106" s="100"/>
      <c r="B106" s="14" t="s">
        <v>201</v>
      </c>
      <c r="C106" s="18" t="s">
        <v>321</v>
      </c>
      <c r="D106" s="14"/>
      <c r="E106" s="64">
        <f>0.99*MaxAnnualCapacityFactor!E106</f>
        <v>9.4416299999999995E-2</v>
      </c>
      <c r="F106" s="64">
        <f>0.99*MaxAnnualCapacityFactor!F106</f>
        <v>9.4416299999999995E-2</v>
      </c>
      <c r="G106" s="64">
        <f>0.99*MaxAnnualCapacityFactor!G106</f>
        <v>9.4416299999999995E-2</v>
      </c>
      <c r="H106" s="64">
        <f>0.99*MaxAnnualCapacityFactor!H106</f>
        <v>9.4416299999999995E-2</v>
      </c>
      <c r="I106" s="64">
        <f>0.99*MaxAnnualCapacityFactor!I106</f>
        <v>9.4416299999999995E-2</v>
      </c>
      <c r="J106" s="64">
        <f>0.99*MaxAnnualCapacityFactor!J106</f>
        <v>9.4416299999999995E-2</v>
      </c>
      <c r="K106" s="64">
        <f>0.99*MaxAnnualCapacityFactor!K106</f>
        <v>9.4416299999999995E-2</v>
      </c>
      <c r="L106" s="64">
        <f>0.99*MaxAnnualCapacityFactor!L106</f>
        <v>9.4416299999999995E-2</v>
      </c>
      <c r="M106" s="64">
        <f>0.99*MaxAnnualCapacityFactor!M106</f>
        <v>9.4416299999999995E-2</v>
      </c>
      <c r="N106" s="64">
        <f>0.99*MaxAnnualCapacityFactor!N106</f>
        <v>9.4416299999999995E-2</v>
      </c>
      <c r="O106" s="64">
        <f>0.99*MaxAnnualCapacityFactor!O106</f>
        <v>9.4416299999999995E-2</v>
      </c>
      <c r="P106" s="64">
        <f>0.99*MaxAnnualCapacityFactor!P106</f>
        <v>9.4416299999999995E-2</v>
      </c>
      <c r="Q106" s="64">
        <f>0.99*MaxAnnualCapacityFactor!Q106</f>
        <v>9.4416299999999995E-2</v>
      </c>
      <c r="R106" s="64">
        <f>0.99*MaxAnnualCapacityFactor!R106</f>
        <v>9.4416299999999995E-2</v>
      </c>
      <c r="S106" s="64">
        <f>0.99*MaxAnnualCapacityFactor!S106</f>
        <v>9.4416299999999995E-2</v>
      </c>
      <c r="T106" s="64">
        <f>0.99*MaxAnnualCapacityFactor!T106</f>
        <v>9.4416299999999995E-2</v>
      </c>
      <c r="U106" s="64">
        <f>0.99*MaxAnnualCapacityFactor!U106</f>
        <v>9.4416299999999995E-2</v>
      </c>
      <c r="V106" s="64">
        <f>0.99*MaxAnnualCapacityFactor!V106</f>
        <v>9.4416299999999995E-2</v>
      </c>
      <c r="W106" s="64">
        <f>0.99*MaxAnnualCapacityFactor!W106</f>
        <v>9.4416299999999995E-2</v>
      </c>
      <c r="X106" s="64">
        <f>0.99*MaxAnnualCapacityFactor!X106</f>
        <v>9.4416299999999995E-2</v>
      </c>
      <c r="Y106" s="64">
        <f>0.99*MaxAnnualCapacityFactor!Y106</f>
        <v>9.4416299999999995E-2</v>
      </c>
      <c r="Z106" s="64">
        <f>0.99*MaxAnnualCapacityFactor!Z106</f>
        <v>9.4416299999999995E-2</v>
      </c>
      <c r="AA106" s="64">
        <f>0.99*MaxAnnualCapacityFactor!AA106</f>
        <v>9.4416299999999995E-2</v>
      </c>
      <c r="AB106" s="64">
        <f>0.99*MaxAnnualCapacityFactor!AB106</f>
        <v>9.4416299999999995E-2</v>
      </c>
      <c r="AC106" s="64">
        <f>0.99*MaxAnnualCapacityFactor!AC106</f>
        <v>9.4416299999999995E-2</v>
      </c>
      <c r="AD106" s="64">
        <f>0.99*MaxAnnualCapacityFactor!AD106</f>
        <v>9.4416299999999995E-2</v>
      </c>
      <c r="AE106" s="64">
        <f>0.99*MaxAnnualCapacityFactor!AE106</f>
        <v>9.4416299999999995E-2</v>
      </c>
      <c r="AF106" s="64">
        <f>0.99*MaxAnnualCapacityFactor!AF106</f>
        <v>9.4416299999999995E-2</v>
      </c>
      <c r="AG106" s="64">
        <f>0.99*MaxAnnualCapacityFactor!AG106</f>
        <v>9.4416299999999995E-2</v>
      </c>
      <c r="AH106" s="64">
        <f>0.99*MaxAnnualCapacityFactor!AH106</f>
        <v>9.4416299999999995E-2</v>
      </c>
      <c r="AI106" s="64">
        <f>0.99*MaxAnnualCapacityFactor!AI106</f>
        <v>9.4416299999999995E-2</v>
      </c>
      <c r="AJ106" s="55" t="s">
        <v>438</v>
      </c>
      <c r="AK106" s="14">
        <v>1</v>
      </c>
    </row>
    <row r="107" spans="1:37" ht="12.75" customHeight="1" x14ac:dyDescent="0.25">
      <c r="A107" s="100" t="s">
        <v>58</v>
      </c>
      <c r="B107" s="14" t="s">
        <v>195</v>
      </c>
      <c r="C107" s="18" t="s">
        <v>321</v>
      </c>
      <c r="D107" s="14"/>
      <c r="E107" s="64">
        <f>0.99*MaxAnnualCapacityFactor!E107</f>
        <v>5.7716999999999997E-2</v>
      </c>
      <c r="F107" s="64">
        <f>0.99*MaxAnnualCapacityFactor!F107</f>
        <v>5.7716999999999997E-2</v>
      </c>
      <c r="G107" s="64">
        <f>0.99*MaxAnnualCapacityFactor!G107</f>
        <v>5.7716999999999997E-2</v>
      </c>
      <c r="H107" s="64">
        <f>0.99*MaxAnnualCapacityFactor!H107</f>
        <v>5.7716999999999997E-2</v>
      </c>
      <c r="I107" s="64">
        <f>0.99*MaxAnnualCapacityFactor!I107</f>
        <v>5.7716999999999997E-2</v>
      </c>
      <c r="J107" s="64">
        <f>0.99*MaxAnnualCapacityFactor!J107</f>
        <v>5.7716999999999997E-2</v>
      </c>
      <c r="K107" s="64">
        <f>0.99*MaxAnnualCapacityFactor!K107</f>
        <v>5.7716999999999997E-2</v>
      </c>
      <c r="L107" s="64">
        <f>0.99*MaxAnnualCapacityFactor!L107</f>
        <v>5.7716999999999997E-2</v>
      </c>
      <c r="M107" s="64">
        <f>0.99*MaxAnnualCapacityFactor!M107</f>
        <v>5.7716999999999997E-2</v>
      </c>
      <c r="N107" s="64">
        <f>0.99*MaxAnnualCapacityFactor!N107</f>
        <v>5.7716999999999997E-2</v>
      </c>
      <c r="O107" s="64">
        <f>0.99*MaxAnnualCapacityFactor!O107</f>
        <v>5.7716999999999997E-2</v>
      </c>
      <c r="P107" s="64">
        <f>0.99*MaxAnnualCapacityFactor!P107</f>
        <v>5.7716999999999997E-2</v>
      </c>
      <c r="Q107" s="64">
        <f>0.99*MaxAnnualCapacityFactor!Q107</f>
        <v>5.7716999999999997E-2</v>
      </c>
      <c r="R107" s="64">
        <f>0.99*MaxAnnualCapacityFactor!R107</f>
        <v>5.7716999999999997E-2</v>
      </c>
      <c r="S107" s="64">
        <f>0.99*MaxAnnualCapacityFactor!S107</f>
        <v>5.7716999999999997E-2</v>
      </c>
      <c r="T107" s="64">
        <f>0.99*MaxAnnualCapacityFactor!T107</f>
        <v>5.7716999999999997E-2</v>
      </c>
      <c r="U107" s="64">
        <f>0.99*MaxAnnualCapacityFactor!U107</f>
        <v>5.7716999999999997E-2</v>
      </c>
      <c r="V107" s="64">
        <f>0.99*MaxAnnualCapacityFactor!V107</f>
        <v>5.7716999999999997E-2</v>
      </c>
      <c r="W107" s="64">
        <f>0.99*MaxAnnualCapacityFactor!W107</f>
        <v>5.7716999999999997E-2</v>
      </c>
      <c r="X107" s="64">
        <f>0.99*MaxAnnualCapacityFactor!X107</f>
        <v>5.7716999999999997E-2</v>
      </c>
      <c r="Y107" s="64">
        <f>0.99*MaxAnnualCapacityFactor!Y107</f>
        <v>5.7716999999999997E-2</v>
      </c>
      <c r="Z107" s="64">
        <f>0.99*MaxAnnualCapacityFactor!Z107</f>
        <v>5.7716999999999997E-2</v>
      </c>
      <c r="AA107" s="64">
        <f>0.99*MaxAnnualCapacityFactor!AA107</f>
        <v>5.7716999999999997E-2</v>
      </c>
      <c r="AB107" s="64">
        <f>0.99*MaxAnnualCapacityFactor!AB107</f>
        <v>5.7716999999999997E-2</v>
      </c>
      <c r="AC107" s="64">
        <f>0.99*MaxAnnualCapacityFactor!AC107</f>
        <v>5.7716999999999997E-2</v>
      </c>
      <c r="AD107" s="64">
        <f>0.99*MaxAnnualCapacityFactor!AD107</f>
        <v>5.7716999999999997E-2</v>
      </c>
      <c r="AE107" s="64">
        <f>0.99*MaxAnnualCapacityFactor!AE107</f>
        <v>5.7716999999999997E-2</v>
      </c>
      <c r="AF107" s="64">
        <f>0.99*MaxAnnualCapacityFactor!AF107</f>
        <v>5.7716999999999997E-2</v>
      </c>
      <c r="AG107" s="64">
        <f>0.99*MaxAnnualCapacityFactor!AG107</f>
        <v>5.7716999999999997E-2</v>
      </c>
      <c r="AH107" s="64">
        <f>0.99*MaxAnnualCapacityFactor!AH107</f>
        <v>5.7716999999999997E-2</v>
      </c>
      <c r="AI107" s="64">
        <f>0.99*MaxAnnualCapacityFactor!AI107</f>
        <v>5.7716999999999997E-2</v>
      </c>
      <c r="AJ107" s="55" t="s">
        <v>438</v>
      </c>
      <c r="AK107" s="14">
        <v>1</v>
      </c>
    </row>
    <row r="108" spans="1:37" ht="12.75" customHeight="1" x14ac:dyDescent="0.25">
      <c r="A108" s="100"/>
      <c r="B108" s="14" t="s">
        <v>199</v>
      </c>
      <c r="C108" s="18" t="s">
        <v>321</v>
      </c>
      <c r="D108" s="14"/>
      <c r="E108" s="64">
        <f>0.99*MaxAnnualCapacityFactor!E108</f>
        <v>7.00326E-2</v>
      </c>
      <c r="F108" s="64">
        <f>0.99*MaxAnnualCapacityFactor!F108</f>
        <v>7.00326E-2</v>
      </c>
      <c r="G108" s="64">
        <f>0.99*MaxAnnualCapacityFactor!G108</f>
        <v>7.00326E-2</v>
      </c>
      <c r="H108" s="64">
        <f>0.99*MaxAnnualCapacityFactor!H108</f>
        <v>7.00326E-2</v>
      </c>
      <c r="I108" s="64">
        <f>0.99*MaxAnnualCapacityFactor!I108</f>
        <v>7.00326E-2</v>
      </c>
      <c r="J108" s="64">
        <f>0.99*MaxAnnualCapacityFactor!J108</f>
        <v>7.00326E-2</v>
      </c>
      <c r="K108" s="64">
        <f>0.99*MaxAnnualCapacityFactor!K108</f>
        <v>7.00326E-2</v>
      </c>
      <c r="L108" s="64">
        <f>0.99*MaxAnnualCapacityFactor!L108</f>
        <v>7.00326E-2</v>
      </c>
      <c r="M108" s="64">
        <f>0.99*MaxAnnualCapacityFactor!M108</f>
        <v>7.00326E-2</v>
      </c>
      <c r="N108" s="64">
        <f>0.99*MaxAnnualCapacityFactor!N108</f>
        <v>7.00326E-2</v>
      </c>
      <c r="O108" s="64">
        <f>0.99*MaxAnnualCapacityFactor!O108</f>
        <v>7.00326E-2</v>
      </c>
      <c r="P108" s="64">
        <f>0.99*MaxAnnualCapacityFactor!P108</f>
        <v>7.00326E-2</v>
      </c>
      <c r="Q108" s="64">
        <f>0.99*MaxAnnualCapacityFactor!Q108</f>
        <v>7.00326E-2</v>
      </c>
      <c r="R108" s="64">
        <f>0.99*MaxAnnualCapacityFactor!R108</f>
        <v>7.00326E-2</v>
      </c>
      <c r="S108" s="64">
        <f>0.99*MaxAnnualCapacityFactor!S108</f>
        <v>7.00326E-2</v>
      </c>
      <c r="T108" s="64">
        <f>0.99*MaxAnnualCapacityFactor!T108</f>
        <v>7.00326E-2</v>
      </c>
      <c r="U108" s="64">
        <f>0.99*MaxAnnualCapacityFactor!U108</f>
        <v>7.00326E-2</v>
      </c>
      <c r="V108" s="64">
        <f>0.99*MaxAnnualCapacityFactor!V108</f>
        <v>7.00326E-2</v>
      </c>
      <c r="W108" s="64">
        <f>0.99*MaxAnnualCapacityFactor!W108</f>
        <v>7.00326E-2</v>
      </c>
      <c r="X108" s="64">
        <f>0.99*MaxAnnualCapacityFactor!X108</f>
        <v>7.00326E-2</v>
      </c>
      <c r="Y108" s="64">
        <f>0.99*MaxAnnualCapacityFactor!Y108</f>
        <v>7.00326E-2</v>
      </c>
      <c r="Z108" s="64">
        <f>0.99*MaxAnnualCapacityFactor!Z108</f>
        <v>7.00326E-2</v>
      </c>
      <c r="AA108" s="64">
        <f>0.99*MaxAnnualCapacityFactor!AA108</f>
        <v>7.00326E-2</v>
      </c>
      <c r="AB108" s="64">
        <f>0.99*MaxAnnualCapacityFactor!AB108</f>
        <v>7.00326E-2</v>
      </c>
      <c r="AC108" s="64">
        <f>0.99*MaxAnnualCapacityFactor!AC108</f>
        <v>7.00326E-2</v>
      </c>
      <c r="AD108" s="64">
        <f>0.99*MaxAnnualCapacityFactor!AD108</f>
        <v>7.00326E-2</v>
      </c>
      <c r="AE108" s="64">
        <f>0.99*MaxAnnualCapacityFactor!AE108</f>
        <v>7.00326E-2</v>
      </c>
      <c r="AF108" s="64">
        <f>0.99*MaxAnnualCapacityFactor!AF108</f>
        <v>7.00326E-2</v>
      </c>
      <c r="AG108" s="64">
        <f>0.99*MaxAnnualCapacityFactor!AG108</f>
        <v>7.00326E-2</v>
      </c>
      <c r="AH108" s="64">
        <f>0.99*MaxAnnualCapacityFactor!AH108</f>
        <v>7.00326E-2</v>
      </c>
      <c r="AI108" s="64">
        <f>0.99*MaxAnnualCapacityFactor!AI108</f>
        <v>7.00326E-2</v>
      </c>
      <c r="AJ108" s="55" t="s">
        <v>438</v>
      </c>
      <c r="AK108" s="14">
        <v>1</v>
      </c>
    </row>
    <row r="109" spans="1:37" ht="12.75" customHeight="1" x14ac:dyDescent="0.25">
      <c r="A109" s="100"/>
      <c r="B109" s="14" t="s">
        <v>200</v>
      </c>
      <c r="C109" s="18" t="s">
        <v>321</v>
      </c>
      <c r="D109" s="14"/>
      <c r="E109" s="64">
        <f>0.99*MaxAnnualCapacityFactor!E109</f>
        <v>6.5795400000000004E-2</v>
      </c>
      <c r="F109" s="64">
        <f>0.99*MaxAnnualCapacityFactor!F109</f>
        <v>6.5795400000000004E-2</v>
      </c>
      <c r="G109" s="64">
        <f>0.99*MaxAnnualCapacityFactor!G109</f>
        <v>6.5795400000000004E-2</v>
      </c>
      <c r="H109" s="64">
        <f>0.99*MaxAnnualCapacityFactor!H109</f>
        <v>6.5795400000000004E-2</v>
      </c>
      <c r="I109" s="64">
        <f>0.99*MaxAnnualCapacityFactor!I109</f>
        <v>6.5795400000000004E-2</v>
      </c>
      <c r="J109" s="64">
        <f>0.99*MaxAnnualCapacityFactor!J109</f>
        <v>6.5795400000000004E-2</v>
      </c>
      <c r="K109" s="64">
        <f>0.99*MaxAnnualCapacityFactor!K109</f>
        <v>6.5795400000000004E-2</v>
      </c>
      <c r="L109" s="64">
        <f>0.99*MaxAnnualCapacityFactor!L109</f>
        <v>6.5795400000000004E-2</v>
      </c>
      <c r="M109" s="64">
        <f>0.99*MaxAnnualCapacityFactor!M109</f>
        <v>6.5795400000000004E-2</v>
      </c>
      <c r="N109" s="64">
        <f>0.99*MaxAnnualCapacityFactor!N109</f>
        <v>6.5795400000000004E-2</v>
      </c>
      <c r="O109" s="64">
        <f>0.99*MaxAnnualCapacityFactor!O109</f>
        <v>6.5795400000000004E-2</v>
      </c>
      <c r="P109" s="64">
        <f>0.99*MaxAnnualCapacityFactor!P109</f>
        <v>6.5795400000000004E-2</v>
      </c>
      <c r="Q109" s="64">
        <f>0.99*MaxAnnualCapacityFactor!Q109</f>
        <v>6.5795400000000004E-2</v>
      </c>
      <c r="R109" s="64">
        <f>0.99*MaxAnnualCapacityFactor!R109</f>
        <v>6.5795400000000004E-2</v>
      </c>
      <c r="S109" s="64">
        <f>0.99*MaxAnnualCapacityFactor!S109</f>
        <v>6.5795400000000004E-2</v>
      </c>
      <c r="T109" s="64">
        <f>0.99*MaxAnnualCapacityFactor!T109</f>
        <v>6.5795400000000004E-2</v>
      </c>
      <c r="U109" s="64">
        <f>0.99*MaxAnnualCapacityFactor!U109</f>
        <v>6.5795400000000004E-2</v>
      </c>
      <c r="V109" s="64">
        <f>0.99*MaxAnnualCapacityFactor!V109</f>
        <v>6.5795400000000004E-2</v>
      </c>
      <c r="W109" s="64">
        <f>0.99*MaxAnnualCapacityFactor!W109</f>
        <v>6.5795400000000004E-2</v>
      </c>
      <c r="X109" s="64">
        <f>0.99*MaxAnnualCapacityFactor!X109</f>
        <v>6.5795400000000004E-2</v>
      </c>
      <c r="Y109" s="64">
        <f>0.99*MaxAnnualCapacityFactor!Y109</f>
        <v>6.5795400000000004E-2</v>
      </c>
      <c r="Z109" s="64">
        <f>0.99*MaxAnnualCapacityFactor!Z109</f>
        <v>6.5795400000000004E-2</v>
      </c>
      <c r="AA109" s="64">
        <f>0.99*MaxAnnualCapacityFactor!AA109</f>
        <v>6.5795400000000004E-2</v>
      </c>
      <c r="AB109" s="64">
        <f>0.99*MaxAnnualCapacityFactor!AB109</f>
        <v>6.5795400000000004E-2</v>
      </c>
      <c r="AC109" s="64">
        <f>0.99*MaxAnnualCapacityFactor!AC109</f>
        <v>6.5795400000000004E-2</v>
      </c>
      <c r="AD109" s="64">
        <f>0.99*MaxAnnualCapacityFactor!AD109</f>
        <v>6.5795400000000004E-2</v>
      </c>
      <c r="AE109" s="64">
        <f>0.99*MaxAnnualCapacityFactor!AE109</f>
        <v>6.5795400000000004E-2</v>
      </c>
      <c r="AF109" s="64">
        <f>0.99*MaxAnnualCapacityFactor!AF109</f>
        <v>6.5795400000000004E-2</v>
      </c>
      <c r="AG109" s="64">
        <f>0.99*MaxAnnualCapacityFactor!AG109</f>
        <v>6.5795400000000004E-2</v>
      </c>
      <c r="AH109" s="64">
        <f>0.99*MaxAnnualCapacityFactor!AH109</f>
        <v>6.5795400000000004E-2</v>
      </c>
      <c r="AI109" s="64">
        <f>0.99*MaxAnnualCapacityFactor!AI109</f>
        <v>6.5795400000000004E-2</v>
      </c>
      <c r="AJ109" s="55" t="s">
        <v>438</v>
      </c>
      <c r="AK109" s="14">
        <v>1</v>
      </c>
    </row>
    <row r="110" spans="1:37" ht="12.75" customHeight="1" x14ac:dyDescent="0.25">
      <c r="A110" s="100"/>
      <c r="B110" s="14" t="s">
        <v>201</v>
      </c>
      <c r="C110" s="18" t="s">
        <v>321</v>
      </c>
      <c r="D110" s="14"/>
      <c r="E110" s="64">
        <f>0.99*MaxAnnualCapacityFactor!E110</f>
        <v>9.4416299999999995E-2</v>
      </c>
      <c r="F110" s="64">
        <f>0.99*MaxAnnualCapacityFactor!F110</f>
        <v>9.4416299999999995E-2</v>
      </c>
      <c r="G110" s="64">
        <f>0.99*MaxAnnualCapacityFactor!G110</f>
        <v>9.4416299999999995E-2</v>
      </c>
      <c r="H110" s="64">
        <f>0.99*MaxAnnualCapacityFactor!H110</f>
        <v>9.4416299999999995E-2</v>
      </c>
      <c r="I110" s="64">
        <f>0.99*MaxAnnualCapacityFactor!I110</f>
        <v>9.4416299999999995E-2</v>
      </c>
      <c r="J110" s="64">
        <f>0.99*MaxAnnualCapacityFactor!J110</f>
        <v>9.4416299999999995E-2</v>
      </c>
      <c r="K110" s="64">
        <f>0.99*MaxAnnualCapacityFactor!K110</f>
        <v>9.4416299999999995E-2</v>
      </c>
      <c r="L110" s="64">
        <f>0.99*MaxAnnualCapacityFactor!L110</f>
        <v>9.4416299999999995E-2</v>
      </c>
      <c r="M110" s="64">
        <f>0.99*MaxAnnualCapacityFactor!M110</f>
        <v>9.4416299999999995E-2</v>
      </c>
      <c r="N110" s="64">
        <f>0.99*MaxAnnualCapacityFactor!N110</f>
        <v>9.4416299999999995E-2</v>
      </c>
      <c r="O110" s="64">
        <f>0.99*MaxAnnualCapacityFactor!O110</f>
        <v>9.4416299999999995E-2</v>
      </c>
      <c r="P110" s="64">
        <f>0.99*MaxAnnualCapacityFactor!P110</f>
        <v>9.4416299999999995E-2</v>
      </c>
      <c r="Q110" s="64">
        <f>0.99*MaxAnnualCapacityFactor!Q110</f>
        <v>9.4416299999999995E-2</v>
      </c>
      <c r="R110" s="64">
        <f>0.99*MaxAnnualCapacityFactor!R110</f>
        <v>9.4416299999999995E-2</v>
      </c>
      <c r="S110" s="64">
        <f>0.99*MaxAnnualCapacityFactor!S110</f>
        <v>9.4416299999999995E-2</v>
      </c>
      <c r="T110" s="64">
        <f>0.99*MaxAnnualCapacityFactor!T110</f>
        <v>9.4416299999999995E-2</v>
      </c>
      <c r="U110" s="64">
        <f>0.99*MaxAnnualCapacityFactor!U110</f>
        <v>9.4416299999999995E-2</v>
      </c>
      <c r="V110" s="64">
        <f>0.99*MaxAnnualCapacityFactor!V110</f>
        <v>9.4416299999999995E-2</v>
      </c>
      <c r="W110" s="64">
        <f>0.99*MaxAnnualCapacityFactor!W110</f>
        <v>9.4416299999999995E-2</v>
      </c>
      <c r="X110" s="64">
        <f>0.99*MaxAnnualCapacityFactor!X110</f>
        <v>9.4416299999999995E-2</v>
      </c>
      <c r="Y110" s="64">
        <f>0.99*MaxAnnualCapacityFactor!Y110</f>
        <v>9.4416299999999995E-2</v>
      </c>
      <c r="Z110" s="64">
        <f>0.99*MaxAnnualCapacityFactor!Z110</f>
        <v>9.4416299999999995E-2</v>
      </c>
      <c r="AA110" s="64">
        <f>0.99*MaxAnnualCapacityFactor!AA110</f>
        <v>9.4416299999999995E-2</v>
      </c>
      <c r="AB110" s="64">
        <f>0.99*MaxAnnualCapacityFactor!AB110</f>
        <v>9.4416299999999995E-2</v>
      </c>
      <c r="AC110" s="64">
        <f>0.99*MaxAnnualCapacityFactor!AC110</f>
        <v>9.4416299999999995E-2</v>
      </c>
      <c r="AD110" s="64">
        <f>0.99*MaxAnnualCapacityFactor!AD110</f>
        <v>9.4416299999999995E-2</v>
      </c>
      <c r="AE110" s="64">
        <f>0.99*MaxAnnualCapacityFactor!AE110</f>
        <v>9.4416299999999995E-2</v>
      </c>
      <c r="AF110" s="64">
        <f>0.99*MaxAnnualCapacityFactor!AF110</f>
        <v>9.4416299999999995E-2</v>
      </c>
      <c r="AG110" s="64">
        <f>0.99*MaxAnnualCapacityFactor!AG110</f>
        <v>9.4416299999999995E-2</v>
      </c>
      <c r="AH110" s="64">
        <f>0.99*MaxAnnualCapacityFactor!AH110</f>
        <v>9.4416299999999995E-2</v>
      </c>
      <c r="AI110" s="64">
        <f>0.99*MaxAnnualCapacityFactor!AI110</f>
        <v>9.4416299999999995E-2</v>
      </c>
      <c r="AJ110" s="55" t="s">
        <v>438</v>
      </c>
      <c r="AK110" s="14">
        <v>1</v>
      </c>
    </row>
  </sheetData>
  <mergeCells count="23">
    <mergeCell ref="A91:A94"/>
    <mergeCell ref="A95:A98"/>
    <mergeCell ref="A99:A102"/>
    <mergeCell ref="A103:A106"/>
    <mergeCell ref="A107:A110"/>
    <mergeCell ref="A87:A90"/>
    <mergeCell ref="A32:A36"/>
    <mergeCell ref="A37:A41"/>
    <mergeCell ref="A42:A46"/>
    <mergeCell ref="A47:A51"/>
    <mergeCell ref="A52:A56"/>
    <mergeCell ref="A57:A61"/>
    <mergeCell ref="A62:A66"/>
    <mergeCell ref="A67:A71"/>
    <mergeCell ref="A72:A76"/>
    <mergeCell ref="A77:A81"/>
    <mergeCell ref="A82:A86"/>
    <mergeCell ref="A27:A31"/>
    <mergeCell ref="A2:A6"/>
    <mergeCell ref="A7:A11"/>
    <mergeCell ref="A12:A16"/>
    <mergeCell ref="A17:A21"/>
    <mergeCell ref="A22:A26"/>
  </mergeCells>
  <pageMargins left="0.78749999999999998" right="0.78749999999999998" top="0.78749999999999998" bottom="0.78749999999999998" header="0.511811023622047" footer="0.511811023622047"/>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C47C0FEC610A438B3CE38F3ABBF3D4" ma:contentTypeVersion="19" ma:contentTypeDescription="Create a new document." ma:contentTypeScope="" ma:versionID="02eeca1477bffdf0f2e3450378be6a02">
  <xsd:schema xmlns:xsd="http://www.w3.org/2001/XMLSchema" xmlns:xs="http://www.w3.org/2001/XMLSchema" xmlns:p="http://schemas.microsoft.com/office/2006/metadata/properties" xmlns:ns2="3d656e31-2e6a-4bdb-9709-48792e633f72" xmlns:ns3="a0c6938d-8f78-4840-b210-76a7d568cf3c" targetNamespace="http://schemas.microsoft.com/office/2006/metadata/properties" ma:root="true" ma:fieldsID="832e479e09c282b412dbd654794da04e" ns2:_="" ns3:_="">
    <xsd:import namespace="3d656e31-2e6a-4bdb-9709-48792e633f72"/>
    <xsd:import namespace="a0c6938d-8f78-4840-b210-76a7d568cf3c"/>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656e31-2e6a-4bdb-9709-48792e633f7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TaxCatchAll" ma:index="26" nillable="true" ma:displayName="Taxonomy Catch All Column" ma:hidden="true" ma:list="{18f73875-2b27-4347-b35e-810460835c53}" ma:internalName="TaxCatchAll" ma:showField="CatchAllData" ma:web="3d656e31-2e6a-4bdb-9709-48792e633f7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0c6938d-8f78-4840-b210-76a7d568cf3c"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Location" ma:index="17" nillable="true" ma:displayName="MediaServiceLocation" ma:descrip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38ce9ffe-6f1e-4152-b56d-6dddc615479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0c6938d-8f78-4840-b210-76a7d568cf3c">
      <Terms xmlns="http://schemas.microsoft.com/office/infopath/2007/PartnerControls"/>
    </lcf76f155ced4ddcb4097134ff3c332f>
    <TaxCatchAll xmlns="3d656e31-2e6a-4bdb-9709-48792e633f7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B6E3FE-9DA7-4E89-9A69-E871F336A1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656e31-2e6a-4bdb-9709-48792e633f72"/>
    <ds:schemaRef ds:uri="a0c6938d-8f78-4840-b210-76a7d568cf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7B6A18-5630-412C-8D66-F7197AEB31E6}">
  <ds:schemaRefs>
    <ds:schemaRef ds:uri="http://schemas.microsoft.com/office/2006/metadata/properties"/>
    <ds:schemaRef ds:uri="http://schemas.microsoft.com/office/infopath/2007/PartnerControls"/>
    <ds:schemaRef ds:uri="a0c6938d-8f78-4840-b210-76a7d568cf3c"/>
    <ds:schemaRef ds:uri="3d656e31-2e6a-4bdb-9709-48792e633f72"/>
  </ds:schemaRefs>
</ds:datastoreItem>
</file>

<file path=customXml/itemProps3.xml><?xml version="1.0" encoding="utf-8"?>
<ds:datastoreItem xmlns:ds="http://schemas.openxmlformats.org/officeDocument/2006/customXml" ds:itemID="{A09CA40E-4EAF-4827-8BB6-00C16B44546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Technologies and Commodities</vt:lpstr>
      <vt:lpstr>CostInvest</vt:lpstr>
      <vt:lpstr>CostFixed</vt:lpstr>
      <vt:lpstr>CostVariable</vt:lpstr>
      <vt:lpstr>Efficiency</vt:lpstr>
      <vt:lpstr>EfficiencyVariable</vt:lpstr>
      <vt:lpstr>CapacityToActivity</vt:lpstr>
      <vt:lpstr>MaxAnnualCapacityFactor</vt:lpstr>
      <vt:lpstr>MinAnnualCapacityFactor</vt:lpstr>
      <vt:lpstr>LifetimeTech</vt:lpstr>
      <vt:lpstr>TechInputSplit</vt:lpstr>
      <vt:lpstr>Demand</vt:lpstr>
      <vt:lpstr>EmissionActivity</vt:lpstr>
      <vt:lpstr>DiscountRate</vt:lpstr>
      <vt:lpstr>Constraints</vt:lpstr>
      <vt:lpstr>Data Sources</vt:lpstr>
      <vt:lpstr>Conversion Factors</vt:lpstr>
      <vt:lpstr>Performance Curves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Cameron Wade</dc:creator>
  <cp:keywords/>
  <dc:description/>
  <cp:lastModifiedBy>Mohammed Alkatheri</cp:lastModifiedBy>
  <cp:revision>712</cp:revision>
  <dcterms:created xsi:type="dcterms:W3CDTF">2021-06-30T13:58:54Z</dcterms:created>
  <dcterms:modified xsi:type="dcterms:W3CDTF">2023-06-01T19:21:51Z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te">
    <vt:lpwstr>YYYY-07-DDT10:25:23.610</vt:lpwstr>
  </property>
  <property fmtid="{D5CDD505-2E9C-101B-9397-08002B2CF9AE}" pid="3" name="ContentTypeId">
    <vt:lpwstr>0x0101009FC47C0FEC610A438B3CE38F3ABBF3D4</vt:lpwstr>
  </property>
</Properties>
</file>