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camer\Documents\ACES-Modelling-Tools\ACES-Git\ACES-Data\Excel Workbooks\"/>
    </mc:Choice>
  </mc:AlternateContent>
  <xr:revisionPtr revIDLastSave="0" documentId="13_ncr:1_{3BAD4029-3DBF-4B0F-8C96-A27367DD7F55}" xr6:coauthVersionLast="47" xr6:coauthVersionMax="47" xr10:uidLastSave="{00000000-0000-0000-0000-000000000000}"/>
  <bookViews>
    <workbookView xWindow="-120" yWindow="-120" windowWidth="57840" windowHeight="23520" tabRatio="626" activeTab="1" xr2:uid="{00000000-000D-0000-FFFF-FFFF00000000}"/>
  </bookViews>
  <sheets>
    <sheet name="Technologies and Commodities" sheetId="1" r:id="rId1"/>
    <sheet name="CostInvest" sheetId="2" r:id="rId2"/>
    <sheet name="Demand" sheetId="3" r:id="rId3"/>
    <sheet name="CostFixed" sheetId="4" r:id="rId4"/>
    <sheet name="CostVariable" sheetId="5" r:id="rId5"/>
    <sheet name="CapacityToActivity" sheetId="6" r:id="rId6"/>
    <sheet name="Efficiency" sheetId="7" r:id="rId7"/>
    <sheet name="LifetimeTech" sheetId="8" r:id="rId8"/>
    <sheet name="EmissionActivity" sheetId="9" r:id="rId9"/>
    <sheet name="TechInputSplit" sheetId="10" r:id="rId10"/>
    <sheet name="Constraints" sheetId="11" r:id="rId11"/>
    <sheet name="RampUp and RampDown" sheetId="12" r:id="rId12"/>
    <sheet name="ExistingCapacity" sheetId="13" r:id="rId13"/>
    <sheet name="Data Sources" sheetId="14" r:id="rId14"/>
    <sheet name="Conversion Factors" sheetId="15" r:id="rId15"/>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29" i="2" l="1"/>
  <c r="K29" i="2"/>
  <c r="J29" i="2"/>
  <c r="I29" i="2"/>
  <c r="H29" i="2"/>
  <c r="H2" i="11"/>
  <c r="I2" i="11"/>
  <c r="J2" i="11"/>
  <c r="K2" i="11"/>
  <c r="L2" i="11"/>
  <c r="M2" i="11"/>
  <c r="N2" i="11"/>
  <c r="H3" i="11"/>
  <c r="I3" i="11"/>
  <c r="J3" i="11"/>
  <c r="K3" i="11"/>
  <c r="L3" i="11"/>
  <c r="M3" i="11"/>
  <c r="N3" i="11"/>
  <c r="H4" i="11"/>
  <c r="I4" i="11"/>
  <c r="J4" i="11"/>
  <c r="K4" i="11"/>
  <c r="L4" i="11"/>
  <c r="M4" i="11"/>
  <c r="N4" i="11"/>
  <c r="H5" i="11"/>
  <c r="I5" i="11"/>
  <c r="J5" i="11"/>
  <c r="K5" i="11"/>
  <c r="L5" i="11"/>
  <c r="M5" i="11"/>
  <c r="N5" i="11"/>
  <c r="H6" i="11"/>
  <c r="I6" i="11"/>
  <c r="J6" i="11"/>
  <c r="K6" i="11"/>
  <c r="L6" i="11"/>
  <c r="M6" i="11"/>
  <c r="N6" i="11"/>
  <c r="H7" i="11"/>
  <c r="I7" i="11"/>
  <c r="J7" i="11"/>
  <c r="K7" i="11"/>
  <c r="L7" i="11"/>
  <c r="M7" i="11"/>
  <c r="N7" i="11"/>
  <c r="H8" i="11"/>
  <c r="I8" i="11"/>
  <c r="J8" i="11"/>
  <c r="K8" i="11"/>
  <c r="L8" i="11"/>
  <c r="M8" i="11"/>
  <c r="N8" i="11"/>
  <c r="H9" i="11"/>
  <c r="I9" i="11"/>
  <c r="J9" i="11"/>
  <c r="K9" i="11"/>
  <c r="L9" i="11"/>
  <c r="M9" i="11"/>
  <c r="N9" i="11"/>
  <c r="H10" i="11"/>
  <c r="I10" i="11"/>
  <c r="J10" i="11"/>
  <c r="K10" i="11"/>
  <c r="L10" i="11"/>
  <c r="M10" i="11"/>
  <c r="N10" i="11"/>
  <c r="H11" i="11"/>
  <c r="I11" i="11"/>
  <c r="J11" i="11"/>
  <c r="K11" i="11"/>
  <c r="L11" i="11"/>
  <c r="M11" i="11"/>
  <c r="N11" i="11"/>
  <c r="H12" i="11"/>
  <c r="I12" i="11"/>
  <c r="J12" i="11"/>
  <c r="K12" i="11"/>
  <c r="L12" i="11"/>
  <c r="M12" i="11"/>
  <c r="N12" i="11"/>
  <c r="H13" i="11"/>
  <c r="I13" i="11"/>
  <c r="J13" i="11"/>
  <c r="K13" i="11"/>
  <c r="L13" i="11"/>
  <c r="M13" i="11"/>
  <c r="N13" i="11"/>
  <c r="D70" i="11"/>
  <c r="D71" i="11"/>
  <c r="D5" i="15"/>
  <c r="F51" i="3" s="1"/>
  <c r="E5" i="15"/>
  <c r="G21" i="3" s="1"/>
  <c r="F5" i="15"/>
  <c r="H21" i="3" s="1"/>
  <c r="G5" i="15"/>
  <c r="H5" i="15"/>
  <c r="J3" i="3" s="1"/>
  <c r="I5" i="15"/>
  <c r="K9" i="3" s="1"/>
  <c r="D9" i="15"/>
  <c r="F8" i="3" s="1"/>
  <c r="E9" i="15"/>
  <c r="G26" i="3" s="1"/>
  <c r="F9" i="15"/>
  <c r="G9" i="15"/>
  <c r="H9" i="15"/>
  <c r="J26" i="3" s="1"/>
  <c r="I9" i="15"/>
  <c r="D13" i="15"/>
  <c r="E13" i="15"/>
  <c r="F13" i="15"/>
  <c r="G13" i="15"/>
  <c r="I22" i="3" s="1"/>
  <c r="H13" i="15"/>
  <c r="J4" i="3" s="1"/>
  <c r="I13" i="15"/>
  <c r="K28" i="3" s="1"/>
  <c r="D17" i="15"/>
  <c r="F29" i="3" s="1"/>
  <c r="E17" i="15"/>
  <c r="F17" i="15"/>
  <c r="H29" i="3" s="1"/>
  <c r="G17" i="15"/>
  <c r="I53" i="3" s="1"/>
  <c r="H17" i="15"/>
  <c r="J53" i="3" s="1"/>
  <c r="I17" i="15"/>
  <c r="K23" i="3" s="1"/>
  <c r="C19" i="15"/>
  <c r="D19" i="15"/>
  <c r="E19" i="15"/>
  <c r="G17" i="3" s="1"/>
  <c r="G18" i="3" s="1"/>
  <c r="F19" i="15"/>
  <c r="G19" i="15"/>
  <c r="H19" i="15"/>
  <c r="I19" i="15"/>
  <c r="C20" i="15"/>
  <c r="D20" i="15"/>
  <c r="E20" i="15"/>
  <c r="F20" i="15"/>
  <c r="G20" i="15"/>
  <c r="H20" i="15"/>
  <c r="I20" i="15"/>
  <c r="C22" i="15"/>
  <c r="D22" i="15"/>
  <c r="F32" i="3" s="1"/>
  <c r="E22" i="15"/>
  <c r="F22" i="15"/>
  <c r="G22" i="15"/>
  <c r="H22" i="15"/>
  <c r="I22" i="15"/>
  <c r="C30" i="15"/>
  <c r="B31" i="15"/>
  <c r="C31" i="15"/>
  <c r="E24" i="3" s="1"/>
  <c r="C32" i="15"/>
  <c r="E49" i="3" s="1"/>
  <c r="F3" i="4"/>
  <c r="G3" i="4"/>
  <c r="H3" i="4"/>
  <c r="I3" i="4"/>
  <c r="J3" i="4"/>
  <c r="K3" i="4"/>
  <c r="L3" i="4"/>
  <c r="F5" i="4"/>
  <c r="G5" i="4"/>
  <c r="H5" i="4"/>
  <c r="I5" i="4"/>
  <c r="J5" i="4"/>
  <c r="K5" i="4"/>
  <c r="L5" i="4"/>
  <c r="H7" i="4"/>
  <c r="I7" i="4"/>
  <c r="J7" i="4"/>
  <c r="K7" i="4"/>
  <c r="L7" i="4"/>
  <c r="H8" i="4"/>
  <c r="I8" i="4"/>
  <c r="J8" i="4"/>
  <c r="K8" i="4"/>
  <c r="L8" i="4"/>
  <c r="H10" i="4"/>
  <c r="I10" i="4"/>
  <c r="I11" i="4" s="1"/>
  <c r="J10" i="4"/>
  <c r="K10" i="4"/>
  <c r="L10" i="4"/>
  <c r="H11" i="4"/>
  <c r="J11" i="4"/>
  <c r="K11" i="4"/>
  <c r="L11" i="4"/>
  <c r="H13" i="4"/>
  <c r="I13" i="4"/>
  <c r="I14" i="4" s="1"/>
  <c r="J13" i="4"/>
  <c r="J14" i="4" s="1"/>
  <c r="K13" i="4"/>
  <c r="K14" i="4" s="1"/>
  <c r="L13" i="4"/>
  <c r="L14" i="4" s="1"/>
  <c r="H14" i="4"/>
  <c r="F16" i="4"/>
  <c r="G16" i="4"/>
  <c r="H16" i="4"/>
  <c r="I16" i="4"/>
  <c r="J16" i="4"/>
  <c r="K16" i="4"/>
  <c r="L16" i="4"/>
  <c r="F18" i="4"/>
  <c r="G18" i="4"/>
  <c r="H18" i="4"/>
  <c r="I18" i="4"/>
  <c r="J18" i="4"/>
  <c r="K18" i="4"/>
  <c r="L18" i="4"/>
  <c r="F11" i="2"/>
  <c r="G11" i="2"/>
  <c r="H11" i="2"/>
  <c r="I11" i="2"/>
  <c r="J11" i="2"/>
  <c r="K11" i="2"/>
  <c r="L11" i="2"/>
  <c r="F13" i="2"/>
  <c r="G13" i="2"/>
  <c r="H13" i="2"/>
  <c r="I13" i="2"/>
  <c r="J13" i="2"/>
  <c r="K13" i="2"/>
  <c r="L13" i="2"/>
  <c r="H15" i="2"/>
  <c r="H16" i="2" s="1"/>
  <c r="I15" i="2"/>
  <c r="I16" i="2" s="1"/>
  <c r="J15" i="2"/>
  <c r="K15" i="2"/>
  <c r="L15" i="2"/>
  <c r="J16" i="2"/>
  <c r="K16" i="2"/>
  <c r="L16" i="2"/>
  <c r="H18" i="2"/>
  <c r="I18" i="2"/>
  <c r="I19" i="2" s="1"/>
  <c r="J18" i="2"/>
  <c r="J19" i="2" s="1"/>
  <c r="K18" i="2"/>
  <c r="K19" i="2" s="1"/>
  <c r="L18" i="2"/>
  <c r="L19" i="2" s="1"/>
  <c r="H19" i="2"/>
  <c r="H21" i="2"/>
  <c r="H22" i="2" s="1"/>
  <c r="I21" i="2"/>
  <c r="I22" i="2" s="1"/>
  <c r="J21" i="2"/>
  <c r="J22" i="2" s="1"/>
  <c r="K21" i="2"/>
  <c r="L21" i="2"/>
  <c r="K22" i="2"/>
  <c r="L22" i="2"/>
  <c r="F25" i="2"/>
  <c r="G25" i="2"/>
  <c r="H25" i="2"/>
  <c r="I25" i="2"/>
  <c r="J25" i="2"/>
  <c r="K25" i="2"/>
  <c r="L25" i="2"/>
  <c r="F27" i="2"/>
  <c r="G27" i="2"/>
  <c r="H27" i="2"/>
  <c r="I27" i="2"/>
  <c r="J27" i="2"/>
  <c r="K27" i="2"/>
  <c r="L27" i="2"/>
  <c r="F3" i="5"/>
  <c r="F4" i="5" s="1"/>
  <c r="G3" i="5"/>
  <c r="G4" i="5" s="1"/>
  <c r="H3" i="5"/>
  <c r="H4" i="5" s="1"/>
  <c r="I3" i="5"/>
  <c r="J3" i="5"/>
  <c r="K3" i="5"/>
  <c r="K4" i="5" s="1"/>
  <c r="L3" i="5"/>
  <c r="I4" i="5"/>
  <c r="J4" i="5"/>
  <c r="L4" i="5"/>
  <c r="F6" i="5"/>
  <c r="G6" i="5"/>
  <c r="G7" i="5" s="1"/>
  <c r="H6" i="5"/>
  <c r="H7" i="5" s="1"/>
  <c r="I6" i="5"/>
  <c r="I7" i="5" s="1"/>
  <c r="J6" i="5"/>
  <c r="J7" i="5" s="1"/>
  <c r="K6" i="5"/>
  <c r="L6" i="5"/>
  <c r="F7" i="5"/>
  <c r="K7" i="5"/>
  <c r="L7" i="5"/>
  <c r="F9" i="5"/>
  <c r="F10" i="5" s="1"/>
  <c r="G9" i="5"/>
  <c r="G10" i="5" s="1"/>
  <c r="H9" i="5"/>
  <c r="I9" i="5"/>
  <c r="I10" i="5" s="1"/>
  <c r="J9" i="5"/>
  <c r="J10" i="5" s="1"/>
  <c r="K9" i="5"/>
  <c r="K10" i="5" s="1"/>
  <c r="L9" i="5"/>
  <c r="L10" i="5" s="1"/>
  <c r="H10" i="5"/>
  <c r="F12" i="5"/>
  <c r="G12" i="5"/>
  <c r="H12" i="5"/>
  <c r="H13" i="5" s="1"/>
  <c r="I12" i="5"/>
  <c r="I13" i="5" s="1"/>
  <c r="J12" i="5"/>
  <c r="K12" i="5"/>
  <c r="K13" i="5" s="1"/>
  <c r="L12" i="5"/>
  <c r="L13" i="5" s="1"/>
  <c r="F13" i="5"/>
  <c r="G13" i="5"/>
  <c r="J13" i="5"/>
  <c r="F15" i="5"/>
  <c r="G15" i="5"/>
  <c r="H15" i="5"/>
  <c r="I15" i="5"/>
  <c r="J15" i="5"/>
  <c r="J16" i="5" s="1"/>
  <c r="K15" i="5"/>
  <c r="K16" i="5" s="1"/>
  <c r="L15" i="5"/>
  <c r="F16" i="5"/>
  <c r="G16" i="5"/>
  <c r="H16" i="5"/>
  <c r="I16" i="5"/>
  <c r="L16" i="5"/>
  <c r="F18" i="5"/>
  <c r="G18" i="5"/>
  <c r="G19" i="5" s="1"/>
  <c r="H18" i="5"/>
  <c r="I18" i="5"/>
  <c r="J18" i="5"/>
  <c r="K18" i="5"/>
  <c r="L18" i="5"/>
  <c r="L19" i="5" s="1"/>
  <c r="F19" i="5"/>
  <c r="H19" i="5"/>
  <c r="I19" i="5"/>
  <c r="J19" i="5"/>
  <c r="K19" i="5"/>
  <c r="F21" i="5"/>
  <c r="G21" i="5"/>
  <c r="G22" i="5" s="1"/>
  <c r="H21" i="5"/>
  <c r="I21" i="5"/>
  <c r="I22" i="5" s="1"/>
  <c r="J21" i="5"/>
  <c r="K21" i="5"/>
  <c r="L21" i="5"/>
  <c r="F22" i="5"/>
  <c r="H22" i="5"/>
  <c r="J22" i="5"/>
  <c r="K22" i="5"/>
  <c r="L22" i="5"/>
  <c r="F27" i="5"/>
  <c r="G27" i="5"/>
  <c r="H27" i="5"/>
  <c r="I27" i="5"/>
  <c r="J27" i="5"/>
  <c r="K27" i="5"/>
  <c r="L27" i="5"/>
  <c r="F29" i="5"/>
  <c r="G29" i="5"/>
  <c r="H29" i="5"/>
  <c r="I29" i="5"/>
  <c r="J29" i="5"/>
  <c r="K29" i="5"/>
  <c r="L29" i="5"/>
  <c r="F31" i="5"/>
  <c r="G31" i="5"/>
  <c r="H31" i="5"/>
  <c r="I31" i="5"/>
  <c r="J31" i="5"/>
  <c r="K31" i="5"/>
  <c r="L31" i="5"/>
  <c r="F33" i="5"/>
  <c r="G33" i="5"/>
  <c r="H33" i="5"/>
  <c r="I33" i="5"/>
  <c r="J33" i="5"/>
  <c r="K33" i="5"/>
  <c r="L33" i="5"/>
  <c r="F35" i="5"/>
  <c r="G35" i="5"/>
  <c r="H35" i="5"/>
  <c r="I35" i="5"/>
  <c r="J35" i="5"/>
  <c r="K35" i="5"/>
  <c r="L35" i="5"/>
  <c r="F37" i="5"/>
  <c r="G37" i="5"/>
  <c r="H37" i="5"/>
  <c r="I37" i="5"/>
  <c r="J37" i="5"/>
  <c r="K37" i="5"/>
  <c r="L37" i="5"/>
  <c r="H2" i="3"/>
  <c r="I2" i="3"/>
  <c r="J2" i="3"/>
  <c r="K2" i="3"/>
  <c r="F3" i="3"/>
  <c r="I3" i="3"/>
  <c r="F4" i="3"/>
  <c r="G4" i="3"/>
  <c r="H4" i="3"/>
  <c r="I4" i="3"/>
  <c r="K4" i="3"/>
  <c r="G5" i="3"/>
  <c r="G6" i="3" s="1"/>
  <c r="H5" i="3"/>
  <c r="H6" i="3" s="1"/>
  <c r="I5" i="3"/>
  <c r="I6" i="3" s="1"/>
  <c r="J5" i="3"/>
  <c r="J6" i="3" s="1"/>
  <c r="E6" i="3"/>
  <c r="H8" i="3"/>
  <c r="I8" i="3"/>
  <c r="J8" i="3"/>
  <c r="K8" i="3"/>
  <c r="F9" i="3"/>
  <c r="G9" i="3"/>
  <c r="I9" i="3"/>
  <c r="F10" i="3"/>
  <c r="G10" i="3"/>
  <c r="H10" i="3"/>
  <c r="I10" i="3"/>
  <c r="J10" i="3"/>
  <c r="K10" i="3"/>
  <c r="F11" i="3"/>
  <c r="F13" i="3" s="1"/>
  <c r="G11" i="3"/>
  <c r="H11" i="3"/>
  <c r="H13" i="3" s="1"/>
  <c r="I11" i="3"/>
  <c r="I13" i="3" s="1"/>
  <c r="J11" i="3"/>
  <c r="J13" i="3" s="1"/>
  <c r="K11" i="3"/>
  <c r="K13" i="3" s="1"/>
  <c r="E12" i="3"/>
  <c r="F12" i="3"/>
  <c r="G12" i="3"/>
  <c r="H12" i="3"/>
  <c r="I12" i="3"/>
  <c r="J12" i="3"/>
  <c r="K12" i="3"/>
  <c r="E13" i="3"/>
  <c r="G13" i="3"/>
  <c r="E17" i="3"/>
  <c r="E18" i="3" s="1"/>
  <c r="F17" i="3"/>
  <c r="F18" i="3" s="1"/>
  <c r="H17" i="3"/>
  <c r="I17" i="3"/>
  <c r="I18" i="3" s="1"/>
  <c r="J17" i="3"/>
  <c r="K17" i="3"/>
  <c r="H18" i="3"/>
  <c r="J18" i="3"/>
  <c r="K18" i="3"/>
  <c r="H20" i="3"/>
  <c r="I20" i="3"/>
  <c r="K20" i="3"/>
  <c r="I21" i="3"/>
  <c r="F22" i="3"/>
  <c r="G22" i="3"/>
  <c r="H22" i="3"/>
  <c r="J22" i="3"/>
  <c r="K22" i="3"/>
  <c r="F23" i="3"/>
  <c r="F24" i="3" s="1"/>
  <c r="G23" i="3"/>
  <c r="G24" i="3" s="1"/>
  <c r="H26" i="3"/>
  <c r="I26" i="3"/>
  <c r="K26" i="3"/>
  <c r="F27" i="3"/>
  <c r="G27" i="3"/>
  <c r="H27" i="3"/>
  <c r="I27" i="3"/>
  <c r="J27" i="3"/>
  <c r="K27" i="3"/>
  <c r="F28" i="3"/>
  <c r="G28" i="3"/>
  <c r="H28" i="3"/>
  <c r="G29" i="3"/>
  <c r="G32" i="3"/>
  <c r="H32" i="3"/>
  <c r="I32" i="3"/>
  <c r="J32" i="3"/>
  <c r="K32" i="3"/>
  <c r="I33" i="3"/>
  <c r="F34" i="3"/>
  <c r="G34" i="3"/>
  <c r="H34" i="3"/>
  <c r="I34" i="3"/>
  <c r="J34" i="3"/>
  <c r="F35" i="3"/>
  <c r="G35" i="3"/>
  <c r="H35" i="3"/>
  <c r="I35" i="3"/>
  <c r="H38" i="3"/>
  <c r="I38" i="3"/>
  <c r="K38" i="3"/>
  <c r="F39" i="3"/>
  <c r="G39" i="3"/>
  <c r="H39" i="3"/>
  <c r="I39" i="3"/>
  <c r="J39" i="3"/>
  <c r="K39" i="3"/>
  <c r="F40" i="3"/>
  <c r="G40" i="3"/>
  <c r="H40" i="3"/>
  <c r="G41" i="3"/>
  <c r="G43" i="3" s="1"/>
  <c r="E42" i="3"/>
  <c r="G42" i="3"/>
  <c r="H44" i="3"/>
  <c r="I44" i="3"/>
  <c r="J44" i="3"/>
  <c r="K44" i="3"/>
  <c r="F45" i="3"/>
  <c r="G45" i="3"/>
  <c r="I45" i="3"/>
  <c r="F46" i="3"/>
  <c r="G46" i="3"/>
  <c r="H46" i="3"/>
  <c r="I46" i="3"/>
  <c r="J46" i="3"/>
  <c r="K46" i="3"/>
  <c r="F47" i="3"/>
  <c r="F49" i="3" s="1"/>
  <c r="G47" i="3"/>
  <c r="H47" i="3"/>
  <c r="H48" i="3" s="1"/>
  <c r="I47" i="3"/>
  <c r="I48" i="3" s="1"/>
  <c r="J47" i="3"/>
  <c r="J49" i="3" s="1"/>
  <c r="K47" i="3"/>
  <c r="K48" i="3" s="1"/>
  <c r="G48" i="3"/>
  <c r="F50" i="3"/>
  <c r="G50" i="3"/>
  <c r="H50" i="3"/>
  <c r="I50" i="3"/>
  <c r="J50" i="3"/>
  <c r="K50" i="3"/>
  <c r="I51" i="3"/>
  <c r="J51" i="3"/>
  <c r="F52" i="3"/>
  <c r="G52" i="3"/>
  <c r="H52" i="3"/>
  <c r="I52" i="3"/>
  <c r="J52" i="3"/>
  <c r="K52" i="3"/>
  <c r="G53" i="3"/>
  <c r="G54" i="3"/>
  <c r="E55" i="3"/>
  <c r="G55" i="3"/>
  <c r="G11" i="7"/>
  <c r="H3" i="9"/>
  <c r="I3" i="9"/>
  <c r="J3" i="9"/>
  <c r="K3" i="9"/>
  <c r="L3" i="9"/>
  <c r="M3" i="9"/>
  <c r="M5" i="9" s="1"/>
  <c r="N3" i="9"/>
  <c r="H4" i="9"/>
  <c r="H5" i="9" s="1"/>
  <c r="I4" i="9"/>
  <c r="I5" i="9" s="1"/>
  <c r="J4" i="9"/>
  <c r="J5" i="9" s="1"/>
  <c r="K4" i="9"/>
  <c r="L4" i="9"/>
  <c r="M4" i="9"/>
  <c r="N4" i="9"/>
  <c r="L5" i="9"/>
  <c r="H7" i="9"/>
  <c r="I7" i="9"/>
  <c r="J7" i="9"/>
  <c r="K7" i="9"/>
  <c r="L7" i="9"/>
  <c r="L9" i="9" s="1"/>
  <c r="M7" i="9"/>
  <c r="M9" i="9" s="1"/>
  <c r="N7" i="9"/>
  <c r="N9" i="9" s="1"/>
  <c r="H8" i="9"/>
  <c r="I8" i="9"/>
  <c r="I9" i="9" s="1"/>
  <c r="J8" i="9"/>
  <c r="K8" i="9"/>
  <c r="L8" i="9"/>
  <c r="M8" i="9"/>
  <c r="N8" i="9"/>
  <c r="H11" i="9"/>
  <c r="H13" i="9" s="1"/>
  <c r="I11" i="9"/>
  <c r="J11" i="9"/>
  <c r="K11" i="9"/>
  <c r="L11" i="9"/>
  <c r="M11" i="9"/>
  <c r="N11" i="9"/>
  <c r="H12" i="9"/>
  <c r="I12" i="9"/>
  <c r="I13" i="9" s="1"/>
  <c r="J12" i="9"/>
  <c r="J13" i="9" s="1"/>
  <c r="K12" i="9"/>
  <c r="K13" i="9" s="1"/>
  <c r="L12" i="9"/>
  <c r="L13" i="9" s="1"/>
  <c r="M12" i="9"/>
  <c r="N12" i="9"/>
  <c r="M13" i="9"/>
  <c r="H15" i="9"/>
  <c r="I15" i="9"/>
  <c r="J15" i="9"/>
  <c r="K15" i="9"/>
  <c r="L15" i="9"/>
  <c r="M15" i="9"/>
  <c r="N15" i="9"/>
  <c r="N17" i="9" s="1"/>
  <c r="H16" i="9"/>
  <c r="H17" i="9" s="1"/>
  <c r="I16" i="9"/>
  <c r="I17" i="9" s="1"/>
  <c r="J16" i="9"/>
  <c r="J17" i="9" s="1"/>
  <c r="K16" i="9"/>
  <c r="K17" i="9" s="1"/>
  <c r="L16" i="9"/>
  <c r="M16" i="9"/>
  <c r="N16" i="9"/>
  <c r="M17" i="9"/>
  <c r="H19" i="9"/>
  <c r="I19" i="9"/>
  <c r="J19" i="9"/>
  <c r="K19" i="9"/>
  <c r="L19" i="9"/>
  <c r="L21" i="9" s="1"/>
  <c r="M19" i="9"/>
  <c r="M21" i="9" s="1"/>
  <c r="N19" i="9"/>
  <c r="N21" i="9" s="1"/>
  <c r="H20" i="9"/>
  <c r="H21" i="9" s="1"/>
  <c r="I20" i="9"/>
  <c r="J20" i="9"/>
  <c r="J21" i="9" s="1"/>
  <c r="K20" i="9"/>
  <c r="L20" i="9"/>
  <c r="M20" i="9"/>
  <c r="N20" i="9"/>
  <c r="H24" i="9"/>
  <c r="H25" i="9" s="1"/>
  <c r="I24" i="9"/>
  <c r="I25" i="9" s="1"/>
  <c r="J24" i="9"/>
  <c r="K24" i="9"/>
  <c r="L24" i="9"/>
  <c r="L25" i="9" s="1"/>
  <c r="M24" i="9"/>
  <c r="N24" i="9"/>
  <c r="J25" i="9"/>
  <c r="K25" i="9"/>
  <c r="M25" i="9"/>
  <c r="N25" i="9"/>
  <c r="H28" i="9"/>
  <c r="H29" i="9" s="1"/>
  <c r="I28" i="9"/>
  <c r="I29" i="9" s="1"/>
  <c r="J28" i="9"/>
  <c r="J29" i="9" s="1"/>
  <c r="K28" i="9"/>
  <c r="K29" i="9" s="1"/>
  <c r="L28" i="9"/>
  <c r="L29" i="9" s="1"/>
  <c r="M28" i="9"/>
  <c r="M29" i="9" s="1"/>
  <c r="N28" i="9"/>
  <c r="N29" i="9" s="1"/>
  <c r="H31" i="9"/>
  <c r="I31" i="9"/>
  <c r="J31" i="9"/>
  <c r="J33" i="9" s="1"/>
  <c r="K31" i="9"/>
  <c r="K33" i="9" s="1"/>
  <c r="L31" i="9"/>
  <c r="L33" i="9" s="1"/>
  <c r="M31" i="9"/>
  <c r="M33" i="9" s="1"/>
  <c r="N31" i="9"/>
  <c r="H32" i="9"/>
  <c r="I32" i="9"/>
  <c r="J32" i="9"/>
  <c r="K32" i="9"/>
  <c r="L32" i="9"/>
  <c r="M32" i="9"/>
  <c r="N32" i="9"/>
  <c r="N33" i="9" s="1"/>
  <c r="H35" i="9"/>
  <c r="I35" i="9"/>
  <c r="J35" i="9"/>
  <c r="K35" i="9"/>
  <c r="L35" i="9"/>
  <c r="M35" i="9"/>
  <c r="N35" i="9"/>
  <c r="H33" i="9" l="1"/>
  <c r="K9" i="9"/>
  <c r="J9" i="9"/>
  <c r="K21" i="9"/>
  <c r="I21" i="9"/>
  <c r="H9" i="9"/>
  <c r="N5" i="9"/>
  <c r="N13" i="9"/>
  <c r="I33" i="9"/>
  <c r="L17" i="9"/>
  <c r="K5" i="9"/>
  <c r="J54" i="3"/>
  <c r="J55" i="3"/>
  <c r="I54" i="3"/>
  <c r="I55" i="3"/>
  <c r="K24" i="3"/>
  <c r="K25" i="3"/>
  <c r="G25" i="3"/>
  <c r="F44" i="3"/>
  <c r="H53" i="3"/>
  <c r="F38" i="3"/>
  <c r="J28" i="3"/>
  <c r="J23" i="3"/>
  <c r="F48" i="3"/>
  <c r="E43" i="3"/>
  <c r="I40" i="3"/>
  <c r="K35" i="3"/>
  <c r="G33" i="3"/>
  <c r="I28" i="3"/>
  <c r="I23" i="3"/>
  <c r="H3" i="3"/>
  <c r="G2" i="3"/>
  <c r="J45" i="3"/>
  <c r="J40" i="3"/>
  <c r="H33" i="3"/>
  <c r="F26" i="3"/>
  <c r="F21" i="3"/>
  <c r="J9" i="3"/>
  <c r="F53" i="3"/>
  <c r="E48" i="3"/>
  <c r="H45" i="3"/>
  <c r="J35" i="3"/>
  <c r="F33" i="3"/>
  <c r="H23" i="3"/>
  <c r="J20" i="3"/>
  <c r="H9" i="3"/>
  <c r="K5" i="3"/>
  <c r="K6" i="3" s="1"/>
  <c r="G3" i="3"/>
  <c r="F25" i="3"/>
  <c r="F20" i="3"/>
  <c r="I49" i="3"/>
  <c r="K34" i="3"/>
  <c r="E25" i="3"/>
  <c r="F5" i="3"/>
  <c r="F6" i="3" s="1"/>
  <c r="K51" i="3"/>
  <c r="G49" i="3"/>
  <c r="G44" i="3"/>
  <c r="K41" i="3"/>
  <c r="K29" i="3"/>
  <c r="G8" i="3"/>
  <c r="F2" i="3"/>
  <c r="K49" i="3"/>
  <c r="J41" i="3"/>
  <c r="I41" i="3"/>
  <c r="I29" i="3"/>
  <c r="E54" i="3"/>
  <c r="H51" i="3"/>
  <c r="H41" i="3"/>
  <c r="J38" i="3"/>
  <c r="J21" i="3"/>
  <c r="J29" i="3"/>
  <c r="K21" i="3"/>
  <c r="K53" i="3"/>
  <c r="G51" i="3"/>
  <c r="J48" i="3"/>
  <c r="K33" i="3"/>
  <c r="F41" i="3"/>
  <c r="J33" i="3"/>
  <c r="K3" i="3"/>
  <c r="G20" i="3"/>
  <c r="H49" i="3"/>
  <c r="K45" i="3"/>
  <c r="K40" i="3"/>
  <c r="G38" i="3"/>
  <c r="H24" i="3" l="1"/>
  <c r="H25" i="3"/>
  <c r="H54" i="3"/>
  <c r="H55" i="3"/>
  <c r="K43" i="3"/>
  <c r="K42" i="3"/>
  <c r="J24" i="3"/>
  <c r="J25" i="3"/>
  <c r="I43" i="3"/>
  <c r="I42" i="3"/>
  <c r="F55" i="3"/>
  <c r="F54" i="3"/>
  <c r="K55" i="3"/>
  <c r="K54" i="3"/>
  <c r="J43" i="3"/>
  <c r="J42" i="3"/>
  <c r="I24" i="3"/>
  <c r="I25" i="3"/>
  <c r="H43" i="3"/>
  <c r="H42" i="3"/>
  <c r="F42" i="3"/>
  <c r="F43" i="3"/>
</calcChain>
</file>

<file path=xl/sharedStrings.xml><?xml version="1.0" encoding="utf-8"?>
<sst xmlns="http://schemas.openxmlformats.org/spreadsheetml/2006/main" count="2482" uniqueCount="330">
  <si>
    <t>Technologies</t>
  </si>
  <si>
    <t>Database Name</t>
  </si>
  <si>
    <t>Description</t>
  </si>
  <si>
    <t>Details</t>
  </si>
  <si>
    <t>I_PULPPAPER_GEN</t>
  </si>
  <si>
    <t>Generic process representing a region's pulp and paper industry.</t>
  </si>
  <si>
    <t>Generic processes are designed to preserve a processes' reported energy use (by fuel type) and emissions. Such processes do not model techno-economic parameters such as fixed costs and efficiencies. In this sense, generic processes take the simplified representation of a 'black box'.</t>
  </si>
  <si>
    <t>I_MINING_GEN</t>
  </si>
  <si>
    <t>Generic process representing a region's mining and quarrying industry.</t>
  </si>
  <si>
    <t>I_OILGAS_GEN</t>
  </si>
  <si>
    <t>Generic process representing a region's oil and gas extraction industry.</t>
  </si>
  <si>
    <t>I_SMELTING_GEN</t>
  </si>
  <si>
    <t>Generic process representing a region's smelting and refining industry.</t>
  </si>
  <si>
    <t>I_CEMENT_GEN</t>
  </si>
  <si>
    <t>Generic process representing a region's cement industry.</t>
  </si>
  <si>
    <t>I_RPP_GEN</t>
  </si>
  <si>
    <t>Generic process representing a region's petroleum refining industry.</t>
  </si>
  <si>
    <t>I_MANUF-OTH_GEN</t>
  </si>
  <si>
    <t>Generic process representing a region's other manufacturing industry.</t>
  </si>
  <si>
    <t>I_CONSTR_GEN</t>
  </si>
  <si>
    <t>Generic process representing a region's construction industry.</t>
  </si>
  <si>
    <t>I_FORESTRY_GEN</t>
  </si>
  <si>
    <t>Generic process representing a region's forestry industry.</t>
  </si>
  <si>
    <t>IMP_NG_I</t>
  </si>
  <si>
    <t>Technology that imports natural gas into the industrial sector.</t>
  </si>
  <si>
    <t>IMP_DSL_I</t>
  </si>
  <si>
    <t>Technology that imports diesel into the industrial sector.</t>
  </si>
  <si>
    <t>IMP_HFO_I</t>
  </si>
  <si>
    <t>Technology that imports heavy fuel oil into the industrial sector.</t>
  </si>
  <si>
    <t>IMP_NGL_I</t>
  </si>
  <si>
    <t>Technology that imports natural gas liquids into the industrial sector.</t>
  </si>
  <si>
    <t>IMP_COAL_I</t>
  </si>
  <si>
    <t>Technology that imports coal into the industrial sector.</t>
  </si>
  <si>
    <t>IMP_PCOKE_I</t>
  </si>
  <si>
    <t>Technology that imports coke into the industrial sector.</t>
  </si>
  <si>
    <t>IMP_SGAS_I</t>
  </si>
  <si>
    <t>Technology that imports still gas into the industrial sector.</t>
  </si>
  <si>
    <t>IMP_NGOFF_I</t>
  </si>
  <si>
    <t>The mechanism by which natural gas enters the industrial processes on offshore oil and gas platforms.</t>
  </si>
  <si>
    <t>IMP_OTH_I</t>
  </si>
  <si>
    <t>Technology that imports "other" fuel into the industrial sector. This includes steam and waste fuels (consistent with language in [1]).</t>
  </si>
  <si>
    <t>IMP_WOOD_I</t>
  </si>
  <si>
    <t>IMP_NG_ALL</t>
  </si>
  <si>
    <t>I_TRANSEST</t>
  </si>
  <si>
    <t>Transesterification process to produce bio-diesel from greasy residues and/or fish oil.</t>
  </si>
  <si>
    <t>I_FISCHTROP</t>
  </si>
  <si>
    <t>Fischer–Tropsch process to produce either bio-diesel or aviation biofuel from agricultural residues, industrial waste, forestry residues and dedicated crops.</t>
  </si>
  <si>
    <t>IMP_GRESID</t>
  </si>
  <si>
    <t>Technology that imports greasy residues into the industrial sector.</t>
  </si>
  <si>
    <t>IMP_FISHOIL</t>
  </si>
  <si>
    <t>Technology that imports fish oil into the industrial sector.</t>
  </si>
  <si>
    <t>IMP_AGRESID</t>
  </si>
  <si>
    <t>Technology that imports agricultural residues, industrial waste, forestry residues and dedicated crops into the industrial sector.</t>
  </si>
  <si>
    <t>BLND_ELCNGA</t>
  </si>
  <si>
    <t>A non-physical blending technology for electricity and natural gas.</t>
  </si>
  <si>
    <t>CO2_CAPTURE-ELCNGA</t>
  </si>
  <si>
    <t>Direct air capture technology that uses electricity and natural gas as a fuel source. Modelled after Plant Configuration D in [2] (I.e. Nth plant financials).</t>
  </si>
  <si>
    <t>CO2_CAPTURE-NGA</t>
  </si>
  <si>
    <t>Direct air capture technology that uses natural gas as a fuel source. Modelled after Plant Configuration B in [2] (I.e. Nth plant financials).</t>
  </si>
  <si>
    <t>CO2_CAPTURE-NGA-1STGEN</t>
  </si>
  <si>
    <t>Direct air capture technology that uses natural gas as a fuel source. Modelled after Plant Configuration A in [2].</t>
  </si>
  <si>
    <t>CO2_CAPTURE-DUMMY</t>
  </si>
  <si>
    <t>A dummy direct air capture technology.</t>
  </si>
  <si>
    <r>
      <rPr>
        <sz val="10"/>
        <rFont val="Arial"/>
        <family val="2"/>
        <charset val="1"/>
      </rPr>
      <t>This technology is prohibitavely expensive and included only to ensure models with ambitious emission limits that can't otherwise be met with available technologies are computationally feasible.</t>
    </r>
    <r>
      <rPr>
        <b/>
        <sz val="10"/>
        <rFont val="Arial"/>
        <family val="2"/>
        <charset val="1"/>
      </rPr>
      <t xml:space="preserve"> ***Note: scenarios in which this technology is built can be considered infeasible.***</t>
    </r>
  </si>
  <si>
    <t>CO2_ROUTER</t>
  </si>
  <si>
    <t>A technology that routes physical CO2 to be sequestered or used in industrial processes.</t>
  </si>
  <si>
    <t>CO2_TRNSPSEQ</t>
  </si>
  <si>
    <t>Transportation and sequestration technology for physical CO2.</t>
  </si>
  <si>
    <t>SNGSYN</t>
  </si>
  <si>
    <t>Technology for generating synthetic natural gas from hydrogen and CO2.</t>
  </si>
  <si>
    <t>SNG_COMP-20-100</t>
  </si>
  <si>
    <t>Technology for compressing synthetic natural gas from 20 bar to 100 bar.</t>
  </si>
  <si>
    <t>SNG_ROUTER</t>
  </si>
  <si>
    <t>Technology that routes synthetic natural gas into different end-use sectors.</t>
  </si>
  <si>
    <t>H2_BLND_NG_I</t>
  </si>
  <si>
    <t>Technology that blends hydrogen at 100 bar with natural gas.</t>
  </si>
  <si>
    <t>CO2_PASSTHROUGH</t>
  </si>
  <si>
    <t>Dummy passthrough technology that allows a dummy CO2 demand to be set.</t>
  </si>
  <si>
    <t>Commodities</t>
  </si>
  <si>
    <t>BIODSL</t>
  </si>
  <si>
    <t>Biodiesel.</t>
  </si>
  <si>
    <t>BIOJTF</t>
  </si>
  <si>
    <t>Aviation biofuel.</t>
  </si>
  <si>
    <t>CO2_CAPTURED</t>
  </si>
  <si>
    <t>Captured CO2.</t>
  </si>
  <si>
    <t>CO2_DUMMY</t>
  </si>
  <si>
    <t>Dummy CO2 commodity that satisfies dummy CO2 demand.</t>
  </si>
  <si>
    <t>CO2_SEQ</t>
  </si>
  <si>
    <t>A dummy demand for sequestered CO2.</t>
  </si>
  <si>
    <t>CO2_TO_FUEL</t>
  </si>
  <si>
    <t>Captured CO2 to be used in synthetic fuel production.</t>
  </si>
  <si>
    <t>CO2_TO_GROUND</t>
  </si>
  <si>
    <t>Captured CO2 to be sequestered.</t>
  </si>
  <si>
    <t>D_I_CEMENT</t>
  </si>
  <si>
    <t>Demand for secondary energy use in the cement industry.</t>
  </si>
  <si>
    <t>D_I_CONSTR</t>
  </si>
  <si>
    <t>Demand for secondary energy use in the construction industry.</t>
  </si>
  <si>
    <t>D_I_FORESTRY</t>
  </si>
  <si>
    <t>Demand for secondary energy use in the forestry industry.</t>
  </si>
  <si>
    <t>D_I_MANUF-OTH</t>
  </si>
  <si>
    <t>Demand for secondary energy use in the other manufacturing industry.</t>
  </si>
  <si>
    <t>D_I_MINING</t>
  </si>
  <si>
    <t>Demand for secondary energy use in the mining and quarrying industry.</t>
  </si>
  <si>
    <t>D_I_OILGAS</t>
  </si>
  <si>
    <t>Demand for crude oil production.</t>
  </si>
  <si>
    <t>D_I_PULPPAPER</t>
  </si>
  <si>
    <t>Demand for secondary energy use in the pulp and paper industry.</t>
  </si>
  <si>
    <t>D_I_RPP</t>
  </si>
  <si>
    <t>Demand for secondary energy use in the petroleum refining industry.</t>
  </si>
  <si>
    <t>D_I_SMELTING</t>
  </si>
  <si>
    <t>Demand for secondary energy use in the smelting and refining industry.</t>
  </si>
  <si>
    <t>ELCNGA</t>
  </si>
  <si>
    <t>A mixture of electricity and natural gas.</t>
  </si>
  <si>
    <t>ethos</t>
  </si>
  <si>
    <t>Dummy commodity to supply inputs.</t>
  </si>
  <si>
    <t>H2_100</t>
  </si>
  <si>
    <t>Hydrogen at 100 bar.</t>
  </si>
  <si>
    <t>Hydrogen at 100 bar is produced in the Electricity sector via electrolysis or steam methane reforming and is linked to the Industrial sector via the "H2_distribution" technology. Please see the electricty sector for details.</t>
  </si>
  <si>
    <t>I_AGRESID</t>
  </si>
  <si>
    <t>Agricultural residues, industrial waste, forestry residues and dedicated crops.</t>
  </si>
  <si>
    <t>I_COAL</t>
  </si>
  <si>
    <t>Coal (Industrial sector)</t>
  </si>
  <si>
    <t>I_DSL</t>
  </si>
  <si>
    <t>Diesel (Industrial sector)</t>
  </si>
  <si>
    <t>I_ELC</t>
  </si>
  <si>
    <t>Electricity (Industrial sector)</t>
  </si>
  <si>
    <t>Electricity is produced in the Electricity sector and is linked to the Industrial sector via the E_TRANS-DIST technology. Please see the Electricity sector for further details.</t>
  </si>
  <si>
    <t>I_FISHOIL</t>
  </si>
  <si>
    <t>Fish oil used in the transesterification process</t>
  </si>
  <si>
    <t>I_GRESID</t>
  </si>
  <si>
    <t>Greasy residues used in the transesterification process</t>
  </si>
  <si>
    <t>I_HFO</t>
  </si>
  <si>
    <t>Heavy fuel oil (Industrial sector)</t>
  </si>
  <si>
    <t>I_NG</t>
  </si>
  <si>
    <t>Natural gas (Industrial sector)</t>
  </si>
  <si>
    <t>I_NGL</t>
  </si>
  <si>
    <t>Natural gas liquids (Industrial sector)</t>
  </si>
  <si>
    <t>I_NGOFF</t>
  </si>
  <si>
    <t>Natural gas used on offshore oil and gas platforms</t>
  </si>
  <si>
    <t>I_NG-PREH2</t>
  </si>
  <si>
    <t>Natural gas prior to potential blending with hydrogen</t>
  </si>
  <si>
    <t>I_OTH</t>
  </si>
  <si>
    <t>"Other fuel" (Industrial sector). This includes steam and waste fuels (consistent with language in [1])</t>
  </si>
  <si>
    <t>I_PCOKE</t>
  </si>
  <si>
    <t>Coke (Industrial sector)</t>
  </si>
  <si>
    <t>I_SGAS</t>
  </si>
  <si>
    <t>Still gas</t>
  </si>
  <si>
    <t>I_WOOD</t>
  </si>
  <si>
    <t>Wood waste and pulping liquor</t>
  </si>
  <si>
    <t>NG</t>
  </si>
  <si>
    <t>Natural gas (via the Maritimes and Northeast pipeline)</t>
  </si>
  <si>
    <t>SNG_100</t>
  </si>
  <si>
    <t>Synthetic natural gas (100 bar)</t>
  </si>
  <si>
    <t>SNG_20</t>
  </si>
  <si>
    <t>Synthetic natural gas (20 bar)</t>
  </si>
  <si>
    <t>CO2</t>
  </si>
  <si>
    <t>Carbon dioxide</t>
  </si>
  <si>
    <t>CO2e</t>
  </si>
  <si>
    <t>Carbon dioxide equivalent</t>
  </si>
  <si>
    <t>N2O</t>
  </si>
  <si>
    <t>Nitrous oxide</t>
  </si>
  <si>
    <t>CH4</t>
  </si>
  <si>
    <t>Methane</t>
  </si>
  <si>
    <t>Region</t>
  </si>
  <si>
    <t>Data Source</t>
  </si>
  <si>
    <t>Unit</t>
  </si>
  <si>
    <t>Currency</t>
  </si>
  <si>
    <t>Notes</t>
  </si>
  <si>
    <t>Include</t>
  </si>
  <si>
    <t>NB, NS, NL</t>
  </si>
  <si>
    <t xml:space="preserve"> </t>
  </si>
  <si>
    <t>M$/PJ</t>
  </si>
  <si>
    <t>2018 CAD</t>
  </si>
  <si>
    <t>N/A</t>
  </si>
  <si>
    <t>This technology has no capital cost. A small value of 0.1 is used for computational reasons.</t>
  </si>
  <si>
    <t>NB, NS, LAB</t>
  </si>
  <si>
    <t>NB, NL, LAB</t>
  </si>
  <si>
    <t>NS</t>
  </si>
  <si>
    <t>NB</t>
  </si>
  <si>
    <t>All</t>
  </si>
  <si>
    <t>NB, NS, PEI, NL</t>
  </si>
  <si>
    <t>[3]</t>
  </si>
  <si>
    <t>2018 USD</t>
  </si>
  <si>
    <t>NB, NS</t>
  </si>
  <si>
    <t>[2]</t>
  </si>
  <si>
    <t>M$/kt CO2/year</t>
  </si>
  <si>
    <t>2016 USD</t>
  </si>
  <si>
    <t>Table 2. Scenario B. This cost takes into account the carbon captured from the NG fuel. Assume no change in cost over time.</t>
  </si>
  <si>
    <t>2016 CAD</t>
  </si>
  <si>
    <t>Table 2. Scenario A. This cost takes into account the carbon captured from the NG fuel. Assume no change in cost over time.</t>
  </si>
  <si>
    <t>Table 2. Scenario D. This cost takes into account the carbon captured from the NG fuel. Assume no change in cost over time.</t>
  </si>
  <si>
    <t>Dummy technology that is prohibitively expensive.</t>
  </si>
  <si>
    <t>M$/GW</t>
  </si>
  <si>
    <t>[8]</t>
  </si>
  <si>
    <t>PJ of input energy</t>
  </si>
  <si>
    <t>Demand for 2020 is assumed to be equal to the reported demand in 2018. Demand growth is indexed to forecast population growth in [4].</t>
  </si>
  <si>
    <t>PEI</t>
  </si>
  <si>
    <t>NL+LAB</t>
  </si>
  <si>
    <t>NL</t>
  </si>
  <si>
    <t>As per [10], provincial pulp and paper industry is located in Newfoundland. Demand for 2020 is assumed to be equal to the reported demand in 2018. Demand growth is indexed to forecast population growth in [4].</t>
  </si>
  <si>
    <t>LAB</t>
  </si>
  <si>
    <t>As per [10], provincial mining industry is located in Labrador. Demand for 2020 is assumed to be equal to the reported demand in 2018. Demand growth is indexed to forecast population growth in [4].</t>
  </si>
  <si>
    <t>[4]</t>
  </si>
  <si>
    <t>PJ of oil production</t>
  </si>
  <si>
    <t>Forecast demand for Newfoundland crude oil is taken from [4].</t>
  </si>
  <si>
    <t>Assume demand is split between NL and LAB by population. Demand for 2020 is assumed to be equal to the reported demand in 2018. Demand growth is indexed to forecast population growth in [4].</t>
  </si>
  <si>
    <t>[8] [9]</t>
  </si>
  <si>
    <t>Secondary energy use of RPP sector is omitted in [8]. Total secondary energy use is reported in [9]. This includes both NL and NB. To determine NB total energy use, emission intensity from [9] is used and scaled to match reported emissions in [10]. Demand growth is then indexed to national end-use demand for refined petroleum products reported in [4].</t>
  </si>
  <si>
    <t>Note: The Come By Chance Refinery is assumed to be decommisioned.</t>
  </si>
  <si>
    <t>Table 2. Scenario B. This cost takes into account the carbon captured from the NG fuel.</t>
  </si>
  <si>
    <t>Table 2. Scenario A. This cost takes into account the carbon captured from the NG fuel.</t>
  </si>
  <si>
    <t>Table 2. Scenario D. This cost takes into account the carbon captured from the NG fuel.</t>
  </si>
  <si>
    <t>IMP_ELC_I</t>
  </si>
  <si>
    <t>[5]</t>
  </si>
  <si>
    <t>2020 USD</t>
  </si>
  <si>
    <t>Case: Reference Case. Region: New England</t>
  </si>
  <si>
    <t>2020 CAD</t>
  </si>
  <si>
    <t>NB, NS, NL, LAB</t>
  </si>
  <si>
    <t>Petcoke numbers are not provided in [5]. Assume the same as coal.</t>
  </si>
  <si>
    <t>Petcoke used in the Irving Oil Refinery is a refining by-product and therefore has no cost to import.</t>
  </si>
  <si>
    <t>Still gas is assumed to be a by-product of petroleum refineries. Therefore it has no cost to import.</t>
  </si>
  <si>
    <t>Byproduct of oil extraction. No cost to import</t>
  </si>
  <si>
    <t>[6]</t>
  </si>
  <si>
    <t>2011 CAD</t>
  </si>
  <si>
    <t>[7]</t>
  </si>
  <si>
    <t>M$/kt</t>
  </si>
  <si>
    <t>Capacity Units</t>
  </si>
  <si>
    <t>Activity Units</t>
  </si>
  <si>
    <t>CapacityToActivity</t>
  </si>
  <si>
    <t>GW</t>
  </si>
  <si>
    <t>PJ</t>
  </si>
  <si>
    <t>1 GW run at full load in every hour of the year = 8760 GWh = 31.536 PJ</t>
  </si>
  <si>
    <t>Input Commodity</t>
  </si>
  <si>
    <t>Output Commodity</t>
  </si>
  <si>
    <t>Efficiencies for generic processes are set to one. This is done to properly account for the energy use.</t>
  </si>
  <si>
    <t>[8] [11]</t>
  </si>
  <si>
    <t>PJ oil / PJ NG combusted</t>
  </si>
  <si>
    <t>Calculated by dividing the total reported oil production in PJ by the amount of natural gas used in the process (for year 2018). Note: Although 218 PJ of natural gas was produced in 2018 on the offshore crude oil facilities [11], only 21.29 PJ of that is combusted to provide energy services [8]. The remaining is either reinjected or flared.</t>
  </si>
  <si>
    <t>PEI, NL, LAB</t>
  </si>
  <si>
    <t>Values in [2] are per ton of atmospheric co2 captured. ACES units are provided in per kt of total co2 captured (taking into account the co2 captured from the NG feedstock).</t>
  </si>
  <si>
    <t>In theory, this value ought to be 0. However, it is set to 0.01 to avoid division by zero errors.</t>
  </si>
  <si>
    <t>Lifetime (Technical)</t>
  </si>
  <si>
    <t>Years</t>
  </si>
  <si>
    <t>Technology does not retire.</t>
  </si>
  <si>
    <t>[21]</t>
  </si>
  <si>
    <t>IMP_H2_100</t>
  </si>
  <si>
    <t>Emission Commodity</t>
  </si>
  <si>
    <t>[12]</t>
  </si>
  <si>
    <t>kt/PJ</t>
  </si>
  <si>
    <t>This value is calculated by using warming potentials of 1 for CO2, 25 for CH4 and 298 for N2O.</t>
  </si>
  <si>
    <t>[13] [14]</t>
  </si>
  <si>
    <t>kt/PJ oil</t>
  </si>
  <si>
    <t>Emissions from venting and flaring on offshore platforms. These values are calculated dividing venting and flaring emissions [14] by reported 2018 oil production [13].</t>
  </si>
  <si>
    <t>kt/kt CO2 captured</t>
  </si>
  <si>
    <t>[15]</t>
  </si>
  <si>
    <t>Relative shares are calculated from data tabulated in the source. It's assumed that these stay fixed over the model's time horizon.</t>
  </si>
  <si>
    <t>[16]</t>
  </si>
  <si>
    <t>[17]</t>
  </si>
  <si>
    <t>[18]</t>
  </si>
  <si>
    <t>[19]</t>
  </si>
  <si>
    <t>[20]</t>
  </si>
  <si>
    <t>The NG H2 blend can consist of up to a maximum of 3.434% of H2 by energy content.</t>
  </si>
  <si>
    <t>Constraint</t>
  </si>
  <si>
    <t>MaxActivity</t>
  </si>
  <si>
    <t>[6] provides resource availability for Atlantic Canada as a single region. We assume these are apporptioned by population share.</t>
  </si>
  <si>
    <t>Ramp Up</t>
  </si>
  <si>
    <t>Ramp Down</t>
  </si>
  <si>
    <t>[22]</t>
  </si>
  <si>
    <t>Fraction of installed capacity</t>
  </si>
  <si>
    <t>Source states direct air capture and fuel synthesis technologies can ramp at 10% per hour in base case.</t>
  </si>
  <si>
    <t>Existing industries are represented by generic technologies that reflect reported fuel usage and associated emissions. These generic technologies are not assigned a capital cost and therefore existing capacities need not be defined.</t>
  </si>
  <si>
    <t>[1]</t>
  </si>
  <si>
    <t>NRCan, "Comprehensive Energy Use Database. Industrial Sector. Atlantic Provinces. Table 1: Secondary Energy Use and GHG Emissions by Energy Source". [Online]. Available: https://oee.nrcan.gc.ca/corporate/statistics/neud/dpa/showTable.cfm?type=CP&amp;sector=agg&amp;juris=atl&amp;rn=1&amp;page=0</t>
  </si>
  <si>
    <r>
      <rPr>
        <sz val="10"/>
        <rFont val="Arial"/>
        <family val="2"/>
        <charset val="1"/>
      </rPr>
      <t xml:space="preserve">Keith, David W., et al. "A process for capturing CO2 from the atmosphere." </t>
    </r>
    <r>
      <rPr>
        <i/>
        <sz val="10"/>
        <rFont val="Arial"/>
        <family val="2"/>
        <charset val="1"/>
      </rPr>
      <t>Joule</t>
    </r>
    <r>
      <rPr>
        <sz val="10"/>
        <rFont val="Arial"/>
        <family val="2"/>
        <charset val="1"/>
      </rPr>
      <t xml:space="preserve"> 2.8 (2018): 1573-1594.</t>
    </r>
  </si>
  <si>
    <t>Open Energy Outlook for the United States (2021), GitHub Repository, https://github.com/TemoaProject/oeo</t>
  </si>
  <si>
    <t>Canada Energy Regulator. Canada's Energy Future 2020 Data Appendices (Reference Case). DOI: https://doi.org/10.35002/zjr8-8x75</t>
  </si>
  <si>
    <r>
      <rPr>
        <sz val="10"/>
        <rFont val="Arial"/>
        <family val="2"/>
        <charset val="1"/>
      </rPr>
      <t xml:space="preserve">U.S. Energy Information Administration. </t>
    </r>
    <r>
      <rPr>
        <i/>
        <sz val="11"/>
        <rFont val="Calibri"/>
        <family val="2"/>
        <charset val="1"/>
      </rPr>
      <t xml:space="preserve">Annual Energy Outlook 2021. </t>
    </r>
    <r>
      <rPr>
        <sz val="10"/>
        <rFont val="Arial"/>
        <family val="2"/>
        <charset val="1"/>
      </rPr>
      <t>Table 3: Energy Prices by Sector and Source. [Online]. Available: https://www.eia.gov/outlooks/aeo/data/browser/#/?id=3-AEO2021&amp;region=1-1&amp;cases=ref2021&amp;start=2019&amp;end=2050&amp;f=A&amp;linechart=ref2021-d113020a.3-3-AEO2021.1-1&amp;map=ref2021-d113020a.4-3-AEO2021.1-1&amp;sourcekey=0</t>
    </r>
  </si>
  <si>
    <r>
      <rPr>
        <sz val="10"/>
        <rFont val="Arial"/>
        <family val="2"/>
        <charset val="1"/>
      </rPr>
      <t xml:space="preserve">Trottier Energy Futures Project (TEFP). 2016. </t>
    </r>
    <r>
      <rPr>
        <i/>
        <sz val="11"/>
        <rFont val="Calibri"/>
        <family val="2"/>
        <charset val="1"/>
      </rPr>
      <t>Canada’s challenge and opportunity: Transformation for major reductions in GHG emissions.</t>
    </r>
    <r>
      <rPr>
        <sz val="10"/>
        <rFont val="Arial"/>
        <family val="2"/>
        <charset val="1"/>
      </rPr>
      <t>Vancouver, Canada: Trottier Energy Futures Project. </t>
    </r>
  </si>
  <si>
    <t xml:space="preserve">[7] </t>
  </si>
  <si>
    <r>
      <rPr>
        <sz val="10"/>
        <rFont val="Arial"/>
        <family val="2"/>
        <charset val="1"/>
      </rPr>
      <t xml:space="preserve">Nova Scotia Power (2020). </t>
    </r>
    <r>
      <rPr>
        <i/>
        <sz val="11"/>
        <rFont val="Calibri"/>
        <family val="2"/>
        <charset val="1"/>
      </rPr>
      <t>2020 Integrated Resource Plan. [Online]. Available: https://irp.nspower.ca/files/key-documents/E3_NS-Power_2020_IRP_Report_final_Nov-27-2020.pdf</t>
    </r>
  </si>
  <si>
    <r>
      <rPr>
        <sz val="10"/>
        <rFont val="Arial"/>
        <family val="2"/>
        <charset val="1"/>
      </rPr>
      <t xml:space="preserve">Statistics Canada. (2021). </t>
    </r>
    <r>
      <rPr>
        <i/>
        <sz val="10"/>
        <rFont val="Arial"/>
        <family val="2"/>
        <charset val="1"/>
      </rPr>
      <t>Table: 25-10-0029-01 Supply and demand of primary and secondary energy in terajoules, annual</t>
    </r>
    <r>
      <rPr>
        <sz val="10"/>
        <rFont val="Arial"/>
        <family val="2"/>
        <charset val="1"/>
      </rPr>
      <t xml:space="preserve"> [Data table]. https://doi.org/10.25318/2510002901-eng</t>
    </r>
  </si>
  <si>
    <t>[9]</t>
  </si>
  <si>
    <t>NRCan, "Comprehensive Energy Use Database. Industrial Sector. Atlantic Provinces. Table 6: Petroleum Refining Secondary Energy Use and GHG Emissions". [Online]. Available: https://oee.nrcan.gc.ca/corporate/statistics/neud/dpa/showTable.cfm?type=CP&amp;sector=agg&amp;juris=atl&amp;rn=6&amp;page=0</t>
  </si>
  <si>
    <t>[10]</t>
  </si>
  <si>
    <t>Government of Canada (2019). "Greenhouse gas missions from large facilities, Canada, 2019". [Online]. Available: https://www.canada.ca/en/environment-climate-change/services/environmental-indicators/greenhouse-gas-emissions/large-facilities.html</t>
  </si>
  <si>
    <t>[11]</t>
  </si>
  <si>
    <t>Canada Energy Regulator. Provincial and Territorial Energy Profiles – Newfoundland and Labrador. [Online]. Available: https://www.cer-rec.gc.ca/en/data-analysis/energy-markets/provincial-territorial-energy-profiles/provincial-territorial-energy-profiles-newfoundland-labrador.html</t>
  </si>
  <si>
    <r>
      <rPr>
        <sz val="10"/>
        <rFont val="Arial"/>
        <family val="2"/>
        <charset val="1"/>
      </rPr>
      <t xml:space="preserve">Government of Nova Scotia. (2018). </t>
    </r>
    <r>
      <rPr>
        <i/>
        <sz val="11"/>
        <rFont val="Calibri"/>
        <family val="2"/>
        <charset val="1"/>
      </rPr>
      <t>Standards for Quantification, Reporting, and Verification of Greenhouse Gas Emissions.</t>
    </r>
    <r>
      <rPr>
        <sz val="10"/>
        <rFont val="Arial"/>
        <family val="2"/>
        <charset val="1"/>
      </rPr>
      <t xml:space="preserve"> https://climatechange.novascotia.ca/sites/default/files/uploads/Nova-Scotia-Standards-for-QRV-of-Greenhouse-Gas-Emissions.pdf</t>
    </r>
  </si>
  <si>
    <t>[13]</t>
  </si>
  <si>
    <t>Canada-Newfoundland and Labrador Offshore Petroleum Board (2021). Statistical Information, Resource Management Statistics. Total Production (2018). [Online]. Available: https://www.cnlopb.ca/information/statistics/#rm</t>
  </si>
  <si>
    <t>[14]</t>
  </si>
  <si>
    <t xml:space="preserve">Canada's Official Greenhouse Gas Inventory - GHG_IPCC_Can_Prov_Terr.csv. [Online]. Available: http://donnees.ec.gc.ca/data/substances/monitor/canada-s-official-greenhouse-gas-inventory/GHG_IPCC_Can_Prov_Terr.csv </t>
  </si>
  <si>
    <t>NRCan, "Comprehensive Energy Use Database. Industrial Sector. Atlantic Provinces. Table 4: Pulp and Paper Secondary Energy Use and GHG Emissions". [Online]. Available: https://oee.nrcan.gc.ca/corporate/statistics/neud/dpa/showTable.cfm?type=CP&amp;sector=agg&amp;juris=atl&amp;rn=4&amp;page=0</t>
  </si>
  <si>
    <t>NRCan, "Comprehensive Energy Use Database. Industrial Sector. Atlantic Provinces. Table 12: Mining Secondary Energy Use and GHG Emissions". [Online]. Available: https://oee.nrcan.gc.ca/corporate/statistics/neud/dpa/showTable.cfm?type=CP&amp;sector=agg&amp;juris=atl&amp;rn=12&amp;page=0</t>
  </si>
  <si>
    <t>NRCan, "Comprehensive Energy Use Database. Industrial Sector. Atlantic Provinces. Table 5: Smelting and Refining Secondary Energy Use and GHG Emissions". [Online]. Available: https://oee.nrcan.gc.ca/corporate/statistics/neud/dpa/showTable.cfm?type=CP&amp;sector=agg&amp;juris=atl&amp;rn=5&amp;page=0</t>
  </si>
  <si>
    <t>NRCan, "Comprehensive Energy Use Database. Industrial Sector. Atlantic Provinces. Table 7: Cement Secondary Energy Use and GHG Emissions". [Online]. Available: https://oee.nrcan.gc.ca/corporate/statistics/neud/dpa/showTable.cfm?type=CP&amp;sector=agg&amp;juris=atl&amp;rn=7&amp;page=0</t>
  </si>
  <si>
    <t>NRCan, "Comprehensive Energy Use Database. Industrial Sector. Atlantic Provinces. Table 10: Other Manufacturing Secondary Energy Use and GHG Emissions". [Online]. Available: https://oee.nrcan.gc.ca/corporate/statistics/neud/dpa/showTable.cfm?type=CP&amp;sector=agg&amp;juris=atl&amp;rn=10&amp;page=0</t>
  </si>
  <si>
    <t>Larson, E., et al. "Net-Zero America: Potential Pathways, Infrastructure, and Impacts Interim Report. Princeton University." (2020).</t>
  </si>
  <si>
    <t xml:space="preserve">Evan Sherwin, 2018. "Electrofuel Synthesis from Variable Renewable Electricity: An Optimization-Based Techno-Economic Analysis". </t>
  </si>
  <si>
    <t>[23]</t>
  </si>
  <si>
    <r>
      <rPr>
        <sz val="10"/>
        <rFont val="Arial"/>
        <family val="2"/>
        <charset val="1"/>
      </rPr>
      <t xml:space="preserve">Statistics Canada. 2017. </t>
    </r>
    <r>
      <rPr>
        <i/>
        <sz val="11"/>
        <rFont val="Calibri"/>
        <family val="2"/>
        <charset val="1"/>
      </rPr>
      <t>Newfoundland and Labrador</t>
    </r>
    <r>
      <rPr>
        <sz val="10"/>
        <rFont val="Arial"/>
        <family val="2"/>
        <charset val="1"/>
      </rPr>
      <t xml:space="preserve"> (table). </t>
    </r>
    <r>
      <rPr>
        <i/>
        <sz val="11"/>
        <rFont val="Calibri"/>
        <family val="2"/>
        <charset val="1"/>
      </rPr>
      <t>Census Profile</t>
    </r>
    <r>
      <rPr>
        <sz val="10"/>
        <rFont val="Arial"/>
        <family val="2"/>
        <charset val="1"/>
      </rPr>
      <t>. 2016 Census. Statistics Canada Catalogue no. 98-316-X2016001. Ottawa. Released November 29, 2017. https://www12.statcan.gc.ca/census-recensement/2016/dp-pd/prof/index.cfm?Lang=E (accessed October 28, 2021).https://www12.statcan.gc.ca/census-recensement/2016/dp-pd/prof/index.cfm?Lang=E (accessed May 11, 2021).</t>
    </r>
  </si>
  <si>
    <t>[24]</t>
  </si>
  <si>
    <t>Labrador. (2021). Retrieved May 11, 2021, from https://en.wikipedia.org/wiki/Labrador</t>
  </si>
  <si>
    <t>Macro Indicator</t>
  </si>
  <si>
    <t>2020</t>
  </si>
  <si>
    <t>2025</t>
  </si>
  <si>
    <t>2030</t>
  </si>
  <si>
    <t>2035</t>
  </si>
  <si>
    <t>2040</t>
  </si>
  <si>
    <t>2045</t>
  </si>
  <si>
    <t>2050</t>
  </si>
  <si>
    <t>Source</t>
  </si>
  <si>
    <t>Real Gross Domestic Product ($2012 Millions)</t>
  </si>
  <si>
    <t>Population (thousands)</t>
  </si>
  <si>
    <t>Gross Domestic Product Deflator (2012=100)</t>
  </si>
  <si>
    <t>Relative Population (2020 = 1)</t>
  </si>
  <si>
    <t>Crude Oil Production (k barrel per day)</t>
  </si>
  <si>
    <t>Crude Oil Production (PJ)</t>
  </si>
  <si>
    <t>Relative Crude Oil Production (2020 = 1)</t>
  </si>
  <si>
    <t>Canada</t>
  </si>
  <si>
    <t>End-use demand for Refined Petroleum Production</t>
  </si>
  <si>
    <t>Relative end-use demand for RPP (2020 = 1)</t>
  </si>
  <si>
    <t>Exchange rate (CAD/USD)</t>
  </si>
  <si>
    <t>Annual Inflation Factor</t>
  </si>
  <si>
    <t>Population Shares of Newfoundland and Labrador</t>
  </si>
  <si>
    <t>Population (2016)</t>
  </si>
  <si>
    <t>Share</t>
  </si>
  <si>
    <t>Calculated</t>
  </si>
  <si>
    <t>[25]</t>
  </si>
  <si>
    <t>Bistline, John ET, and Geoffrey J. Blanford. "Impact of carbon dioxide removal technologies on deep decarbonization of the electric power sector." Nature Communications 12.1 (2021): 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</si>
</sst>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0"/>
    <numFmt numFmtId="166" formatCode="0.0000"/>
    <numFmt numFmtId="167" formatCode="_-* #,##0.00_-;\-* #,##0.00_-;_-* \-??_-;_-@_-"/>
    <numFmt numFmtId="168" formatCode="_-* #,##0_-;\-* #,##0_-;_-* \-??_-;_-@_-"/>
    <numFmt numFmtId="169" formatCode="_-* #,##0.000_-;\-* #,##0.000_-;_-* \-??_-;_-@_-"/>
  </numFmts>
  <fonts count="11" x14ac:knownFonts="1">
    <font>
      <sz val="10"/>
      <name val="Arial"/>
      <family val="2"/>
      <charset val="1"/>
    </font>
    <font>
      <sz val="11"/>
      <color indexed="8"/>
      <name val="Arial"/>
      <family val="2"/>
      <charset val="1"/>
    </font>
    <font>
      <b/>
      <sz val="14"/>
      <name val="Arial"/>
      <family val="2"/>
      <charset val="1"/>
    </font>
    <font>
      <b/>
      <sz val="12"/>
      <name val="Arial"/>
      <family val="2"/>
      <charset val="1"/>
    </font>
    <font>
      <b/>
      <sz val="10"/>
      <name val="Arial"/>
      <family val="2"/>
      <charset val="1"/>
    </font>
    <font>
      <i/>
      <sz val="10"/>
      <name val="Arial"/>
      <family val="2"/>
      <charset val="1"/>
    </font>
    <font>
      <sz val="11"/>
      <name val="Calibri"/>
      <family val="2"/>
      <charset val="1"/>
    </font>
    <font>
      <u/>
      <sz val="10"/>
      <color indexed="30"/>
      <name val="Arial"/>
      <family val="2"/>
      <charset val="1"/>
    </font>
    <font>
      <i/>
      <sz val="11"/>
      <name val="Calibri"/>
      <family val="2"/>
      <charset val="1"/>
    </font>
    <font>
      <sz val="10"/>
      <color indexed="12"/>
      <name val="Arial"/>
      <family val="2"/>
      <charset val="1"/>
    </font>
    <font>
      <sz val="10"/>
      <name val="Arial"/>
      <family val="2"/>
      <charset val="1"/>
    </font>
  </fonts>
  <fills count="3">
    <fill>
      <patternFill patternType="none"/>
    </fill>
    <fill>
      <patternFill patternType="gray125"/>
    </fill>
    <fill>
      <patternFill patternType="solid">
        <fgColor indexed="42"/>
        <bgColor indexed="26"/>
      </patternFill>
    </fill>
  </fills>
  <borders count="5">
    <border>
      <left/>
      <right/>
      <top/>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diagonal/>
    </border>
    <border>
      <left/>
      <right style="hair">
        <color indexed="8"/>
      </right>
      <top style="hair">
        <color indexed="8"/>
      </top>
      <bottom/>
      <diagonal/>
    </border>
    <border>
      <left style="thin">
        <color indexed="8"/>
      </left>
      <right style="thin">
        <color indexed="8"/>
      </right>
      <top/>
      <bottom/>
      <diagonal/>
    </border>
  </borders>
  <cellStyleXfs count="5">
    <xf numFmtId="0" fontId="0" fillId="0" borderId="0"/>
    <xf numFmtId="167" fontId="10" fillId="0" borderId="0" applyBorder="0" applyProtection="0"/>
    <xf numFmtId="0" fontId="7" fillId="0" borderId="0" applyBorder="0" applyProtection="0"/>
    <xf numFmtId="0" fontId="10" fillId="0" borderId="0"/>
    <xf numFmtId="0" fontId="1" fillId="0" borderId="0"/>
  </cellStyleXfs>
  <cellXfs count="48">
    <xf numFmtId="0" fontId="0" fillId="0" borderId="0" xfId="0"/>
    <xf numFmtId="0" fontId="3" fillId="2" borderId="1" xfId="3" applyFont="1" applyFill="1" applyBorder="1"/>
    <xf numFmtId="0" fontId="0" fillId="0" borderId="1" xfId="0" applyFont="1" applyBorder="1"/>
    <xf numFmtId="0" fontId="3" fillId="2" borderId="2" xfId="0" applyFont="1" applyFill="1" applyBorder="1"/>
    <xf numFmtId="0" fontId="0" fillId="0" borderId="1" xfId="0" applyFont="1" applyBorder="1" applyAlignment="1">
      <alignment horizontal="left" vertical="center"/>
    </xf>
    <xf numFmtId="164" fontId="0" fillId="0" borderId="1" xfId="0" applyNumberFormat="1" applyBorder="1" applyAlignment="1">
      <alignment horizontal="left" vertical="center"/>
    </xf>
    <xf numFmtId="0" fontId="3" fillId="2" borderId="1" xfId="0" applyFont="1" applyFill="1" applyBorder="1"/>
    <xf numFmtId="4" fontId="0" fillId="0" borderId="1" xfId="0" applyNumberFormat="1" applyBorder="1"/>
    <xf numFmtId="165" fontId="4" fillId="0" borderId="0" xfId="0" applyNumberFormat="1" applyFont="1"/>
    <xf numFmtId="0" fontId="4" fillId="0" borderId="0" xfId="0" applyFont="1"/>
    <xf numFmtId="4" fontId="0" fillId="0" borderId="0" xfId="0" applyNumberFormat="1"/>
    <xf numFmtId="165" fontId="0" fillId="0" borderId="0" xfId="0" applyNumberFormat="1"/>
    <xf numFmtId="0" fontId="3" fillId="2" borderId="3" xfId="0" applyFont="1" applyFill="1" applyBorder="1"/>
    <xf numFmtId="166" fontId="0" fillId="0" borderId="1" xfId="0" applyNumberFormat="1" applyBorder="1"/>
    <xf numFmtId="166" fontId="0" fillId="0" borderId="1" xfId="0" applyNumberFormat="1" applyBorder="1" applyAlignment="1" applyProtection="1"/>
    <xf numFmtId="0" fontId="0" fillId="0" borderId="1" xfId="0" applyBorder="1" applyAlignment="1" applyProtection="1"/>
    <xf numFmtId="0" fontId="0" fillId="0" borderId="0" xfId="0" applyBorder="1" applyAlignment="1" applyProtection="1"/>
    <xf numFmtId="0" fontId="0" fillId="0" borderId="1" xfId="0" applyFont="1" applyBorder="1" applyAlignment="1">
      <alignment horizontal="left"/>
    </xf>
    <xf numFmtId="0" fontId="0" fillId="0" borderId="1" xfId="3" applyFont="1" applyBorder="1" applyAlignment="1">
      <alignment horizontal="center"/>
    </xf>
    <xf numFmtId="0" fontId="0" fillId="0" borderId="0" xfId="0" applyFont="1" applyBorder="1" applyAlignment="1">
      <alignment horizontal="center" vertical="center"/>
    </xf>
    <xf numFmtId="0" fontId="0" fillId="0" borderId="0" xfId="0" applyFont="1"/>
    <xf numFmtId="0" fontId="3" fillId="2" borderId="1" xfId="0" applyFont="1" applyFill="1" applyBorder="1" applyAlignment="1">
      <alignment horizontal="center" vertical="center" wrapText="1"/>
    </xf>
    <xf numFmtId="4" fontId="0" fillId="0" borderId="1" xfId="0" applyNumberFormat="1" applyFont="1" applyBorder="1" applyAlignment="1">
      <alignment wrapText="1"/>
    </xf>
    <xf numFmtId="0" fontId="0" fillId="0" borderId="0" xfId="0" applyFont="1" applyAlignment="1">
      <alignment wrapText="1"/>
    </xf>
    <xf numFmtId="165" fontId="0" fillId="0" borderId="1" xfId="0" applyNumberFormat="1" applyFont="1" applyBorder="1"/>
    <xf numFmtId="0" fontId="3" fillId="2" borderId="1" xfId="0" applyFont="1" applyFill="1" applyBorder="1" applyAlignment="1">
      <alignment horizontal="left"/>
    </xf>
    <xf numFmtId="0" fontId="3" fillId="2" borderId="1" xfId="0" applyFont="1" applyFill="1" applyBorder="1" applyAlignment="1">
      <alignment wrapText="1"/>
    </xf>
    <xf numFmtId="165" fontId="0" fillId="0" borderId="1" xfId="0" applyNumberFormat="1" applyBorder="1"/>
    <xf numFmtId="0" fontId="0" fillId="0" borderId="1" xfId="0" applyFont="1" applyBorder="1" applyAlignment="1">
      <alignment wrapText="1"/>
    </xf>
    <xf numFmtId="164" fontId="0" fillId="0" borderId="0" xfId="0" applyNumberFormat="1"/>
    <xf numFmtId="0" fontId="6" fillId="0" borderId="1" xfId="2" applyFont="1" applyBorder="1" applyAlignment="1" applyProtection="1"/>
    <xf numFmtId="0" fontId="9" fillId="0" borderId="1" xfId="0" applyFont="1" applyBorder="1"/>
    <xf numFmtId="0" fontId="6" fillId="0" borderId="0" xfId="2" applyFont="1" applyBorder="1" applyAlignment="1" applyProtection="1"/>
    <xf numFmtId="0" fontId="0" fillId="0" borderId="1" xfId="0" applyFont="1" applyBorder="1" applyAlignment="1" applyProtection="1"/>
    <xf numFmtId="164" fontId="0" fillId="0" borderId="1" xfId="0" applyNumberFormat="1" applyBorder="1" applyAlignment="1" applyProtection="1"/>
    <xf numFmtId="168" fontId="0" fillId="0" borderId="1" xfId="1" applyNumberFormat="1" applyFont="1" applyBorder="1" applyAlignment="1" applyProtection="1">
      <alignment horizontal="center" vertical="center"/>
    </xf>
    <xf numFmtId="169" fontId="0" fillId="0" borderId="1" xfId="1" applyNumberFormat="1" applyFont="1" applyBorder="1" applyAlignment="1" applyProtection="1">
      <alignment horizontal="center" vertical="center"/>
    </xf>
    <xf numFmtId="0" fontId="0" fillId="0" borderId="1" xfId="0" applyFont="1" applyBorder="1" applyAlignment="1">
      <alignment horizontal="center"/>
    </xf>
    <xf numFmtId="49" fontId="0" fillId="0" borderId="0" xfId="0" applyNumberFormat="1" applyFont="1"/>
    <xf numFmtId="0" fontId="0" fillId="0" borderId="0" xfId="0" applyFont="1" applyBorder="1" applyAlignment="1" applyProtection="1"/>
    <xf numFmtId="0" fontId="0" fillId="0" borderId="1" xfId="0" applyFont="1" applyBorder="1" applyAlignment="1">
      <alignment horizontal="left" vertical="center"/>
    </xf>
    <xf numFmtId="0" fontId="2" fillId="2" borderId="1" xfId="3" applyFont="1" applyFill="1" applyBorder="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0" fillId="0" borderId="0" xfId="0" applyFont="1" applyBorder="1" applyAlignment="1">
      <alignment horizontal="center" vertical="center" wrapText="1"/>
    </xf>
    <xf numFmtId="0" fontId="3" fillId="2" borderId="1" xfId="0" applyFont="1" applyFill="1" applyBorder="1" applyAlignment="1">
      <alignment horizontal="center"/>
    </xf>
    <xf numFmtId="0" fontId="0" fillId="0" borderId="1" xfId="0" applyFont="1" applyBorder="1" applyAlignment="1">
      <alignment horizontal="center" vertical="center"/>
    </xf>
    <xf numFmtId="0" fontId="0" fillId="0" borderId="4" xfId="0" applyFont="1" applyFill="1" applyBorder="1"/>
  </cellXfs>
  <cellStyles count="5">
    <cellStyle name="20% - Accent1 2 70" xfId="3" xr:uid="{00000000-0005-0000-0000-000000000000}"/>
    <cellStyle name="Comma" xfId="1" builtinId="3"/>
    <cellStyle name="Hyperlink" xfId="2" builtinId="8"/>
    <cellStyle name="Normal" xfId="0" builtinId="0"/>
    <cellStyle name="Normal 2" xfId="4" xr:uid="{00000000-0005-0000-0000-000004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DDE8CB"/>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hyperlink" Target="https://www.cnlopb.ca/information/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84"/>
  <sheetViews>
    <sheetView showGridLines="0" topLeftCell="A16" workbookViewId="0">
      <selection activeCell="C45" sqref="C45"/>
    </sheetView>
  </sheetViews>
  <sheetFormatPr defaultColWidth="8.7109375" defaultRowHeight="12.75" x14ac:dyDescent="0.2"/>
  <cols>
    <col min="2" max="2" width="27.42578125" customWidth="1"/>
    <col min="3" max="3" width="131.7109375" customWidth="1"/>
    <col min="4" max="4" width="247.140625" customWidth="1"/>
  </cols>
  <sheetData>
    <row r="1" spans="2:4" ht="18" x14ac:dyDescent="0.2">
      <c r="B1" s="41" t="s">
        <v>0</v>
      </c>
      <c r="C1" s="41"/>
      <c r="D1" s="41"/>
    </row>
    <row r="2" spans="2:4" ht="15.75" x14ac:dyDescent="0.25">
      <c r="B2" s="1" t="s">
        <v>1</v>
      </c>
      <c r="C2" s="1" t="s">
        <v>2</v>
      </c>
      <c r="D2" s="1" t="s">
        <v>3</v>
      </c>
    </row>
    <row r="3" spans="2:4" ht="12.75" customHeight="1" x14ac:dyDescent="0.2">
      <c r="B3" s="2" t="s">
        <v>4</v>
      </c>
      <c r="C3" s="2" t="s">
        <v>5</v>
      </c>
      <c r="D3" s="42" t="s">
        <v>6</v>
      </c>
    </row>
    <row r="4" spans="2:4" x14ac:dyDescent="0.2">
      <c r="B4" s="2" t="s">
        <v>7</v>
      </c>
      <c r="C4" s="2" t="s">
        <v>8</v>
      </c>
      <c r="D4" s="42"/>
    </row>
    <row r="5" spans="2:4" x14ac:dyDescent="0.2">
      <c r="B5" s="2" t="s">
        <v>9</v>
      </c>
      <c r="C5" s="2" t="s">
        <v>10</v>
      </c>
      <c r="D5" s="42"/>
    </row>
    <row r="6" spans="2:4" x14ac:dyDescent="0.2">
      <c r="B6" s="2" t="s">
        <v>11</v>
      </c>
      <c r="C6" s="2" t="s">
        <v>12</v>
      </c>
      <c r="D6" s="42"/>
    </row>
    <row r="7" spans="2:4" x14ac:dyDescent="0.2">
      <c r="B7" s="2" t="s">
        <v>13</v>
      </c>
      <c r="C7" s="2" t="s">
        <v>14</v>
      </c>
      <c r="D7" s="42"/>
    </row>
    <row r="8" spans="2:4" x14ac:dyDescent="0.2">
      <c r="B8" s="2" t="s">
        <v>15</v>
      </c>
      <c r="C8" s="2" t="s">
        <v>16</v>
      </c>
      <c r="D8" s="42"/>
    </row>
    <row r="9" spans="2:4" x14ac:dyDescent="0.2">
      <c r="B9" s="2" t="s">
        <v>17</v>
      </c>
      <c r="C9" s="2" t="s">
        <v>18</v>
      </c>
      <c r="D9" s="42"/>
    </row>
    <row r="10" spans="2:4" x14ac:dyDescent="0.2">
      <c r="B10" s="2" t="s">
        <v>19</v>
      </c>
      <c r="C10" s="2" t="s">
        <v>20</v>
      </c>
      <c r="D10" s="42"/>
    </row>
    <row r="11" spans="2:4" x14ac:dyDescent="0.2">
      <c r="B11" s="2" t="s">
        <v>21</v>
      </c>
      <c r="C11" s="2" t="s">
        <v>22</v>
      </c>
      <c r="D11" s="42"/>
    </row>
    <row r="12" spans="2:4" x14ac:dyDescent="0.2">
      <c r="B12" s="2" t="s">
        <v>23</v>
      </c>
      <c r="C12" s="2" t="s">
        <v>24</v>
      </c>
      <c r="D12" s="2"/>
    </row>
    <row r="13" spans="2:4" x14ac:dyDescent="0.2">
      <c r="B13" s="2" t="s">
        <v>25</v>
      </c>
      <c r="C13" s="2" t="s">
        <v>26</v>
      </c>
      <c r="D13" s="2"/>
    </row>
    <row r="14" spans="2:4" x14ac:dyDescent="0.2">
      <c r="B14" s="2" t="s">
        <v>27</v>
      </c>
      <c r="C14" s="2" t="s">
        <v>28</v>
      </c>
      <c r="D14" s="2"/>
    </row>
    <row r="15" spans="2:4" x14ac:dyDescent="0.2">
      <c r="B15" s="2" t="s">
        <v>29</v>
      </c>
      <c r="C15" s="2" t="s">
        <v>30</v>
      </c>
      <c r="D15" s="2"/>
    </row>
    <row r="16" spans="2:4" x14ac:dyDescent="0.2">
      <c r="B16" s="2" t="s">
        <v>31</v>
      </c>
      <c r="C16" s="2" t="s">
        <v>32</v>
      </c>
      <c r="D16" s="2"/>
    </row>
    <row r="17" spans="2:4" x14ac:dyDescent="0.2">
      <c r="B17" s="2" t="s">
        <v>33</v>
      </c>
      <c r="C17" s="2" t="s">
        <v>34</v>
      </c>
      <c r="D17" s="2"/>
    </row>
    <row r="18" spans="2:4" x14ac:dyDescent="0.2">
      <c r="B18" s="2" t="s">
        <v>35</v>
      </c>
      <c r="C18" s="2" t="s">
        <v>36</v>
      </c>
      <c r="D18" s="2"/>
    </row>
    <row r="19" spans="2:4" x14ac:dyDescent="0.2">
      <c r="B19" s="2" t="s">
        <v>37</v>
      </c>
      <c r="C19" s="2" t="s">
        <v>38</v>
      </c>
      <c r="D19" s="2"/>
    </row>
    <row r="20" spans="2:4" x14ac:dyDescent="0.2">
      <c r="B20" s="2" t="s">
        <v>39</v>
      </c>
      <c r="C20" s="2" t="s">
        <v>40</v>
      </c>
      <c r="D20" s="2"/>
    </row>
    <row r="21" spans="2:4" x14ac:dyDescent="0.2">
      <c r="B21" s="2" t="s">
        <v>41</v>
      </c>
      <c r="C21" s="2" t="s">
        <v>24</v>
      </c>
      <c r="D21" s="2"/>
    </row>
    <row r="22" spans="2:4" x14ac:dyDescent="0.2">
      <c r="B22" s="2" t="s">
        <v>42</v>
      </c>
      <c r="C22" s="2" t="s">
        <v>24</v>
      </c>
      <c r="D22" s="2"/>
    </row>
    <row r="23" spans="2:4" x14ac:dyDescent="0.2">
      <c r="B23" s="2" t="s">
        <v>43</v>
      </c>
      <c r="C23" s="2" t="s">
        <v>44</v>
      </c>
      <c r="D23" s="2"/>
    </row>
    <row r="24" spans="2:4" x14ac:dyDescent="0.2">
      <c r="B24" s="2" t="s">
        <v>45</v>
      </c>
      <c r="C24" s="2" t="s">
        <v>46</v>
      </c>
      <c r="D24" s="2"/>
    </row>
    <row r="25" spans="2:4" x14ac:dyDescent="0.2">
      <c r="B25" s="2" t="s">
        <v>47</v>
      </c>
      <c r="C25" s="2" t="s">
        <v>48</v>
      </c>
      <c r="D25" s="2"/>
    </row>
    <row r="26" spans="2:4" x14ac:dyDescent="0.2">
      <c r="B26" s="2" t="s">
        <v>49</v>
      </c>
      <c r="C26" s="2" t="s">
        <v>50</v>
      </c>
      <c r="D26" s="2"/>
    </row>
    <row r="27" spans="2:4" x14ac:dyDescent="0.2">
      <c r="B27" s="2" t="s">
        <v>51</v>
      </c>
      <c r="C27" s="2" t="s">
        <v>52</v>
      </c>
      <c r="D27" s="2"/>
    </row>
    <row r="28" spans="2:4" x14ac:dyDescent="0.2">
      <c r="B28" s="2" t="s">
        <v>53</v>
      </c>
      <c r="C28" s="2" t="s">
        <v>54</v>
      </c>
      <c r="D28" s="2"/>
    </row>
    <row r="29" spans="2:4" x14ac:dyDescent="0.2">
      <c r="B29" s="2" t="s">
        <v>55</v>
      </c>
      <c r="C29" s="2" t="s">
        <v>56</v>
      </c>
      <c r="D29" s="2"/>
    </row>
    <row r="30" spans="2:4" x14ac:dyDescent="0.2">
      <c r="B30" s="2" t="s">
        <v>57</v>
      </c>
      <c r="C30" s="2" t="s">
        <v>58</v>
      </c>
      <c r="D30" s="2"/>
    </row>
    <row r="31" spans="2:4" x14ac:dyDescent="0.2">
      <c r="B31" s="2" t="s">
        <v>59</v>
      </c>
      <c r="C31" s="2" t="s">
        <v>60</v>
      </c>
      <c r="D31" s="2"/>
    </row>
    <row r="32" spans="2:4" x14ac:dyDescent="0.2">
      <c r="B32" s="2" t="s">
        <v>61</v>
      </c>
      <c r="C32" s="2" t="s">
        <v>62</v>
      </c>
      <c r="D32" s="2" t="s">
        <v>63</v>
      </c>
    </row>
    <row r="33" spans="2:4" x14ac:dyDescent="0.2">
      <c r="B33" s="2" t="s">
        <v>64</v>
      </c>
      <c r="C33" s="2" t="s">
        <v>65</v>
      </c>
      <c r="D33" s="2"/>
    </row>
    <row r="34" spans="2:4" x14ac:dyDescent="0.2">
      <c r="B34" s="2" t="s">
        <v>66</v>
      </c>
      <c r="C34" s="2" t="s">
        <v>67</v>
      </c>
      <c r="D34" s="2"/>
    </row>
    <row r="35" spans="2:4" x14ac:dyDescent="0.2">
      <c r="B35" s="2" t="s">
        <v>68</v>
      </c>
      <c r="C35" s="2" t="s">
        <v>69</v>
      </c>
      <c r="D35" s="2"/>
    </row>
    <row r="36" spans="2:4" x14ac:dyDescent="0.2">
      <c r="B36" s="2" t="s">
        <v>70</v>
      </c>
      <c r="C36" s="2" t="s">
        <v>71</v>
      </c>
      <c r="D36" s="2"/>
    </row>
    <row r="37" spans="2:4" x14ac:dyDescent="0.2">
      <c r="B37" s="2" t="s">
        <v>72</v>
      </c>
      <c r="C37" s="2" t="s">
        <v>73</v>
      </c>
      <c r="D37" s="2"/>
    </row>
    <row r="38" spans="2:4" x14ac:dyDescent="0.2">
      <c r="B38" s="2" t="s">
        <v>74</v>
      </c>
      <c r="C38" s="2" t="s">
        <v>75</v>
      </c>
      <c r="D38" s="2"/>
    </row>
    <row r="39" spans="2:4" x14ac:dyDescent="0.2">
      <c r="B39" s="2" t="s">
        <v>76</v>
      </c>
      <c r="C39" s="2" t="s">
        <v>77</v>
      </c>
      <c r="D39" s="2"/>
    </row>
    <row r="42" spans="2:4" ht="18" x14ac:dyDescent="0.2">
      <c r="B42" s="41" t="s">
        <v>78</v>
      </c>
      <c r="C42" s="41"/>
      <c r="D42" s="41"/>
    </row>
    <row r="43" spans="2:4" ht="15.75" x14ac:dyDescent="0.25">
      <c r="B43" s="1" t="s">
        <v>1</v>
      </c>
      <c r="C43" s="1" t="s">
        <v>2</v>
      </c>
      <c r="D43" s="1" t="s">
        <v>3</v>
      </c>
    </row>
    <row r="44" spans="2:4" x14ac:dyDescent="0.2">
      <c r="B44" s="2" t="s">
        <v>79</v>
      </c>
      <c r="C44" s="2" t="s">
        <v>80</v>
      </c>
      <c r="D44" s="2"/>
    </row>
    <row r="45" spans="2:4" x14ac:dyDescent="0.2">
      <c r="B45" s="2" t="s">
        <v>81</v>
      </c>
      <c r="C45" s="2" t="s">
        <v>82</v>
      </c>
      <c r="D45" s="2"/>
    </row>
    <row r="46" spans="2:4" x14ac:dyDescent="0.2">
      <c r="B46" s="2" t="s">
        <v>83</v>
      </c>
      <c r="C46" s="2" t="s">
        <v>84</v>
      </c>
      <c r="D46" s="2"/>
    </row>
    <row r="47" spans="2:4" x14ac:dyDescent="0.2">
      <c r="B47" s="2" t="s">
        <v>85</v>
      </c>
      <c r="C47" s="2" t="s">
        <v>86</v>
      </c>
      <c r="D47" s="2"/>
    </row>
    <row r="48" spans="2:4" x14ac:dyDescent="0.2">
      <c r="B48" s="2" t="s">
        <v>87</v>
      </c>
      <c r="C48" s="2" t="s">
        <v>88</v>
      </c>
      <c r="D48" s="2"/>
    </row>
    <row r="49" spans="2:4" x14ac:dyDescent="0.2">
      <c r="B49" s="2" t="s">
        <v>89</v>
      </c>
      <c r="C49" s="2" t="s">
        <v>90</v>
      </c>
      <c r="D49" s="2"/>
    </row>
    <row r="50" spans="2:4" x14ac:dyDescent="0.2">
      <c r="B50" s="2" t="s">
        <v>91</v>
      </c>
      <c r="C50" s="2" t="s">
        <v>92</v>
      </c>
      <c r="D50" s="2"/>
    </row>
    <row r="51" spans="2:4" x14ac:dyDescent="0.2">
      <c r="B51" s="2" t="s">
        <v>93</v>
      </c>
      <c r="C51" s="2" t="s">
        <v>94</v>
      </c>
      <c r="D51" s="2"/>
    </row>
    <row r="52" spans="2:4" x14ac:dyDescent="0.2">
      <c r="B52" s="2" t="s">
        <v>95</v>
      </c>
      <c r="C52" s="2" t="s">
        <v>96</v>
      </c>
      <c r="D52" s="2"/>
    </row>
    <row r="53" spans="2:4" x14ac:dyDescent="0.2">
      <c r="B53" s="2" t="s">
        <v>97</v>
      </c>
      <c r="C53" s="2" t="s">
        <v>98</v>
      </c>
      <c r="D53" s="2"/>
    </row>
    <row r="54" spans="2:4" x14ac:dyDescent="0.2">
      <c r="B54" s="2" t="s">
        <v>99</v>
      </c>
      <c r="C54" s="2" t="s">
        <v>100</v>
      </c>
      <c r="D54" s="2"/>
    </row>
    <row r="55" spans="2:4" x14ac:dyDescent="0.2">
      <c r="B55" s="2" t="s">
        <v>101</v>
      </c>
      <c r="C55" s="2" t="s">
        <v>102</v>
      </c>
      <c r="D55" s="2"/>
    </row>
    <row r="56" spans="2:4" x14ac:dyDescent="0.2">
      <c r="B56" s="2" t="s">
        <v>103</v>
      </c>
      <c r="C56" s="2" t="s">
        <v>104</v>
      </c>
      <c r="D56" s="2"/>
    </row>
    <row r="57" spans="2:4" x14ac:dyDescent="0.2">
      <c r="B57" s="2" t="s">
        <v>105</v>
      </c>
      <c r="C57" s="2" t="s">
        <v>106</v>
      </c>
      <c r="D57" s="2"/>
    </row>
    <row r="58" spans="2:4" x14ac:dyDescent="0.2">
      <c r="B58" s="2" t="s">
        <v>107</v>
      </c>
      <c r="C58" s="2" t="s">
        <v>108</v>
      </c>
      <c r="D58" s="2"/>
    </row>
    <row r="59" spans="2:4" x14ac:dyDescent="0.2">
      <c r="B59" s="2" t="s">
        <v>109</v>
      </c>
      <c r="C59" s="2" t="s">
        <v>110</v>
      </c>
      <c r="D59" s="2"/>
    </row>
    <row r="60" spans="2:4" x14ac:dyDescent="0.2">
      <c r="B60" s="2" t="s">
        <v>111</v>
      </c>
      <c r="C60" s="2" t="s">
        <v>112</v>
      </c>
      <c r="D60" s="2"/>
    </row>
    <row r="61" spans="2:4" x14ac:dyDescent="0.2">
      <c r="B61" s="2" t="s">
        <v>113</v>
      </c>
      <c r="C61" s="2" t="s">
        <v>114</v>
      </c>
      <c r="D61" s="2"/>
    </row>
    <row r="62" spans="2:4" x14ac:dyDescent="0.2">
      <c r="B62" s="2" t="s">
        <v>115</v>
      </c>
      <c r="C62" s="2" t="s">
        <v>116</v>
      </c>
      <c r="D62" s="2" t="s">
        <v>117</v>
      </c>
    </row>
    <row r="63" spans="2:4" x14ac:dyDescent="0.2">
      <c r="B63" s="2" t="s">
        <v>118</v>
      </c>
      <c r="C63" s="2" t="s">
        <v>119</v>
      </c>
      <c r="D63" s="2"/>
    </row>
    <row r="64" spans="2:4" x14ac:dyDescent="0.2">
      <c r="B64" s="2" t="s">
        <v>120</v>
      </c>
      <c r="C64" s="2" t="s">
        <v>121</v>
      </c>
      <c r="D64" s="2"/>
    </row>
    <row r="65" spans="2:4" x14ac:dyDescent="0.2">
      <c r="B65" s="2" t="s">
        <v>122</v>
      </c>
      <c r="C65" s="2" t="s">
        <v>123</v>
      </c>
      <c r="D65" s="2"/>
    </row>
    <row r="66" spans="2:4" x14ac:dyDescent="0.2">
      <c r="B66" s="2" t="s">
        <v>124</v>
      </c>
      <c r="C66" s="2" t="s">
        <v>125</v>
      </c>
      <c r="D66" s="2" t="s">
        <v>126</v>
      </c>
    </row>
    <row r="67" spans="2:4" x14ac:dyDescent="0.2">
      <c r="B67" s="2" t="s">
        <v>127</v>
      </c>
      <c r="C67" s="2" t="s">
        <v>128</v>
      </c>
      <c r="D67" s="2"/>
    </row>
    <row r="68" spans="2:4" x14ac:dyDescent="0.2">
      <c r="B68" s="2" t="s">
        <v>129</v>
      </c>
      <c r="C68" s="2" t="s">
        <v>130</v>
      </c>
      <c r="D68" s="2"/>
    </row>
    <row r="69" spans="2:4" x14ac:dyDescent="0.2">
      <c r="B69" s="2" t="s">
        <v>131</v>
      </c>
      <c r="C69" s="2" t="s">
        <v>132</v>
      </c>
      <c r="D69" s="2"/>
    </row>
    <row r="70" spans="2:4" x14ac:dyDescent="0.2">
      <c r="B70" s="2" t="s">
        <v>133</v>
      </c>
      <c r="C70" s="2" t="s">
        <v>134</v>
      </c>
      <c r="D70" s="2"/>
    </row>
    <row r="71" spans="2:4" x14ac:dyDescent="0.2">
      <c r="B71" s="2" t="s">
        <v>135</v>
      </c>
      <c r="C71" s="2" t="s">
        <v>136</v>
      </c>
      <c r="D71" s="2"/>
    </row>
    <row r="72" spans="2:4" x14ac:dyDescent="0.2">
      <c r="B72" s="2" t="s">
        <v>137</v>
      </c>
      <c r="C72" s="2" t="s">
        <v>138</v>
      </c>
      <c r="D72" s="2"/>
    </row>
    <row r="73" spans="2:4" x14ac:dyDescent="0.2">
      <c r="B73" s="2" t="s">
        <v>139</v>
      </c>
      <c r="C73" s="2" t="s">
        <v>140</v>
      </c>
      <c r="D73" s="2"/>
    </row>
    <row r="74" spans="2:4" x14ac:dyDescent="0.2">
      <c r="B74" s="2" t="s">
        <v>141</v>
      </c>
      <c r="C74" s="2" t="s">
        <v>142</v>
      </c>
      <c r="D74" s="2"/>
    </row>
    <row r="75" spans="2:4" x14ac:dyDescent="0.2">
      <c r="B75" s="2" t="s">
        <v>143</v>
      </c>
      <c r="C75" s="2" t="s">
        <v>144</v>
      </c>
      <c r="D75" s="2"/>
    </row>
    <row r="76" spans="2:4" x14ac:dyDescent="0.2">
      <c r="B76" s="2" t="s">
        <v>145</v>
      </c>
      <c r="C76" s="2" t="s">
        <v>146</v>
      </c>
      <c r="D76" s="2"/>
    </row>
    <row r="77" spans="2:4" x14ac:dyDescent="0.2">
      <c r="B77" s="2" t="s">
        <v>147</v>
      </c>
      <c r="C77" s="2" t="s">
        <v>148</v>
      </c>
      <c r="D77" s="2"/>
    </row>
    <row r="78" spans="2:4" x14ac:dyDescent="0.2">
      <c r="B78" s="2" t="s">
        <v>149</v>
      </c>
      <c r="C78" s="2" t="s">
        <v>150</v>
      </c>
      <c r="D78" s="2"/>
    </row>
    <row r="79" spans="2:4" x14ac:dyDescent="0.2">
      <c r="B79" s="2" t="s">
        <v>151</v>
      </c>
      <c r="C79" s="2" t="s">
        <v>152</v>
      </c>
      <c r="D79" s="2"/>
    </row>
    <row r="80" spans="2:4" x14ac:dyDescent="0.2">
      <c r="B80" s="2" t="s">
        <v>153</v>
      </c>
      <c r="C80" s="2" t="s">
        <v>154</v>
      </c>
      <c r="D80" s="2"/>
    </row>
    <row r="81" spans="2:4" x14ac:dyDescent="0.2">
      <c r="B81" s="2" t="s">
        <v>155</v>
      </c>
      <c r="C81" s="2" t="s">
        <v>156</v>
      </c>
      <c r="D81" s="2"/>
    </row>
    <row r="82" spans="2:4" x14ac:dyDescent="0.2">
      <c r="B82" s="2" t="s">
        <v>157</v>
      </c>
      <c r="C82" s="2" t="s">
        <v>158</v>
      </c>
      <c r="D82" s="2"/>
    </row>
    <row r="83" spans="2:4" x14ac:dyDescent="0.2">
      <c r="B83" s="2" t="s">
        <v>159</v>
      </c>
      <c r="C83" s="2" t="s">
        <v>160</v>
      </c>
      <c r="D83" s="2"/>
    </row>
    <row r="84" spans="2:4" x14ac:dyDescent="0.2">
      <c r="B84" s="2" t="s">
        <v>161</v>
      </c>
      <c r="C84" s="2" t="s">
        <v>162</v>
      </c>
      <c r="D84" s="2"/>
    </row>
  </sheetData>
  <sheetProtection selectLockedCells="1" selectUnlockedCells="1"/>
  <mergeCells count="3">
    <mergeCell ref="B1:D1"/>
    <mergeCell ref="D3:D11"/>
    <mergeCell ref="B42:D42"/>
  </mergeCells>
  <pageMargins left="0.70000000000000007" right="0.70000000000000007" top="0.75" bottom="0.75" header="0.51181102362204722" footer="0.51181102362204722"/>
  <pageSetup firstPageNumber="0"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65536"/>
  <sheetViews>
    <sheetView showGridLines="0" workbookViewId="0">
      <selection activeCell="A2" sqref="A2"/>
    </sheetView>
  </sheetViews>
  <sheetFormatPr defaultColWidth="11.42578125" defaultRowHeight="12.75" x14ac:dyDescent="0.2"/>
  <cols>
    <col min="1" max="1" width="19" customWidth="1"/>
    <col min="3" max="3" width="14.7109375" customWidth="1"/>
    <col min="4" max="4" width="13.85546875" customWidth="1"/>
    <col min="5" max="5" width="19" customWidth="1"/>
  </cols>
  <sheetData>
    <row r="1" spans="1:14" ht="28.35" customHeight="1" x14ac:dyDescent="0.25">
      <c r="A1" s="6" t="s">
        <v>1</v>
      </c>
      <c r="B1" s="6" t="s">
        <v>163</v>
      </c>
      <c r="C1" s="6" t="s">
        <v>164</v>
      </c>
      <c r="D1" s="21" t="s">
        <v>232</v>
      </c>
      <c r="E1" s="21" t="s">
        <v>233</v>
      </c>
      <c r="F1" s="6">
        <v>2020</v>
      </c>
      <c r="G1" s="6">
        <v>2025</v>
      </c>
      <c r="H1" s="6">
        <v>2030</v>
      </c>
      <c r="I1" s="6">
        <v>2035</v>
      </c>
      <c r="J1" s="6">
        <v>2040</v>
      </c>
      <c r="K1" s="6">
        <v>2045</v>
      </c>
      <c r="L1" s="6">
        <v>2050</v>
      </c>
      <c r="M1" s="6" t="s">
        <v>167</v>
      </c>
      <c r="N1" s="6" t="s">
        <v>168</v>
      </c>
    </row>
    <row r="2" spans="1:14" ht="14.65" customHeight="1" x14ac:dyDescent="0.2">
      <c r="A2" s="43" t="s">
        <v>4</v>
      </c>
      <c r="B2" s="2" t="s">
        <v>169</v>
      </c>
      <c r="C2" s="2" t="s">
        <v>254</v>
      </c>
      <c r="D2" s="2" t="s">
        <v>124</v>
      </c>
      <c r="E2" s="2" t="s">
        <v>105</v>
      </c>
      <c r="F2" s="27">
        <v>0.63278246870585098</v>
      </c>
      <c r="G2" s="27">
        <v>0.63278246870585098</v>
      </c>
      <c r="H2" s="27">
        <v>0.63278246870585098</v>
      </c>
      <c r="I2" s="27">
        <v>0.63278246870585098</v>
      </c>
      <c r="J2" s="27">
        <v>0.63278246870585098</v>
      </c>
      <c r="K2" s="27">
        <v>0.63278246870585098</v>
      </c>
      <c r="L2" s="27">
        <v>0.63278246870585098</v>
      </c>
      <c r="M2" s="2" t="s">
        <v>255</v>
      </c>
      <c r="N2" s="2">
        <v>1</v>
      </c>
    </row>
    <row r="3" spans="1:14" ht="14.65" customHeight="1" x14ac:dyDescent="0.2">
      <c r="A3" s="43"/>
      <c r="B3" s="2" t="s">
        <v>169</v>
      </c>
      <c r="C3" s="2" t="s">
        <v>254</v>
      </c>
      <c r="D3" s="2" t="s">
        <v>133</v>
      </c>
      <c r="E3" s="2" t="s">
        <v>105</v>
      </c>
      <c r="F3" s="27">
        <v>0.18891480763544399</v>
      </c>
      <c r="G3" s="27">
        <v>0.18891480763544399</v>
      </c>
      <c r="H3" s="27">
        <v>0.18891480763544399</v>
      </c>
      <c r="I3" s="27">
        <v>0.18891480763544399</v>
      </c>
      <c r="J3" s="27">
        <v>0.18891480763544399</v>
      </c>
      <c r="K3" s="27">
        <v>0.18891480763544399</v>
      </c>
      <c r="L3" s="27">
        <v>0.18891480763544399</v>
      </c>
      <c r="M3" s="2" t="s">
        <v>255</v>
      </c>
      <c r="N3" s="2">
        <v>1</v>
      </c>
    </row>
    <row r="4" spans="1:14" ht="14.65" customHeight="1" x14ac:dyDescent="0.2">
      <c r="A4" s="43"/>
      <c r="B4" s="2" t="s">
        <v>169</v>
      </c>
      <c r="C4" s="2" t="s">
        <v>254</v>
      </c>
      <c r="D4" s="2" t="s">
        <v>131</v>
      </c>
      <c r="E4" s="2" t="s">
        <v>105</v>
      </c>
      <c r="F4" s="27">
        <v>7.0703420179386897E-2</v>
      </c>
      <c r="G4" s="27">
        <v>7.0703420179386897E-2</v>
      </c>
      <c r="H4" s="27">
        <v>7.0703420179386897E-2</v>
      </c>
      <c r="I4" s="27">
        <v>7.0703420179386897E-2</v>
      </c>
      <c r="J4" s="27">
        <v>7.0703420179386897E-2</v>
      </c>
      <c r="K4" s="27">
        <v>7.0703420179386897E-2</v>
      </c>
      <c r="L4" s="27">
        <v>7.0703420179386897E-2</v>
      </c>
      <c r="M4" s="2" t="s">
        <v>255</v>
      </c>
      <c r="N4" s="2">
        <v>1</v>
      </c>
    </row>
    <row r="5" spans="1:14" ht="14.65" customHeight="1" x14ac:dyDescent="0.2">
      <c r="A5" s="43"/>
      <c r="B5" s="2" t="s">
        <v>169</v>
      </c>
      <c r="C5" s="2" t="s">
        <v>254</v>
      </c>
      <c r="D5" s="2" t="s">
        <v>141</v>
      </c>
      <c r="E5" s="2" t="s">
        <v>105</v>
      </c>
      <c r="F5" s="27">
        <v>0.107599303479318</v>
      </c>
      <c r="G5" s="27">
        <v>0.107599303479318</v>
      </c>
      <c r="H5" s="27">
        <v>0.107599303479318</v>
      </c>
      <c r="I5" s="27">
        <v>0.107599303479318</v>
      </c>
      <c r="J5" s="27">
        <v>0.107599303479318</v>
      </c>
      <c r="K5" s="27">
        <v>0.107599303479318</v>
      </c>
      <c r="L5" s="27">
        <v>0.107599303479318</v>
      </c>
      <c r="M5" s="2" t="s">
        <v>255</v>
      </c>
      <c r="N5" s="2">
        <v>1</v>
      </c>
    </row>
    <row r="6" spans="1:14" ht="14.65" customHeight="1" x14ac:dyDescent="0.2">
      <c r="A6" s="43" t="s">
        <v>7</v>
      </c>
      <c r="B6" s="2" t="s">
        <v>175</v>
      </c>
      <c r="C6" s="2" t="s">
        <v>256</v>
      </c>
      <c r="D6" s="2" t="s">
        <v>124</v>
      </c>
      <c r="E6" s="2" t="s">
        <v>101</v>
      </c>
      <c r="F6" s="27">
        <v>0.414407928334946</v>
      </c>
      <c r="G6" s="27">
        <v>0.414407928334946</v>
      </c>
      <c r="H6" s="27">
        <v>0.414407928334946</v>
      </c>
      <c r="I6" s="27">
        <v>0.414407928334946</v>
      </c>
      <c r="J6" s="27">
        <v>0.414407928334946</v>
      </c>
      <c r="K6" s="27">
        <v>0.414407928334946</v>
      </c>
      <c r="L6" s="27">
        <v>0.414407928334946</v>
      </c>
      <c r="M6" s="2" t="s">
        <v>255</v>
      </c>
      <c r="N6" s="2">
        <v>1</v>
      </c>
    </row>
    <row r="7" spans="1:14" ht="14.65" customHeight="1" x14ac:dyDescent="0.2">
      <c r="A7" s="43"/>
      <c r="B7" s="2" t="s">
        <v>175</v>
      </c>
      <c r="C7" s="2" t="s">
        <v>256</v>
      </c>
      <c r="D7" s="2" t="s">
        <v>122</v>
      </c>
      <c r="E7" s="2" t="s">
        <v>101</v>
      </c>
      <c r="F7" s="27">
        <v>0.229915386084835</v>
      </c>
      <c r="G7" s="27">
        <v>0.229915386084835</v>
      </c>
      <c r="H7" s="27">
        <v>0.229915386084835</v>
      </c>
      <c r="I7" s="27">
        <v>0.229915386084835</v>
      </c>
      <c r="J7" s="27">
        <v>0.229915386084835</v>
      </c>
      <c r="K7" s="27">
        <v>0.229915386084835</v>
      </c>
      <c r="L7" s="27">
        <v>0.229915386084835</v>
      </c>
      <c r="M7" s="2" t="s">
        <v>255</v>
      </c>
      <c r="N7" s="2">
        <v>1</v>
      </c>
    </row>
    <row r="8" spans="1:14" ht="14.65" customHeight="1" x14ac:dyDescent="0.2">
      <c r="A8" s="43"/>
      <c r="B8" s="2" t="s">
        <v>175</v>
      </c>
      <c r="C8" s="2" t="s">
        <v>256</v>
      </c>
      <c r="D8" s="2" t="s">
        <v>131</v>
      </c>
      <c r="E8" s="2" t="s">
        <v>101</v>
      </c>
      <c r="F8" s="27">
        <v>1.1918690582993101E-2</v>
      </c>
      <c r="G8" s="27">
        <v>1.1918690582993101E-2</v>
      </c>
      <c r="H8" s="27">
        <v>1.1918690582993101E-2</v>
      </c>
      <c r="I8" s="27">
        <v>1.1918690582993101E-2</v>
      </c>
      <c r="J8" s="27">
        <v>1.1918690582993101E-2</v>
      </c>
      <c r="K8" s="27">
        <v>1.1918690582993101E-2</v>
      </c>
      <c r="L8" s="27">
        <v>1.1918690582993101E-2</v>
      </c>
      <c r="M8" s="2" t="s">
        <v>255</v>
      </c>
      <c r="N8" s="2">
        <v>1</v>
      </c>
    </row>
    <row r="9" spans="1:14" ht="14.65" customHeight="1" x14ac:dyDescent="0.2">
      <c r="A9" s="43"/>
      <c r="B9" s="2" t="s">
        <v>175</v>
      </c>
      <c r="C9" s="2" t="s">
        <v>256</v>
      </c>
      <c r="D9" s="2" t="s">
        <v>135</v>
      </c>
      <c r="E9" s="2" t="s">
        <v>101</v>
      </c>
      <c r="F9" s="27">
        <v>0.19276960599884699</v>
      </c>
      <c r="G9" s="27">
        <v>0.19276960599884699</v>
      </c>
      <c r="H9" s="27">
        <v>0.19276960599884699</v>
      </c>
      <c r="I9" s="27">
        <v>0.19276960599884699</v>
      </c>
      <c r="J9" s="27">
        <v>0.19276960599884699</v>
      </c>
      <c r="K9" s="27">
        <v>0.19276960599884699</v>
      </c>
      <c r="L9" s="27">
        <v>0.19276960599884699</v>
      </c>
      <c r="M9" s="2" t="s">
        <v>255</v>
      </c>
      <c r="N9" s="2">
        <v>1</v>
      </c>
    </row>
    <row r="10" spans="1:14" ht="14.65" customHeight="1" x14ac:dyDescent="0.2">
      <c r="A10" s="43"/>
      <c r="B10" s="2" t="s">
        <v>175</v>
      </c>
      <c r="C10" s="2" t="s">
        <v>256</v>
      </c>
      <c r="D10" s="2" t="s">
        <v>120</v>
      </c>
      <c r="E10" s="2" t="s">
        <v>101</v>
      </c>
      <c r="F10" s="27">
        <v>0.15098838899837899</v>
      </c>
      <c r="G10" s="27">
        <v>0.15098838899837899</v>
      </c>
      <c r="H10" s="27">
        <v>0.15098838899837899</v>
      </c>
      <c r="I10" s="27">
        <v>0.15098838899837899</v>
      </c>
      <c r="J10" s="27">
        <v>0.15098838899837899</v>
      </c>
      <c r="K10" s="27">
        <v>0.15098838899837899</v>
      </c>
      <c r="L10" s="27">
        <v>0.15098838899837899</v>
      </c>
      <c r="M10" s="2" t="s">
        <v>255</v>
      </c>
      <c r="N10" s="2">
        <v>1</v>
      </c>
    </row>
    <row r="11" spans="1:14" ht="14.65" customHeight="1" x14ac:dyDescent="0.2">
      <c r="A11" s="43" t="s">
        <v>11</v>
      </c>
      <c r="B11" s="2" t="s">
        <v>176</v>
      </c>
      <c r="C11" s="2" t="s">
        <v>257</v>
      </c>
      <c r="D11" s="2" t="s">
        <v>124</v>
      </c>
      <c r="E11" s="2" t="s">
        <v>109</v>
      </c>
      <c r="F11" s="27">
        <v>0.542127506862494</v>
      </c>
      <c r="G11" s="27">
        <v>0.542127506862494</v>
      </c>
      <c r="H11" s="27">
        <v>0.542127506862494</v>
      </c>
      <c r="I11" s="27">
        <v>0.542127506862494</v>
      </c>
      <c r="J11" s="27">
        <v>0.542127506862494</v>
      </c>
      <c r="K11" s="27">
        <v>0.542127506862494</v>
      </c>
      <c r="L11" s="27">
        <v>0.542127506862494</v>
      </c>
      <c r="M11" s="2" t="s">
        <v>255</v>
      </c>
      <c r="N11" s="2">
        <v>1</v>
      </c>
    </row>
    <row r="12" spans="1:14" ht="14.65" customHeight="1" x14ac:dyDescent="0.2">
      <c r="A12" s="43"/>
      <c r="B12" s="2" t="s">
        <v>176</v>
      </c>
      <c r="C12" s="2" t="s">
        <v>257</v>
      </c>
      <c r="D12" s="2" t="s">
        <v>122</v>
      </c>
      <c r="E12" s="2" t="s">
        <v>109</v>
      </c>
      <c r="F12" s="27">
        <v>0.16485951713168001</v>
      </c>
      <c r="G12" s="27">
        <v>0.16485951713168001</v>
      </c>
      <c r="H12" s="27">
        <v>0.16485951713168001</v>
      </c>
      <c r="I12" s="27">
        <v>0.16485951713168001</v>
      </c>
      <c r="J12" s="27">
        <v>0.16485951713168001</v>
      </c>
      <c r="K12" s="27">
        <v>0.16485951713168001</v>
      </c>
      <c r="L12" s="27">
        <v>0.16485951713168001</v>
      </c>
      <c r="M12" s="2" t="s">
        <v>255</v>
      </c>
      <c r="N12" s="2">
        <v>1</v>
      </c>
    </row>
    <row r="13" spans="1:14" ht="14.65" customHeight="1" x14ac:dyDescent="0.2">
      <c r="A13" s="43"/>
      <c r="B13" s="2" t="s">
        <v>176</v>
      </c>
      <c r="C13" s="2" t="s">
        <v>257</v>
      </c>
      <c r="D13" s="2" t="s">
        <v>135</v>
      </c>
      <c r="E13" s="2" t="s">
        <v>109</v>
      </c>
      <c r="F13" s="27">
        <v>0.22392052591227199</v>
      </c>
      <c r="G13" s="27">
        <v>0.22392052591227199</v>
      </c>
      <c r="H13" s="27">
        <v>0.22392052591227199</v>
      </c>
      <c r="I13" s="27">
        <v>0.22392052591227199</v>
      </c>
      <c r="J13" s="27">
        <v>0.22392052591227199</v>
      </c>
      <c r="K13" s="27">
        <v>0.22392052591227199</v>
      </c>
      <c r="L13" s="27">
        <v>0.22392052591227199</v>
      </c>
      <c r="M13" s="2" t="s">
        <v>255</v>
      </c>
      <c r="N13" s="2">
        <v>1</v>
      </c>
    </row>
    <row r="14" spans="1:14" ht="14.65" customHeight="1" x14ac:dyDescent="0.2">
      <c r="A14" s="43"/>
      <c r="B14" s="2" t="s">
        <v>176</v>
      </c>
      <c r="C14" s="2" t="s">
        <v>257</v>
      </c>
      <c r="D14" s="2" t="s">
        <v>147</v>
      </c>
      <c r="E14" s="2" t="s">
        <v>109</v>
      </c>
      <c r="F14" s="27">
        <v>6.9092450093553401E-2</v>
      </c>
      <c r="G14" s="27">
        <v>6.9092450093553401E-2</v>
      </c>
      <c r="H14" s="27">
        <v>6.9092450093553401E-2</v>
      </c>
      <c r="I14" s="27">
        <v>6.9092450093553401E-2</v>
      </c>
      <c r="J14" s="27">
        <v>6.9092450093553401E-2</v>
      </c>
      <c r="K14" s="27">
        <v>6.9092450093553401E-2</v>
      </c>
      <c r="L14" s="27">
        <v>6.9092450093553401E-2</v>
      </c>
      <c r="M14" s="2" t="s">
        <v>255</v>
      </c>
      <c r="N14" s="2">
        <v>1</v>
      </c>
    </row>
    <row r="15" spans="1:14" ht="14.65" customHeight="1" x14ac:dyDescent="0.2">
      <c r="A15" s="43" t="s">
        <v>13</v>
      </c>
      <c r="B15" s="2" t="s">
        <v>177</v>
      </c>
      <c r="C15" s="2" t="s">
        <v>258</v>
      </c>
      <c r="D15" s="2" t="s">
        <v>124</v>
      </c>
      <c r="E15" s="2" t="s">
        <v>93</v>
      </c>
      <c r="F15" s="27">
        <v>0.120941558441558</v>
      </c>
      <c r="G15" s="27">
        <v>0.120941558441558</v>
      </c>
      <c r="H15" s="27">
        <v>0.120941558441558</v>
      </c>
      <c r="I15" s="27">
        <v>0.120941558441558</v>
      </c>
      <c r="J15" s="27">
        <v>0.120941558441558</v>
      </c>
      <c r="K15" s="27">
        <v>0.120941558441558</v>
      </c>
      <c r="L15" s="27">
        <v>0.120941558441558</v>
      </c>
      <c r="M15" s="2" t="s">
        <v>255</v>
      </c>
      <c r="N15" s="2">
        <v>1</v>
      </c>
    </row>
    <row r="16" spans="1:14" ht="14.65" customHeight="1" x14ac:dyDescent="0.2">
      <c r="A16" s="43"/>
      <c r="B16" s="2" t="s">
        <v>177</v>
      </c>
      <c r="C16" s="2" t="s">
        <v>258</v>
      </c>
      <c r="D16" s="2" t="s">
        <v>143</v>
      </c>
      <c r="E16" s="2" t="s">
        <v>93</v>
      </c>
      <c r="F16" s="27">
        <v>0.51055194805194803</v>
      </c>
      <c r="G16" s="27">
        <v>0.51055194805194803</v>
      </c>
      <c r="H16" s="27">
        <v>0.51055194805194803</v>
      </c>
      <c r="I16" s="27">
        <v>0.51055194805194803</v>
      </c>
      <c r="J16" s="27">
        <v>0.51055194805194803</v>
      </c>
      <c r="K16" s="27">
        <v>0.51055194805194803</v>
      </c>
      <c r="L16" s="27">
        <v>0.51055194805194803</v>
      </c>
      <c r="M16" s="2" t="s">
        <v>255</v>
      </c>
      <c r="N16" s="2">
        <v>1</v>
      </c>
    </row>
    <row r="17" spans="1:14" ht="14.65" customHeight="1" x14ac:dyDescent="0.2">
      <c r="A17" s="43"/>
      <c r="B17" s="2" t="s">
        <v>177</v>
      </c>
      <c r="C17" s="2" t="s">
        <v>258</v>
      </c>
      <c r="D17" s="2" t="s">
        <v>120</v>
      </c>
      <c r="E17" s="2" t="s">
        <v>93</v>
      </c>
      <c r="F17" s="27">
        <v>0.368506493506493</v>
      </c>
      <c r="G17" s="27">
        <v>0.368506493506493</v>
      </c>
      <c r="H17" s="27">
        <v>0.368506493506493</v>
      </c>
      <c r="I17" s="27">
        <v>0.368506493506493</v>
      </c>
      <c r="J17" s="27">
        <v>0.368506493506493</v>
      </c>
      <c r="K17" s="27">
        <v>0.368506493506493</v>
      </c>
      <c r="L17" s="27">
        <v>0.368506493506493</v>
      </c>
      <c r="M17" s="2" t="s">
        <v>255</v>
      </c>
      <c r="N17" s="2">
        <v>1</v>
      </c>
    </row>
    <row r="18" spans="1:14" ht="14.65" customHeight="1" x14ac:dyDescent="0.2">
      <c r="A18" s="43" t="s">
        <v>15</v>
      </c>
      <c r="B18" s="2" t="s">
        <v>178</v>
      </c>
      <c r="C18" s="2" t="s">
        <v>259</v>
      </c>
      <c r="D18" s="2" t="s">
        <v>124</v>
      </c>
      <c r="E18" s="2" t="s">
        <v>107</v>
      </c>
      <c r="F18" s="27">
        <v>4.9083794258193203E-2</v>
      </c>
      <c r="G18" s="27">
        <v>4.9083794258193203E-2</v>
      </c>
      <c r="H18" s="27">
        <v>4.9083794258193203E-2</v>
      </c>
      <c r="I18" s="27">
        <v>4.9083794258193203E-2</v>
      </c>
      <c r="J18" s="27">
        <v>4.9083794258193203E-2</v>
      </c>
      <c r="K18" s="27">
        <v>4.9083794258193203E-2</v>
      </c>
      <c r="L18" s="27">
        <v>4.9083794258193203E-2</v>
      </c>
      <c r="M18" s="2" t="s">
        <v>255</v>
      </c>
      <c r="N18" s="2">
        <v>1</v>
      </c>
    </row>
    <row r="19" spans="1:14" ht="14.65" customHeight="1" x14ac:dyDescent="0.2">
      <c r="A19" s="43"/>
      <c r="B19" s="2" t="s">
        <v>178</v>
      </c>
      <c r="C19" s="2" t="s">
        <v>259</v>
      </c>
      <c r="D19" s="2" t="s">
        <v>133</v>
      </c>
      <c r="E19" s="2" t="s">
        <v>107</v>
      </c>
      <c r="F19" s="27">
        <v>0.14740188885126199</v>
      </c>
      <c r="G19" s="27">
        <v>0.14740188885126199</v>
      </c>
      <c r="H19" s="27">
        <v>0.14740188885126199</v>
      </c>
      <c r="I19" s="27">
        <v>0.14740188885126199</v>
      </c>
      <c r="J19" s="27">
        <v>0.14740188885126199</v>
      </c>
      <c r="K19" s="27">
        <v>0.14740188885126199</v>
      </c>
      <c r="L19" s="27">
        <v>0.14740188885126199</v>
      </c>
      <c r="M19" s="2" t="s">
        <v>255</v>
      </c>
      <c r="N19" s="2">
        <v>1</v>
      </c>
    </row>
    <row r="20" spans="1:14" ht="14.65" customHeight="1" x14ac:dyDescent="0.2">
      <c r="A20" s="43"/>
      <c r="B20" s="2" t="s">
        <v>178</v>
      </c>
      <c r="C20" s="2" t="s">
        <v>259</v>
      </c>
      <c r="D20" s="2" t="s">
        <v>131</v>
      </c>
      <c r="E20" s="2" t="s">
        <v>107</v>
      </c>
      <c r="F20" s="27">
        <v>0.111242803928209</v>
      </c>
      <c r="G20" s="27">
        <v>0.111242803928209</v>
      </c>
      <c r="H20" s="27">
        <v>0.111242803928209</v>
      </c>
      <c r="I20" s="27">
        <v>0.111242803928209</v>
      </c>
      <c r="J20" s="27">
        <v>0.111242803928209</v>
      </c>
      <c r="K20" s="27">
        <v>0.111242803928209</v>
      </c>
      <c r="L20" s="27">
        <v>0.111242803928209</v>
      </c>
      <c r="M20" s="2" t="s">
        <v>255</v>
      </c>
      <c r="N20" s="2">
        <v>1</v>
      </c>
    </row>
    <row r="21" spans="1:14" ht="14.65" customHeight="1" x14ac:dyDescent="0.2">
      <c r="A21" s="43"/>
      <c r="B21" s="2" t="s">
        <v>178</v>
      </c>
      <c r="C21" s="2" t="s">
        <v>259</v>
      </c>
      <c r="D21" s="2" t="s">
        <v>145</v>
      </c>
      <c r="E21" s="2" t="s">
        <v>107</v>
      </c>
      <c r="F21" s="27">
        <v>0.38039206832975903</v>
      </c>
      <c r="G21" s="27">
        <v>0.38039206832975903</v>
      </c>
      <c r="H21" s="27">
        <v>0.38039206832975903</v>
      </c>
      <c r="I21" s="27">
        <v>0.38039206832975903</v>
      </c>
      <c r="J21" s="27">
        <v>0.38039206832975903</v>
      </c>
      <c r="K21" s="27">
        <v>0.38039206832975903</v>
      </c>
      <c r="L21" s="27">
        <v>0.38039206832975903</v>
      </c>
      <c r="M21" s="2" t="s">
        <v>255</v>
      </c>
      <c r="N21" s="2">
        <v>1</v>
      </c>
    </row>
    <row r="22" spans="1:14" ht="14.65" customHeight="1" x14ac:dyDescent="0.2">
      <c r="A22" s="43"/>
      <c r="B22" s="2" t="s">
        <v>178</v>
      </c>
      <c r="C22" s="2" t="s">
        <v>259</v>
      </c>
      <c r="D22" s="2" t="s">
        <v>143</v>
      </c>
      <c r="E22" s="2" t="s">
        <v>107</v>
      </c>
      <c r="F22" s="27">
        <v>0.298879482259096</v>
      </c>
      <c r="G22" s="27">
        <v>0.298879482259096</v>
      </c>
      <c r="H22" s="27">
        <v>0.298879482259096</v>
      </c>
      <c r="I22" s="27">
        <v>0.298879482259096</v>
      </c>
      <c r="J22" s="27">
        <v>0.298879482259096</v>
      </c>
      <c r="K22" s="27">
        <v>0.298879482259096</v>
      </c>
      <c r="L22" s="27">
        <v>0.298879482259096</v>
      </c>
      <c r="M22" s="2" t="s">
        <v>255</v>
      </c>
      <c r="N22" s="2">
        <v>1</v>
      </c>
    </row>
    <row r="23" spans="1:14" ht="14.65" customHeight="1" x14ac:dyDescent="0.2">
      <c r="A23" s="43"/>
      <c r="B23" s="2" t="s">
        <v>178</v>
      </c>
      <c r="C23" s="2" t="s">
        <v>259</v>
      </c>
      <c r="D23" s="2" t="s">
        <v>135</v>
      </c>
      <c r="E23" s="2" t="s">
        <v>107</v>
      </c>
      <c r="F23" s="27">
        <v>1.29999623734808E-2</v>
      </c>
      <c r="G23" s="27">
        <v>1.29999623734808E-2</v>
      </c>
      <c r="H23" s="27">
        <v>1.29999623734808E-2</v>
      </c>
      <c r="I23" s="27">
        <v>1.29999623734808E-2</v>
      </c>
      <c r="J23" s="27">
        <v>1.29999623734808E-2</v>
      </c>
      <c r="K23" s="27">
        <v>1.29999623734808E-2</v>
      </c>
      <c r="L23" s="27">
        <v>1.29999623734808E-2</v>
      </c>
      <c r="M23" s="2" t="s">
        <v>255</v>
      </c>
      <c r="N23" s="2">
        <v>1</v>
      </c>
    </row>
    <row r="24" spans="1:14" ht="14.65" customHeight="1" x14ac:dyDescent="0.2">
      <c r="A24" s="43" t="s">
        <v>17</v>
      </c>
      <c r="B24" s="2" t="s">
        <v>179</v>
      </c>
      <c r="C24" s="2" t="s">
        <v>260</v>
      </c>
      <c r="D24" s="2" t="s">
        <v>124</v>
      </c>
      <c r="E24" s="2" t="s">
        <v>99</v>
      </c>
      <c r="F24" s="27">
        <v>0.46339390085251098</v>
      </c>
      <c r="G24" s="27">
        <v>0.46339390085251098</v>
      </c>
      <c r="H24" s="27">
        <v>0.46339390085251098</v>
      </c>
      <c r="I24" s="27">
        <v>0.46339390085251098</v>
      </c>
      <c r="J24" s="27">
        <v>0.46339390085251098</v>
      </c>
      <c r="K24" s="27">
        <v>0.46339390085251098</v>
      </c>
      <c r="L24" s="27">
        <v>0.46339390085251098</v>
      </c>
      <c r="M24" s="2" t="s">
        <v>255</v>
      </c>
      <c r="N24" s="2">
        <v>1</v>
      </c>
    </row>
    <row r="25" spans="1:14" ht="14.65" customHeight="1" x14ac:dyDescent="0.2">
      <c r="A25" s="43"/>
      <c r="B25" s="2" t="s">
        <v>179</v>
      </c>
      <c r="C25" s="2" t="s">
        <v>260</v>
      </c>
      <c r="D25" s="2" t="s">
        <v>133</v>
      </c>
      <c r="E25" s="2" t="s">
        <v>99</v>
      </c>
      <c r="F25" s="27">
        <v>0.38424832236755602</v>
      </c>
      <c r="G25" s="27">
        <v>0.38424832236755602</v>
      </c>
      <c r="H25" s="27">
        <v>0.38424832236755602</v>
      </c>
      <c r="I25" s="27">
        <v>0.38424832236755602</v>
      </c>
      <c r="J25" s="27">
        <v>0.38424832236755602</v>
      </c>
      <c r="K25" s="27">
        <v>0.38424832236755602</v>
      </c>
      <c r="L25" s="27">
        <v>0.38424832236755602</v>
      </c>
      <c r="M25" s="2" t="s">
        <v>255</v>
      </c>
      <c r="N25" s="2">
        <v>1</v>
      </c>
    </row>
    <row r="26" spans="1:14" ht="14.65" customHeight="1" x14ac:dyDescent="0.2">
      <c r="A26" s="43"/>
      <c r="B26" s="2" t="s">
        <v>179</v>
      </c>
      <c r="C26" s="2" t="s">
        <v>260</v>
      </c>
      <c r="D26" s="2" t="s">
        <v>122</v>
      </c>
      <c r="E26" s="2" t="s">
        <v>99</v>
      </c>
      <c r="F26" s="27">
        <v>5.5098705842881998E-2</v>
      </c>
      <c r="G26" s="27">
        <v>5.5098705842881998E-2</v>
      </c>
      <c r="H26" s="27">
        <v>5.5098705842881998E-2</v>
      </c>
      <c r="I26" s="27">
        <v>5.5098705842881998E-2</v>
      </c>
      <c r="J26" s="27">
        <v>5.5098705842881998E-2</v>
      </c>
      <c r="K26" s="27">
        <v>5.5098705842881998E-2</v>
      </c>
      <c r="L26" s="27">
        <v>5.5098705842881998E-2</v>
      </c>
      <c r="M26" s="2" t="s">
        <v>255</v>
      </c>
      <c r="N26" s="2">
        <v>1</v>
      </c>
    </row>
    <row r="27" spans="1:14" ht="14.65" customHeight="1" x14ac:dyDescent="0.2">
      <c r="A27" s="43"/>
      <c r="B27" s="2" t="s">
        <v>179</v>
      </c>
      <c r="C27" s="2" t="s">
        <v>260</v>
      </c>
      <c r="D27" s="2" t="s">
        <v>131</v>
      </c>
      <c r="E27" s="2" t="s">
        <v>99</v>
      </c>
      <c r="F27" s="27">
        <v>3.7092279129610897E-2</v>
      </c>
      <c r="G27" s="27">
        <v>3.7092279129610897E-2</v>
      </c>
      <c r="H27" s="27">
        <v>3.7092279129610897E-2</v>
      </c>
      <c r="I27" s="27">
        <v>3.7092279129610897E-2</v>
      </c>
      <c r="J27" s="27">
        <v>3.7092279129610897E-2</v>
      </c>
      <c r="K27" s="27">
        <v>3.7092279129610897E-2</v>
      </c>
      <c r="L27" s="27">
        <v>3.7092279129610897E-2</v>
      </c>
      <c r="M27" s="2" t="s">
        <v>255</v>
      </c>
      <c r="N27" s="2">
        <v>1</v>
      </c>
    </row>
    <row r="28" spans="1:14" ht="14.65" customHeight="1" x14ac:dyDescent="0.2">
      <c r="A28" s="43"/>
      <c r="B28" s="2" t="s">
        <v>179</v>
      </c>
      <c r="C28" s="2" t="s">
        <v>260</v>
      </c>
      <c r="D28" s="2" t="s">
        <v>135</v>
      </c>
      <c r="E28" s="2" t="s">
        <v>99</v>
      </c>
      <c r="F28" s="27">
        <v>6.0166791807440403E-2</v>
      </c>
      <c r="G28" s="27">
        <v>6.0166791807440403E-2</v>
      </c>
      <c r="H28" s="27">
        <v>6.0166791807440403E-2</v>
      </c>
      <c r="I28" s="27">
        <v>6.0166791807440403E-2</v>
      </c>
      <c r="J28" s="27">
        <v>6.0166791807440403E-2</v>
      </c>
      <c r="K28" s="27">
        <v>6.0166791807440403E-2</v>
      </c>
      <c r="L28" s="27">
        <v>6.0166791807440403E-2</v>
      </c>
      <c r="M28" s="2" t="s">
        <v>255</v>
      </c>
      <c r="N28" s="2">
        <v>1</v>
      </c>
    </row>
    <row r="29" spans="1:14" ht="14.65" customHeight="1" x14ac:dyDescent="0.2">
      <c r="A29" s="43" t="s">
        <v>53</v>
      </c>
      <c r="B29" s="2" t="s">
        <v>183</v>
      </c>
      <c r="C29" s="2" t="s">
        <v>184</v>
      </c>
      <c r="D29" s="2" t="s">
        <v>133</v>
      </c>
      <c r="E29" s="2" t="s">
        <v>111</v>
      </c>
      <c r="F29" s="24" t="s">
        <v>173</v>
      </c>
      <c r="G29" s="24" t="s">
        <v>173</v>
      </c>
      <c r="H29" s="27">
        <v>0.94984802400000001</v>
      </c>
      <c r="I29" s="27">
        <v>0.94984802400000001</v>
      </c>
      <c r="J29" s="27">
        <v>0.94984802400000001</v>
      </c>
      <c r="K29" s="27">
        <v>0.94984802400000001</v>
      </c>
      <c r="L29" s="27">
        <v>0.94984802400000001</v>
      </c>
      <c r="M29" s="2"/>
      <c r="N29" s="2">
        <v>1</v>
      </c>
    </row>
    <row r="30" spans="1:14" ht="14.65" customHeight="1" x14ac:dyDescent="0.2">
      <c r="A30" s="43"/>
      <c r="B30" s="2" t="s">
        <v>183</v>
      </c>
      <c r="C30" s="2" t="s">
        <v>184</v>
      </c>
      <c r="D30" s="2" t="s">
        <v>124</v>
      </c>
      <c r="E30" s="2" t="s">
        <v>111</v>
      </c>
      <c r="F30" s="24" t="s">
        <v>173</v>
      </c>
      <c r="G30" s="24" t="s">
        <v>173</v>
      </c>
      <c r="H30" s="2">
        <v>5.0151976000000001E-2</v>
      </c>
      <c r="I30" s="2">
        <v>5.0151976000000001E-2</v>
      </c>
      <c r="J30" s="2">
        <v>5.0151976000000001E-2</v>
      </c>
      <c r="K30" s="2">
        <v>5.0151976000000001E-2</v>
      </c>
      <c r="L30" s="2">
        <v>5.0151976000000001E-2</v>
      </c>
      <c r="M30" s="2"/>
      <c r="N30" s="2">
        <v>1</v>
      </c>
    </row>
    <row r="31" spans="1:14" ht="14.65" customHeight="1" x14ac:dyDescent="0.2">
      <c r="A31" s="43" t="s">
        <v>68</v>
      </c>
      <c r="B31" s="2" t="s">
        <v>183</v>
      </c>
      <c r="C31" s="2" t="s">
        <v>181</v>
      </c>
      <c r="D31" s="2" t="s">
        <v>115</v>
      </c>
      <c r="E31" s="2" t="s">
        <v>153</v>
      </c>
      <c r="F31" s="2">
        <v>2.53E-2</v>
      </c>
      <c r="G31" s="2">
        <v>2.53E-2</v>
      </c>
      <c r="H31" s="2">
        <v>2.53E-2</v>
      </c>
      <c r="I31" s="2">
        <v>2.53E-2</v>
      </c>
      <c r="J31" s="2">
        <v>2.53E-2</v>
      </c>
      <c r="K31" s="2">
        <v>2.53E-2</v>
      </c>
      <c r="L31" s="2">
        <v>2.53E-2</v>
      </c>
      <c r="M31" s="2"/>
      <c r="N31" s="2">
        <v>1</v>
      </c>
    </row>
    <row r="32" spans="1:14" ht="14.65" customHeight="1" x14ac:dyDescent="0.2">
      <c r="A32" s="43"/>
      <c r="B32" s="2" t="s">
        <v>183</v>
      </c>
      <c r="C32" s="2" t="s">
        <v>181</v>
      </c>
      <c r="D32" s="2" t="s">
        <v>89</v>
      </c>
      <c r="E32" s="2" t="s">
        <v>153</v>
      </c>
      <c r="F32" s="2">
        <v>0.97470000000000001</v>
      </c>
      <c r="G32" s="2">
        <v>0.97470000000000001</v>
      </c>
      <c r="H32" s="2">
        <v>0.97470000000000001</v>
      </c>
      <c r="I32" s="2">
        <v>0.97470000000000001</v>
      </c>
      <c r="J32" s="2">
        <v>0.97470000000000001</v>
      </c>
      <c r="K32" s="2">
        <v>0.97470000000000001</v>
      </c>
      <c r="L32" s="2">
        <v>0.97470000000000001</v>
      </c>
      <c r="M32" s="2"/>
      <c r="N32" s="2">
        <v>1</v>
      </c>
    </row>
    <row r="33" spans="1:14" ht="14.65" customHeight="1" x14ac:dyDescent="0.2">
      <c r="A33" s="43" t="s">
        <v>70</v>
      </c>
      <c r="B33" s="2" t="s">
        <v>183</v>
      </c>
      <c r="C33" s="2" t="s">
        <v>181</v>
      </c>
      <c r="D33" s="2" t="s">
        <v>153</v>
      </c>
      <c r="E33" s="2" t="s">
        <v>151</v>
      </c>
      <c r="F33" s="2">
        <v>0.98</v>
      </c>
      <c r="G33" s="2">
        <v>0.98</v>
      </c>
      <c r="H33" s="2">
        <v>0.98</v>
      </c>
      <c r="I33" s="2">
        <v>0.98</v>
      </c>
      <c r="J33" s="2">
        <v>0.98</v>
      </c>
      <c r="K33" s="2">
        <v>0.98</v>
      </c>
      <c r="L33" s="2">
        <v>0.98</v>
      </c>
      <c r="M33" s="2"/>
      <c r="N33" s="2">
        <v>1</v>
      </c>
    </row>
    <row r="34" spans="1:14" ht="14.65" customHeight="1" x14ac:dyDescent="0.2">
      <c r="A34" s="43"/>
      <c r="B34" s="2" t="s">
        <v>183</v>
      </c>
      <c r="C34" s="2" t="s">
        <v>181</v>
      </c>
      <c r="D34" s="2" t="s">
        <v>124</v>
      </c>
      <c r="E34" s="2" t="s">
        <v>151</v>
      </c>
      <c r="F34" s="2">
        <v>0.02</v>
      </c>
      <c r="G34" s="2">
        <v>0.02</v>
      </c>
      <c r="H34" s="2">
        <v>0.02</v>
      </c>
      <c r="I34" s="2">
        <v>0.02</v>
      </c>
      <c r="J34" s="2">
        <v>0.02</v>
      </c>
      <c r="K34" s="2">
        <v>0.02</v>
      </c>
      <c r="L34" s="2">
        <v>0.02</v>
      </c>
      <c r="M34" s="2"/>
      <c r="N34" s="2">
        <v>1</v>
      </c>
    </row>
    <row r="35" spans="1:14" ht="14.65" customHeight="1" x14ac:dyDescent="0.2">
      <c r="A35" s="2" t="s">
        <v>74</v>
      </c>
      <c r="B35" s="2" t="s">
        <v>183</v>
      </c>
      <c r="C35" s="2" t="s">
        <v>181</v>
      </c>
      <c r="D35" s="2" t="s">
        <v>139</v>
      </c>
      <c r="E35" s="2" t="s">
        <v>133</v>
      </c>
      <c r="F35" s="2">
        <v>0.96565999999999996</v>
      </c>
      <c r="G35" s="2">
        <v>0.96565999999999996</v>
      </c>
      <c r="H35" s="2">
        <v>0.96565999999999996</v>
      </c>
      <c r="I35" s="2">
        <v>0.96565999999999996</v>
      </c>
      <c r="J35" s="2">
        <v>0.96565999999999996</v>
      </c>
      <c r="K35" s="2">
        <v>0.96565999999999996</v>
      </c>
      <c r="L35" s="2">
        <v>0.96565999999999996</v>
      </c>
      <c r="M35" s="2" t="s">
        <v>261</v>
      </c>
      <c r="N35" s="2">
        <v>1</v>
      </c>
    </row>
    <row r="65536" ht="12.75" customHeight="1" x14ac:dyDescent="0.2"/>
  </sheetData>
  <sheetProtection selectLockedCells="1" selectUnlockedCells="1"/>
  <mergeCells count="9">
    <mergeCell ref="A29:A30"/>
    <mergeCell ref="A31:A32"/>
    <mergeCell ref="A33:A34"/>
    <mergeCell ref="A2:A5"/>
    <mergeCell ref="A6:A10"/>
    <mergeCell ref="A11:A14"/>
    <mergeCell ref="A15:A17"/>
    <mergeCell ref="A18:A23"/>
    <mergeCell ref="A24:A28"/>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71"/>
  <sheetViews>
    <sheetView showGridLines="0" workbookViewId="0">
      <selection activeCell="F30" sqref="F30"/>
    </sheetView>
  </sheetViews>
  <sheetFormatPr defaultColWidth="11.42578125" defaultRowHeight="12.75" x14ac:dyDescent="0.2"/>
  <cols>
    <col min="1" max="1" width="17" customWidth="1"/>
    <col min="3" max="3" width="17.85546875" customWidth="1"/>
    <col min="4" max="4" width="16.85546875" customWidth="1"/>
    <col min="5" max="5" width="19.140625" customWidth="1"/>
    <col min="6" max="6" width="22.42578125" customWidth="1"/>
  </cols>
  <sheetData>
    <row r="1" spans="1:16" ht="14.65" customHeight="1" x14ac:dyDescent="0.25">
      <c r="A1" s="6" t="s">
        <v>1</v>
      </c>
      <c r="B1" s="6" t="s">
        <v>163</v>
      </c>
      <c r="C1" s="6" t="s">
        <v>262</v>
      </c>
      <c r="D1" s="6" t="s">
        <v>164</v>
      </c>
      <c r="E1" s="21" t="s">
        <v>232</v>
      </c>
      <c r="F1" s="21" t="s">
        <v>233</v>
      </c>
      <c r="G1" s="6" t="s">
        <v>165</v>
      </c>
      <c r="H1" s="6">
        <v>2020</v>
      </c>
      <c r="I1" s="6">
        <v>2025</v>
      </c>
      <c r="J1" s="6">
        <v>2030</v>
      </c>
      <c r="K1" s="6">
        <v>2035</v>
      </c>
      <c r="L1" s="6">
        <v>2040</v>
      </c>
      <c r="M1" s="6">
        <v>2045</v>
      </c>
      <c r="N1" s="6">
        <v>2050</v>
      </c>
      <c r="O1" s="6" t="s">
        <v>167</v>
      </c>
      <c r="P1" s="6" t="s">
        <v>168</v>
      </c>
    </row>
    <row r="2" spans="1:16" ht="14.65" customHeight="1" x14ac:dyDescent="0.2">
      <c r="A2" s="43" t="s">
        <v>47</v>
      </c>
      <c r="B2" s="28" t="s">
        <v>177</v>
      </c>
      <c r="C2" s="28" t="s">
        <v>263</v>
      </c>
      <c r="D2" s="28" t="s">
        <v>222</v>
      </c>
      <c r="E2" s="28" t="s">
        <v>113</v>
      </c>
      <c r="F2" s="2" t="s">
        <v>129</v>
      </c>
      <c r="G2" s="2" t="s">
        <v>230</v>
      </c>
      <c r="H2" s="2">
        <f>1*('Conversion Factors'!$C$3/('Conversion Factors'!$C$3+'Conversion Factors'!$C$7+'Conversion Factors'!$C$11+'Conversion Factors'!$C$15))</f>
        <v>0.40111511971138081</v>
      </c>
      <c r="I2" s="2">
        <f>1*('Conversion Factors'!$C$3/('Conversion Factors'!$C$3+'Conversion Factors'!$C$7+'Conversion Factors'!$C$11+'Conversion Factors'!$C$15))</f>
        <v>0.40111511971138081</v>
      </c>
      <c r="J2" s="2">
        <f>1*('Conversion Factors'!$C$3/('Conversion Factors'!$C$3+'Conversion Factors'!$C$7+'Conversion Factors'!$C$11+'Conversion Factors'!$C$15))</f>
        <v>0.40111511971138081</v>
      </c>
      <c r="K2" s="2">
        <f>1*('Conversion Factors'!$C$3/('Conversion Factors'!$C$3+'Conversion Factors'!$C$7+'Conversion Factors'!$C$11+'Conversion Factors'!$C$15))</f>
        <v>0.40111511971138081</v>
      </c>
      <c r="L2" s="2">
        <f>1*('Conversion Factors'!$C$3/('Conversion Factors'!$C$3+'Conversion Factors'!$C$7+'Conversion Factors'!$C$11+'Conversion Factors'!$C$15))</f>
        <v>0.40111511971138081</v>
      </c>
      <c r="M2" s="2">
        <f>1*('Conversion Factors'!$C$3/('Conversion Factors'!$C$3+'Conversion Factors'!$C$7+'Conversion Factors'!$C$11+'Conversion Factors'!$C$15))</f>
        <v>0.40111511971138081</v>
      </c>
      <c r="N2" s="2">
        <f>1*('Conversion Factors'!$C$3/('Conversion Factors'!$C$3+'Conversion Factors'!$C$7+'Conversion Factors'!$C$11+'Conversion Factors'!$C$15))</f>
        <v>0.40111511971138081</v>
      </c>
      <c r="O2" s="2" t="s">
        <v>264</v>
      </c>
      <c r="P2" s="2">
        <v>1</v>
      </c>
    </row>
    <row r="3" spans="1:16" ht="14.65" customHeight="1" x14ac:dyDescent="0.2">
      <c r="A3" s="43"/>
      <c r="B3" s="28" t="s">
        <v>178</v>
      </c>
      <c r="C3" s="28" t="s">
        <v>263</v>
      </c>
      <c r="D3" s="28" t="s">
        <v>222</v>
      </c>
      <c r="E3" s="28" t="s">
        <v>113</v>
      </c>
      <c r="F3" s="2" t="s">
        <v>129</v>
      </c>
      <c r="G3" s="2" t="s">
        <v>230</v>
      </c>
      <c r="H3" s="2">
        <f>1*('Conversion Factors'!$C$7/('Conversion Factors'!$C$3+'Conversion Factors'!$C$7+'Conversion Factors'!$C$11+'Conversion Factors'!$C$15))</f>
        <v>0.32030993768448673</v>
      </c>
      <c r="I3" s="2">
        <f>1*('Conversion Factors'!$C$7/('Conversion Factors'!$C$3+'Conversion Factors'!$C$7+'Conversion Factors'!$C$11+'Conversion Factors'!$C$15))</f>
        <v>0.32030993768448673</v>
      </c>
      <c r="J3" s="2">
        <f>1*('Conversion Factors'!$C$7/('Conversion Factors'!$C$3+'Conversion Factors'!$C$7+'Conversion Factors'!$C$11+'Conversion Factors'!$C$15))</f>
        <v>0.32030993768448673</v>
      </c>
      <c r="K3" s="2">
        <f>1*('Conversion Factors'!$C$7/('Conversion Factors'!$C$3+'Conversion Factors'!$C$7+'Conversion Factors'!$C$11+'Conversion Factors'!$C$15))</f>
        <v>0.32030993768448673</v>
      </c>
      <c r="L3" s="2">
        <f>1*('Conversion Factors'!$C$7/('Conversion Factors'!$C$3+'Conversion Factors'!$C$7+'Conversion Factors'!$C$11+'Conversion Factors'!$C$15))</f>
        <v>0.32030993768448673</v>
      </c>
      <c r="M3" s="2">
        <f>1*('Conversion Factors'!$C$7/('Conversion Factors'!$C$3+'Conversion Factors'!$C$7+'Conversion Factors'!$C$11+'Conversion Factors'!$C$15))</f>
        <v>0.32030993768448673</v>
      </c>
      <c r="N3" s="2">
        <f>1*('Conversion Factors'!$C$7/('Conversion Factors'!$C$3+'Conversion Factors'!$C$7+'Conversion Factors'!$C$11+'Conversion Factors'!$C$15))</f>
        <v>0.32030993768448673</v>
      </c>
      <c r="O3" s="2" t="s">
        <v>264</v>
      </c>
      <c r="P3" s="2">
        <v>1</v>
      </c>
    </row>
    <row r="4" spans="1:16" ht="14.65" customHeight="1" x14ac:dyDescent="0.2">
      <c r="A4" s="43"/>
      <c r="B4" s="28" t="s">
        <v>196</v>
      </c>
      <c r="C4" s="28" t="s">
        <v>263</v>
      </c>
      <c r="D4" s="28" t="s">
        <v>222</v>
      </c>
      <c r="E4" s="28" t="s">
        <v>113</v>
      </c>
      <c r="F4" s="2" t="s">
        <v>129</v>
      </c>
      <c r="G4" s="2" t="s">
        <v>230</v>
      </c>
      <c r="H4" s="2">
        <f>1*('Conversion Factors'!$C$11/('Conversion Factors'!$C$3+'Conversion Factors'!$C$7+'Conversion Factors'!$C$11+'Conversion Factors'!$C$15))</f>
        <v>6.5267300754345683E-2</v>
      </c>
      <c r="I4" s="2">
        <f>1*('Conversion Factors'!$C$11/('Conversion Factors'!$C$3+'Conversion Factors'!$C$7+'Conversion Factors'!$C$11+'Conversion Factors'!$C$15))</f>
        <v>6.5267300754345683E-2</v>
      </c>
      <c r="J4" s="2">
        <f>1*('Conversion Factors'!$C$11/('Conversion Factors'!$C$3+'Conversion Factors'!$C$7+'Conversion Factors'!$C$11+'Conversion Factors'!$C$15))</f>
        <v>6.5267300754345683E-2</v>
      </c>
      <c r="K4" s="2">
        <f>1*('Conversion Factors'!$C$11/('Conversion Factors'!$C$3+'Conversion Factors'!$C$7+'Conversion Factors'!$C$11+'Conversion Factors'!$C$15))</f>
        <v>6.5267300754345683E-2</v>
      </c>
      <c r="L4" s="2">
        <f>1*('Conversion Factors'!$C$11/('Conversion Factors'!$C$3+'Conversion Factors'!$C$7+'Conversion Factors'!$C$11+'Conversion Factors'!$C$15))</f>
        <v>6.5267300754345683E-2</v>
      </c>
      <c r="M4" s="2">
        <f>1*('Conversion Factors'!$C$11/('Conversion Factors'!$C$3+'Conversion Factors'!$C$7+'Conversion Factors'!$C$11+'Conversion Factors'!$C$15))</f>
        <v>6.5267300754345683E-2</v>
      </c>
      <c r="N4" s="2">
        <f>1*('Conversion Factors'!$C$11/('Conversion Factors'!$C$3+'Conversion Factors'!$C$7+'Conversion Factors'!$C$11+'Conversion Factors'!$C$15))</f>
        <v>6.5267300754345683E-2</v>
      </c>
      <c r="O4" s="2" t="s">
        <v>264</v>
      </c>
      <c r="P4" s="2">
        <v>1</v>
      </c>
    </row>
    <row r="5" spans="1:16" ht="14.65" customHeight="1" x14ac:dyDescent="0.2">
      <c r="A5" s="43"/>
      <c r="B5" s="28" t="s">
        <v>198</v>
      </c>
      <c r="C5" s="28" t="s">
        <v>263</v>
      </c>
      <c r="D5" s="28" t="s">
        <v>222</v>
      </c>
      <c r="E5" s="28" t="s">
        <v>113</v>
      </c>
      <c r="F5" s="2" t="s">
        <v>129</v>
      </c>
      <c r="G5" s="2" t="s">
        <v>230</v>
      </c>
      <c r="H5" s="2">
        <f>1*('Conversion Factors'!$C$15/('Conversion Factors'!$C$3+'Conversion Factors'!$C$7+'Conversion Factors'!$C$11+'Conversion Factors'!$C$15))</f>
        <v>0.21330764184978682</v>
      </c>
      <c r="I5" s="2">
        <f>1*('Conversion Factors'!$C$15/('Conversion Factors'!$C$3+'Conversion Factors'!$C$7+'Conversion Factors'!$C$11+'Conversion Factors'!$C$15))</f>
        <v>0.21330764184978682</v>
      </c>
      <c r="J5" s="2">
        <f>1*('Conversion Factors'!$C$15/('Conversion Factors'!$C$3+'Conversion Factors'!$C$7+'Conversion Factors'!$C$11+'Conversion Factors'!$C$15))</f>
        <v>0.21330764184978682</v>
      </c>
      <c r="K5" s="2">
        <f>1*('Conversion Factors'!$C$15/('Conversion Factors'!$C$3+'Conversion Factors'!$C$7+'Conversion Factors'!$C$11+'Conversion Factors'!$C$15))</f>
        <v>0.21330764184978682</v>
      </c>
      <c r="L5" s="2">
        <f>1*('Conversion Factors'!$C$15/('Conversion Factors'!$C$3+'Conversion Factors'!$C$7+'Conversion Factors'!$C$11+'Conversion Factors'!$C$15))</f>
        <v>0.21330764184978682</v>
      </c>
      <c r="M5" s="2">
        <f>1*('Conversion Factors'!$C$15/('Conversion Factors'!$C$3+'Conversion Factors'!$C$7+'Conversion Factors'!$C$11+'Conversion Factors'!$C$15))</f>
        <v>0.21330764184978682</v>
      </c>
      <c r="N5" s="2">
        <f>1*('Conversion Factors'!$C$15/('Conversion Factors'!$C$3+'Conversion Factors'!$C$7+'Conversion Factors'!$C$11+'Conversion Factors'!$C$15))</f>
        <v>0.21330764184978682</v>
      </c>
      <c r="O5" s="2" t="s">
        <v>264</v>
      </c>
      <c r="P5" s="2">
        <v>1</v>
      </c>
    </row>
    <row r="6" spans="1:16" ht="14.65" customHeight="1" x14ac:dyDescent="0.2">
      <c r="A6" s="43" t="s">
        <v>49</v>
      </c>
      <c r="B6" s="28" t="s">
        <v>177</v>
      </c>
      <c r="C6" s="28" t="s">
        <v>263</v>
      </c>
      <c r="D6" s="28" t="s">
        <v>222</v>
      </c>
      <c r="E6" s="28" t="s">
        <v>113</v>
      </c>
      <c r="F6" s="2" t="s">
        <v>127</v>
      </c>
      <c r="G6" s="2" t="s">
        <v>230</v>
      </c>
      <c r="H6" s="2">
        <f>275.4*('Conversion Factors'!$C$3/('Conversion Factors'!$C$3+'Conversion Factors'!$C$7+'Conversion Factors'!$C$11+'Conversion Factors'!$C$15))</f>
        <v>110.46710396851427</v>
      </c>
      <c r="I6" s="2">
        <f>275.4*('Conversion Factors'!$C$3/('Conversion Factors'!$C$3+'Conversion Factors'!$C$7+'Conversion Factors'!$C$11+'Conversion Factors'!$C$15))</f>
        <v>110.46710396851427</v>
      </c>
      <c r="J6" s="2">
        <f>275.4*('Conversion Factors'!$C$3/('Conversion Factors'!$C$3+'Conversion Factors'!$C$7+'Conversion Factors'!$C$11+'Conversion Factors'!$C$15))</f>
        <v>110.46710396851427</v>
      </c>
      <c r="K6" s="2">
        <f>275.4*('Conversion Factors'!$C$3/('Conversion Factors'!$C$3+'Conversion Factors'!$C$7+'Conversion Factors'!$C$11+'Conversion Factors'!$C$15))</f>
        <v>110.46710396851427</v>
      </c>
      <c r="L6" s="2">
        <f>275.4*('Conversion Factors'!$C$3/('Conversion Factors'!$C$3+'Conversion Factors'!$C$7+'Conversion Factors'!$C$11+'Conversion Factors'!$C$15))</f>
        <v>110.46710396851427</v>
      </c>
      <c r="M6" s="2">
        <f>275.4*('Conversion Factors'!$C$3/('Conversion Factors'!$C$3+'Conversion Factors'!$C$7+'Conversion Factors'!$C$11+'Conversion Factors'!$C$15))</f>
        <v>110.46710396851427</v>
      </c>
      <c r="N6" s="2">
        <f>275.4*('Conversion Factors'!$C$3/('Conversion Factors'!$C$3+'Conversion Factors'!$C$7+'Conversion Factors'!$C$11+'Conversion Factors'!$C$15))</f>
        <v>110.46710396851427</v>
      </c>
      <c r="O6" s="2" t="s">
        <v>264</v>
      </c>
      <c r="P6" s="2">
        <v>1</v>
      </c>
    </row>
    <row r="7" spans="1:16" ht="14.65" customHeight="1" x14ac:dyDescent="0.2">
      <c r="A7" s="43"/>
      <c r="B7" s="28" t="s">
        <v>178</v>
      </c>
      <c r="C7" s="28" t="s">
        <v>263</v>
      </c>
      <c r="D7" s="28" t="s">
        <v>222</v>
      </c>
      <c r="E7" s="28" t="s">
        <v>113</v>
      </c>
      <c r="F7" s="2" t="s">
        <v>127</v>
      </c>
      <c r="G7" s="2" t="s">
        <v>230</v>
      </c>
      <c r="H7" s="2">
        <f>275.4*('Conversion Factors'!$C$7/('Conversion Factors'!$C$3+'Conversion Factors'!$C$7+'Conversion Factors'!$C$11+'Conversion Factors'!$C$15))</f>
        <v>88.213356838307632</v>
      </c>
      <c r="I7" s="2">
        <f>275.4*('Conversion Factors'!$C$7/('Conversion Factors'!$C$3+'Conversion Factors'!$C$7+'Conversion Factors'!$C$11+'Conversion Factors'!$C$15))</f>
        <v>88.213356838307632</v>
      </c>
      <c r="J7" s="2">
        <f>275.4*('Conversion Factors'!$C$7/('Conversion Factors'!$C$3+'Conversion Factors'!$C$7+'Conversion Factors'!$C$11+'Conversion Factors'!$C$15))</f>
        <v>88.213356838307632</v>
      </c>
      <c r="K7" s="2">
        <f>275.4*('Conversion Factors'!$C$7/('Conversion Factors'!$C$3+'Conversion Factors'!$C$7+'Conversion Factors'!$C$11+'Conversion Factors'!$C$15))</f>
        <v>88.213356838307632</v>
      </c>
      <c r="L7" s="2">
        <f>275.4*('Conversion Factors'!$C$7/('Conversion Factors'!$C$3+'Conversion Factors'!$C$7+'Conversion Factors'!$C$11+'Conversion Factors'!$C$15))</f>
        <v>88.213356838307632</v>
      </c>
      <c r="M7" s="2">
        <f>275.4*('Conversion Factors'!$C$7/('Conversion Factors'!$C$3+'Conversion Factors'!$C$7+'Conversion Factors'!$C$11+'Conversion Factors'!$C$15))</f>
        <v>88.213356838307632</v>
      </c>
      <c r="N7" s="2">
        <f>275.4*('Conversion Factors'!$C$7/('Conversion Factors'!$C$3+'Conversion Factors'!$C$7+'Conversion Factors'!$C$11+'Conversion Factors'!$C$15))</f>
        <v>88.213356838307632</v>
      </c>
      <c r="O7" s="2" t="s">
        <v>264</v>
      </c>
      <c r="P7" s="2">
        <v>1</v>
      </c>
    </row>
    <row r="8" spans="1:16" ht="14.65" customHeight="1" x14ac:dyDescent="0.2">
      <c r="A8" s="43"/>
      <c r="B8" s="28" t="s">
        <v>196</v>
      </c>
      <c r="C8" s="28" t="s">
        <v>263</v>
      </c>
      <c r="D8" s="28" t="s">
        <v>222</v>
      </c>
      <c r="E8" s="28" t="s">
        <v>113</v>
      </c>
      <c r="F8" s="2" t="s">
        <v>127</v>
      </c>
      <c r="G8" s="2" t="s">
        <v>230</v>
      </c>
      <c r="H8" s="2">
        <f>275.4*('Conversion Factors'!$C$11/('Conversion Factors'!$C$3+'Conversion Factors'!$C$7+'Conversion Factors'!$C$11+'Conversion Factors'!$C$15))</f>
        <v>17.974614627746799</v>
      </c>
      <c r="I8" s="2">
        <f>275.4*('Conversion Factors'!$C$11/('Conversion Factors'!$C$3+'Conversion Factors'!$C$7+'Conversion Factors'!$C$11+'Conversion Factors'!$C$15))</f>
        <v>17.974614627746799</v>
      </c>
      <c r="J8" s="2">
        <f>275.4*('Conversion Factors'!$C$11/('Conversion Factors'!$C$3+'Conversion Factors'!$C$7+'Conversion Factors'!$C$11+'Conversion Factors'!$C$15))</f>
        <v>17.974614627746799</v>
      </c>
      <c r="K8" s="2">
        <f>275.4*('Conversion Factors'!$C$11/('Conversion Factors'!$C$3+'Conversion Factors'!$C$7+'Conversion Factors'!$C$11+'Conversion Factors'!$C$15))</f>
        <v>17.974614627746799</v>
      </c>
      <c r="L8" s="2">
        <f>275.4*('Conversion Factors'!$C$11/('Conversion Factors'!$C$3+'Conversion Factors'!$C$7+'Conversion Factors'!$C$11+'Conversion Factors'!$C$15))</f>
        <v>17.974614627746799</v>
      </c>
      <c r="M8" s="2">
        <f>275.4*('Conversion Factors'!$C$11/('Conversion Factors'!$C$3+'Conversion Factors'!$C$7+'Conversion Factors'!$C$11+'Conversion Factors'!$C$15))</f>
        <v>17.974614627746799</v>
      </c>
      <c r="N8" s="2">
        <f>275.4*('Conversion Factors'!$C$11/('Conversion Factors'!$C$3+'Conversion Factors'!$C$7+'Conversion Factors'!$C$11+'Conversion Factors'!$C$15))</f>
        <v>17.974614627746799</v>
      </c>
      <c r="O8" s="2" t="s">
        <v>264</v>
      </c>
      <c r="P8" s="2">
        <v>1</v>
      </c>
    </row>
    <row r="9" spans="1:16" ht="14.65" customHeight="1" x14ac:dyDescent="0.2">
      <c r="A9" s="43"/>
      <c r="B9" s="28" t="s">
        <v>198</v>
      </c>
      <c r="C9" s="28" t="s">
        <v>263</v>
      </c>
      <c r="D9" s="28" t="s">
        <v>222</v>
      </c>
      <c r="E9" s="28" t="s">
        <v>113</v>
      </c>
      <c r="F9" s="2" t="s">
        <v>127</v>
      </c>
      <c r="G9" s="2" t="s">
        <v>230</v>
      </c>
      <c r="H9" s="2">
        <f>275.4*('Conversion Factors'!$C$15/('Conversion Factors'!$C$3+'Conversion Factors'!$C$7+'Conversion Factors'!$C$11+'Conversion Factors'!$C$15))</f>
        <v>58.744924565431283</v>
      </c>
      <c r="I9" s="2">
        <f>275.4*('Conversion Factors'!$C$15/('Conversion Factors'!$C$3+'Conversion Factors'!$C$7+'Conversion Factors'!$C$11+'Conversion Factors'!$C$15))</f>
        <v>58.744924565431283</v>
      </c>
      <c r="J9" s="2">
        <f>275.4*('Conversion Factors'!$C$15/('Conversion Factors'!$C$3+'Conversion Factors'!$C$7+'Conversion Factors'!$C$11+'Conversion Factors'!$C$15))</f>
        <v>58.744924565431283</v>
      </c>
      <c r="K9" s="2">
        <f>275.4*('Conversion Factors'!$C$15/('Conversion Factors'!$C$3+'Conversion Factors'!$C$7+'Conversion Factors'!$C$11+'Conversion Factors'!$C$15))</f>
        <v>58.744924565431283</v>
      </c>
      <c r="L9" s="2">
        <f>275.4*('Conversion Factors'!$C$15/('Conversion Factors'!$C$3+'Conversion Factors'!$C$7+'Conversion Factors'!$C$11+'Conversion Factors'!$C$15))</f>
        <v>58.744924565431283</v>
      </c>
      <c r="M9" s="2">
        <f>275.4*('Conversion Factors'!$C$15/('Conversion Factors'!$C$3+'Conversion Factors'!$C$7+'Conversion Factors'!$C$11+'Conversion Factors'!$C$15))</f>
        <v>58.744924565431283</v>
      </c>
      <c r="N9" s="2">
        <f>275.4*('Conversion Factors'!$C$15/('Conversion Factors'!$C$3+'Conversion Factors'!$C$7+'Conversion Factors'!$C$11+'Conversion Factors'!$C$15))</f>
        <v>58.744924565431283</v>
      </c>
      <c r="O9" s="2" t="s">
        <v>264</v>
      </c>
      <c r="P9" s="2">
        <v>1</v>
      </c>
    </row>
    <row r="10" spans="1:16" ht="14.65" customHeight="1" x14ac:dyDescent="0.2">
      <c r="A10" s="43" t="s">
        <v>51</v>
      </c>
      <c r="B10" s="28" t="s">
        <v>177</v>
      </c>
      <c r="C10" s="28" t="s">
        <v>263</v>
      </c>
      <c r="D10" s="28" t="s">
        <v>222</v>
      </c>
      <c r="E10" s="28" t="s">
        <v>113</v>
      </c>
      <c r="F10" s="2" t="s">
        <v>118</v>
      </c>
      <c r="G10" s="2" t="s">
        <v>230</v>
      </c>
      <c r="H10" s="2">
        <f>82.16*('Conversion Factors'!$C$3/('Conversion Factors'!$C$3+'Conversion Factors'!$C$7+'Conversion Factors'!$C$11+'Conversion Factors'!$C$15))</f>
        <v>32.955618235487044</v>
      </c>
      <c r="I10" s="2">
        <f>82.16*('Conversion Factors'!$C$3/('Conversion Factors'!$C$3+'Conversion Factors'!$C$7+'Conversion Factors'!$C$11+'Conversion Factors'!$C$15))</f>
        <v>32.955618235487044</v>
      </c>
      <c r="J10" s="2">
        <f>82.16*('Conversion Factors'!$C$3/('Conversion Factors'!$C$3+'Conversion Factors'!$C$7+'Conversion Factors'!$C$11+'Conversion Factors'!$C$15))</f>
        <v>32.955618235487044</v>
      </c>
      <c r="K10" s="2">
        <f>82.16*('Conversion Factors'!$C$3/('Conversion Factors'!$C$3+'Conversion Factors'!$C$7+'Conversion Factors'!$C$11+'Conversion Factors'!$C$15))</f>
        <v>32.955618235487044</v>
      </c>
      <c r="L10" s="2">
        <f>82.16*('Conversion Factors'!$C$3/('Conversion Factors'!$C$3+'Conversion Factors'!$C$7+'Conversion Factors'!$C$11+'Conversion Factors'!$C$15))</f>
        <v>32.955618235487044</v>
      </c>
      <c r="M10" s="2">
        <f>82.16*('Conversion Factors'!$C$3/('Conversion Factors'!$C$3+'Conversion Factors'!$C$7+'Conversion Factors'!$C$11+'Conversion Factors'!$C$15))</f>
        <v>32.955618235487044</v>
      </c>
      <c r="N10" s="2">
        <f>82.16*('Conversion Factors'!$C$3/('Conversion Factors'!$C$3+'Conversion Factors'!$C$7+'Conversion Factors'!$C$11+'Conversion Factors'!$C$15))</f>
        <v>32.955618235487044</v>
      </c>
      <c r="O10" s="2" t="s">
        <v>264</v>
      </c>
      <c r="P10" s="2">
        <v>1</v>
      </c>
    </row>
    <row r="11" spans="1:16" ht="14.65" customHeight="1" x14ac:dyDescent="0.2">
      <c r="A11" s="43"/>
      <c r="B11" s="28" t="s">
        <v>178</v>
      </c>
      <c r="C11" s="28" t="s">
        <v>263</v>
      </c>
      <c r="D11" s="28" t="s">
        <v>222</v>
      </c>
      <c r="E11" s="28" t="s">
        <v>113</v>
      </c>
      <c r="F11" s="2" t="s">
        <v>118</v>
      </c>
      <c r="G11" s="2" t="s">
        <v>230</v>
      </c>
      <c r="H11" s="2">
        <f>82.16*('Conversion Factors'!$C$7/('Conversion Factors'!$C$3+'Conversion Factors'!$C$7+'Conversion Factors'!$C$11+'Conversion Factors'!$C$15))</f>
        <v>26.316664480157428</v>
      </c>
      <c r="I11" s="2">
        <f>82.16*('Conversion Factors'!$C$7/('Conversion Factors'!$C$3+'Conversion Factors'!$C$7+'Conversion Factors'!$C$11+'Conversion Factors'!$C$15))</f>
        <v>26.316664480157428</v>
      </c>
      <c r="J11" s="2">
        <f>82.16*('Conversion Factors'!$C$7/('Conversion Factors'!$C$3+'Conversion Factors'!$C$7+'Conversion Factors'!$C$11+'Conversion Factors'!$C$15))</f>
        <v>26.316664480157428</v>
      </c>
      <c r="K11" s="2">
        <f>82.16*('Conversion Factors'!$C$7/('Conversion Factors'!$C$3+'Conversion Factors'!$C$7+'Conversion Factors'!$C$11+'Conversion Factors'!$C$15))</f>
        <v>26.316664480157428</v>
      </c>
      <c r="L11" s="2">
        <f>82.16*('Conversion Factors'!$C$7/('Conversion Factors'!$C$3+'Conversion Factors'!$C$7+'Conversion Factors'!$C$11+'Conversion Factors'!$C$15))</f>
        <v>26.316664480157428</v>
      </c>
      <c r="M11" s="2">
        <f>82.16*('Conversion Factors'!$C$7/('Conversion Factors'!$C$3+'Conversion Factors'!$C$7+'Conversion Factors'!$C$11+'Conversion Factors'!$C$15))</f>
        <v>26.316664480157428</v>
      </c>
      <c r="N11" s="2">
        <f>82.16*('Conversion Factors'!$C$7/('Conversion Factors'!$C$3+'Conversion Factors'!$C$7+'Conversion Factors'!$C$11+'Conversion Factors'!$C$15))</f>
        <v>26.316664480157428</v>
      </c>
      <c r="O11" s="2" t="s">
        <v>264</v>
      </c>
      <c r="P11" s="2">
        <v>1</v>
      </c>
    </row>
    <row r="12" spans="1:16" ht="14.65" customHeight="1" x14ac:dyDescent="0.2">
      <c r="A12" s="43"/>
      <c r="B12" s="28" t="s">
        <v>196</v>
      </c>
      <c r="C12" s="28" t="s">
        <v>263</v>
      </c>
      <c r="D12" s="28" t="s">
        <v>222</v>
      </c>
      <c r="E12" s="28" t="s">
        <v>113</v>
      </c>
      <c r="F12" s="2" t="s">
        <v>118</v>
      </c>
      <c r="G12" s="2" t="s">
        <v>230</v>
      </c>
      <c r="H12" s="2">
        <f>82.16*('Conversion Factors'!$C$11/('Conversion Factors'!$C$3+'Conversion Factors'!$C$7+'Conversion Factors'!$C$11+'Conversion Factors'!$C$15))</f>
        <v>5.3623614299770415</v>
      </c>
      <c r="I12" s="2">
        <f>82.16*('Conversion Factors'!$C$11/('Conversion Factors'!$C$3+'Conversion Factors'!$C$7+'Conversion Factors'!$C$11+'Conversion Factors'!$C$15))</f>
        <v>5.3623614299770415</v>
      </c>
      <c r="J12" s="2">
        <f>82.16*('Conversion Factors'!$C$11/('Conversion Factors'!$C$3+'Conversion Factors'!$C$7+'Conversion Factors'!$C$11+'Conversion Factors'!$C$15))</f>
        <v>5.3623614299770415</v>
      </c>
      <c r="K12" s="2">
        <f>82.16*('Conversion Factors'!$C$11/('Conversion Factors'!$C$3+'Conversion Factors'!$C$7+'Conversion Factors'!$C$11+'Conversion Factors'!$C$15))</f>
        <v>5.3623614299770415</v>
      </c>
      <c r="L12" s="2">
        <f>82.16*('Conversion Factors'!$C$11/('Conversion Factors'!$C$3+'Conversion Factors'!$C$7+'Conversion Factors'!$C$11+'Conversion Factors'!$C$15))</f>
        <v>5.3623614299770415</v>
      </c>
      <c r="M12" s="2">
        <f>82.16*('Conversion Factors'!$C$11/('Conversion Factors'!$C$3+'Conversion Factors'!$C$7+'Conversion Factors'!$C$11+'Conversion Factors'!$C$15))</f>
        <v>5.3623614299770415</v>
      </c>
      <c r="N12" s="2">
        <f>82.16*('Conversion Factors'!$C$11/('Conversion Factors'!$C$3+'Conversion Factors'!$C$7+'Conversion Factors'!$C$11+'Conversion Factors'!$C$15))</f>
        <v>5.3623614299770415</v>
      </c>
      <c r="O12" s="2" t="s">
        <v>264</v>
      </c>
      <c r="P12" s="2">
        <v>1</v>
      </c>
    </row>
    <row r="13" spans="1:16" ht="14.65" customHeight="1" x14ac:dyDescent="0.2">
      <c r="A13" s="43"/>
      <c r="B13" s="28" t="s">
        <v>198</v>
      </c>
      <c r="C13" s="28" t="s">
        <v>263</v>
      </c>
      <c r="D13" s="28" t="s">
        <v>222</v>
      </c>
      <c r="E13" s="28" t="s">
        <v>113</v>
      </c>
      <c r="F13" s="2" t="s">
        <v>118</v>
      </c>
      <c r="G13" s="2" t="s">
        <v>230</v>
      </c>
      <c r="H13" s="2">
        <f>82.16*('Conversion Factors'!$C$15/('Conversion Factors'!$C$3+'Conversion Factors'!$C$7+'Conversion Factors'!$C$11+'Conversion Factors'!$C$15))</f>
        <v>17.525355854378486</v>
      </c>
      <c r="I13" s="2">
        <f>82.16*('Conversion Factors'!$C$15/('Conversion Factors'!$C$3+'Conversion Factors'!$C$7+'Conversion Factors'!$C$11+'Conversion Factors'!$C$15))</f>
        <v>17.525355854378486</v>
      </c>
      <c r="J13" s="2">
        <f>82.16*('Conversion Factors'!$C$15/('Conversion Factors'!$C$3+'Conversion Factors'!$C$7+'Conversion Factors'!$C$11+'Conversion Factors'!$C$15))</f>
        <v>17.525355854378486</v>
      </c>
      <c r="K13" s="2">
        <f>82.16*('Conversion Factors'!$C$15/('Conversion Factors'!$C$3+'Conversion Factors'!$C$7+'Conversion Factors'!$C$11+'Conversion Factors'!$C$15))</f>
        <v>17.525355854378486</v>
      </c>
      <c r="L13" s="2">
        <f>82.16*('Conversion Factors'!$C$15/('Conversion Factors'!$C$3+'Conversion Factors'!$C$7+'Conversion Factors'!$C$11+'Conversion Factors'!$C$15))</f>
        <v>17.525355854378486</v>
      </c>
      <c r="M13" s="2">
        <f>82.16*('Conversion Factors'!$C$15/('Conversion Factors'!$C$3+'Conversion Factors'!$C$7+'Conversion Factors'!$C$11+'Conversion Factors'!$C$15))</f>
        <v>17.525355854378486</v>
      </c>
      <c r="N13" s="2">
        <f>82.16*('Conversion Factors'!$C$15/('Conversion Factors'!$C$3+'Conversion Factors'!$C$7+'Conversion Factors'!$C$11+'Conversion Factors'!$C$15))</f>
        <v>17.525355854378486</v>
      </c>
      <c r="O13" s="2" t="s">
        <v>264</v>
      </c>
      <c r="P13" s="2">
        <v>1</v>
      </c>
    </row>
    <row r="14" spans="1:16" ht="14.65" customHeight="1" x14ac:dyDescent="0.2">
      <c r="B14" s="23"/>
      <c r="C14" s="23"/>
      <c r="D14" s="23"/>
      <c r="E14" s="23"/>
      <c r="F14" s="23"/>
    </row>
    <row r="15" spans="1:16" ht="14.65" customHeight="1" x14ac:dyDescent="0.2">
      <c r="B15" s="23"/>
      <c r="C15" s="23"/>
      <c r="D15" s="23"/>
      <c r="E15" s="23"/>
      <c r="F15" s="23"/>
    </row>
    <row r="16" spans="1:16" ht="14.65" customHeight="1" x14ac:dyDescent="0.2">
      <c r="B16" s="23"/>
      <c r="C16" s="23"/>
      <c r="D16" s="23"/>
      <c r="E16" s="23"/>
      <c r="F16" s="23"/>
    </row>
    <row r="17" spans="2:6" ht="14.65" customHeight="1" x14ac:dyDescent="0.2">
      <c r="B17" s="23"/>
      <c r="C17" s="23"/>
      <c r="D17" s="23"/>
      <c r="E17" s="23"/>
      <c r="F17" s="23"/>
    </row>
    <row r="33" spans="6:6" ht="12.75" customHeight="1" x14ac:dyDescent="0.2">
      <c r="F33" t="s">
        <v>170</v>
      </c>
    </row>
    <row r="69" spans="3:4" ht="12.75" customHeight="1" x14ac:dyDescent="0.2">
      <c r="C69">
        <v>44418.4199953676</v>
      </c>
    </row>
    <row r="70" spans="3:4" ht="12.75" customHeight="1" x14ac:dyDescent="0.2">
      <c r="C70">
        <v>44860.460542163899</v>
      </c>
      <c r="D70">
        <f>C70-C69</f>
        <v>442.04054679629917</v>
      </c>
    </row>
    <row r="71" spans="3:4" ht="12.75" customHeight="1" x14ac:dyDescent="0.2">
      <c r="D71">
        <f>D70/4</f>
        <v>110.51013669907479</v>
      </c>
    </row>
  </sheetData>
  <sheetProtection selectLockedCells="1" selectUnlockedCells="1"/>
  <mergeCells count="3">
    <mergeCell ref="A2:A5"/>
    <mergeCell ref="A6:A9"/>
    <mergeCell ref="A10:A13"/>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6"/>
  <sheetViews>
    <sheetView showGridLines="0" zoomScale="130" zoomScaleNormal="130" workbookViewId="0">
      <selection activeCell="B3" sqref="B3"/>
    </sheetView>
  </sheetViews>
  <sheetFormatPr defaultColWidth="11.5703125" defaultRowHeight="12.75" x14ac:dyDescent="0.2"/>
  <cols>
    <col min="1" max="1" width="19" customWidth="1"/>
    <col min="2" max="2" width="14.5703125" customWidth="1"/>
    <col min="3" max="3" width="15.28515625" customWidth="1"/>
    <col min="4" max="4" width="25.140625" customWidth="1"/>
  </cols>
  <sheetData>
    <row r="1" spans="1:8" ht="15.75" x14ac:dyDescent="0.25">
      <c r="A1" s="25" t="s">
        <v>1</v>
      </c>
      <c r="B1" s="6" t="s">
        <v>163</v>
      </c>
      <c r="C1" s="6" t="s">
        <v>164</v>
      </c>
      <c r="D1" s="6" t="s">
        <v>165</v>
      </c>
      <c r="E1" s="6" t="s">
        <v>265</v>
      </c>
      <c r="F1" s="6" t="s">
        <v>266</v>
      </c>
      <c r="G1" s="6" t="s">
        <v>167</v>
      </c>
      <c r="H1" s="6" t="s">
        <v>168</v>
      </c>
    </row>
    <row r="2" spans="1:8" x14ac:dyDescent="0.2">
      <c r="A2" s="2" t="s">
        <v>45</v>
      </c>
      <c r="B2" s="2" t="s">
        <v>180</v>
      </c>
      <c r="C2" s="2" t="s">
        <v>267</v>
      </c>
      <c r="D2" s="2" t="s">
        <v>268</v>
      </c>
      <c r="E2" s="2">
        <v>0.1</v>
      </c>
      <c r="F2" s="2">
        <v>0.1</v>
      </c>
      <c r="G2" s="2" t="s">
        <v>269</v>
      </c>
      <c r="H2" s="2">
        <v>1</v>
      </c>
    </row>
    <row r="3" spans="1:8" x14ac:dyDescent="0.2">
      <c r="A3" s="2" t="s">
        <v>43</v>
      </c>
      <c r="B3" s="2" t="s">
        <v>180</v>
      </c>
      <c r="C3" s="2" t="s">
        <v>267</v>
      </c>
      <c r="D3" s="2" t="s">
        <v>268</v>
      </c>
      <c r="E3" s="2">
        <v>0.1</v>
      </c>
      <c r="F3" s="2">
        <v>0.1</v>
      </c>
      <c r="G3" s="2" t="s">
        <v>269</v>
      </c>
      <c r="H3" s="2">
        <v>1</v>
      </c>
    </row>
    <row r="4" spans="1:8" x14ac:dyDescent="0.2">
      <c r="A4" s="2" t="s">
        <v>55</v>
      </c>
      <c r="B4" s="2" t="s">
        <v>183</v>
      </c>
      <c r="C4" s="2" t="s">
        <v>267</v>
      </c>
      <c r="D4" s="2" t="s">
        <v>268</v>
      </c>
      <c r="E4" s="2">
        <v>0.1</v>
      </c>
      <c r="F4" s="2">
        <v>0.1</v>
      </c>
      <c r="G4" s="2" t="s">
        <v>269</v>
      </c>
      <c r="H4" s="2">
        <v>1</v>
      </c>
    </row>
    <row r="5" spans="1:8" x14ac:dyDescent="0.2">
      <c r="A5" s="2" t="s">
        <v>57</v>
      </c>
      <c r="B5" s="2" t="s">
        <v>183</v>
      </c>
      <c r="C5" s="2" t="s">
        <v>267</v>
      </c>
      <c r="D5" s="2" t="s">
        <v>268</v>
      </c>
      <c r="E5" s="2">
        <v>0.1</v>
      </c>
      <c r="F5" s="2">
        <v>0.1</v>
      </c>
      <c r="G5" s="2" t="s">
        <v>269</v>
      </c>
      <c r="H5" s="2">
        <v>1</v>
      </c>
    </row>
    <row r="6" spans="1:8" x14ac:dyDescent="0.2">
      <c r="A6" s="2" t="s">
        <v>59</v>
      </c>
      <c r="B6" s="2" t="s">
        <v>183</v>
      </c>
      <c r="C6" s="2" t="s">
        <v>267</v>
      </c>
      <c r="D6" s="2" t="s">
        <v>268</v>
      </c>
      <c r="E6" s="2">
        <v>0.1</v>
      </c>
      <c r="F6" s="2">
        <v>0.1</v>
      </c>
      <c r="G6" s="2" t="s">
        <v>269</v>
      </c>
      <c r="H6" s="2">
        <v>1</v>
      </c>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65536"/>
  <sheetViews>
    <sheetView showGridLines="0" workbookViewId="0">
      <selection activeCell="N39" sqref="N39"/>
    </sheetView>
  </sheetViews>
  <sheetFormatPr defaultColWidth="11.42578125" defaultRowHeight="12.75" x14ac:dyDescent="0.2"/>
  <cols>
    <col min="1" max="1" width="20.85546875" customWidth="1"/>
  </cols>
  <sheetData>
    <row r="1" spans="1:5" ht="14.65" customHeight="1" x14ac:dyDescent="0.2">
      <c r="A1" s="44" t="s">
        <v>270</v>
      </c>
      <c r="B1" s="44"/>
      <c r="C1" s="44"/>
      <c r="D1" s="44"/>
    </row>
    <row r="2" spans="1:5" ht="14.65" customHeight="1" x14ac:dyDescent="0.2">
      <c r="A2" s="44"/>
      <c r="B2" s="44"/>
      <c r="C2" s="44"/>
      <c r="D2" s="44"/>
    </row>
    <row r="3" spans="1:5" ht="14.65" customHeight="1" x14ac:dyDescent="0.2">
      <c r="A3" s="44"/>
      <c r="B3" s="44"/>
      <c r="C3" s="44"/>
      <c r="D3" s="44"/>
    </row>
    <row r="4" spans="1:5" ht="14.65" customHeight="1" x14ac:dyDescent="0.2">
      <c r="A4" s="44"/>
      <c r="B4" s="44"/>
      <c r="C4" s="44"/>
      <c r="D4" s="44"/>
      <c r="E4" s="29"/>
    </row>
    <row r="5" spans="1:5" ht="14.65" customHeight="1" x14ac:dyDescent="0.2">
      <c r="A5" s="44"/>
      <c r="B5" s="44"/>
      <c r="C5" s="44"/>
      <c r="D5" s="44"/>
      <c r="E5" s="29"/>
    </row>
    <row r="6" spans="1:5" ht="14.65" customHeight="1" x14ac:dyDescent="0.2">
      <c r="A6" s="44"/>
      <c r="B6" s="44"/>
      <c r="C6" s="44"/>
      <c r="D6" s="44"/>
    </row>
    <row r="7" spans="1:5" ht="14.65" customHeight="1" x14ac:dyDescent="0.2">
      <c r="A7" s="44"/>
      <c r="B7" s="44"/>
      <c r="C7" s="44"/>
      <c r="D7" s="44"/>
    </row>
    <row r="8" spans="1:5" ht="14.65" customHeight="1" x14ac:dyDescent="0.2"/>
    <row r="9" spans="1:5" ht="14.65" customHeight="1" x14ac:dyDescent="0.2"/>
    <row r="10" spans="1:5" ht="14.65" customHeight="1" x14ac:dyDescent="0.2">
      <c r="E10" s="29"/>
    </row>
    <row r="11" spans="1:5" ht="14.65" customHeight="1" x14ac:dyDescent="0.2">
      <c r="E11" s="29"/>
    </row>
    <row r="12" spans="1:5" ht="14.65" customHeight="1" x14ac:dyDescent="0.2"/>
    <row r="13" spans="1:5" ht="14.65" customHeight="1" x14ac:dyDescent="0.2"/>
    <row r="14" spans="1:5" ht="14.65" customHeight="1" x14ac:dyDescent="0.2"/>
    <row r="15" spans="1:5" ht="14.65" customHeight="1" x14ac:dyDescent="0.2"/>
    <row r="65536" ht="12.75" customHeight="1" x14ac:dyDescent="0.2"/>
  </sheetData>
  <sheetProtection selectLockedCells="1" selectUnlockedCells="1"/>
  <mergeCells count="1">
    <mergeCell ref="A1:D7"/>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58"/>
  <sheetViews>
    <sheetView showGridLines="0" workbookViewId="0">
      <selection activeCell="B26" sqref="B26"/>
    </sheetView>
  </sheetViews>
  <sheetFormatPr defaultColWidth="11.42578125" defaultRowHeight="12.75" x14ac:dyDescent="0.2"/>
  <cols>
    <col min="1" max="1" width="7.28515625" customWidth="1"/>
    <col min="2" max="2" width="256" customWidth="1"/>
  </cols>
  <sheetData>
    <row r="1" spans="1:2" ht="15.75" x14ac:dyDescent="0.25">
      <c r="A1" s="45" t="s">
        <v>164</v>
      </c>
      <c r="B1" s="45"/>
    </row>
    <row r="2" spans="1:2" ht="12.75" customHeight="1" x14ac:dyDescent="0.2">
      <c r="A2" s="2" t="s">
        <v>271</v>
      </c>
      <c r="B2" s="2" t="s">
        <v>272</v>
      </c>
    </row>
    <row r="3" spans="1:2" ht="12.75" customHeight="1" x14ac:dyDescent="0.2">
      <c r="A3" s="2" t="s">
        <v>184</v>
      </c>
      <c r="B3" s="2" t="s">
        <v>273</v>
      </c>
    </row>
    <row r="4" spans="1:2" ht="12.75" customHeight="1" x14ac:dyDescent="0.2">
      <c r="A4" s="2" t="s">
        <v>181</v>
      </c>
      <c r="B4" s="2" t="s">
        <v>274</v>
      </c>
    </row>
    <row r="5" spans="1:2" ht="12.75" customHeight="1" x14ac:dyDescent="0.25">
      <c r="A5" s="2" t="s">
        <v>202</v>
      </c>
      <c r="B5" s="30" t="s">
        <v>275</v>
      </c>
    </row>
    <row r="6" spans="1:2" ht="12.75" customHeight="1" x14ac:dyDescent="0.25">
      <c r="A6" s="2" t="s">
        <v>213</v>
      </c>
      <c r="B6" s="2" t="s">
        <v>276</v>
      </c>
    </row>
    <row r="7" spans="1:2" ht="12.75" customHeight="1" x14ac:dyDescent="0.25">
      <c r="A7" s="2" t="s">
        <v>222</v>
      </c>
      <c r="B7" s="2" t="s">
        <v>277</v>
      </c>
    </row>
    <row r="8" spans="1:2" ht="12.75" customHeight="1" x14ac:dyDescent="0.25">
      <c r="A8" s="2" t="s">
        <v>278</v>
      </c>
      <c r="B8" s="2" t="s">
        <v>279</v>
      </c>
    </row>
    <row r="9" spans="1:2" ht="12.75" customHeight="1" x14ac:dyDescent="0.2">
      <c r="A9" s="2" t="s">
        <v>193</v>
      </c>
      <c r="B9" s="2" t="s">
        <v>280</v>
      </c>
    </row>
    <row r="10" spans="1:2" ht="12.75" customHeight="1" x14ac:dyDescent="0.2">
      <c r="A10" s="2" t="s">
        <v>281</v>
      </c>
      <c r="B10" s="2" t="s">
        <v>282</v>
      </c>
    </row>
    <row r="11" spans="1:2" ht="12.75" customHeight="1" x14ac:dyDescent="0.2">
      <c r="A11" s="2" t="s">
        <v>283</v>
      </c>
      <c r="B11" s="2" t="s">
        <v>284</v>
      </c>
    </row>
    <row r="12" spans="1:2" ht="12.75" customHeight="1" x14ac:dyDescent="0.2">
      <c r="A12" s="2" t="s">
        <v>285</v>
      </c>
      <c r="B12" s="2" t="s">
        <v>286</v>
      </c>
    </row>
    <row r="13" spans="1:2" ht="12.75" customHeight="1" x14ac:dyDescent="0.25">
      <c r="A13" s="2" t="s">
        <v>247</v>
      </c>
      <c r="B13" s="2" t="s">
        <v>287</v>
      </c>
    </row>
    <row r="14" spans="1:2" ht="12.75" customHeight="1" x14ac:dyDescent="0.2">
      <c r="A14" s="2" t="s">
        <v>288</v>
      </c>
      <c r="B14" s="31" t="s">
        <v>289</v>
      </c>
    </row>
    <row r="15" spans="1:2" ht="12.75" customHeight="1" x14ac:dyDescent="0.2">
      <c r="A15" s="2" t="s">
        <v>290</v>
      </c>
      <c r="B15" s="2" t="s">
        <v>291</v>
      </c>
    </row>
    <row r="16" spans="1:2" ht="12.75" customHeight="1" x14ac:dyDescent="0.2">
      <c r="A16" s="2" t="s">
        <v>254</v>
      </c>
      <c r="B16" s="2" t="s">
        <v>292</v>
      </c>
    </row>
    <row r="17" spans="1:2" ht="12.75" customHeight="1" x14ac:dyDescent="0.2">
      <c r="A17" s="2" t="s">
        <v>256</v>
      </c>
      <c r="B17" s="2" t="s">
        <v>293</v>
      </c>
    </row>
    <row r="18" spans="1:2" ht="12.75" customHeight="1" x14ac:dyDescent="0.2">
      <c r="A18" s="2" t="s">
        <v>257</v>
      </c>
      <c r="B18" s="2" t="s">
        <v>294</v>
      </c>
    </row>
    <row r="19" spans="1:2" ht="12.75" customHeight="1" x14ac:dyDescent="0.2">
      <c r="A19" s="2" t="s">
        <v>258</v>
      </c>
      <c r="B19" s="2" t="s">
        <v>295</v>
      </c>
    </row>
    <row r="20" spans="1:2" ht="12.75" customHeight="1" x14ac:dyDescent="0.2">
      <c r="A20" s="2" t="s">
        <v>259</v>
      </c>
      <c r="B20" s="2" t="s">
        <v>282</v>
      </c>
    </row>
    <row r="21" spans="1:2" ht="12.75" customHeight="1" x14ac:dyDescent="0.2">
      <c r="A21" s="2" t="s">
        <v>260</v>
      </c>
      <c r="B21" s="2" t="s">
        <v>296</v>
      </c>
    </row>
    <row r="22" spans="1:2" ht="12.75" customHeight="1" x14ac:dyDescent="0.2">
      <c r="A22" s="2" t="s">
        <v>244</v>
      </c>
      <c r="B22" s="2" t="s">
        <v>297</v>
      </c>
    </row>
    <row r="23" spans="1:2" x14ac:dyDescent="0.2">
      <c r="A23" s="2" t="s">
        <v>267</v>
      </c>
      <c r="B23" s="2" t="s">
        <v>298</v>
      </c>
    </row>
    <row r="24" spans="1:2" ht="15" x14ac:dyDescent="0.25">
      <c r="A24" s="2" t="s">
        <v>299</v>
      </c>
      <c r="B24" s="2" t="s">
        <v>300</v>
      </c>
    </row>
    <row r="25" spans="1:2" x14ac:dyDescent="0.2">
      <c r="A25" s="2" t="s">
        <v>301</v>
      </c>
      <c r="B25" s="2" t="s">
        <v>302</v>
      </c>
    </row>
    <row r="26" spans="1:2" x14ac:dyDescent="0.2">
      <c r="A26" s="47" t="s">
        <v>328</v>
      </c>
      <c r="B26" t="s">
        <v>329</v>
      </c>
    </row>
    <row r="58" spans="3:3" ht="12.75" customHeight="1" x14ac:dyDescent="0.25">
      <c r="C58" s="32"/>
    </row>
  </sheetData>
  <sheetProtection selectLockedCells="1" selectUnlockedCells="1"/>
  <mergeCells count="1">
    <mergeCell ref="A1:B1"/>
  </mergeCells>
  <hyperlinks>
    <hyperlink ref="B14" r:id="rId1" location="rm" xr:uid="{00000000-0004-0000-0D00-000000000000}"/>
  </hyperlink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45"/>
  <sheetViews>
    <sheetView showGridLines="0" workbookViewId="0">
      <selection activeCell="H34" sqref="H34"/>
    </sheetView>
  </sheetViews>
  <sheetFormatPr defaultColWidth="11.42578125" defaultRowHeight="12.75" x14ac:dyDescent="0.2"/>
  <cols>
    <col min="2" max="2" width="45.85546875" customWidth="1"/>
  </cols>
  <sheetData>
    <row r="1" spans="1:10" s="9" customFormat="1" ht="14.65" customHeight="1" x14ac:dyDescent="0.25">
      <c r="A1" s="6" t="s">
        <v>163</v>
      </c>
      <c r="B1" s="6" t="s">
        <v>303</v>
      </c>
      <c r="C1" s="6" t="s">
        <v>304</v>
      </c>
      <c r="D1" s="6" t="s">
        <v>305</v>
      </c>
      <c r="E1" s="6" t="s">
        <v>306</v>
      </c>
      <c r="F1" s="6" t="s">
        <v>307</v>
      </c>
      <c r="G1" s="6" t="s">
        <v>308</v>
      </c>
      <c r="H1" s="6" t="s">
        <v>309</v>
      </c>
      <c r="I1" s="6" t="s">
        <v>310</v>
      </c>
      <c r="J1" s="6" t="s">
        <v>311</v>
      </c>
    </row>
    <row r="2" spans="1:10" ht="14.65" customHeight="1" x14ac:dyDescent="0.2">
      <c r="A2" s="46" t="s">
        <v>177</v>
      </c>
      <c r="B2" s="33" t="s">
        <v>312</v>
      </c>
      <c r="C2" s="33">
        <v>39705</v>
      </c>
      <c r="D2" s="33">
        <v>44051</v>
      </c>
      <c r="E2" s="33">
        <v>47328</v>
      </c>
      <c r="F2" s="33">
        <v>50657</v>
      </c>
      <c r="G2" s="33">
        <v>53245</v>
      </c>
      <c r="H2" s="33">
        <v>55393</v>
      </c>
      <c r="I2" s="33">
        <v>57392</v>
      </c>
      <c r="J2" s="2" t="s">
        <v>202</v>
      </c>
    </row>
    <row r="3" spans="1:10" ht="14.65" customHeight="1" x14ac:dyDescent="0.2">
      <c r="A3" s="46"/>
      <c r="B3" s="33" t="s">
        <v>313</v>
      </c>
      <c r="C3" s="33">
        <v>978.4</v>
      </c>
      <c r="D3" s="33">
        <v>1013.3</v>
      </c>
      <c r="E3" s="33">
        <v>1037.5999999999999</v>
      </c>
      <c r="F3" s="33">
        <v>1056</v>
      </c>
      <c r="G3" s="33">
        <v>1066</v>
      </c>
      <c r="H3" s="33">
        <v>1070.0999999999999</v>
      </c>
      <c r="I3" s="33">
        <v>1073.2</v>
      </c>
      <c r="J3" s="2" t="s">
        <v>202</v>
      </c>
    </row>
    <row r="4" spans="1:10" ht="14.65" customHeight="1" x14ac:dyDescent="0.2">
      <c r="A4" s="46"/>
      <c r="B4" s="33" t="s">
        <v>314</v>
      </c>
      <c r="C4" s="33">
        <v>1.1299999999999999</v>
      </c>
      <c r="D4" s="33">
        <v>1.25</v>
      </c>
      <c r="E4" s="33">
        <v>1.37</v>
      </c>
      <c r="F4" s="33">
        <v>1.51</v>
      </c>
      <c r="G4" s="33">
        <v>1.67</v>
      </c>
      <c r="H4" s="33">
        <v>1.84</v>
      </c>
      <c r="I4" s="33">
        <v>2.0099999999999998</v>
      </c>
      <c r="J4" s="2" t="s">
        <v>202</v>
      </c>
    </row>
    <row r="5" spans="1:10" ht="14.65" customHeight="1" x14ac:dyDescent="0.2">
      <c r="A5" s="46"/>
      <c r="B5" s="33" t="s">
        <v>315</v>
      </c>
      <c r="C5" s="33">
        <v>1</v>
      </c>
      <c r="D5" s="34">
        <f t="shared" ref="D5:I5" si="0">(D3-$C3)/$C3+1</f>
        <v>1.035670482420278</v>
      </c>
      <c r="E5" s="34">
        <f t="shared" si="0"/>
        <v>1.0605069501226492</v>
      </c>
      <c r="F5" s="34">
        <f t="shared" si="0"/>
        <v>1.0793131643499592</v>
      </c>
      <c r="G5" s="34">
        <f t="shared" si="0"/>
        <v>1.0895339329517579</v>
      </c>
      <c r="H5" s="34">
        <f t="shared" si="0"/>
        <v>1.0937244480784953</v>
      </c>
      <c r="I5" s="34">
        <f t="shared" si="0"/>
        <v>1.0968928863450533</v>
      </c>
      <c r="J5" s="2" t="s">
        <v>202</v>
      </c>
    </row>
    <row r="6" spans="1:10" ht="14.65" customHeight="1" x14ac:dyDescent="0.2">
      <c r="A6" s="46" t="s">
        <v>178</v>
      </c>
      <c r="B6" s="33" t="s">
        <v>312</v>
      </c>
      <c r="C6" s="33">
        <v>32253</v>
      </c>
      <c r="D6" s="33">
        <v>34800</v>
      </c>
      <c r="E6" s="33">
        <v>37232</v>
      </c>
      <c r="F6" s="33">
        <v>38921</v>
      </c>
      <c r="G6" s="33">
        <v>40103</v>
      </c>
      <c r="H6" s="33">
        <v>41084</v>
      </c>
      <c r="I6" s="33">
        <v>41819</v>
      </c>
      <c r="J6" s="2" t="s">
        <v>202</v>
      </c>
    </row>
    <row r="7" spans="1:10" ht="14.65" customHeight="1" x14ac:dyDescent="0.2">
      <c r="A7" s="46"/>
      <c r="B7" s="33" t="s">
        <v>313</v>
      </c>
      <c r="C7" s="33">
        <v>781.3</v>
      </c>
      <c r="D7" s="33">
        <v>805.7</v>
      </c>
      <c r="E7" s="33">
        <v>831</v>
      </c>
      <c r="F7" s="33">
        <v>847.5</v>
      </c>
      <c r="G7" s="33">
        <v>856.4</v>
      </c>
      <c r="H7" s="33">
        <v>860.4</v>
      </c>
      <c r="I7" s="33">
        <v>861</v>
      </c>
      <c r="J7" s="2" t="s">
        <v>202</v>
      </c>
    </row>
    <row r="8" spans="1:10" ht="14.65" customHeight="1" x14ac:dyDescent="0.2">
      <c r="A8" s="46"/>
      <c r="B8" s="33" t="s">
        <v>314</v>
      </c>
      <c r="C8" s="33">
        <v>1.1200000000000001</v>
      </c>
      <c r="D8" s="33">
        <v>1.29</v>
      </c>
      <c r="E8" s="33">
        <v>1.45</v>
      </c>
      <c r="F8" s="33">
        <v>1.62</v>
      </c>
      <c r="G8" s="33">
        <v>1.81</v>
      </c>
      <c r="H8" s="33">
        <v>2.02</v>
      </c>
      <c r="I8" s="33">
        <v>2.2599999999999998</v>
      </c>
      <c r="J8" s="2" t="s">
        <v>202</v>
      </c>
    </row>
    <row r="9" spans="1:10" ht="14.65" customHeight="1" x14ac:dyDescent="0.2">
      <c r="A9" s="46"/>
      <c r="B9" s="33" t="s">
        <v>315</v>
      </c>
      <c r="C9" s="33">
        <v>1</v>
      </c>
      <c r="D9" s="34">
        <f t="shared" ref="D9:I9" si="1">(D7-$C7)/$C7+1</f>
        <v>1.0312300012799183</v>
      </c>
      <c r="E9" s="34">
        <f t="shared" si="1"/>
        <v>1.0636119288365544</v>
      </c>
      <c r="F9" s="34">
        <f t="shared" si="1"/>
        <v>1.0847305772430564</v>
      </c>
      <c r="G9" s="34">
        <f t="shared" si="1"/>
        <v>1.0961218482017152</v>
      </c>
      <c r="H9" s="34">
        <f t="shared" si="1"/>
        <v>1.1012415205426853</v>
      </c>
      <c r="I9" s="34">
        <f t="shared" si="1"/>
        <v>1.1020094713938309</v>
      </c>
      <c r="J9" s="2" t="s">
        <v>202</v>
      </c>
    </row>
    <row r="10" spans="1:10" ht="14.65" customHeight="1" x14ac:dyDescent="0.2">
      <c r="A10" s="46" t="s">
        <v>196</v>
      </c>
      <c r="B10" s="33" t="s">
        <v>312</v>
      </c>
      <c r="C10" s="33">
        <v>6344</v>
      </c>
      <c r="D10" s="33">
        <v>7292</v>
      </c>
      <c r="E10" s="33">
        <v>8037</v>
      </c>
      <c r="F10" s="33">
        <v>8961</v>
      </c>
      <c r="G10" s="33">
        <v>9689</v>
      </c>
      <c r="H10" s="33">
        <v>10389</v>
      </c>
      <c r="I10" s="33">
        <v>11152</v>
      </c>
      <c r="J10" s="2" t="s">
        <v>202</v>
      </c>
    </row>
    <row r="11" spans="1:10" ht="14.65" customHeight="1" x14ac:dyDescent="0.2">
      <c r="A11" s="46"/>
      <c r="B11" s="33" t="s">
        <v>313</v>
      </c>
      <c r="C11" s="33">
        <v>159.19999999999999</v>
      </c>
      <c r="D11" s="33">
        <v>171.6</v>
      </c>
      <c r="E11" s="33">
        <v>184.1</v>
      </c>
      <c r="F11" s="33">
        <v>196.4</v>
      </c>
      <c r="G11" s="33">
        <v>206.3</v>
      </c>
      <c r="H11" s="33">
        <v>214.8</v>
      </c>
      <c r="I11" s="33">
        <v>224</v>
      </c>
      <c r="J11" s="2" t="s">
        <v>202</v>
      </c>
    </row>
    <row r="12" spans="1:10" ht="14.65" customHeight="1" x14ac:dyDescent="0.2">
      <c r="A12" s="46"/>
      <c r="B12" s="33" t="s">
        <v>314</v>
      </c>
      <c r="C12" s="33">
        <v>1.1200000000000001</v>
      </c>
      <c r="D12" s="33">
        <v>1.19</v>
      </c>
      <c r="E12" s="33">
        <v>1.28</v>
      </c>
      <c r="F12" s="33">
        <v>1.41</v>
      </c>
      <c r="G12" s="33">
        <v>1.55</v>
      </c>
      <c r="H12" s="33">
        <v>1.72</v>
      </c>
      <c r="I12" s="33">
        <v>1.88</v>
      </c>
      <c r="J12" s="2" t="s">
        <v>202</v>
      </c>
    </row>
    <row r="13" spans="1:10" ht="14.65" customHeight="1" x14ac:dyDescent="0.2">
      <c r="A13" s="46"/>
      <c r="B13" s="33" t="s">
        <v>315</v>
      </c>
      <c r="C13" s="33">
        <v>1</v>
      </c>
      <c r="D13" s="34">
        <f t="shared" ref="D13:I13" si="2">(D11-$C11)/$C11+1</f>
        <v>1.0778894472361809</v>
      </c>
      <c r="E13" s="34">
        <f t="shared" si="2"/>
        <v>1.1564070351758795</v>
      </c>
      <c r="F13" s="34">
        <f t="shared" si="2"/>
        <v>1.2336683417085428</v>
      </c>
      <c r="G13" s="34">
        <f t="shared" si="2"/>
        <v>1.295854271356784</v>
      </c>
      <c r="H13" s="34">
        <f t="shared" si="2"/>
        <v>1.3492462311557791</v>
      </c>
      <c r="I13" s="34">
        <f t="shared" si="2"/>
        <v>1.4070351758793971</v>
      </c>
      <c r="J13" s="2" t="s">
        <v>202</v>
      </c>
    </row>
    <row r="14" spans="1:10" ht="14.65" customHeight="1" x14ac:dyDescent="0.2">
      <c r="A14" s="46" t="s">
        <v>197</v>
      </c>
      <c r="B14" s="33" t="s">
        <v>312</v>
      </c>
      <c r="C14" s="33">
        <v>30590</v>
      </c>
      <c r="D14" s="33">
        <v>32987</v>
      </c>
      <c r="E14" s="33">
        <v>30017</v>
      </c>
      <c r="F14" s="33">
        <v>30809</v>
      </c>
      <c r="G14" s="33">
        <v>30251</v>
      </c>
      <c r="H14" s="33">
        <v>28532</v>
      </c>
      <c r="I14" s="33">
        <v>27790</v>
      </c>
      <c r="J14" s="2" t="s">
        <v>202</v>
      </c>
    </row>
    <row r="15" spans="1:10" ht="14.65" customHeight="1" x14ac:dyDescent="0.2">
      <c r="A15" s="46"/>
      <c r="B15" s="33" t="s">
        <v>313</v>
      </c>
      <c r="C15" s="33">
        <v>520.29999999999995</v>
      </c>
      <c r="D15" s="33">
        <v>512.5</v>
      </c>
      <c r="E15" s="33">
        <v>506</v>
      </c>
      <c r="F15" s="33">
        <v>501.7</v>
      </c>
      <c r="G15" s="33">
        <v>498.1</v>
      </c>
      <c r="H15" s="33">
        <v>487</v>
      </c>
      <c r="I15" s="33">
        <v>480.5</v>
      </c>
      <c r="J15" s="2" t="s">
        <v>202</v>
      </c>
    </row>
    <row r="16" spans="1:10" ht="14.65" customHeight="1" x14ac:dyDescent="0.2">
      <c r="A16" s="46"/>
      <c r="B16" s="33" t="s">
        <v>314</v>
      </c>
      <c r="C16" s="33">
        <v>0.97</v>
      </c>
      <c r="D16" s="33">
        <v>1.1399999999999999</v>
      </c>
      <c r="E16" s="33">
        <v>1.35</v>
      </c>
      <c r="F16" s="33">
        <v>1.58</v>
      </c>
      <c r="G16" s="33">
        <v>1.85</v>
      </c>
      <c r="H16" s="33">
        <v>2.21</v>
      </c>
      <c r="I16" s="33">
        <v>2.64</v>
      </c>
      <c r="J16" s="2" t="s">
        <v>202</v>
      </c>
    </row>
    <row r="17" spans="1:10" ht="14.65" customHeight="1" x14ac:dyDescent="0.2">
      <c r="A17" s="46"/>
      <c r="B17" s="33" t="s">
        <v>315</v>
      </c>
      <c r="C17" s="33">
        <v>1</v>
      </c>
      <c r="D17" s="34">
        <f t="shared" ref="D17:I17" si="3">(D15-$C15)/$C15+1</f>
        <v>0.98500864885642903</v>
      </c>
      <c r="E17" s="34">
        <f t="shared" si="3"/>
        <v>0.9725158562367866</v>
      </c>
      <c r="F17" s="34">
        <f t="shared" si="3"/>
        <v>0.96425139342686916</v>
      </c>
      <c r="G17" s="34">
        <f t="shared" si="3"/>
        <v>0.95733230828368265</v>
      </c>
      <c r="H17" s="34">
        <f t="shared" si="3"/>
        <v>0.93599846242552376</v>
      </c>
      <c r="I17" s="34">
        <f t="shared" si="3"/>
        <v>0.92350566980588134</v>
      </c>
      <c r="J17" s="2" t="s">
        <v>202</v>
      </c>
    </row>
    <row r="18" spans="1:10" ht="14.65" customHeight="1" x14ac:dyDescent="0.2">
      <c r="A18" s="46"/>
      <c r="B18" s="2" t="s">
        <v>316</v>
      </c>
      <c r="C18" s="15">
        <v>250.07</v>
      </c>
      <c r="D18" s="15">
        <v>287.26</v>
      </c>
      <c r="E18" s="15">
        <v>177.47</v>
      </c>
      <c r="F18" s="15">
        <v>165.52</v>
      </c>
      <c r="G18" s="15">
        <v>128.44</v>
      </c>
      <c r="H18" s="15">
        <v>62.88</v>
      </c>
      <c r="I18" s="15">
        <v>23.14</v>
      </c>
      <c r="J18" s="2" t="s">
        <v>202</v>
      </c>
    </row>
    <row r="19" spans="1:10" ht="14.65" customHeight="1" x14ac:dyDescent="0.2">
      <c r="A19" s="46"/>
      <c r="B19" s="2" t="s">
        <v>317</v>
      </c>
      <c r="C19" s="15">
        <f t="shared" ref="C19:I19" si="4">C18*2.182</f>
        <v>545.65273999999999</v>
      </c>
      <c r="D19" s="15">
        <f t="shared" si="4"/>
        <v>626.80131999999992</v>
      </c>
      <c r="E19" s="15">
        <f t="shared" si="4"/>
        <v>387.23953999999998</v>
      </c>
      <c r="F19" s="15">
        <f t="shared" si="4"/>
        <v>361.16464000000002</v>
      </c>
      <c r="G19" s="15">
        <f t="shared" si="4"/>
        <v>280.25608</v>
      </c>
      <c r="H19" s="15">
        <f t="shared" si="4"/>
        <v>137.20416</v>
      </c>
      <c r="I19" s="15">
        <f t="shared" si="4"/>
        <v>50.491480000000003</v>
      </c>
      <c r="J19" s="2" t="s">
        <v>202</v>
      </c>
    </row>
    <row r="20" spans="1:10" ht="14.65" customHeight="1" x14ac:dyDescent="0.2">
      <c r="A20" s="46"/>
      <c r="B20" s="2" t="s">
        <v>318</v>
      </c>
      <c r="C20" s="15">
        <f t="shared" ref="C20:I20" si="5">C18/$C18</f>
        <v>1</v>
      </c>
      <c r="D20" s="15">
        <f t="shared" si="5"/>
        <v>1.1487183588595193</v>
      </c>
      <c r="E20" s="15">
        <f t="shared" si="5"/>
        <v>0.70968128923901308</v>
      </c>
      <c r="F20" s="15">
        <f t="shared" si="5"/>
        <v>0.66189466949254216</v>
      </c>
      <c r="G20" s="15">
        <f t="shared" si="5"/>
        <v>0.51361618746750914</v>
      </c>
      <c r="H20" s="15">
        <f t="shared" si="5"/>
        <v>0.2514495941136482</v>
      </c>
      <c r="I20" s="15">
        <f t="shared" si="5"/>
        <v>9.2534090454672702E-2</v>
      </c>
      <c r="J20" s="2" t="s">
        <v>202</v>
      </c>
    </row>
    <row r="21" spans="1:10" ht="14.65" customHeight="1" x14ac:dyDescent="0.2">
      <c r="A21" s="46" t="s">
        <v>319</v>
      </c>
      <c r="B21" s="2" t="s">
        <v>320</v>
      </c>
      <c r="C21" s="15">
        <v>11402.06</v>
      </c>
      <c r="D21" s="15">
        <v>12272.41</v>
      </c>
      <c r="E21" s="15">
        <v>12472.43</v>
      </c>
      <c r="F21" s="15">
        <v>12759.39</v>
      </c>
      <c r="G21" s="15">
        <v>12958</v>
      </c>
      <c r="H21" s="15">
        <v>13193.77</v>
      </c>
      <c r="I21" s="15">
        <v>13359.06</v>
      </c>
      <c r="J21" s="2" t="s">
        <v>202</v>
      </c>
    </row>
    <row r="22" spans="1:10" ht="14.65" customHeight="1" x14ac:dyDescent="0.2">
      <c r="A22" s="46"/>
      <c r="B22" s="2" t="s">
        <v>321</v>
      </c>
      <c r="C22" s="15">
        <f t="shared" ref="C22:I22" si="6">C21/$C21</f>
        <v>1</v>
      </c>
      <c r="D22" s="15">
        <f t="shared" si="6"/>
        <v>1.0763326977756651</v>
      </c>
      <c r="E22" s="15">
        <f t="shared" si="6"/>
        <v>1.0938751418603305</v>
      </c>
      <c r="F22" s="15">
        <f t="shared" si="6"/>
        <v>1.119042523894805</v>
      </c>
      <c r="G22" s="15">
        <f t="shared" si="6"/>
        <v>1.1364613061148601</v>
      </c>
      <c r="H22" s="15">
        <f t="shared" si="6"/>
        <v>1.1571391485398252</v>
      </c>
      <c r="I22" s="15">
        <f t="shared" si="6"/>
        <v>1.1716356518032707</v>
      </c>
      <c r="J22" s="2" t="s">
        <v>202</v>
      </c>
    </row>
    <row r="23" spans="1:10" ht="14.65" customHeight="1" x14ac:dyDescent="0.2">
      <c r="A23" s="46"/>
      <c r="B23" s="2" t="s">
        <v>322</v>
      </c>
      <c r="C23" s="2">
        <v>1.38</v>
      </c>
      <c r="D23" s="2">
        <v>1.29</v>
      </c>
      <c r="E23" s="2">
        <v>1.27</v>
      </c>
      <c r="F23" s="2">
        <v>1.24</v>
      </c>
      <c r="G23" s="2">
        <v>1.23</v>
      </c>
      <c r="H23" s="2">
        <v>1.22</v>
      </c>
      <c r="I23" s="2">
        <v>1.2</v>
      </c>
      <c r="J23" s="2" t="s">
        <v>202</v>
      </c>
    </row>
    <row r="26" spans="1:10" ht="14.65" customHeight="1" x14ac:dyDescent="0.25">
      <c r="B26" s="6" t="s">
        <v>323</v>
      </c>
      <c r="C26" s="2">
        <v>1.02</v>
      </c>
    </row>
    <row r="28" spans="1:10" ht="14.65" customHeight="1" x14ac:dyDescent="0.25">
      <c r="A28" s="45" t="s">
        <v>324</v>
      </c>
      <c r="B28" s="45"/>
      <c r="C28" s="45"/>
      <c r="D28" s="45"/>
    </row>
    <row r="29" spans="1:10" ht="14.65" customHeight="1" x14ac:dyDescent="0.25">
      <c r="A29" s="6" t="s">
        <v>163</v>
      </c>
      <c r="B29" s="6" t="s">
        <v>325</v>
      </c>
      <c r="C29" s="6" t="s">
        <v>326</v>
      </c>
      <c r="D29" s="6" t="s">
        <v>311</v>
      </c>
    </row>
    <row r="30" spans="1:10" ht="14.65" customHeight="1" x14ac:dyDescent="0.2">
      <c r="A30" s="2" t="s">
        <v>197</v>
      </c>
      <c r="B30" s="35">
        <v>519716</v>
      </c>
      <c r="C30" s="36">
        <f>B30/B30</f>
        <v>1</v>
      </c>
      <c r="D30" s="37" t="s">
        <v>299</v>
      </c>
    </row>
    <row r="31" spans="1:10" ht="14.65" customHeight="1" x14ac:dyDescent="0.2">
      <c r="A31" s="2" t="s">
        <v>198</v>
      </c>
      <c r="B31" s="35">
        <f>B30-B32</f>
        <v>492519</v>
      </c>
      <c r="C31" s="36">
        <f>B31/B30</f>
        <v>0.94766949641727405</v>
      </c>
      <c r="D31" s="37" t="s">
        <v>327</v>
      </c>
    </row>
    <row r="32" spans="1:10" ht="14.65" customHeight="1" x14ac:dyDescent="0.2">
      <c r="A32" s="2" t="s">
        <v>200</v>
      </c>
      <c r="B32" s="35">
        <v>27197</v>
      </c>
      <c r="C32" s="36">
        <f>B32/B30</f>
        <v>5.2330503582725951E-2</v>
      </c>
      <c r="D32" s="37" t="s">
        <v>301</v>
      </c>
      <c r="F32" s="23"/>
      <c r="G32" s="23"/>
    </row>
    <row r="38" spans="3:13" ht="14.65" customHeight="1" x14ac:dyDescent="0.2">
      <c r="C38" s="38"/>
      <c r="D38" s="38"/>
      <c r="E38" s="38"/>
      <c r="F38" s="38"/>
      <c r="G38" s="38"/>
      <c r="H38" s="38"/>
      <c r="I38" s="38"/>
      <c r="J38" s="38"/>
      <c r="K38" s="38"/>
      <c r="L38" s="38"/>
      <c r="M38" s="38"/>
    </row>
    <row r="42" spans="3:13" ht="14.65" customHeight="1" x14ac:dyDescent="0.2">
      <c r="C42" s="39"/>
    </row>
    <row r="43" spans="3:13" ht="14.65" customHeight="1" x14ac:dyDescent="0.2">
      <c r="C43" s="39"/>
    </row>
    <row r="44" spans="3:13" ht="14.65" customHeight="1" x14ac:dyDescent="0.2">
      <c r="C44" s="39"/>
    </row>
    <row r="45" spans="3:13" ht="14.65" customHeight="1" x14ac:dyDescent="0.2">
      <c r="C45" s="39"/>
    </row>
  </sheetData>
  <sheetProtection selectLockedCells="1" selectUnlockedCells="1"/>
  <mergeCells count="6">
    <mergeCell ref="A28:D28"/>
    <mergeCell ref="A2:A5"/>
    <mergeCell ref="A6:A9"/>
    <mergeCell ref="A10:A13"/>
    <mergeCell ref="A14:A20"/>
    <mergeCell ref="A21:A23"/>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4"/>
  <sheetViews>
    <sheetView showGridLines="0" tabSelected="1" workbookViewId="0">
      <selection activeCell="N34" sqref="N34"/>
    </sheetView>
  </sheetViews>
  <sheetFormatPr defaultColWidth="11.42578125" defaultRowHeight="12.75" x14ac:dyDescent="0.2"/>
  <cols>
    <col min="1" max="1" width="29" customWidth="1"/>
    <col min="2" max="2" width="12.5703125" customWidth="1"/>
    <col min="3" max="3" width="15" customWidth="1"/>
  </cols>
  <sheetData>
    <row r="1" spans="1:14" ht="17.100000000000001" customHeight="1" x14ac:dyDescent="0.25">
      <c r="A1" s="3" t="s">
        <v>1</v>
      </c>
      <c r="B1" s="3" t="s">
        <v>163</v>
      </c>
      <c r="C1" s="3" t="s">
        <v>164</v>
      </c>
      <c r="D1" s="3" t="s">
        <v>165</v>
      </c>
      <c r="E1" s="3" t="s">
        <v>166</v>
      </c>
      <c r="F1" s="3">
        <v>2020</v>
      </c>
      <c r="G1" s="3">
        <v>2025</v>
      </c>
      <c r="H1" s="3">
        <v>2030</v>
      </c>
      <c r="I1" s="3">
        <v>2035</v>
      </c>
      <c r="J1" s="3">
        <v>2040</v>
      </c>
      <c r="K1" s="3">
        <v>2045</v>
      </c>
      <c r="L1" s="3">
        <v>2050</v>
      </c>
      <c r="M1" s="3" t="s">
        <v>167</v>
      </c>
      <c r="N1" s="3" t="s">
        <v>168</v>
      </c>
    </row>
    <row r="2" spans="1:14" ht="14.65" customHeight="1" x14ac:dyDescent="0.2">
      <c r="A2" s="4" t="s">
        <v>4</v>
      </c>
      <c r="B2" s="4" t="s">
        <v>169</v>
      </c>
      <c r="C2" s="4" t="s">
        <v>170</v>
      </c>
      <c r="D2" s="4" t="s">
        <v>171</v>
      </c>
      <c r="E2" s="4" t="s">
        <v>172</v>
      </c>
      <c r="F2" s="5">
        <v>0.1</v>
      </c>
      <c r="G2" s="5" t="s">
        <v>173</v>
      </c>
      <c r="H2" s="5" t="s">
        <v>173</v>
      </c>
      <c r="I2" s="5" t="s">
        <v>173</v>
      </c>
      <c r="J2" s="5" t="s">
        <v>173</v>
      </c>
      <c r="K2" s="5" t="s">
        <v>173</v>
      </c>
      <c r="L2" s="5" t="s">
        <v>173</v>
      </c>
      <c r="M2" s="4" t="s">
        <v>174</v>
      </c>
      <c r="N2" s="4">
        <v>1</v>
      </c>
    </row>
    <row r="3" spans="1:14" ht="14.65" customHeight="1" x14ac:dyDescent="0.2">
      <c r="A3" s="4" t="s">
        <v>7</v>
      </c>
      <c r="B3" s="4" t="s">
        <v>175</v>
      </c>
      <c r="C3" s="4"/>
      <c r="D3" s="4" t="s">
        <v>171</v>
      </c>
      <c r="E3" s="4" t="s">
        <v>172</v>
      </c>
      <c r="F3" s="5">
        <v>0.1</v>
      </c>
      <c r="G3" s="5" t="s">
        <v>173</v>
      </c>
      <c r="H3" s="5" t="s">
        <v>173</v>
      </c>
      <c r="I3" s="5" t="s">
        <v>173</v>
      </c>
      <c r="J3" s="5" t="s">
        <v>173</v>
      </c>
      <c r="K3" s="5" t="s">
        <v>173</v>
      </c>
      <c r="L3" s="5" t="s">
        <v>173</v>
      </c>
      <c r="M3" s="4" t="s">
        <v>174</v>
      </c>
      <c r="N3" s="4">
        <v>1</v>
      </c>
    </row>
    <row r="4" spans="1:14" ht="14.65" customHeight="1" x14ac:dyDescent="0.2">
      <c r="A4" s="4" t="s">
        <v>11</v>
      </c>
      <c r="B4" s="4" t="s">
        <v>176</v>
      </c>
      <c r="C4" s="4"/>
      <c r="D4" s="4" t="s">
        <v>171</v>
      </c>
      <c r="E4" s="4" t="s">
        <v>172</v>
      </c>
      <c r="F4" s="5">
        <v>0.1</v>
      </c>
      <c r="G4" s="5" t="s">
        <v>173</v>
      </c>
      <c r="H4" s="5" t="s">
        <v>173</v>
      </c>
      <c r="I4" s="5" t="s">
        <v>173</v>
      </c>
      <c r="J4" s="5" t="s">
        <v>173</v>
      </c>
      <c r="K4" s="5" t="s">
        <v>173</v>
      </c>
      <c r="L4" s="5" t="s">
        <v>173</v>
      </c>
      <c r="M4" s="4" t="s">
        <v>174</v>
      </c>
      <c r="N4" s="4">
        <v>1</v>
      </c>
    </row>
    <row r="5" spans="1:14" ht="14.65" customHeight="1" x14ac:dyDescent="0.2">
      <c r="A5" s="4" t="s">
        <v>13</v>
      </c>
      <c r="B5" s="4" t="s">
        <v>177</v>
      </c>
      <c r="C5" s="4"/>
      <c r="D5" s="4" t="s">
        <v>171</v>
      </c>
      <c r="E5" s="4" t="s">
        <v>172</v>
      </c>
      <c r="F5" s="5">
        <v>0.1</v>
      </c>
      <c r="G5" s="5" t="s">
        <v>173</v>
      </c>
      <c r="H5" s="5" t="s">
        <v>173</v>
      </c>
      <c r="I5" s="5" t="s">
        <v>173</v>
      </c>
      <c r="J5" s="5" t="s">
        <v>173</v>
      </c>
      <c r="K5" s="5" t="s">
        <v>173</v>
      </c>
      <c r="L5" s="5" t="s">
        <v>173</v>
      </c>
      <c r="M5" s="4" t="s">
        <v>174</v>
      </c>
      <c r="N5" s="4">
        <v>1</v>
      </c>
    </row>
    <row r="6" spans="1:14" ht="14.65" customHeight="1" x14ac:dyDescent="0.2">
      <c r="A6" s="4" t="s">
        <v>15</v>
      </c>
      <c r="B6" s="4" t="s">
        <v>178</v>
      </c>
      <c r="C6" s="4"/>
      <c r="D6" s="4" t="s">
        <v>171</v>
      </c>
      <c r="E6" s="4" t="s">
        <v>172</v>
      </c>
      <c r="F6" s="5">
        <v>0.1</v>
      </c>
      <c r="G6" s="5" t="s">
        <v>173</v>
      </c>
      <c r="H6" s="5" t="s">
        <v>173</v>
      </c>
      <c r="I6" s="5" t="s">
        <v>173</v>
      </c>
      <c r="J6" s="5" t="s">
        <v>173</v>
      </c>
      <c r="K6" s="5" t="s">
        <v>173</v>
      </c>
      <c r="L6" s="5" t="s">
        <v>173</v>
      </c>
      <c r="M6" s="4" t="s">
        <v>174</v>
      </c>
      <c r="N6" s="4">
        <v>1</v>
      </c>
    </row>
    <row r="7" spans="1:14" ht="14.65" customHeight="1" x14ac:dyDescent="0.2">
      <c r="A7" s="4" t="s">
        <v>17</v>
      </c>
      <c r="B7" s="4" t="s">
        <v>179</v>
      </c>
      <c r="C7" s="4"/>
      <c r="D7" s="4" t="s">
        <v>171</v>
      </c>
      <c r="E7" s="4" t="s">
        <v>172</v>
      </c>
      <c r="F7" s="5">
        <v>0.1</v>
      </c>
      <c r="G7" s="5" t="s">
        <v>173</v>
      </c>
      <c r="H7" s="5" t="s">
        <v>173</v>
      </c>
      <c r="I7" s="5" t="s">
        <v>173</v>
      </c>
      <c r="J7" s="5" t="s">
        <v>173</v>
      </c>
      <c r="K7" s="5" t="s">
        <v>173</v>
      </c>
      <c r="L7" s="5" t="s">
        <v>173</v>
      </c>
      <c r="M7" s="4" t="s">
        <v>174</v>
      </c>
      <c r="N7" s="4">
        <v>1</v>
      </c>
    </row>
    <row r="8" spans="1:14" ht="14.65" customHeight="1" x14ac:dyDescent="0.2">
      <c r="A8" s="4" t="s">
        <v>19</v>
      </c>
      <c r="B8" s="4" t="s">
        <v>179</v>
      </c>
      <c r="C8" s="4"/>
      <c r="D8" s="4" t="s">
        <v>171</v>
      </c>
      <c r="E8" s="4" t="s">
        <v>172</v>
      </c>
      <c r="F8" s="5">
        <v>0.1</v>
      </c>
      <c r="G8" s="5" t="s">
        <v>173</v>
      </c>
      <c r="H8" s="5" t="s">
        <v>173</v>
      </c>
      <c r="I8" s="5" t="s">
        <v>173</v>
      </c>
      <c r="J8" s="5" t="s">
        <v>173</v>
      </c>
      <c r="K8" s="5" t="s">
        <v>173</v>
      </c>
      <c r="L8" s="5" t="s">
        <v>173</v>
      </c>
      <c r="M8" s="4" t="s">
        <v>174</v>
      </c>
      <c r="N8" s="4">
        <v>1</v>
      </c>
    </row>
    <row r="9" spans="1:14" ht="14.65" customHeight="1" x14ac:dyDescent="0.2">
      <c r="A9" s="4" t="s">
        <v>21</v>
      </c>
      <c r="B9" s="4" t="s">
        <v>179</v>
      </c>
      <c r="C9" s="4"/>
      <c r="D9" s="4" t="s">
        <v>171</v>
      </c>
      <c r="E9" s="4" t="s">
        <v>172</v>
      </c>
      <c r="F9" s="5">
        <v>0.1</v>
      </c>
      <c r="G9" s="5" t="s">
        <v>173</v>
      </c>
      <c r="H9" s="5" t="s">
        <v>173</v>
      </c>
      <c r="I9" s="5" t="s">
        <v>173</v>
      </c>
      <c r="J9" s="5" t="s">
        <v>173</v>
      </c>
      <c r="K9" s="5" t="s">
        <v>173</v>
      </c>
      <c r="L9" s="5" t="s">
        <v>173</v>
      </c>
      <c r="M9" s="4" t="s">
        <v>174</v>
      </c>
      <c r="N9" s="4">
        <v>1</v>
      </c>
    </row>
    <row r="10" spans="1:14" ht="14.65" customHeight="1" x14ac:dyDescent="0.2">
      <c r="A10" s="43" t="s">
        <v>43</v>
      </c>
      <c r="B10" s="4" t="s">
        <v>180</v>
      </c>
      <c r="C10" s="4" t="s">
        <v>181</v>
      </c>
      <c r="D10" s="4" t="s">
        <v>171</v>
      </c>
      <c r="E10" s="4" t="s">
        <v>182</v>
      </c>
      <c r="F10" s="5">
        <v>29.11</v>
      </c>
      <c r="G10" s="5">
        <v>29.11</v>
      </c>
      <c r="H10" s="5">
        <v>29.11</v>
      </c>
      <c r="I10" s="5">
        <v>29.11</v>
      </c>
      <c r="J10" s="5">
        <v>29.11</v>
      </c>
      <c r="K10" s="5">
        <v>29.11</v>
      </c>
      <c r="L10" s="5">
        <v>29.11</v>
      </c>
      <c r="M10" s="4" t="s">
        <v>170</v>
      </c>
      <c r="N10" s="4">
        <v>0</v>
      </c>
    </row>
    <row r="11" spans="1:14" ht="14.65" customHeight="1" x14ac:dyDescent="0.2">
      <c r="A11" s="43"/>
      <c r="B11" s="4" t="s">
        <v>180</v>
      </c>
      <c r="C11" s="4" t="s">
        <v>181</v>
      </c>
      <c r="D11" s="4" t="s">
        <v>171</v>
      </c>
      <c r="E11" s="4" t="s">
        <v>172</v>
      </c>
      <c r="F11" s="5">
        <f>F10*'Conversion Factors'!C$23</f>
        <v>40.171799999999998</v>
      </c>
      <c r="G11" s="5">
        <f>G10*'Conversion Factors'!D$23</f>
        <v>37.551900000000003</v>
      </c>
      <c r="H11" s="5">
        <f>H10*'Conversion Factors'!E$23</f>
        <v>36.969700000000003</v>
      </c>
      <c r="I11" s="5">
        <f>I10*'Conversion Factors'!F$23</f>
        <v>36.096399999999996</v>
      </c>
      <c r="J11" s="5">
        <f>J10*'Conversion Factors'!G$23</f>
        <v>35.805299999999995</v>
      </c>
      <c r="K11" s="5">
        <f>K10*'Conversion Factors'!H$23</f>
        <v>35.514199999999995</v>
      </c>
      <c r="L11" s="5">
        <f>L10*'Conversion Factors'!I$23</f>
        <v>34.931999999999995</v>
      </c>
      <c r="M11" s="4"/>
      <c r="N11" s="4">
        <v>1</v>
      </c>
    </row>
    <row r="12" spans="1:14" ht="14.65" customHeight="1" x14ac:dyDescent="0.2">
      <c r="A12" s="43" t="s">
        <v>45</v>
      </c>
      <c r="B12" s="4" t="s">
        <v>180</v>
      </c>
      <c r="C12" s="4" t="s">
        <v>181</v>
      </c>
      <c r="D12" s="4" t="s">
        <v>171</v>
      </c>
      <c r="E12" s="4" t="s">
        <v>182</v>
      </c>
      <c r="F12" s="5">
        <v>137.46</v>
      </c>
      <c r="G12" s="5">
        <v>137.46</v>
      </c>
      <c r="H12" s="5">
        <v>137.46</v>
      </c>
      <c r="I12" s="5">
        <v>137.46</v>
      </c>
      <c r="J12" s="5">
        <v>137.46</v>
      </c>
      <c r="K12" s="5">
        <v>137.46</v>
      </c>
      <c r="L12" s="5">
        <v>137.46</v>
      </c>
      <c r="M12" s="4"/>
      <c r="N12" s="4">
        <v>0</v>
      </c>
    </row>
    <row r="13" spans="1:14" ht="14.65" customHeight="1" x14ac:dyDescent="0.2">
      <c r="A13" s="43"/>
      <c r="B13" s="4" t="s">
        <v>180</v>
      </c>
      <c r="C13" s="4" t="s">
        <v>181</v>
      </c>
      <c r="D13" s="4" t="s">
        <v>171</v>
      </c>
      <c r="E13" s="4" t="s">
        <v>172</v>
      </c>
      <c r="F13" s="5">
        <f>F12*'Conversion Factors'!C$23</f>
        <v>189.69479999999999</v>
      </c>
      <c r="G13" s="5">
        <f>G12*'Conversion Factors'!D$23</f>
        <v>177.32340000000002</v>
      </c>
      <c r="H13" s="5">
        <f>H12*'Conversion Factors'!E$23</f>
        <v>174.57420000000002</v>
      </c>
      <c r="I13" s="5">
        <f>I12*'Conversion Factors'!F$23</f>
        <v>170.4504</v>
      </c>
      <c r="J13" s="5">
        <f>J12*'Conversion Factors'!G$23</f>
        <v>169.07580000000002</v>
      </c>
      <c r="K13" s="5">
        <f>K12*'Conversion Factors'!H$23</f>
        <v>167.7012</v>
      </c>
      <c r="L13" s="5">
        <f>L12*'Conversion Factors'!I$23</f>
        <v>164.952</v>
      </c>
      <c r="M13" s="4"/>
      <c r="N13" s="4">
        <v>1</v>
      </c>
    </row>
    <row r="14" spans="1:14" ht="14.65" customHeight="1" x14ac:dyDescent="0.2">
      <c r="A14" s="43" t="s">
        <v>57</v>
      </c>
      <c r="B14" s="4" t="s">
        <v>183</v>
      </c>
      <c r="C14" s="4" t="s">
        <v>184</v>
      </c>
      <c r="D14" s="4" t="s">
        <v>185</v>
      </c>
      <c r="E14" s="4" t="s">
        <v>186</v>
      </c>
      <c r="F14" s="5" t="s">
        <v>173</v>
      </c>
      <c r="G14" s="5" t="s">
        <v>173</v>
      </c>
      <c r="H14" s="5">
        <v>0.56912880711915403</v>
      </c>
      <c r="I14" s="5">
        <v>0.56912880711915403</v>
      </c>
      <c r="J14" s="5">
        <v>0.56912880711915403</v>
      </c>
      <c r="K14" s="5">
        <v>0.56912880711915403</v>
      </c>
      <c r="L14" s="5">
        <v>0.56912880711915403</v>
      </c>
      <c r="M14" s="4" t="s">
        <v>187</v>
      </c>
      <c r="N14" s="4"/>
    </row>
    <row r="15" spans="1:14" ht="14.65" customHeight="1" x14ac:dyDescent="0.2">
      <c r="A15" s="43"/>
      <c r="B15" s="4" t="s">
        <v>183</v>
      </c>
      <c r="C15" s="4" t="s">
        <v>184</v>
      </c>
      <c r="D15" s="4" t="s">
        <v>185</v>
      </c>
      <c r="E15" s="4" t="s">
        <v>188</v>
      </c>
      <c r="F15" s="5" t="s">
        <v>173</v>
      </c>
      <c r="G15" s="5" t="s">
        <v>173</v>
      </c>
      <c r="H15" s="5">
        <f>H14*'Conversion Factors'!E$23</f>
        <v>0.72279358504132563</v>
      </c>
      <c r="I15" s="5">
        <f>I14*'Conversion Factors'!F$23</f>
        <v>0.70571972082775103</v>
      </c>
      <c r="J15" s="5">
        <f>J14*'Conversion Factors'!G$23</f>
        <v>0.70002843275655946</v>
      </c>
      <c r="K15" s="5">
        <f>K14*'Conversion Factors'!H$23</f>
        <v>0.69433714468536789</v>
      </c>
      <c r="L15" s="5">
        <f>L14*'Conversion Factors'!I$23</f>
        <v>0.68295456854298486</v>
      </c>
      <c r="M15" s="4" t="s">
        <v>187</v>
      </c>
      <c r="N15" s="4"/>
    </row>
    <row r="16" spans="1:14" ht="14.65" customHeight="1" x14ac:dyDescent="0.2">
      <c r="A16" s="43"/>
      <c r="B16" s="4" t="s">
        <v>183</v>
      </c>
      <c r="C16" s="4" t="s">
        <v>184</v>
      </c>
      <c r="D16" s="4" t="s">
        <v>185</v>
      </c>
      <c r="E16" s="4" t="s">
        <v>172</v>
      </c>
      <c r="F16" s="5" t="s">
        <v>173</v>
      </c>
      <c r="G16" s="5" t="s">
        <v>173</v>
      </c>
      <c r="H16" s="5">
        <f>H15*('Conversion Factors'!$C$26^2)</f>
        <v>0.75199444587699515</v>
      </c>
      <c r="I16" s="5">
        <f>I15*('Conversion Factors'!$C$26^2)</f>
        <v>0.73423079754919218</v>
      </c>
      <c r="J16" s="5">
        <f>J15*('Conversion Factors'!$C$26^2)</f>
        <v>0.72830958143992441</v>
      </c>
      <c r="K16" s="5">
        <f>K15*('Conversion Factors'!$C$26^2)</f>
        <v>0.72238836533065676</v>
      </c>
      <c r="L16" s="5">
        <f>L15*('Conversion Factors'!$C$26^2)</f>
        <v>0.71054593311212144</v>
      </c>
      <c r="M16" s="4" t="s">
        <v>187</v>
      </c>
      <c r="N16" s="4">
        <v>1</v>
      </c>
    </row>
    <row r="17" spans="1:14" ht="14.65" customHeight="1" x14ac:dyDescent="0.2">
      <c r="A17" s="43" t="s">
        <v>55</v>
      </c>
      <c r="B17" s="4" t="s">
        <v>183</v>
      </c>
      <c r="C17" s="4" t="s">
        <v>184</v>
      </c>
      <c r="D17" s="4" t="s">
        <v>185</v>
      </c>
      <c r="E17" s="4" t="s">
        <v>186</v>
      </c>
      <c r="F17" s="5" t="s">
        <v>173</v>
      </c>
      <c r="G17" s="5" t="s">
        <v>173</v>
      </c>
      <c r="H17" s="5">
        <v>0.493354198948524</v>
      </c>
      <c r="I17" s="5">
        <v>0.493354198948524</v>
      </c>
      <c r="J17" s="5">
        <v>0.493354198948524</v>
      </c>
      <c r="K17" s="5">
        <v>0.493354198948524</v>
      </c>
      <c r="L17" s="5">
        <v>0.493354198948524</v>
      </c>
      <c r="M17" s="4" t="s">
        <v>189</v>
      </c>
      <c r="N17" s="4"/>
    </row>
    <row r="18" spans="1:14" ht="14.65" customHeight="1" x14ac:dyDescent="0.2">
      <c r="A18" s="43"/>
      <c r="B18" s="4" t="s">
        <v>183</v>
      </c>
      <c r="C18" s="4" t="s">
        <v>184</v>
      </c>
      <c r="D18" s="4" t="s">
        <v>185</v>
      </c>
      <c r="E18" s="4" t="s">
        <v>188</v>
      </c>
      <c r="F18" s="5" t="s">
        <v>173</v>
      </c>
      <c r="G18" s="5" t="s">
        <v>173</v>
      </c>
      <c r="H18" s="5">
        <f>H17*'Conversion Factors'!E$23</f>
        <v>0.62655983266462545</v>
      </c>
      <c r="I18" s="5">
        <f>I17*'Conversion Factors'!F$23</f>
        <v>0.61175920669616979</v>
      </c>
      <c r="J18" s="5">
        <f>J17*'Conversion Factors'!G$23</f>
        <v>0.60682566470668453</v>
      </c>
      <c r="K18" s="5">
        <f>K17*'Conversion Factors'!H$23</f>
        <v>0.60189212271719927</v>
      </c>
      <c r="L18" s="5">
        <f>L17*'Conversion Factors'!I$23</f>
        <v>0.59202503873822876</v>
      </c>
      <c r="M18" s="4" t="s">
        <v>189</v>
      </c>
      <c r="N18" s="4"/>
    </row>
    <row r="19" spans="1:14" ht="14.65" customHeight="1" x14ac:dyDescent="0.2">
      <c r="A19" s="43"/>
      <c r="B19" s="4" t="s">
        <v>183</v>
      </c>
      <c r="C19" s="4" t="s">
        <v>184</v>
      </c>
      <c r="D19" s="4" t="s">
        <v>185</v>
      </c>
      <c r="E19" s="4" t="s">
        <v>172</v>
      </c>
      <c r="F19" s="5" t="s">
        <v>173</v>
      </c>
      <c r="G19" s="5" t="s">
        <v>173</v>
      </c>
      <c r="H19" s="5">
        <f>H18*('Conversion Factors'!$C$26^2)</f>
        <v>0.6518728499042763</v>
      </c>
      <c r="I19" s="5">
        <f>I18*('Conversion Factors'!$C$26^2)</f>
        <v>0.63647427864669504</v>
      </c>
      <c r="J19" s="5">
        <f>J18*('Conversion Factors'!$C$26^2)</f>
        <v>0.63134142156083461</v>
      </c>
      <c r="K19" s="5">
        <f>K18*('Conversion Factors'!$C$26^2)</f>
        <v>0.62620856447497408</v>
      </c>
      <c r="L19" s="5">
        <f>L18*('Conversion Factors'!$C$26^2)</f>
        <v>0.61594285030325324</v>
      </c>
      <c r="M19" s="4" t="s">
        <v>189</v>
      </c>
      <c r="N19" s="4">
        <v>1</v>
      </c>
    </row>
    <row r="20" spans="1:14" ht="14.65" customHeight="1" x14ac:dyDescent="0.2">
      <c r="A20" s="43" t="s">
        <v>59</v>
      </c>
      <c r="B20" s="4" t="s">
        <v>183</v>
      </c>
      <c r="C20" s="4" t="s">
        <v>184</v>
      </c>
      <c r="D20" s="4" t="s">
        <v>185</v>
      </c>
      <c r="E20" s="4" t="s">
        <v>186</v>
      </c>
      <c r="F20" s="5" t="s">
        <v>173</v>
      </c>
      <c r="G20" s="5" t="s">
        <v>173</v>
      </c>
      <c r="H20" s="5">
        <v>0.82247366072957195</v>
      </c>
      <c r="I20" s="5">
        <v>0.82247366072957195</v>
      </c>
      <c r="J20" s="5">
        <v>0.82247366072957195</v>
      </c>
      <c r="K20" s="5">
        <v>0.82247366072957195</v>
      </c>
      <c r="L20" s="5">
        <v>0.82247366072957195</v>
      </c>
      <c r="M20" s="4" t="s">
        <v>190</v>
      </c>
      <c r="N20" s="4"/>
    </row>
    <row r="21" spans="1:14" ht="14.65" customHeight="1" x14ac:dyDescent="0.2">
      <c r="A21" s="43"/>
      <c r="B21" s="4" t="s">
        <v>183</v>
      </c>
      <c r="C21" s="4" t="s">
        <v>184</v>
      </c>
      <c r="D21" s="4" t="s">
        <v>185</v>
      </c>
      <c r="E21" s="4" t="s">
        <v>188</v>
      </c>
      <c r="F21" s="5" t="s">
        <v>173</v>
      </c>
      <c r="G21" s="5" t="s">
        <v>173</v>
      </c>
      <c r="H21" s="5">
        <f>H20*'Conversion Factors'!E$23</f>
        <v>1.0445415491265564</v>
      </c>
      <c r="I21" s="5">
        <f>I20*'Conversion Factors'!F$23</f>
        <v>1.0198673393046691</v>
      </c>
      <c r="J21" s="5">
        <f>J20*'Conversion Factors'!G$23</f>
        <v>1.0116426026973735</v>
      </c>
      <c r="K21" s="5">
        <f>K20*'Conversion Factors'!H$23</f>
        <v>1.0034178660900777</v>
      </c>
      <c r="L21" s="5">
        <f>L20*'Conversion Factors'!I$23</f>
        <v>0.98696839287548632</v>
      </c>
      <c r="M21" s="4" t="s">
        <v>190</v>
      </c>
      <c r="N21" s="4"/>
    </row>
    <row r="22" spans="1:14" ht="14.65" customHeight="1" x14ac:dyDescent="0.2">
      <c r="A22" s="43"/>
      <c r="B22" s="4" t="s">
        <v>183</v>
      </c>
      <c r="C22" s="4" t="s">
        <v>184</v>
      </c>
      <c r="D22" s="4" t="s">
        <v>185</v>
      </c>
      <c r="E22" s="4" t="s">
        <v>172</v>
      </c>
      <c r="F22" s="5" t="s">
        <v>173</v>
      </c>
      <c r="G22" s="5" t="s">
        <v>173</v>
      </c>
      <c r="H22" s="5">
        <f>H21*('Conversion Factors'!$C$26^2)</f>
        <v>1.0867410277112692</v>
      </c>
      <c r="I22" s="5">
        <f>I21*('Conversion Factors'!$C$26^2)</f>
        <v>1.0610699798125778</v>
      </c>
      <c r="J22" s="5">
        <f>J21*('Conversion Factors'!$C$26^2)</f>
        <v>1.0525129638463473</v>
      </c>
      <c r="K22" s="5">
        <f>K21*('Conversion Factors'!$C$26^2)</f>
        <v>1.0439559478801168</v>
      </c>
      <c r="L22" s="5">
        <f>L21*('Conversion Factors'!$C$26^2)</f>
        <v>1.0268419159476561</v>
      </c>
      <c r="M22" s="4" t="s">
        <v>190</v>
      </c>
      <c r="N22" s="4">
        <v>1</v>
      </c>
    </row>
    <row r="23" spans="1:14" ht="14.65" customHeight="1" x14ac:dyDescent="0.2">
      <c r="A23" s="4" t="s">
        <v>61</v>
      </c>
      <c r="B23" s="4" t="s">
        <v>179</v>
      </c>
      <c r="C23" s="4"/>
      <c r="D23" s="4" t="s">
        <v>185</v>
      </c>
      <c r="E23" s="4" t="s">
        <v>172</v>
      </c>
      <c r="F23" s="5">
        <v>99.9</v>
      </c>
      <c r="G23" s="5">
        <v>99.9</v>
      </c>
      <c r="H23" s="5">
        <v>99.9</v>
      </c>
      <c r="I23" s="5">
        <v>99.9</v>
      </c>
      <c r="J23" s="5">
        <v>99.9</v>
      </c>
      <c r="K23" s="5">
        <v>99.9</v>
      </c>
      <c r="L23" s="5">
        <v>99.9</v>
      </c>
      <c r="M23" s="4" t="s">
        <v>191</v>
      </c>
      <c r="N23" s="4">
        <v>1</v>
      </c>
    </row>
    <row r="24" spans="1:14" ht="14.65" customHeight="1" x14ac:dyDescent="0.2">
      <c r="A24" s="43" t="s">
        <v>68</v>
      </c>
      <c r="B24" s="4" t="s">
        <v>183</v>
      </c>
      <c r="C24" s="4" t="s">
        <v>181</v>
      </c>
      <c r="D24" s="4" t="s">
        <v>192</v>
      </c>
      <c r="E24" s="4" t="s">
        <v>182</v>
      </c>
      <c r="F24" s="5">
        <v>534.07000000000005</v>
      </c>
      <c r="G24" s="5">
        <v>474.73</v>
      </c>
      <c r="H24" s="5">
        <v>415.38</v>
      </c>
      <c r="I24" s="5">
        <v>356.04</v>
      </c>
      <c r="J24" s="5">
        <v>296.7</v>
      </c>
      <c r="K24" s="5">
        <v>296.7</v>
      </c>
      <c r="L24" s="5">
        <v>296.7</v>
      </c>
      <c r="M24" s="4" t="s">
        <v>170</v>
      </c>
      <c r="N24" s="4"/>
    </row>
    <row r="25" spans="1:14" ht="14.65" customHeight="1" x14ac:dyDescent="0.2">
      <c r="A25" s="43"/>
      <c r="B25" s="4" t="s">
        <v>183</v>
      </c>
      <c r="C25" s="4" t="s">
        <v>181</v>
      </c>
      <c r="D25" s="4" t="s">
        <v>192</v>
      </c>
      <c r="E25" s="4" t="s">
        <v>172</v>
      </c>
      <c r="F25" s="5">
        <f>F24*'Conversion Factors'!C$23</f>
        <v>737.01660000000004</v>
      </c>
      <c r="G25" s="5">
        <f>G24*'Conversion Factors'!D$23</f>
        <v>612.40170000000001</v>
      </c>
      <c r="H25" s="5">
        <f>H24*'Conversion Factors'!E$23</f>
        <v>527.5326</v>
      </c>
      <c r="I25" s="5">
        <f>I24*'Conversion Factors'!F$23</f>
        <v>441.4896</v>
      </c>
      <c r="J25" s="5">
        <f>J24*'Conversion Factors'!G$23</f>
        <v>364.94099999999997</v>
      </c>
      <c r="K25" s="5">
        <f>K24*'Conversion Factors'!H$23</f>
        <v>361.97399999999999</v>
      </c>
      <c r="L25" s="5">
        <f>L24*'Conversion Factors'!I$23</f>
        <v>356.03999999999996</v>
      </c>
      <c r="M25" s="4"/>
      <c r="N25" s="4">
        <v>1</v>
      </c>
    </row>
    <row r="26" spans="1:14" ht="14.65" customHeight="1" x14ac:dyDescent="0.2">
      <c r="A26" s="43" t="s">
        <v>70</v>
      </c>
      <c r="B26" t="s">
        <v>183</v>
      </c>
      <c r="C26" s="4" t="s">
        <v>181</v>
      </c>
      <c r="D26" s="4" t="s">
        <v>192</v>
      </c>
      <c r="E26" s="4" t="s">
        <v>182</v>
      </c>
      <c r="F26" s="5">
        <v>113.74</v>
      </c>
      <c r="G26" s="5">
        <v>113.74</v>
      </c>
      <c r="H26" s="5">
        <v>113.74</v>
      </c>
      <c r="I26" s="5">
        <v>113.74</v>
      </c>
      <c r="J26" s="5">
        <v>113.74</v>
      </c>
      <c r="K26" s="5">
        <v>113.74</v>
      </c>
      <c r="L26" s="5">
        <v>113.74</v>
      </c>
      <c r="M26" s="4"/>
      <c r="N26" s="4"/>
    </row>
    <row r="27" spans="1:14" ht="14.65" customHeight="1" x14ac:dyDescent="0.2">
      <c r="A27" s="43"/>
      <c r="B27" s="4" t="s">
        <v>183</v>
      </c>
      <c r="C27" s="4" t="s">
        <v>181</v>
      </c>
      <c r="D27" s="4" t="s">
        <v>192</v>
      </c>
      <c r="E27" s="4" t="s">
        <v>172</v>
      </c>
      <c r="F27" s="5">
        <f>F26*'Conversion Factors'!C$23</f>
        <v>156.96119999999999</v>
      </c>
      <c r="G27" s="5">
        <f>G26*'Conversion Factors'!D$23</f>
        <v>146.72460000000001</v>
      </c>
      <c r="H27" s="5">
        <f>H26*'Conversion Factors'!E$23</f>
        <v>144.44979999999998</v>
      </c>
      <c r="I27" s="5">
        <f>I26*'Conversion Factors'!F$23</f>
        <v>141.0376</v>
      </c>
      <c r="J27" s="5">
        <f>J26*'Conversion Factors'!G$23</f>
        <v>139.90019999999998</v>
      </c>
      <c r="K27" s="5">
        <f>K26*'Conversion Factors'!H$23</f>
        <v>138.7628</v>
      </c>
      <c r="L27" s="5">
        <f>L26*'Conversion Factors'!I$23</f>
        <v>136.488</v>
      </c>
      <c r="M27" s="4"/>
      <c r="N27" s="4">
        <v>1</v>
      </c>
    </row>
    <row r="28" spans="1:14" ht="14.65" customHeight="1" x14ac:dyDescent="0.2">
      <c r="A28" s="43" t="s">
        <v>55</v>
      </c>
      <c r="B28" s="40" t="s">
        <v>183</v>
      </c>
      <c r="C28" s="40" t="s">
        <v>328</v>
      </c>
      <c r="D28" s="40" t="s">
        <v>185</v>
      </c>
      <c r="E28" s="40" t="s">
        <v>182</v>
      </c>
      <c r="F28" s="5" t="s">
        <v>173</v>
      </c>
      <c r="G28" s="5" t="s">
        <v>173</v>
      </c>
      <c r="H28" s="5">
        <v>0.61399999999999999</v>
      </c>
      <c r="I28" s="5">
        <v>0.61399999999999999</v>
      </c>
      <c r="J28" s="5">
        <v>0.61399999999999999</v>
      </c>
      <c r="K28" s="5">
        <v>0.61399999999999999</v>
      </c>
      <c r="L28" s="5">
        <v>0.61399999999999999</v>
      </c>
      <c r="M28" s="40"/>
      <c r="N28" s="40"/>
    </row>
    <row r="29" spans="1:14" ht="14.65" customHeight="1" x14ac:dyDescent="0.2">
      <c r="A29" s="43"/>
      <c r="B29" s="40" t="s">
        <v>183</v>
      </c>
      <c r="C29" s="40" t="s">
        <v>328</v>
      </c>
      <c r="D29" s="40" t="s">
        <v>185</v>
      </c>
      <c r="E29" s="40" t="s">
        <v>172</v>
      </c>
      <c r="F29" s="5" t="s">
        <v>173</v>
      </c>
      <c r="G29" s="5" t="s">
        <v>173</v>
      </c>
      <c r="H29" s="5">
        <f>H28*'Conversion Factors'!E$23</f>
        <v>0.77978000000000003</v>
      </c>
      <c r="I29" s="5">
        <f>I28*'Conversion Factors'!F$23</f>
        <v>0.76136000000000004</v>
      </c>
      <c r="J29" s="5">
        <f>J28*'Conversion Factors'!G$23</f>
        <v>0.75522</v>
      </c>
      <c r="K29" s="5">
        <f>K28*'Conversion Factors'!H$23</f>
        <v>0.74907999999999997</v>
      </c>
      <c r="L29" s="5">
        <f>L28*'Conversion Factors'!I$23</f>
        <v>0.73680000000000001</v>
      </c>
      <c r="M29" s="40"/>
      <c r="N29" s="40"/>
    </row>
    <row r="30" spans="1:14" ht="14.65" customHeight="1" x14ac:dyDescent="0.2"/>
    <row r="31" spans="1:14" ht="14.65" customHeight="1" x14ac:dyDescent="0.2"/>
    <row r="32" spans="1:14" ht="14.65" customHeight="1" x14ac:dyDescent="0.2"/>
    <row r="33" ht="14.65" customHeight="1" x14ac:dyDescent="0.2"/>
    <row r="34" ht="14.65" customHeight="1" x14ac:dyDescent="0.2"/>
    <row r="35" ht="14.65" customHeight="1" x14ac:dyDescent="0.2"/>
    <row r="36" ht="14.65" customHeight="1" x14ac:dyDescent="0.2"/>
    <row r="37" ht="14.65" customHeight="1" x14ac:dyDescent="0.2"/>
    <row r="38" ht="14.65" customHeight="1" x14ac:dyDescent="0.2"/>
    <row r="39" ht="14.65" customHeight="1" x14ac:dyDescent="0.2"/>
    <row r="40" ht="14.65" customHeight="1" x14ac:dyDescent="0.2"/>
    <row r="41" ht="14.65" customHeight="1" x14ac:dyDescent="0.2"/>
    <row r="42" ht="14.65" customHeight="1" x14ac:dyDescent="0.2"/>
    <row r="43" ht="14.65" customHeight="1" x14ac:dyDescent="0.2"/>
    <row r="44" ht="14.65" customHeight="1" x14ac:dyDescent="0.2"/>
    <row r="45" ht="14.65" customHeight="1" x14ac:dyDescent="0.2"/>
    <row r="46" ht="14.65" customHeight="1" x14ac:dyDescent="0.2"/>
    <row r="47" ht="14.65" customHeight="1" x14ac:dyDescent="0.2"/>
    <row r="48" ht="14.65" customHeight="1" x14ac:dyDescent="0.2"/>
    <row r="49" ht="14.65" customHeight="1" x14ac:dyDescent="0.2"/>
    <row r="50" ht="14.65" customHeight="1" x14ac:dyDescent="0.2"/>
    <row r="51" ht="14.65" customHeight="1" x14ac:dyDescent="0.2"/>
    <row r="52" ht="14.65" customHeight="1" x14ac:dyDescent="0.2"/>
    <row r="53" ht="14.65" customHeight="1" x14ac:dyDescent="0.2"/>
    <row r="54" ht="14.65" customHeight="1" x14ac:dyDescent="0.2"/>
    <row r="55" ht="14.65" customHeight="1" x14ac:dyDescent="0.2"/>
    <row r="56" ht="14.65" customHeight="1" x14ac:dyDescent="0.2"/>
    <row r="57" ht="14.65" customHeight="1" x14ac:dyDescent="0.2"/>
    <row r="58" ht="14.65" customHeight="1" x14ac:dyDescent="0.2"/>
    <row r="59" ht="14.65" customHeight="1" x14ac:dyDescent="0.2"/>
    <row r="60" ht="14.65" customHeight="1" x14ac:dyDescent="0.2"/>
    <row r="61" ht="14.65" customHeight="1" x14ac:dyDescent="0.2"/>
    <row r="62" ht="14.65" customHeight="1" x14ac:dyDescent="0.2"/>
    <row r="63" ht="14.65" customHeight="1" x14ac:dyDescent="0.2"/>
    <row r="64" ht="14.65" customHeight="1" x14ac:dyDescent="0.2"/>
    <row r="65" ht="14.65" customHeight="1" x14ac:dyDescent="0.2"/>
    <row r="66" ht="14.65" customHeight="1" x14ac:dyDescent="0.2"/>
    <row r="67" ht="14.65" customHeight="1" x14ac:dyDescent="0.2"/>
    <row r="68" ht="14.65" customHeight="1" x14ac:dyDescent="0.2"/>
    <row r="69" ht="14.65" customHeight="1" x14ac:dyDescent="0.2"/>
    <row r="70" ht="14.65" customHeight="1" x14ac:dyDescent="0.2"/>
    <row r="71" ht="14.65" customHeight="1" x14ac:dyDescent="0.2"/>
    <row r="72" ht="14.65" customHeight="1" x14ac:dyDescent="0.2"/>
    <row r="73" ht="14.65" customHeight="1" x14ac:dyDescent="0.2"/>
    <row r="74" ht="14.65" customHeight="1" x14ac:dyDescent="0.2"/>
  </sheetData>
  <sheetProtection selectLockedCells="1" selectUnlockedCells="1"/>
  <mergeCells count="8">
    <mergeCell ref="A28:A29"/>
    <mergeCell ref="A26:A27"/>
    <mergeCell ref="A10:A11"/>
    <mergeCell ref="A12:A13"/>
    <mergeCell ref="A14:A16"/>
    <mergeCell ref="A17:A19"/>
    <mergeCell ref="A20:A22"/>
    <mergeCell ref="A24:A25"/>
  </mergeCells>
  <pageMargins left="0.78749999999999998" right="0.78749999999999998" top="0.78749999999999998" bottom="0.78749999999999998" header="0.51181102362204722" footer="0.51181102362204722"/>
  <pageSetup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55"/>
  <sheetViews>
    <sheetView showGridLines="0" workbookViewId="0">
      <selection activeCell="N23" sqref="N23"/>
    </sheetView>
  </sheetViews>
  <sheetFormatPr defaultColWidth="11.42578125" defaultRowHeight="12.75" x14ac:dyDescent="0.2"/>
  <cols>
    <col min="1" max="1" width="18.5703125" customWidth="1"/>
    <col min="3" max="3" width="14.85546875" customWidth="1"/>
    <col min="4" max="4" width="16.85546875" customWidth="1"/>
    <col min="15" max="15" width="17.140625" customWidth="1"/>
    <col min="17" max="17" width="17.85546875" customWidth="1"/>
    <col min="19" max="19" width="17.85546875" customWidth="1"/>
  </cols>
  <sheetData>
    <row r="1" spans="1:25" ht="17.100000000000001" customHeight="1" x14ac:dyDescent="0.25">
      <c r="A1" s="6" t="s">
        <v>1</v>
      </c>
      <c r="B1" s="6" t="s">
        <v>163</v>
      </c>
      <c r="C1" s="6" t="s">
        <v>164</v>
      </c>
      <c r="D1" s="6" t="s">
        <v>165</v>
      </c>
      <c r="E1" s="6">
        <v>2020</v>
      </c>
      <c r="F1" s="6">
        <v>2025</v>
      </c>
      <c r="G1" s="6">
        <v>2030</v>
      </c>
      <c r="H1" s="6">
        <v>2035</v>
      </c>
      <c r="I1" s="6">
        <v>2040</v>
      </c>
      <c r="J1" s="6">
        <v>2045</v>
      </c>
      <c r="K1" s="6">
        <v>2050</v>
      </c>
      <c r="L1" s="6" t="s">
        <v>167</v>
      </c>
      <c r="M1" s="6" t="s">
        <v>168</v>
      </c>
    </row>
    <row r="2" spans="1:25" ht="12.75" customHeight="1" x14ac:dyDescent="0.2">
      <c r="A2" s="43" t="s">
        <v>105</v>
      </c>
      <c r="B2" s="2" t="s">
        <v>178</v>
      </c>
      <c r="C2" s="2" t="s">
        <v>193</v>
      </c>
      <c r="D2" s="2" t="s">
        <v>194</v>
      </c>
      <c r="E2" s="7">
        <v>19.949000000000002</v>
      </c>
      <c r="F2" s="7">
        <f>$E2*'Conversion Factors'!D$9</f>
        <v>20.572007295533091</v>
      </c>
      <c r="G2" s="7">
        <f>$E2*'Conversion Factors'!E$9</f>
        <v>21.217994368360426</v>
      </c>
      <c r="H2" s="7">
        <f>$E2*'Conversion Factors'!F$9</f>
        <v>21.639290285421733</v>
      </c>
      <c r="I2" s="7">
        <f>$E2*'Conversion Factors'!G$9</f>
        <v>21.866534749776019</v>
      </c>
      <c r="J2" s="7">
        <f>$E2*'Conversion Factors'!H$9</f>
        <v>21.968667093306031</v>
      </c>
      <c r="K2" s="7">
        <f>$E2*'Conversion Factors'!I$9</f>
        <v>21.983986944835532</v>
      </c>
      <c r="L2" s="2" t="s">
        <v>195</v>
      </c>
      <c r="M2" s="2">
        <v>1</v>
      </c>
      <c r="O2" s="8"/>
      <c r="U2" s="9"/>
      <c r="V2" s="9"/>
      <c r="W2" s="8"/>
      <c r="Y2" s="10"/>
    </row>
    <row r="3" spans="1:25" ht="12.75" customHeight="1" x14ac:dyDescent="0.2">
      <c r="A3" s="43"/>
      <c r="B3" s="2" t="s">
        <v>177</v>
      </c>
      <c r="C3" s="2" t="s">
        <v>193</v>
      </c>
      <c r="D3" s="2" t="s">
        <v>194</v>
      </c>
      <c r="E3" s="7">
        <v>6.157</v>
      </c>
      <c r="F3" s="7">
        <f>$E3*'Conversion Factors'!D$5</f>
        <v>6.3766231602616523</v>
      </c>
      <c r="G3" s="7">
        <f>$E3*'Conversion Factors'!E$5</f>
        <v>6.5295412919051508</v>
      </c>
      <c r="H3" s="7">
        <f>$E3*'Conversion Factors'!F$5</f>
        <v>6.645331152902699</v>
      </c>
      <c r="I3" s="7">
        <f>$E3*'Conversion Factors'!G$5</f>
        <v>6.7082604251839735</v>
      </c>
      <c r="J3" s="7">
        <f>$E3*'Conversion Factors'!H$5</f>
        <v>6.734061426819296</v>
      </c>
      <c r="K3" s="7">
        <f>$E3*'Conversion Factors'!I$5</f>
        <v>6.7535695012264938</v>
      </c>
      <c r="L3" s="2" t="s">
        <v>195</v>
      </c>
      <c r="M3" s="2">
        <v>1</v>
      </c>
      <c r="O3" s="8"/>
      <c r="W3" s="11"/>
      <c r="Y3" s="10"/>
    </row>
    <row r="4" spans="1:25" ht="12.75" customHeight="1" x14ac:dyDescent="0.2">
      <c r="A4" s="43"/>
      <c r="B4" s="2" t="s">
        <v>196</v>
      </c>
      <c r="C4" s="2" t="s">
        <v>193</v>
      </c>
      <c r="D4" s="2" t="s">
        <v>194</v>
      </c>
      <c r="E4" s="7">
        <v>0</v>
      </c>
      <c r="F4" s="7">
        <f>$E4*'Conversion Factors'!D$13</f>
        <v>0</v>
      </c>
      <c r="G4" s="7">
        <f>$E4*'Conversion Factors'!E$13</f>
        <v>0</v>
      </c>
      <c r="H4" s="7">
        <f>$E4*'Conversion Factors'!F$13</f>
        <v>0</v>
      </c>
      <c r="I4" s="7">
        <f>$E4*'Conversion Factors'!G$13</f>
        <v>0</v>
      </c>
      <c r="J4" s="7">
        <f>$E4*'Conversion Factors'!H$13</f>
        <v>0</v>
      </c>
      <c r="K4" s="7">
        <f>$E4*'Conversion Factors'!I$13</f>
        <v>0</v>
      </c>
      <c r="L4" s="2"/>
      <c r="M4" s="2"/>
      <c r="W4" s="11"/>
      <c r="Y4" s="10"/>
    </row>
    <row r="5" spans="1:25" ht="12.75" customHeight="1" x14ac:dyDescent="0.2">
      <c r="A5" s="43"/>
      <c r="B5" s="2" t="s">
        <v>197</v>
      </c>
      <c r="C5" s="2" t="s">
        <v>193</v>
      </c>
      <c r="D5" s="2" t="s">
        <v>194</v>
      </c>
      <c r="E5" s="7">
        <v>4.0670000000000002</v>
      </c>
      <c r="F5" s="7">
        <f>$E5*'Conversion Factors'!D$17</f>
        <v>4.006030174899097</v>
      </c>
      <c r="G5" s="7">
        <f>$E5*'Conversion Factors'!E$17</f>
        <v>3.9552219873150114</v>
      </c>
      <c r="H5" s="7">
        <f>$E5*'Conversion Factors'!F$17</f>
        <v>3.9216104170670771</v>
      </c>
      <c r="I5" s="7">
        <f>$E5*'Conversion Factors'!G$17</f>
        <v>3.8934704977897376</v>
      </c>
      <c r="J5" s="7">
        <f>$E5*'Conversion Factors'!H$17</f>
        <v>3.8067057466846053</v>
      </c>
      <c r="K5" s="7">
        <f>$E5*'Conversion Factors'!I$17</f>
        <v>3.7558975591005197</v>
      </c>
      <c r="L5" s="2" t="s">
        <v>195</v>
      </c>
      <c r="M5" s="2"/>
      <c r="W5" s="11"/>
    </row>
    <row r="6" spans="1:25" ht="12.75" customHeight="1" x14ac:dyDescent="0.2">
      <c r="A6" s="43"/>
      <c r="B6" s="2" t="s">
        <v>198</v>
      </c>
      <c r="C6" s="2" t="s">
        <v>193</v>
      </c>
      <c r="D6" s="2" t="s">
        <v>194</v>
      </c>
      <c r="E6" s="7">
        <f t="shared" ref="E6:K6" si="0">E5</f>
        <v>4.0670000000000002</v>
      </c>
      <c r="F6" s="7">
        <f t="shared" si="0"/>
        <v>4.006030174899097</v>
      </c>
      <c r="G6" s="7">
        <f t="shared" si="0"/>
        <v>3.9552219873150114</v>
      </c>
      <c r="H6" s="7">
        <f t="shared" si="0"/>
        <v>3.9216104170670771</v>
      </c>
      <c r="I6" s="7">
        <f t="shared" si="0"/>
        <v>3.8934704977897376</v>
      </c>
      <c r="J6" s="7">
        <f t="shared" si="0"/>
        <v>3.8067057466846053</v>
      </c>
      <c r="K6" s="7">
        <f t="shared" si="0"/>
        <v>3.7558975591005197</v>
      </c>
      <c r="L6" s="2" t="s">
        <v>199</v>
      </c>
      <c r="M6" s="2">
        <v>1</v>
      </c>
      <c r="O6" s="8"/>
      <c r="U6" s="9"/>
      <c r="V6" s="9"/>
      <c r="W6" s="8"/>
      <c r="Y6" s="10"/>
    </row>
    <row r="7" spans="1:25" ht="12.75" customHeight="1" x14ac:dyDescent="0.2">
      <c r="A7" s="43"/>
      <c r="B7" s="2" t="s">
        <v>200</v>
      </c>
      <c r="C7" s="2" t="s">
        <v>193</v>
      </c>
      <c r="D7" s="2" t="s">
        <v>194</v>
      </c>
      <c r="E7" s="7">
        <v>0</v>
      </c>
      <c r="F7" s="7">
        <v>0</v>
      </c>
      <c r="G7" s="7">
        <v>0</v>
      </c>
      <c r="H7" s="7">
        <v>0</v>
      </c>
      <c r="I7" s="7">
        <v>0</v>
      </c>
      <c r="J7" s="7">
        <v>0</v>
      </c>
      <c r="K7" s="7">
        <v>0</v>
      </c>
      <c r="L7" s="2" t="s">
        <v>199</v>
      </c>
      <c r="M7" s="2"/>
      <c r="W7" s="11"/>
      <c r="Y7" s="10"/>
    </row>
    <row r="8" spans="1:25" ht="12.75" customHeight="1" x14ac:dyDescent="0.2">
      <c r="A8" s="43" t="s">
        <v>101</v>
      </c>
      <c r="B8" s="2" t="s">
        <v>178</v>
      </c>
      <c r="C8" s="2" t="s">
        <v>193</v>
      </c>
      <c r="D8" s="2" t="s">
        <v>194</v>
      </c>
      <c r="E8" s="7">
        <v>1.8120000000000001</v>
      </c>
      <c r="F8" s="7">
        <f>$E8*'Conversion Factors'!D$9</f>
        <v>1.8685887623192119</v>
      </c>
      <c r="G8" s="7">
        <f>$E8*'Conversion Factors'!E$9</f>
        <v>1.9272648150518368</v>
      </c>
      <c r="H8" s="7">
        <f>$E8*'Conversion Factors'!F$9</f>
        <v>1.9655318059644182</v>
      </c>
      <c r="I8" s="7">
        <f>$E8*'Conversion Factors'!G$9</f>
        <v>1.9861727889415079</v>
      </c>
      <c r="J8" s="7">
        <f>$E8*'Conversion Factors'!H$9</f>
        <v>1.995449635223346</v>
      </c>
      <c r="K8" s="7">
        <f>$E8*'Conversion Factors'!I$9</f>
        <v>1.9968411621656217</v>
      </c>
      <c r="L8" s="2" t="s">
        <v>195</v>
      </c>
      <c r="M8" s="2">
        <v>1</v>
      </c>
      <c r="O8" s="8"/>
      <c r="W8" s="11"/>
      <c r="Y8" s="10"/>
    </row>
    <row r="9" spans="1:25" ht="12.75" customHeight="1" x14ac:dyDescent="0.2">
      <c r="A9" s="43"/>
      <c r="B9" s="2" t="s">
        <v>177</v>
      </c>
      <c r="C9" s="2" t="s">
        <v>193</v>
      </c>
      <c r="D9" s="2" t="s">
        <v>194</v>
      </c>
      <c r="E9" s="7">
        <v>1.452</v>
      </c>
      <c r="F9" s="7">
        <f>$E9*'Conversion Factors'!D$5</f>
        <v>1.5037935404742437</v>
      </c>
      <c r="G9" s="7">
        <f>$E9*'Conversion Factors'!E$5</f>
        <v>1.5398560915780866</v>
      </c>
      <c r="H9" s="7">
        <f>$E9*'Conversion Factors'!F$5</f>
        <v>1.5671627146361407</v>
      </c>
      <c r="I9" s="7">
        <f>$E9*'Conversion Factors'!G$5</f>
        <v>1.5820032706459524</v>
      </c>
      <c r="J9" s="7">
        <f>$E9*'Conversion Factors'!H$5</f>
        <v>1.5880878986099751</v>
      </c>
      <c r="K9" s="7">
        <f>$E9*'Conversion Factors'!I$5</f>
        <v>1.5926884709730174</v>
      </c>
      <c r="L9" s="2" t="s">
        <v>195</v>
      </c>
      <c r="M9" s="2">
        <v>1</v>
      </c>
      <c r="O9" s="8"/>
      <c r="W9" s="11"/>
    </row>
    <row r="10" spans="1:25" ht="12.75" customHeight="1" x14ac:dyDescent="0.2">
      <c r="A10" s="43"/>
      <c r="B10" s="2" t="s">
        <v>196</v>
      </c>
      <c r="C10" s="2" t="s">
        <v>193</v>
      </c>
      <c r="D10" s="2" t="s">
        <v>194</v>
      </c>
      <c r="E10" s="7">
        <v>0</v>
      </c>
      <c r="F10" s="7">
        <f>$E10*'Conversion Factors'!D$13</f>
        <v>0</v>
      </c>
      <c r="G10" s="7">
        <f>$E10*'Conversion Factors'!E$13</f>
        <v>0</v>
      </c>
      <c r="H10" s="7">
        <f>$E10*'Conversion Factors'!F$13</f>
        <v>0</v>
      </c>
      <c r="I10" s="7">
        <f>$E10*'Conversion Factors'!G$13</f>
        <v>0</v>
      </c>
      <c r="J10" s="7">
        <f>$E10*'Conversion Factors'!H$13</f>
        <v>0</v>
      </c>
      <c r="K10" s="7">
        <f>$E10*'Conversion Factors'!I$13</f>
        <v>0</v>
      </c>
      <c r="L10" s="2"/>
      <c r="M10" s="2"/>
      <c r="W10" s="11"/>
    </row>
    <row r="11" spans="1:25" ht="12.75" customHeight="1" x14ac:dyDescent="0.2">
      <c r="A11" s="43"/>
      <c r="B11" s="2" t="s">
        <v>197</v>
      </c>
      <c r="C11" s="2" t="s">
        <v>193</v>
      </c>
      <c r="D11" s="2" t="s">
        <v>194</v>
      </c>
      <c r="E11" s="7">
        <v>15.278</v>
      </c>
      <c r="F11" s="7">
        <f>$E11*'Conversion Factors'!D$17</f>
        <v>15.048962137228523</v>
      </c>
      <c r="G11" s="7">
        <f>$E11*'Conversion Factors'!E$17</f>
        <v>14.858097251585626</v>
      </c>
      <c r="H11" s="7">
        <f>$E11*'Conversion Factors'!F$17</f>
        <v>14.731832788775707</v>
      </c>
      <c r="I11" s="7">
        <f>$E11*'Conversion Factors'!G$17</f>
        <v>14.626123005958105</v>
      </c>
      <c r="J11" s="7">
        <f>$E11*'Conversion Factors'!H$17</f>
        <v>14.300184508937152</v>
      </c>
      <c r="K11" s="7">
        <f>$E11*'Conversion Factors'!I$17</f>
        <v>14.109319623294255</v>
      </c>
      <c r="L11" s="2" t="s">
        <v>195</v>
      </c>
      <c r="M11" s="2">
        <v>0</v>
      </c>
      <c r="U11" s="9"/>
      <c r="V11" s="9"/>
      <c r="W11" s="8"/>
      <c r="Y11" s="10"/>
    </row>
    <row r="12" spans="1:25" ht="12.75" customHeight="1" x14ac:dyDescent="0.2">
      <c r="A12" s="43"/>
      <c r="B12" s="2" t="s">
        <v>198</v>
      </c>
      <c r="C12" s="2" t="s">
        <v>193</v>
      </c>
      <c r="D12" s="2" t="s">
        <v>194</v>
      </c>
      <c r="E12" s="7">
        <f>0</f>
        <v>0</v>
      </c>
      <c r="F12" s="7">
        <f>0</f>
        <v>0</v>
      </c>
      <c r="G12" s="7">
        <f>0</f>
        <v>0</v>
      </c>
      <c r="H12" s="7">
        <f>0</f>
        <v>0</v>
      </c>
      <c r="I12" s="7">
        <f>0</f>
        <v>0</v>
      </c>
      <c r="J12" s="7">
        <f>0</f>
        <v>0</v>
      </c>
      <c r="K12" s="7">
        <f>0</f>
        <v>0</v>
      </c>
      <c r="L12" s="2" t="s">
        <v>201</v>
      </c>
      <c r="M12" s="2">
        <v>0</v>
      </c>
      <c r="W12" s="11"/>
      <c r="Y12" s="10"/>
    </row>
    <row r="13" spans="1:25" ht="12.75" customHeight="1" x14ac:dyDescent="0.2">
      <c r="A13" s="43"/>
      <c r="B13" s="2" t="s">
        <v>200</v>
      </c>
      <c r="C13" s="2" t="s">
        <v>193</v>
      </c>
      <c r="D13" s="2" t="s">
        <v>194</v>
      </c>
      <c r="E13" s="7">
        <f t="shared" ref="E13:K13" si="1">1*E11</f>
        <v>15.278</v>
      </c>
      <c r="F13" s="7">
        <f t="shared" si="1"/>
        <v>15.048962137228523</v>
      </c>
      <c r="G13" s="7">
        <f t="shared" si="1"/>
        <v>14.858097251585626</v>
      </c>
      <c r="H13" s="7">
        <f t="shared" si="1"/>
        <v>14.731832788775707</v>
      </c>
      <c r="I13" s="7">
        <f t="shared" si="1"/>
        <v>14.626123005958105</v>
      </c>
      <c r="J13" s="7">
        <f t="shared" si="1"/>
        <v>14.300184508937152</v>
      </c>
      <c r="K13" s="7">
        <f t="shared" si="1"/>
        <v>14.109319623294255</v>
      </c>
      <c r="L13" s="2" t="s">
        <v>201</v>
      </c>
      <c r="M13" s="2">
        <v>1</v>
      </c>
      <c r="O13" s="8"/>
      <c r="W13" s="11"/>
    </row>
    <row r="14" spans="1:25" ht="12.75" customHeight="1" x14ac:dyDescent="0.2">
      <c r="A14" s="43" t="s">
        <v>103</v>
      </c>
      <c r="B14" s="2" t="s">
        <v>178</v>
      </c>
      <c r="C14" s="2" t="s">
        <v>202</v>
      </c>
      <c r="D14" s="2" t="s">
        <v>203</v>
      </c>
      <c r="E14" s="7">
        <v>0</v>
      </c>
      <c r="F14" s="7">
        <v>0</v>
      </c>
      <c r="G14" s="7">
        <v>0</v>
      </c>
      <c r="H14" s="7">
        <v>0</v>
      </c>
      <c r="I14" s="7">
        <v>0</v>
      </c>
      <c r="J14" s="7">
        <v>0</v>
      </c>
      <c r="K14" s="7">
        <v>0</v>
      </c>
      <c r="L14" s="2"/>
      <c r="M14" s="2"/>
      <c r="W14" s="11"/>
    </row>
    <row r="15" spans="1:25" ht="12.75" customHeight="1" x14ac:dyDescent="0.2">
      <c r="A15" s="43"/>
      <c r="B15" s="2" t="s">
        <v>177</v>
      </c>
      <c r="C15" s="2" t="s">
        <v>202</v>
      </c>
      <c r="D15" s="2" t="s">
        <v>203</v>
      </c>
      <c r="E15" s="7">
        <v>0</v>
      </c>
      <c r="F15" s="7">
        <v>0</v>
      </c>
      <c r="G15" s="7">
        <v>0</v>
      </c>
      <c r="H15" s="7">
        <v>0</v>
      </c>
      <c r="I15" s="7">
        <v>0</v>
      </c>
      <c r="J15" s="7">
        <v>0</v>
      </c>
      <c r="K15" s="7">
        <v>0</v>
      </c>
      <c r="L15" s="2"/>
      <c r="M15" s="2"/>
      <c r="U15" s="9"/>
      <c r="V15" s="9"/>
      <c r="W15" s="8"/>
    </row>
    <row r="16" spans="1:25" ht="12.75" customHeight="1" x14ac:dyDescent="0.2">
      <c r="A16" s="43"/>
      <c r="B16" s="2" t="s">
        <v>196</v>
      </c>
      <c r="C16" s="2" t="s">
        <v>202</v>
      </c>
      <c r="D16" s="2" t="s">
        <v>203</v>
      </c>
      <c r="E16" s="7">
        <v>0</v>
      </c>
      <c r="F16" s="7">
        <v>0</v>
      </c>
      <c r="G16" s="7">
        <v>0</v>
      </c>
      <c r="H16" s="7">
        <v>0</v>
      </c>
      <c r="I16" s="7">
        <v>0</v>
      </c>
      <c r="J16" s="7">
        <v>0</v>
      </c>
      <c r="K16" s="7">
        <v>0</v>
      </c>
      <c r="L16" s="2"/>
      <c r="M16" s="2"/>
      <c r="W16" s="11"/>
    </row>
    <row r="17" spans="1:24" ht="12.75" customHeight="1" x14ac:dyDescent="0.2">
      <c r="A17" s="43"/>
      <c r="B17" s="2" t="s">
        <v>197</v>
      </c>
      <c r="C17" s="2" t="s">
        <v>202</v>
      </c>
      <c r="D17" s="2" t="s">
        <v>203</v>
      </c>
      <c r="E17" s="7">
        <f>'Conversion Factors'!C19</f>
        <v>545.65273999999999</v>
      </c>
      <c r="F17" s="7">
        <f>'Conversion Factors'!D19</f>
        <v>626.80131999999992</v>
      </c>
      <c r="G17" s="7">
        <f>'Conversion Factors'!E19</f>
        <v>387.23953999999998</v>
      </c>
      <c r="H17" s="7">
        <f>'Conversion Factors'!F19</f>
        <v>361.16464000000002</v>
      </c>
      <c r="I17" s="7">
        <f>'Conversion Factors'!G19</f>
        <v>280.25608</v>
      </c>
      <c r="J17" s="7">
        <f>'Conversion Factors'!H19</f>
        <v>137.20416</v>
      </c>
      <c r="K17" s="7">
        <f>'Conversion Factors'!I19</f>
        <v>50.491480000000003</v>
      </c>
      <c r="L17" s="2" t="s">
        <v>204</v>
      </c>
      <c r="M17" s="2"/>
      <c r="W17" s="11"/>
    </row>
    <row r="18" spans="1:24" ht="12.75" customHeight="1" x14ac:dyDescent="0.2">
      <c r="A18" s="43"/>
      <c r="B18" s="2" t="s">
        <v>198</v>
      </c>
      <c r="C18" s="2" t="s">
        <v>202</v>
      </c>
      <c r="D18" s="2" t="s">
        <v>203</v>
      </c>
      <c r="E18" s="7">
        <f t="shared" ref="E18:K18" si="2">E17</f>
        <v>545.65273999999999</v>
      </c>
      <c r="F18" s="7">
        <f t="shared" si="2"/>
        <v>626.80131999999992</v>
      </c>
      <c r="G18" s="7">
        <f t="shared" si="2"/>
        <v>387.23953999999998</v>
      </c>
      <c r="H18" s="7">
        <f t="shared" si="2"/>
        <v>361.16464000000002</v>
      </c>
      <c r="I18" s="7">
        <f t="shared" si="2"/>
        <v>280.25608</v>
      </c>
      <c r="J18" s="7">
        <f t="shared" si="2"/>
        <v>137.20416</v>
      </c>
      <c r="K18" s="7">
        <f t="shared" si="2"/>
        <v>50.491480000000003</v>
      </c>
      <c r="L18" s="2" t="s">
        <v>204</v>
      </c>
      <c r="M18" s="2">
        <v>1</v>
      </c>
      <c r="O18" s="10"/>
      <c r="P18" s="10"/>
      <c r="Q18" s="10"/>
      <c r="U18" s="9"/>
      <c r="V18" s="9"/>
      <c r="W18" s="8"/>
    </row>
    <row r="19" spans="1:24" ht="12.75" customHeight="1" x14ac:dyDescent="0.2">
      <c r="A19" s="43"/>
      <c r="B19" s="2" t="s">
        <v>200</v>
      </c>
      <c r="C19" s="2" t="s">
        <v>202</v>
      </c>
      <c r="D19" s="2" t="s">
        <v>203</v>
      </c>
      <c r="E19" s="7">
        <v>0</v>
      </c>
      <c r="F19" s="7">
        <v>0</v>
      </c>
      <c r="G19" s="7">
        <v>0</v>
      </c>
      <c r="H19" s="7">
        <v>0</v>
      </c>
      <c r="I19" s="7">
        <v>0</v>
      </c>
      <c r="J19" s="7">
        <v>0</v>
      </c>
      <c r="K19" s="7">
        <v>0</v>
      </c>
      <c r="L19" s="2"/>
      <c r="M19" s="2"/>
      <c r="W19" s="11"/>
    </row>
    <row r="20" spans="1:24" ht="12.75" customHeight="1" x14ac:dyDescent="0.2">
      <c r="A20" s="43" t="s">
        <v>109</v>
      </c>
      <c r="B20" s="2" t="s">
        <v>178</v>
      </c>
      <c r="C20" s="2" t="s">
        <v>193</v>
      </c>
      <c r="D20" s="2" t="s">
        <v>194</v>
      </c>
      <c r="E20" s="7">
        <v>1.1120000000000001</v>
      </c>
      <c r="F20" s="7">
        <f>$E20*'Conversion Factors'!D$9</f>
        <v>1.1467277614232692</v>
      </c>
      <c r="G20" s="7">
        <f>$E20*'Conversion Factors'!E$9</f>
        <v>1.1827364648662486</v>
      </c>
      <c r="H20" s="7">
        <f>$E20*'Conversion Factors'!F$9</f>
        <v>1.2062204018942788</v>
      </c>
      <c r="I20" s="7">
        <f>$E20*'Conversion Factors'!G$9</f>
        <v>1.2188874952003075</v>
      </c>
      <c r="J20" s="7">
        <f>$E20*'Conversion Factors'!H$9</f>
        <v>1.2245805708434663</v>
      </c>
      <c r="K20" s="7">
        <f>$E20*'Conversion Factors'!I$9</f>
        <v>1.22543453218994</v>
      </c>
      <c r="L20" s="2" t="s">
        <v>195</v>
      </c>
      <c r="M20" s="2">
        <v>1</v>
      </c>
      <c r="O20" s="8"/>
      <c r="W20" s="11"/>
    </row>
    <row r="21" spans="1:24" ht="12.75" customHeight="1" x14ac:dyDescent="0.2">
      <c r="A21" s="43"/>
      <c r="B21" s="2" t="s">
        <v>177</v>
      </c>
      <c r="C21" s="2" t="s">
        <v>193</v>
      </c>
      <c r="D21" s="2" t="s">
        <v>194</v>
      </c>
      <c r="E21" s="7">
        <v>0</v>
      </c>
      <c r="F21" s="7">
        <f>$E21*'Conversion Factors'!D$5</f>
        <v>0</v>
      </c>
      <c r="G21" s="7">
        <f>$E21*'Conversion Factors'!E$5</f>
        <v>0</v>
      </c>
      <c r="H21" s="7">
        <f>$E21*'Conversion Factors'!F$5</f>
        <v>0</v>
      </c>
      <c r="I21" s="7">
        <f>$E21*'Conversion Factors'!G$5</f>
        <v>0</v>
      </c>
      <c r="J21" s="7">
        <f>$E21*'Conversion Factors'!H$5</f>
        <v>0</v>
      </c>
      <c r="K21" s="7">
        <f>$E21*'Conversion Factors'!I$5</f>
        <v>0</v>
      </c>
      <c r="L21" s="2"/>
      <c r="M21" s="2"/>
      <c r="W21" s="11"/>
    </row>
    <row r="22" spans="1:24" ht="12.75" customHeight="1" x14ac:dyDescent="0.2">
      <c r="A22" s="43"/>
      <c r="B22" s="2" t="s">
        <v>196</v>
      </c>
      <c r="C22" s="2" t="s">
        <v>193</v>
      </c>
      <c r="D22" s="2" t="s">
        <v>194</v>
      </c>
      <c r="E22" s="7">
        <v>0</v>
      </c>
      <c r="F22" s="7">
        <f>$E22*'Conversion Factors'!D$13</f>
        <v>0</v>
      </c>
      <c r="G22" s="7">
        <f>$E22*'Conversion Factors'!E$13</f>
        <v>0</v>
      </c>
      <c r="H22" s="7">
        <f>$E22*'Conversion Factors'!F$13</f>
        <v>0</v>
      </c>
      <c r="I22" s="7">
        <f>$E22*'Conversion Factors'!G$13</f>
        <v>0</v>
      </c>
      <c r="J22" s="7">
        <f>$E22*'Conversion Factors'!H$13</f>
        <v>0</v>
      </c>
      <c r="K22" s="7">
        <f>$E22*'Conversion Factors'!I$13</f>
        <v>0</v>
      </c>
      <c r="L22" s="2"/>
      <c r="M22" s="2"/>
      <c r="W22" s="11"/>
    </row>
    <row r="23" spans="1:24" ht="12.75" customHeight="1" x14ac:dyDescent="0.2">
      <c r="A23" s="43"/>
      <c r="B23" s="2" t="s">
        <v>197</v>
      </c>
      <c r="C23" s="2" t="s">
        <v>193</v>
      </c>
      <c r="D23" s="2" t="s">
        <v>194</v>
      </c>
      <c r="E23" s="7">
        <v>1.5680000000000001</v>
      </c>
      <c r="F23" s="7">
        <f>$E23*'Conversion Factors'!D$17</f>
        <v>1.5444935614068809</v>
      </c>
      <c r="G23" s="7">
        <f>$E23*'Conversion Factors'!E$17</f>
        <v>1.5249048625792814</v>
      </c>
      <c r="H23" s="7">
        <f>$E23*'Conversion Factors'!F$17</f>
        <v>1.5119461848933309</v>
      </c>
      <c r="I23" s="7">
        <f>$E23*'Conversion Factors'!G$17</f>
        <v>1.5010970593888144</v>
      </c>
      <c r="J23" s="7">
        <f>$E23*'Conversion Factors'!H$17</f>
        <v>1.4676455890832214</v>
      </c>
      <c r="K23" s="7">
        <f>$E23*'Conversion Factors'!I$17</f>
        <v>1.4480568902556219</v>
      </c>
      <c r="L23" s="2" t="s">
        <v>195</v>
      </c>
      <c r="M23" s="2"/>
      <c r="W23" s="11"/>
    </row>
    <row r="24" spans="1:24" ht="12.75" customHeight="1" x14ac:dyDescent="0.2">
      <c r="A24" s="43"/>
      <c r="B24" s="2" t="s">
        <v>198</v>
      </c>
      <c r="C24" s="2" t="s">
        <v>193</v>
      </c>
      <c r="D24" s="2" t="s">
        <v>194</v>
      </c>
      <c r="E24" s="7">
        <f>E23*'Conversion Factors'!$C$31</f>
        <v>1.4859457703822858</v>
      </c>
      <c r="F24" s="7">
        <f>F23*'Conversion Factors'!$C$31</f>
        <v>1.463669435558181</v>
      </c>
      <c r="G24" s="7">
        <f>G23*'Conversion Factors'!$C$31</f>
        <v>1.44510582320476</v>
      </c>
      <c r="H24" s="7">
        <f>H23*'Conversion Factors'!$C$31</f>
        <v>1.4328252796478815</v>
      </c>
      <c r="I24" s="7">
        <f>I23*'Conversion Factors'!$C$31</f>
        <v>1.4225438943444486</v>
      </c>
      <c r="J24" s="7">
        <f>J23*'Conversion Factors'!$C$31</f>
        <v>1.39084295632553</v>
      </c>
      <c r="K24" s="7">
        <f>K23*'Conversion Factors'!$C$31</f>
        <v>1.372279343972109</v>
      </c>
      <c r="L24" s="2" t="s">
        <v>205</v>
      </c>
      <c r="M24" s="2">
        <v>1</v>
      </c>
      <c r="O24" s="8"/>
      <c r="U24" s="9"/>
      <c r="V24" s="9"/>
      <c r="W24" s="8"/>
    </row>
    <row r="25" spans="1:24" ht="12.75" customHeight="1" x14ac:dyDescent="0.2">
      <c r="A25" s="43"/>
      <c r="B25" s="2" t="s">
        <v>200</v>
      </c>
      <c r="C25" s="2" t="s">
        <v>193</v>
      </c>
      <c r="D25" s="2" t="s">
        <v>194</v>
      </c>
      <c r="E25" s="7">
        <f>E23*'Conversion Factors'!$C$32</f>
        <v>8.2054229617714289E-2</v>
      </c>
      <c r="F25" s="7">
        <f>F23*'Conversion Factors'!$C$32</f>
        <v>8.082412584869994E-2</v>
      </c>
      <c r="G25" s="7">
        <f>G23*'Conversion Factors'!$C$32</f>
        <v>7.9799039374521305E-2</v>
      </c>
      <c r="H25" s="7">
        <f>H23*'Conversion Factors'!$C$32</f>
        <v>7.9120905245449291E-2</v>
      </c>
      <c r="I25" s="7">
        <f>I23*'Conversion Factors'!$C$32</f>
        <v>7.8553165044365741E-2</v>
      </c>
      <c r="J25" s="7">
        <f>J23*'Conversion Factors'!$C$32</f>
        <v>7.6802632757691461E-2</v>
      </c>
      <c r="K25" s="7">
        <f>K23*'Conversion Factors'!$C$32</f>
        <v>7.5777546283512826E-2</v>
      </c>
      <c r="L25" s="2" t="s">
        <v>205</v>
      </c>
      <c r="M25" s="2">
        <v>1</v>
      </c>
      <c r="O25" s="8"/>
      <c r="W25" s="11"/>
    </row>
    <row r="26" spans="1:24" ht="12.75" customHeight="1" x14ac:dyDescent="0.2">
      <c r="A26" s="43" t="s">
        <v>93</v>
      </c>
      <c r="B26" s="2" t="s">
        <v>178</v>
      </c>
      <c r="C26" s="2" t="s">
        <v>193</v>
      </c>
      <c r="D26" s="2" t="s">
        <v>194</v>
      </c>
      <c r="E26" s="7">
        <v>0</v>
      </c>
      <c r="F26" s="7">
        <f>$E26*'Conversion Factors'!D$9</f>
        <v>0</v>
      </c>
      <c r="G26" s="7">
        <f>$E26*'Conversion Factors'!E$9</f>
        <v>0</v>
      </c>
      <c r="H26" s="7">
        <f>$E26*'Conversion Factors'!F$9</f>
        <v>0</v>
      </c>
      <c r="I26" s="7">
        <f>$E26*'Conversion Factors'!G$9</f>
        <v>0</v>
      </c>
      <c r="J26" s="7">
        <f>$E26*'Conversion Factors'!H$9</f>
        <v>0</v>
      </c>
      <c r="K26" s="7">
        <f>$E26*'Conversion Factors'!I$9</f>
        <v>0</v>
      </c>
      <c r="L26" s="2"/>
      <c r="M26" s="2"/>
      <c r="W26" s="11"/>
    </row>
    <row r="27" spans="1:24" ht="12.75" customHeight="1" x14ac:dyDescent="0.2">
      <c r="A27" s="43"/>
      <c r="B27" s="2" t="s">
        <v>177</v>
      </c>
      <c r="C27" s="2" t="s">
        <v>193</v>
      </c>
      <c r="D27" s="2" t="s">
        <v>194</v>
      </c>
      <c r="E27" s="7">
        <v>1.2609999999999999</v>
      </c>
      <c r="F27" s="7">
        <f>$E27*'Conversion Factors'!D$5</f>
        <v>1.3059804783319704</v>
      </c>
      <c r="G27" s="7">
        <f>$E27*'Conversion Factors'!E$5</f>
        <v>1.3372992641046606</v>
      </c>
      <c r="H27" s="7">
        <f>$E27*'Conversion Factors'!F$5</f>
        <v>1.3610139002452983</v>
      </c>
      <c r="I27" s="7">
        <f>$E27*'Conversion Factors'!G$5</f>
        <v>1.3739022894521666</v>
      </c>
      <c r="J27" s="7">
        <f>$E27*'Conversion Factors'!H$5</f>
        <v>1.3791865290269825</v>
      </c>
      <c r="K27" s="7">
        <f>$E27*'Conversion Factors'!I$5</f>
        <v>1.3831819296811121</v>
      </c>
      <c r="L27" s="2" t="s">
        <v>195</v>
      </c>
      <c r="M27" s="2">
        <v>1</v>
      </c>
      <c r="O27" s="8"/>
      <c r="W27" s="11"/>
    </row>
    <row r="28" spans="1:24" ht="12.75" customHeight="1" x14ac:dyDescent="0.2">
      <c r="A28" s="43"/>
      <c r="B28" s="2" t="s">
        <v>196</v>
      </c>
      <c r="C28" s="2" t="s">
        <v>193</v>
      </c>
      <c r="D28" s="2" t="s">
        <v>194</v>
      </c>
      <c r="E28" s="7">
        <v>0</v>
      </c>
      <c r="F28" s="7">
        <f>$E28*'Conversion Factors'!D$13</f>
        <v>0</v>
      </c>
      <c r="G28" s="7">
        <f>$E28*'Conversion Factors'!E$13</f>
        <v>0</v>
      </c>
      <c r="H28" s="7">
        <f>$E28*'Conversion Factors'!F$13</f>
        <v>0</v>
      </c>
      <c r="I28" s="7">
        <f>$E28*'Conversion Factors'!G$13</f>
        <v>0</v>
      </c>
      <c r="J28" s="7">
        <f>$E28*'Conversion Factors'!H$13</f>
        <v>0</v>
      </c>
      <c r="K28" s="7">
        <f>$E28*'Conversion Factors'!I$13</f>
        <v>0</v>
      </c>
      <c r="L28" s="2"/>
      <c r="M28" s="2"/>
      <c r="W28" s="11"/>
    </row>
    <row r="29" spans="1:24" ht="12.75" customHeight="1" x14ac:dyDescent="0.2">
      <c r="A29" s="43"/>
      <c r="B29" s="2" t="s">
        <v>197</v>
      </c>
      <c r="C29" s="2" t="s">
        <v>193</v>
      </c>
      <c r="D29" s="2" t="s">
        <v>194</v>
      </c>
      <c r="E29" s="7">
        <v>0</v>
      </c>
      <c r="F29" s="7">
        <f>$E29*'Conversion Factors'!D$17</f>
        <v>0</v>
      </c>
      <c r="G29" s="7">
        <f>$E29*'Conversion Factors'!E$17</f>
        <v>0</v>
      </c>
      <c r="H29" s="7">
        <f>$E29*'Conversion Factors'!F$17</f>
        <v>0</v>
      </c>
      <c r="I29" s="7">
        <f>$E29*'Conversion Factors'!G$17</f>
        <v>0</v>
      </c>
      <c r="J29" s="7">
        <f>$E29*'Conversion Factors'!H$17</f>
        <v>0</v>
      </c>
      <c r="K29" s="7">
        <f>$E29*'Conversion Factors'!I$17</f>
        <v>0</v>
      </c>
      <c r="L29" s="2"/>
      <c r="M29" s="2"/>
    </row>
    <row r="30" spans="1:24" ht="12.75" customHeight="1" x14ac:dyDescent="0.2">
      <c r="A30" s="43"/>
      <c r="B30" s="2" t="s">
        <v>198</v>
      </c>
      <c r="C30" s="2" t="s">
        <v>193</v>
      </c>
      <c r="D30" s="2" t="s">
        <v>194</v>
      </c>
      <c r="E30" s="7">
        <v>0</v>
      </c>
      <c r="F30" s="7">
        <v>0</v>
      </c>
      <c r="G30" s="7">
        <v>0</v>
      </c>
      <c r="H30" s="7">
        <v>0</v>
      </c>
      <c r="I30" s="7">
        <v>0</v>
      </c>
      <c r="J30" s="7">
        <v>0</v>
      </c>
      <c r="K30" s="7">
        <v>0</v>
      </c>
      <c r="L30" s="2"/>
      <c r="M30" s="2"/>
      <c r="X30" s="10"/>
    </row>
    <row r="31" spans="1:24" ht="12.75" customHeight="1" x14ac:dyDescent="0.2">
      <c r="A31" s="43"/>
      <c r="B31" s="2" t="s">
        <v>200</v>
      </c>
      <c r="C31" s="2" t="s">
        <v>193</v>
      </c>
      <c r="D31" s="2" t="s">
        <v>194</v>
      </c>
      <c r="E31" s="7">
        <v>0</v>
      </c>
      <c r="F31" s="7">
        <v>0</v>
      </c>
      <c r="G31" s="7">
        <v>0</v>
      </c>
      <c r="H31" s="7">
        <v>0</v>
      </c>
      <c r="I31" s="7">
        <v>0</v>
      </c>
      <c r="J31" s="7">
        <v>0</v>
      </c>
      <c r="K31" s="7">
        <v>0</v>
      </c>
      <c r="L31" s="2"/>
      <c r="M31" s="2"/>
    </row>
    <row r="32" spans="1:24" ht="12.75" customHeight="1" x14ac:dyDescent="0.2">
      <c r="A32" s="43" t="s">
        <v>107</v>
      </c>
      <c r="B32" s="2" t="s">
        <v>178</v>
      </c>
      <c r="C32" s="2" t="s">
        <v>206</v>
      </c>
      <c r="D32" s="2" t="s">
        <v>194</v>
      </c>
      <c r="E32" s="7">
        <v>46.17</v>
      </c>
      <c r="F32" s="7">
        <f>$E32*'Conversion Factors'!D22</f>
        <v>49.69428065630246</v>
      </c>
      <c r="G32" s="7">
        <f>$E32*'Conversion Factors'!E22</f>
        <v>50.50421529969146</v>
      </c>
      <c r="H32" s="7">
        <f>$E32*'Conversion Factors'!F22</f>
        <v>51.666193328223144</v>
      </c>
      <c r="I32" s="7">
        <f>$E32*'Conversion Factors'!G22</f>
        <v>52.470418503323089</v>
      </c>
      <c r="J32" s="7">
        <f>$E32*'Conversion Factors'!H22</f>
        <v>53.425114488083736</v>
      </c>
      <c r="K32" s="7">
        <f>$E32*'Conversion Factors'!I22</f>
        <v>54.09441804375701</v>
      </c>
      <c r="L32" s="2" t="s">
        <v>207</v>
      </c>
      <c r="M32" s="2">
        <v>1</v>
      </c>
    </row>
    <row r="33" spans="1:18" ht="12.75" customHeight="1" x14ac:dyDescent="0.2">
      <c r="A33" s="43"/>
      <c r="B33" s="2" t="s">
        <v>177</v>
      </c>
      <c r="C33" s="2" t="s">
        <v>206</v>
      </c>
      <c r="D33" s="2" t="s">
        <v>194</v>
      </c>
      <c r="E33" s="7">
        <v>0</v>
      </c>
      <c r="F33" s="7">
        <f>$E33*'Conversion Factors'!D$5</f>
        <v>0</v>
      </c>
      <c r="G33" s="7">
        <f>$E33*'Conversion Factors'!E$5</f>
        <v>0</v>
      </c>
      <c r="H33" s="7">
        <f>$E33*'Conversion Factors'!F$5</f>
        <v>0</v>
      </c>
      <c r="I33" s="7">
        <f>$E33*'Conversion Factors'!G$5</f>
        <v>0</v>
      </c>
      <c r="J33" s="7">
        <f>$E33*'Conversion Factors'!H$5</f>
        <v>0</v>
      </c>
      <c r="K33" s="7">
        <f>$E33*'Conversion Factors'!I$5</f>
        <v>0</v>
      </c>
      <c r="L33" s="2"/>
      <c r="M33" s="2"/>
      <c r="R33" s="10"/>
    </row>
    <row r="34" spans="1:18" ht="12.75" customHeight="1" x14ac:dyDescent="0.2">
      <c r="A34" s="43"/>
      <c r="B34" s="2" t="s">
        <v>196</v>
      </c>
      <c r="C34" s="2" t="s">
        <v>206</v>
      </c>
      <c r="D34" s="2" t="s">
        <v>194</v>
      </c>
      <c r="E34" s="7">
        <v>0</v>
      </c>
      <c r="F34" s="7">
        <f>$E34*'Conversion Factors'!D$13</f>
        <v>0</v>
      </c>
      <c r="G34" s="7">
        <f>$E34*'Conversion Factors'!E$13</f>
        <v>0</v>
      </c>
      <c r="H34" s="7">
        <f>$E34*'Conversion Factors'!F$13</f>
        <v>0</v>
      </c>
      <c r="I34" s="7">
        <f>$E34*'Conversion Factors'!G$13</f>
        <v>0</v>
      </c>
      <c r="J34" s="7">
        <f>$E34*'Conversion Factors'!H$13</f>
        <v>0</v>
      </c>
      <c r="K34" s="7">
        <f>$E34*'Conversion Factors'!I$13</f>
        <v>0</v>
      </c>
      <c r="L34" s="2"/>
      <c r="M34" s="2"/>
    </row>
    <row r="35" spans="1:18" ht="12.75" customHeight="1" x14ac:dyDescent="0.2">
      <c r="A35" s="43"/>
      <c r="B35" s="2" t="s">
        <v>197</v>
      </c>
      <c r="C35" s="2" t="s">
        <v>206</v>
      </c>
      <c r="D35" s="2" t="s">
        <v>194</v>
      </c>
      <c r="E35" s="7">
        <v>0</v>
      </c>
      <c r="F35" s="7">
        <f>$E35*'Conversion Factors'!D$17</f>
        <v>0</v>
      </c>
      <c r="G35" s="7">
        <f>$E35*'Conversion Factors'!E$17</f>
        <v>0</v>
      </c>
      <c r="H35" s="7">
        <f>$E35*'Conversion Factors'!F$17</f>
        <v>0</v>
      </c>
      <c r="I35" s="7">
        <f>$E35*'Conversion Factors'!G$17</f>
        <v>0</v>
      </c>
      <c r="J35" s="7">
        <f>$E35*'Conversion Factors'!H$17</f>
        <v>0</v>
      </c>
      <c r="K35" s="7">
        <f>$E35*'Conversion Factors'!I$17</f>
        <v>0</v>
      </c>
      <c r="L35" s="2" t="s">
        <v>208</v>
      </c>
      <c r="M35" s="2"/>
    </row>
    <row r="36" spans="1:18" ht="12.75" customHeight="1" x14ac:dyDescent="0.2">
      <c r="A36" s="43"/>
      <c r="B36" s="2" t="s">
        <v>198</v>
      </c>
      <c r="C36" s="2" t="s">
        <v>206</v>
      </c>
      <c r="D36" s="2" t="s">
        <v>194</v>
      </c>
      <c r="E36" s="7">
        <v>0</v>
      </c>
      <c r="F36" s="7">
        <v>0</v>
      </c>
      <c r="G36" s="7">
        <v>0</v>
      </c>
      <c r="H36" s="7">
        <v>0</v>
      </c>
      <c r="I36" s="7">
        <v>0</v>
      </c>
      <c r="J36" s="7">
        <v>0</v>
      </c>
      <c r="K36" s="7">
        <v>0</v>
      </c>
      <c r="L36" s="2" t="s">
        <v>208</v>
      </c>
      <c r="M36" s="2"/>
    </row>
    <row r="37" spans="1:18" ht="12.75" customHeight="1" x14ac:dyDescent="0.2">
      <c r="A37" s="43"/>
      <c r="B37" s="2" t="s">
        <v>200</v>
      </c>
      <c r="C37" s="2" t="s">
        <v>206</v>
      </c>
      <c r="D37" s="2" t="s">
        <v>194</v>
      </c>
      <c r="E37" s="7">
        <v>0</v>
      </c>
      <c r="F37" s="7">
        <v>0</v>
      </c>
      <c r="G37" s="7">
        <v>0</v>
      </c>
      <c r="H37" s="7">
        <v>0</v>
      </c>
      <c r="I37" s="7">
        <v>0</v>
      </c>
      <c r="J37" s="7">
        <v>0</v>
      </c>
      <c r="K37" s="7">
        <v>0</v>
      </c>
      <c r="L37" s="2" t="s">
        <v>170</v>
      </c>
      <c r="M37" s="2"/>
    </row>
    <row r="38" spans="1:18" ht="12.75" customHeight="1" x14ac:dyDescent="0.2">
      <c r="A38" s="43" t="s">
        <v>99</v>
      </c>
      <c r="B38" s="2" t="s">
        <v>178</v>
      </c>
      <c r="C38" s="2" t="s">
        <v>193</v>
      </c>
      <c r="D38" s="2" t="s">
        <v>194</v>
      </c>
      <c r="E38" s="7">
        <v>8</v>
      </c>
      <c r="F38" s="7">
        <f>$E38*'Conversion Factors'!D$9</f>
        <v>8.2498400102393461</v>
      </c>
      <c r="G38" s="7">
        <f>$E38*'Conversion Factors'!E$9</f>
        <v>8.5088954306924354</v>
      </c>
      <c r="H38" s="7">
        <f>$E38*'Conversion Factors'!F$9</f>
        <v>8.6778446179444515</v>
      </c>
      <c r="I38" s="7">
        <f>$E38*'Conversion Factors'!G$9</f>
        <v>8.7689747856137217</v>
      </c>
      <c r="J38" s="7">
        <f>$E38*'Conversion Factors'!H$9</f>
        <v>8.8099321643414825</v>
      </c>
      <c r="K38" s="7">
        <f>$E38*'Conversion Factors'!I$9</f>
        <v>8.816075771150647</v>
      </c>
      <c r="L38" s="2" t="s">
        <v>195</v>
      </c>
      <c r="M38" s="2">
        <v>1</v>
      </c>
      <c r="O38" s="8"/>
    </row>
    <row r="39" spans="1:18" ht="12.75" customHeight="1" x14ac:dyDescent="0.2">
      <c r="A39" s="43"/>
      <c r="B39" s="2" t="s">
        <v>177</v>
      </c>
      <c r="C39" s="2" t="s">
        <v>193</v>
      </c>
      <c r="D39" s="2" t="s">
        <v>194</v>
      </c>
      <c r="E39" s="7">
        <v>8.484</v>
      </c>
      <c r="F39" s="7">
        <f>$E39*'Conversion Factors'!D$5</f>
        <v>8.7866283728536381</v>
      </c>
      <c r="G39" s="7">
        <f>$E39*'Conversion Factors'!E$5</f>
        <v>8.9973409648405553</v>
      </c>
      <c r="H39" s="7">
        <f>$E39*'Conversion Factors'!F$5</f>
        <v>9.1568928863450534</v>
      </c>
      <c r="I39" s="7">
        <f>$E39*'Conversion Factors'!G$5</f>
        <v>9.2436058871627136</v>
      </c>
      <c r="J39" s="7">
        <f>$E39*'Conversion Factors'!H$5</f>
        <v>9.2791582174979546</v>
      </c>
      <c r="K39" s="7">
        <f>$E39*'Conversion Factors'!I$5</f>
        <v>9.306039247751432</v>
      </c>
      <c r="L39" s="2" t="s">
        <v>195</v>
      </c>
      <c r="M39" s="2">
        <v>1</v>
      </c>
      <c r="O39" s="8"/>
    </row>
    <row r="40" spans="1:18" ht="12.75" customHeight="1" x14ac:dyDescent="0.2">
      <c r="A40" s="43"/>
      <c r="B40" s="2" t="s">
        <v>196</v>
      </c>
      <c r="C40" s="2" t="s">
        <v>193</v>
      </c>
      <c r="D40" s="2" t="s">
        <v>194</v>
      </c>
      <c r="E40" s="7">
        <v>1.609</v>
      </c>
      <c r="F40" s="7">
        <f>$E40*'Conversion Factors'!D$13</f>
        <v>1.7343241206030149</v>
      </c>
      <c r="G40" s="7">
        <f>$E40*'Conversion Factors'!E$13</f>
        <v>1.8606589195979901</v>
      </c>
      <c r="H40" s="7">
        <f>$E40*'Conversion Factors'!F$13</f>
        <v>1.9849723618090453</v>
      </c>
      <c r="I40" s="7">
        <f>$E40*'Conversion Factors'!G$13</f>
        <v>2.0850295226130653</v>
      </c>
      <c r="J40" s="7">
        <f>$E40*'Conversion Factors'!H$13</f>
        <v>2.1709371859296485</v>
      </c>
      <c r="K40" s="7">
        <f>$E40*'Conversion Factors'!I$13</f>
        <v>2.26391959798995</v>
      </c>
      <c r="L40" s="2" t="s">
        <v>195</v>
      </c>
      <c r="M40" s="2">
        <v>1</v>
      </c>
      <c r="O40" s="8"/>
    </row>
    <row r="41" spans="1:18" ht="12.75" customHeight="1" x14ac:dyDescent="0.2">
      <c r="A41" s="43"/>
      <c r="B41" s="2" t="s">
        <v>197</v>
      </c>
      <c r="C41" s="2" t="s">
        <v>193</v>
      </c>
      <c r="D41" s="2" t="s">
        <v>194</v>
      </c>
      <c r="E41" s="7">
        <v>1.518</v>
      </c>
      <c r="F41" s="7">
        <f>$E41*'Conversion Factors'!D$17</f>
        <v>1.4952431289640593</v>
      </c>
      <c r="G41" s="7">
        <f>$E41*'Conversion Factors'!E$17</f>
        <v>1.4762790697674422</v>
      </c>
      <c r="H41" s="7">
        <f>$E41*'Conversion Factors'!F$17</f>
        <v>1.4637336152219873</v>
      </c>
      <c r="I41" s="7">
        <f>$E41*'Conversion Factors'!G$17</f>
        <v>1.4532304439746302</v>
      </c>
      <c r="J41" s="7">
        <f>$E41*'Conversion Factors'!H$17</f>
        <v>1.4208456659619451</v>
      </c>
      <c r="K41" s="7">
        <f>$E41*'Conversion Factors'!I$17</f>
        <v>1.4018816067653279</v>
      </c>
      <c r="L41" s="2" t="s">
        <v>195</v>
      </c>
      <c r="M41" s="2"/>
    </row>
    <row r="42" spans="1:18" ht="12.75" customHeight="1" x14ac:dyDescent="0.2">
      <c r="A42" s="43"/>
      <c r="B42" s="2" t="s">
        <v>198</v>
      </c>
      <c r="C42" s="2" t="s">
        <v>193</v>
      </c>
      <c r="D42" s="2" t="s">
        <v>194</v>
      </c>
      <c r="E42" s="7">
        <f>E41*'Conversion Factors'!$C$31</f>
        <v>1.4385622955614221</v>
      </c>
      <c r="F42" s="7">
        <f>F41*'Conversion Factors'!$C$31</f>
        <v>1.4169963030467592</v>
      </c>
      <c r="G42" s="7">
        <f>G41*'Conversion Factors'!$C$31</f>
        <v>1.3990246426178736</v>
      </c>
      <c r="H42" s="7">
        <f>H41*'Conversion Factors'!$C$31</f>
        <v>1.3871356980264566</v>
      </c>
      <c r="I42" s="7">
        <f>I41*'Conversion Factors'!$C$31</f>
        <v>1.3771821630196894</v>
      </c>
      <c r="J42" s="7">
        <f>J41*'Conversion Factors'!$C$31</f>
        <v>1.3464920967488228</v>
      </c>
      <c r="K42" s="7">
        <f>K41*'Conversion Factors'!$C$31</f>
        <v>1.3285204363199372</v>
      </c>
      <c r="L42" s="2" t="s">
        <v>205</v>
      </c>
      <c r="M42" s="2">
        <v>1</v>
      </c>
      <c r="O42" s="8"/>
    </row>
    <row r="43" spans="1:18" ht="12.75" customHeight="1" x14ac:dyDescent="0.2">
      <c r="A43" s="43"/>
      <c r="B43" s="2" t="s">
        <v>200</v>
      </c>
      <c r="C43" s="2" t="s">
        <v>193</v>
      </c>
      <c r="D43" s="2" t="s">
        <v>194</v>
      </c>
      <c r="E43" s="7">
        <f>E41*'Conversion Factors'!$C$32</f>
        <v>7.9437704438577991E-2</v>
      </c>
      <c r="F43" s="7">
        <f>F41*'Conversion Factors'!$C$32</f>
        <v>7.8246825917300061E-2</v>
      </c>
      <c r="G43" s="7">
        <f>G41*'Conversion Factors'!$C$32</f>
        <v>7.7254427149568469E-2</v>
      </c>
      <c r="H43" s="7">
        <f>H41*'Conversion Factors'!$C$32</f>
        <v>7.6597917195530621E-2</v>
      </c>
      <c r="I43" s="7">
        <f>I41*'Conversion Factors'!$C$32</f>
        <v>7.6048280954940817E-2</v>
      </c>
      <c r="J43" s="7">
        <f>J41*'Conversion Factors'!$C$32</f>
        <v>7.4353569213122209E-2</v>
      </c>
      <c r="K43" s="7">
        <f>K41*'Conversion Factors'!$C$32</f>
        <v>7.3361170445390603E-2</v>
      </c>
      <c r="L43" s="2" t="s">
        <v>205</v>
      </c>
      <c r="M43" s="2">
        <v>1</v>
      </c>
      <c r="O43" s="8"/>
    </row>
    <row r="44" spans="1:18" ht="12.75" customHeight="1" x14ac:dyDescent="0.2">
      <c r="A44" s="43" t="s">
        <v>95</v>
      </c>
      <c r="B44" s="2" t="s">
        <v>178</v>
      </c>
      <c r="C44" s="2" t="s">
        <v>193</v>
      </c>
      <c r="D44" s="2" t="s">
        <v>194</v>
      </c>
      <c r="E44" s="7">
        <v>1.0329999999999999</v>
      </c>
      <c r="F44" s="7">
        <f>$E44*'Conversion Factors'!D$9</f>
        <v>1.0652605913221556</v>
      </c>
      <c r="G44" s="7">
        <f>$E44*'Conversion Factors'!E$9</f>
        <v>1.0987111224881607</v>
      </c>
      <c r="H44" s="7">
        <f>$E44*'Conversion Factors'!F$9</f>
        <v>1.1205266862920773</v>
      </c>
      <c r="I44" s="7">
        <f>$E44*'Conversion Factors'!G$9</f>
        <v>1.1322938691923716</v>
      </c>
      <c r="J44" s="7">
        <f>$E44*'Conversion Factors'!H$9</f>
        <v>1.1375824907205938</v>
      </c>
      <c r="K44" s="7">
        <f>$E44*'Conversion Factors'!I$9</f>
        <v>1.1383757839498272</v>
      </c>
      <c r="L44" s="2" t="s">
        <v>195</v>
      </c>
      <c r="M44" s="2">
        <v>1</v>
      </c>
    </row>
    <row r="45" spans="1:18" ht="12.75" customHeight="1" x14ac:dyDescent="0.2">
      <c r="A45" s="43"/>
      <c r="B45" s="2" t="s">
        <v>177</v>
      </c>
      <c r="C45" s="2" t="s">
        <v>193</v>
      </c>
      <c r="D45" s="2" t="s">
        <v>194</v>
      </c>
      <c r="E45" s="7">
        <v>1.401</v>
      </c>
      <c r="F45" s="7">
        <f>$E45*'Conversion Factors'!D$5</f>
        <v>1.4509743458708095</v>
      </c>
      <c r="G45" s="7">
        <f>$E45*'Conversion Factors'!E$5</f>
        <v>1.4857702371218315</v>
      </c>
      <c r="H45" s="7">
        <f>$E45*'Conversion Factors'!F$5</f>
        <v>1.5121177432542927</v>
      </c>
      <c r="I45" s="7">
        <f>$E45*'Conversion Factors'!G$5</f>
        <v>1.5264370400654128</v>
      </c>
      <c r="J45" s="7">
        <f>$E45*'Conversion Factors'!H$5</f>
        <v>1.5323079517579721</v>
      </c>
      <c r="K45" s="7">
        <f>$E45*'Conversion Factors'!I$5</f>
        <v>1.5367469337694197</v>
      </c>
      <c r="L45" s="2" t="s">
        <v>195</v>
      </c>
      <c r="M45" s="2">
        <v>1</v>
      </c>
    </row>
    <row r="46" spans="1:18" ht="12.75" customHeight="1" x14ac:dyDescent="0.2">
      <c r="A46" s="43"/>
      <c r="B46" s="2" t="s">
        <v>196</v>
      </c>
      <c r="C46" s="2" t="s">
        <v>193</v>
      </c>
      <c r="D46" s="2" t="s">
        <v>194</v>
      </c>
      <c r="E46" s="7">
        <v>0.33500000000000002</v>
      </c>
      <c r="F46" s="7">
        <f>$E46*'Conversion Factors'!D$13</f>
        <v>0.36109296482412062</v>
      </c>
      <c r="G46" s="7">
        <f>$E46*'Conversion Factors'!E$13</f>
        <v>0.38739635678391965</v>
      </c>
      <c r="H46" s="7">
        <f>$E46*'Conversion Factors'!F$13</f>
        <v>0.41327889447236188</v>
      </c>
      <c r="I46" s="7">
        <f>$E46*'Conversion Factors'!G$13</f>
        <v>0.43411118090452266</v>
      </c>
      <c r="J46" s="7">
        <f>$E46*'Conversion Factors'!H$13</f>
        <v>0.45199748743718604</v>
      </c>
      <c r="K46" s="7">
        <f>$E46*'Conversion Factors'!I$13</f>
        <v>0.47135678391959807</v>
      </c>
      <c r="L46" s="2" t="s">
        <v>195</v>
      </c>
      <c r="M46" s="2">
        <v>1</v>
      </c>
    </row>
    <row r="47" spans="1:18" ht="12.75" customHeight="1" x14ac:dyDescent="0.2">
      <c r="A47" s="43"/>
      <c r="B47" s="2" t="s">
        <v>197</v>
      </c>
      <c r="C47" s="2" t="s">
        <v>193</v>
      </c>
      <c r="D47" s="2" t="s">
        <v>194</v>
      </c>
      <c r="E47" s="7">
        <v>5.0439999999999996</v>
      </c>
      <c r="F47" s="7">
        <f>$E47*'Conversion Factors'!D$17</f>
        <v>4.9683836248318274</v>
      </c>
      <c r="G47" s="7">
        <f>$E47*'Conversion Factors'!E$17</f>
        <v>4.9053699788583511</v>
      </c>
      <c r="H47" s="7">
        <f>$E47*'Conversion Factors'!F$17</f>
        <v>4.8636840284451273</v>
      </c>
      <c r="I47" s="7">
        <f>$E47*'Conversion Factors'!G$17</f>
        <v>4.8287841629828945</v>
      </c>
      <c r="J47" s="7">
        <f>$E47*'Conversion Factors'!H$17</f>
        <v>4.721176244474341</v>
      </c>
      <c r="K47" s="7">
        <f>$E47*'Conversion Factors'!I$17</f>
        <v>4.6581625985008648</v>
      </c>
      <c r="L47" s="2" t="s">
        <v>195</v>
      </c>
      <c r="M47" s="2"/>
    </row>
    <row r="48" spans="1:18" ht="12.75" customHeight="1" x14ac:dyDescent="0.2">
      <c r="A48" s="43"/>
      <c r="B48" s="2" t="s">
        <v>198</v>
      </c>
      <c r="C48" s="2" t="s">
        <v>193</v>
      </c>
      <c r="D48" s="2" t="s">
        <v>194</v>
      </c>
      <c r="E48" s="7">
        <f>E47*'Conversion Factors'!$C$31</f>
        <v>4.7800449399287297</v>
      </c>
      <c r="F48" s="7">
        <f>F47*'Conversion Factors'!$C$31</f>
        <v>4.7083856077522084</v>
      </c>
      <c r="G48" s="7">
        <f>G47*'Conversion Factors'!$C$31</f>
        <v>4.6486694976051082</v>
      </c>
      <c r="H48" s="7">
        <f>H47*'Conversion Factors'!$C$31</f>
        <v>4.6091649939693324</v>
      </c>
      <c r="I48" s="7">
        <f>I47*'Conversion Factors'!$C$31</f>
        <v>4.5760914560417074</v>
      </c>
      <c r="J48" s="7">
        <f>J47*'Conversion Factors'!$C$31</f>
        <v>4.4741147140981958</v>
      </c>
      <c r="K48" s="7">
        <f>K47*'Conversion Factors'!$C$31</f>
        <v>4.4143986039510956</v>
      </c>
      <c r="L48" s="2" t="s">
        <v>205</v>
      </c>
      <c r="M48" s="2">
        <v>1</v>
      </c>
    </row>
    <row r="49" spans="1:13" ht="12.75" customHeight="1" x14ac:dyDescent="0.2">
      <c r="A49" s="43"/>
      <c r="B49" s="2" t="s">
        <v>200</v>
      </c>
      <c r="C49" s="2" t="s">
        <v>193</v>
      </c>
      <c r="D49" s="2" t="s">
        <v>194</v>
      </c>
      <c r="E49" s="7">
        <f>E47*'Conversion Factors'!$C$32</f>
        <v>0.26395506007126968</v>
      </c>
      <c r="F49" s="7">
        <f>F47*'Conversion Factors'!$C$32</f>
        <v>0.25999801707961889</v>
      </c>
      <c r="G49" s="7">
        <f>G47*'Conversion Factors'!$C$32</f>
        <v>0.25670048125324324</v>
      </c>
      <c r="H49" s="7">
        <f>H47*'Conversion Factors'!$C$32</f>
        <v>0.25451903447579471</v>
      </c>
      <c r="I49" s="7">
        <f>I47*'Conversion Factors'!$C$32</f>
        <v>0.25269270694118667</v>
      </c>
      <c r="J49" s="7">
        <f>J47*'Conversion Factors'!$C$32</f>
        <v>0.24706153037614514</v>
      </c>
      <c r="K49" s="7">
        <f>K47*'Conversion Factors'!$C$32</f>
        <v>0.24376399454976952</v>
      </c>
      <c r="L49" s="2" t="s">
        <v>205</v>
      </c>
      <c r="M49" s="2">
        <v>1</v>
      </c>
    </row>
    <row r="50" spans="1:13" ht="12.75" customHeight="1" x14ac:dyDescent="0.2">
      <c r="A50" s="43" t="s">
        <v>97</v>
      </c>
      <c r="B50" s="2" t="s">
        <v>178</v>
      </c>
      <c r="C50" s="2" t="s">
        <v>193</v>
      </c>
      <c r="D50" s="2" t="s">
        <v>194</v>
      </c>
      <c r="E50" s="7">
        <v>0.90300000000000002</v>
      </c>
      <c r="F50" s="7">
        <f>$E50*'Conversion Factors'!D$9</f>
        <v>0.9312006911557662</v>
      </c>
      <c r="G50" s="7">
        <f>$E50*'Conversion Factors'!E$9</f>
        <v>0.96044157173940869</v>
      </c>
      <c r="H50" s="7">
        <f>$E50*'Conversion Factors'!F$9</f>
        <v>0.97951171125047998</v>
      </c>
      <c r="I50" s="7">
        <f>$E50*'Conversion Factors'!G$9</f>
        <v>0.98979802892614888</v>
      </c>
      <c r="J50" s="7">
        <f>$E50*'Conversion Factors'!H$9</f>
        <v>0.99442109305004489</v>
      </c>
      <c r="K50" s="7">
        <f>$E50*'Conversion Factors'!I$9</f>
        <v>0.99511455266862936</v>
      </c>
      <c r="L50" s="2" t="s">
        <v>195</v>
      </c>
      <c r="M50" s="2">
        <v>1</v>
      </c>
    </row>
    <row r="51" spans="1:13" ht="12.75" customHeight="1" x14ac:dyDescent="0.2">
      <c r="A51" s="43"/>
      <c r="B51" s="2" t="s">
        <v>177</v>
      </c>
      <c r="C51" s="2" t="s">
        <v>193</v>
      </c>
      <c r="D51" s="2" t="s">
        <v>194</v>
      </c>
      <c r="E51" s="7">
        <v>2.17</v>
      </c>
      <c r="F51" s="7">
        <f>$E51*'Conversion Factors'!D$5</f>
        <v>2.2474049468520034</v>
      </c>
      <c r="G51" s="7">
        <f>$E51*'Conversion Factors'!E$5</f>
        <v>2.3013000817661484</v>
      </c>
      <c r="H51" s="7">
        <f>$E51*'Conversion Factors'!F$5</f>
        <v>2.3421095666394112</v>
      </c>
      <c r="I51" s="7">
        <f>$E51*'Conversion Factors'!G$5</f>
        <v>2.3642886345053147</v>
      </c>
      <c r="J51" s="7">
        <f>$E51*'Conversion Factors'!H$5</f>
        <v>2.3733820523303346</v>
      </c>
      <c r="K51" s="7">
        <f>$E51*'Conversion Factors'!I$5</f>
        <v>2.3802575633687657</v>
      </c>
      <c r="L51" s="2" t="s">
        <v>195</v>
      </c>
      <c r="M51" s="2">
        <v>1</v>
      </c>
    </row>
    <row r="52" spans="1:13" ht="12.75" customHeight="1" x14ac:dyDescent="0.2">
      <c r="A52" s="43"/>
      <c r="B52" s="2" t="s">
        <v>196</v>
      </c>
      <c r="C52" s="2" t="s">
        <v>193</v>
      </c>
      <c r="D52" s="2" t="s">
        <v>194</v>
      </c>
      <c r="E52" s="7">
        <v>8.8999999999999996E-2</v>
      </c>
      <c r="F52" s="7">
        <f>$E52*'Conversion Factors'!D$13</f>
        <v>9.5932160804020089E-2</v>
      </c>
      <c r="G52" s="7">
        <f>$E52*'Conversion Factors'!E$13</f>
        <v>0.10292022613065327</v>
      </c>
      <c r="H52" s="7">
        <f>$E52*'Conversion Factors'!F$13</f>
        <v>0.1097964824120603</v>
      </c>
      <c r="I52" s="7">
        <f>$E52*'Conversion Factors'!G$13</f>
        <v>0.11533103015075377</v>
      </c>
      <c r="J52" s="7">
        <f>$E52*'Conversion Factors'!H$13</f>
        <v>0.12008291457286434</v>
      </c>
      <c r="K52" s="7">
        <f>$E52*'Conversion Factors'!I$13</f>
        <v>0.12522613065326632</v>
      </c>
      <c r="L52" s="2" t="s">
        <v>195</v>
      </c>
      <c r="M52" s="2">
        <v>1</v>
      </c>
    </row>
    <row r="53" spans="1:13" ht="12.75" customHeight="1" x14ac:dyDescent="0.2">
      <c r="A53" s="43"/>
      <c r="B53" s="2" t="s">
        <v>197</v>
      </c>
      <c r="C53" s="2" t="s">
        <v>193</v>
      </c>
      <c r="D53" s="2" t="s">
        <v>194</v>
      </c>
      <c r="E53" s="7">
        <v>1.3520000000000001</v>
      </c>
      <c r="F53" s="7">
        <f>$E53*'Conversion Factors'!D$17</f>
        <v>1.3317316932538921</v>
      </c>
      <c r="G53" s="7">
        <f>$E53*'Conversion Factors'!E$17</f>
        <v>1.3148414376321356</v>
      </c>
      <c r="H53" s="7">
        <f>$E53*'Conversion Factors'!F$17</f>
        <v>1.3036678839131273</v>
      </c>
      <c r="I53" s="7">
        <f>$E53*'Conversion Factors'!G$17</f>
        <v>1.294313280799539</v>
      </c>
      <c r="J53" s="7">
        <f>$E53*'Conversion Factors'!H$17</f>
        <v>1.2654699211993081</v>
      </c>
      <c r="K53" s="7">
        <f>$E53*'Conversion Factors'!I$17</f>
        <v>1.2485796655775516</v>
      </c>
      <c r="L53" s="2" t="s">
        <v>195</v>
      </c>
      <c r="M53" s="2"/>
    </row>
    <row r="54" spans="1:13" ht="12.75" customHeight="1" x14ac:dyDescent="0.2">
      <c r="A54" s="43"/>
      <c r="B54" s="2" t="s">
        <v>198</v>
      </c>
      <c r="C54" s="2" t="s">
        <v>193</v>
      </c>
      <c r="D54" s="2" t="s">
        <v>194</v>
      </c>
      <c r="E54" s="7">
        <f>E53*'Conversion Factors'!$C$31</f>
        <v>1.2812491591561546</v>
      </c>
      <c r="F54" s="7">
        <f>F53*'Conversion Factors'!$C$31</f>
        <v>1.2620415031088397</v>
      </c>
      <c r="G54" s="7">
        <f>G53*'Conversion Factors'!$C$31</f>
        <v>1.2460351230694107</v>
      </c>
      <c r="H54" s="7">
        <f>H53*'Conversion Factors'!$C$31</f>
        <v>1.2354462870433267</v>
      </c>
      <c r="I54" s="7">
        <f>I53*'Conversion Factors'!$C$31</f>
        <v>1.226581215021489</v>
      </c>
      <c r="J54" s="7">
        <f>J53*'Conversion Factors'!$C$31</f>
        <v>1.1992472429541559</v>
      </c>
      <c r="K54" s="7">
        <f>K53*'Conversion Factors'!$C$31</f>
        <v>1.1832408629147269</v>
      </c>
      <c r="L54" s="2" t="s">
        <v>205</v>
      </c>
      <c r="M54" s="2">
        <v>1</v>
      </c>
    </row>
    <row r="55" spans="1:13" ht="12.75" customHeight="1" x14ac:dyDescent="0.2">
      <c r="A55" s="43"/>
      <c r="B55" s="2" t="s">
        <v>200</v>
      </c>
      <c r="C55" s="2" t="s">
        <v>193</v>
      </c>
      <c r="D55" s="2" t="s">
        <v>194</v>
      </c>
      <c r="E55" s="7">
        <f>E53*'Conversion Factors'!$C$32</f>
        <v>7.0750840843845489E-2</v>
      </c>
      <c r="F55" s="7">
        <f>F53*'Conversion Factors'!$C$32</f>
        <v>6.9690190145052497E-2</v>
      </c>
      <c r="G55" s="7">
        <f>G53*'Conversion Factors'!$C$32</f>
        <v>6.8806314562725013E-2</v>
      </c>
      <c r="H55" s="7">
        <f>H53*'Conversion Factors'!$C$32</f>
        <v>6.8221596869800671E-2</v>
      </c>
      <c r="I55" s="7">
        <f>I53*'Conversion Factors'!$C$32</f>
        <v>6.7732065778050049E-2</v>
      </c>
      <c r="J55" s="7">
        <f>J53*'Conversion Factors'!$C$32</f>
        <v>6.6222678245152322E-2</v>
      </c>
      <c r="K55" s="7">
        <f>K53*'Conversion Factors'!$C$32</f>
        <v>6.5338802662824838E-2</v>
      </c>
      <c r="L55" s="2" t="s">
        <v>205</v>
      </c>
      <c r="M55" s="2">
        <v>1</v>
      </c>
    </row>
  </sheetData>
  <sheetProtection selectLockedCells="1" selectUnlockedCells="1"/>
  <mergeCells count="9">
    <mergeCell ref="A38:A43"/>
    <mergeCell ref="A44:A49"/>
    <mergeCell ref="A50:A55"/>
    <mergeCell ref="A2:A7"/>
    <mergeCell ref="A8:A13"/>
    <mergeCell ref="A14:A19"/>
    <mergeCell ref="A20:A25"/>
    <mergeCell ref="A26:A31"/>
    <mergeCell ref="A32:A37"/>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17"/>
  <sheetViews>
    <sheetView showGridLines="0" workbookViewId="0">
      <selection activeCell="B5" sqref="B5"/>
    </sheetView>
  </sheetViews>
  <sheetFormatPr defaultColWidth="11.42578125" defaultRowHeight="12.75" x14ac:dyDescent="0.2"/>
  <cols>
    <col min="1" max="1" width="21.42578125" customWidth="1"/>
    <col min="3" max="3" width="14.85546875" customWidth="1"/>
    <col min="4" max="4" width="14.28515625" customWidth="1"/>
  </cols>
  <sheetData>
    <row r="1" spans="1:14" ht="17.100000000000001" customHeight="1" x14ac:dyDescent="0.25">
      <c r="A1" s="6" t="s">
        <v>1</v>
      </c>
      <c r="B1" s="6" t="s">
        <v>163</v>
      </c>
      <c r="C1" s="6" t="s">
        <v>164</v>
      </c>
      <c r="D1" s="6" t="s">
        <v>165</v>
      </c>
      <c r="E1" s="6" t="s">
        <v>166</v>
      </c>
      <c r="F1" s="6">
        <v>2020</v>
      </c>
      <c r="G1" s="6">
        <v>2025</v>
      </c>
      <c r="H1" s="6">
        <v>2030</v>
      </c>
      <c r="I1" s="6">
        <v>2035</v>
      </c>
      <c r="J1" s="6">
        <v>2040</v>
      </c>
      <c r="K1" s="6">
        <v>2045</v>
      </c>
      <c r="L1" s="6">
        <v>2050</v>
      </c>
      <c r="M1" s="6" t="s">
        <v>167</v>
      </c>
      <c r="N1" s="12" t="s">
        <v>168</v>
      </c>
    </row>
    <row r="2" spans="1:14" ht="14.65" customHeight="1" x14ac:dyDescent="0.2">
      <c r="A2" s="43" t="s">
        <v>43</v>
      </c>
      <c r="B2" s="4" t="s">
        <v>180</v>
      </c>
      <c r="C2" s="2" t="s">
        <v>181</v>
      </c>
      <c r="D2" s="2" t="s">
        <v>171</v>
      </c>
      <c r="E2" s="2" t="s">
        <v>182</v>
      </c>
      <c r="F2" s="13">
        <v>2.6</v>
      </c>
      <c r="G2" s="13">
        <v>2.6</v>
      </c>
      <c r="H2" s="13">
        <v>2.6</v>
      </c>
      <c r="I2" s="13">
        <v>2.6</v>
      </c>
      <c r="J2" s="13">
        <v>2.6</v>
      </c>
      <c r="K2" s="13">
        <v>2.6</v>
      </c>
      <c r="L2" s="13">
        <v>2.6</v>
      </c>
      <c r="M2" s="2"/>
      <c r="N2" s="2"/>
    </row>
    <row r="3" spans="1:14" ht="14.65" customHeight="1" x14ac:dyDescent="0.2">
      <c r="A3" s="43"/>
      <c r="B3" s="4" t="s">
        <v>180</v>
      </c>
      <c r="C3" s="2" t="s">
        <v>181</v>
      </c>
      <c r="D3" s="2" t="s">
        <v>171</v>
      </c>
      <c r="E3" s="2" t="s">
        <v>172</v>
      </c>
      <c r="F3" s="13">
        <f>F2*'Conversion Factors'!C$23</f>
        <v>3.5879999999999996</v>
      </c>
      <c r="G3" s="13">
        <f>G2*'Conversion Factors'!D$23</f>
        <v>3.3540000000000001</v>
      </c>
      <c r="H3" s="13">
        <f>H2*'Conversion Factors'!E$23</f>
        <v>3.302</v>
      </c>
      <c r="I3" s="13">
        <f>I2*'Conversion Factors'!F$23</f>
        <v>3.2240000000000002</v>
      </c>
      <c r="J3" s="13">
        <f>J2*'Conversion Factors'!G$23</f>
        <v>3.198</v>
      </c>
      <c r="K3" s="13">
        <f>K2*'Conversion Factors'!H$23</f>
        <v>3.1720000000000002</v>
      </c>
      <c r="L3" s="13">
        <f>L2*'Conversion Factors'!I$23</f>
        <v>3.12</v>
      </c>
      <c r="M3" s="2"/>
      <c r="N3" s="2">
        <v>1</v>
      </c>
    </row>
    <row r="4" spans="1:14" ht="14.65" customHeight="1" x14ac:dyDescent="0.2">
      <c r="A4" s="43" t="s">
        <v>45</v>
      </c>
      <c r="B4" s="4" t="s">
        <v>180</v>
      </c>
      <c r="C4" s="2" t="s">
        <v>181</v>
      </c>
      <c r="D4" s="2" t="s">
        <v>171</v>
      </c>
      <c r="E4" s="2" t="s">
        <v>182</v>
      </c>
      <c r="F4" s="13">
        <v>16.37</v>
      </c>
      <c r="G4" s="13">
        <v>16.37</v>
      </c>
      <c r="H4" s="13">
        <v>16.37</v>
      </c>
      <c r="I4" s="13">
        <v>16.37</v>
      </c>
      <c r="J4" s="13">
        <v>16.37</v>
      </c>
      <c r="K4" s="13">
        <v>16.37</v>
      </c>
      <c r="L4" s="13">
        <v>16.37</v>
      </c>
      <c r="M4" s="2"/>
      <c r="N4" s="2"/>
    </row>
    <row r="5" spans="1:14" ht="14.65" customHeight="1" x14ac:dyDescent="0.2">
      <c r="A5" s="43"/>
      <c r="B5" s="4" t="s">
        <v>180</v>
      </c>
      <c r="C5" s="2" t="s">
        <v>181</v>
      </c>
      <c r="D5" s="2" t="s">
        <v>171</v>
      </c>
      <c r="E5" s="2" t="s">
        <v>172</v>
      </c>
      <c r="F5" s="13">
        <f>F4*'Conversion Factors'!C$23</f>
        <v>22.590599999999998</v>
      </c>
      <c r="G5" s="13">
        <f>G4*'Conversion Factors'!D$23</f>
        <v>21.1173</v>
      </c>
      <c r="H5" s="13">
        <f>H4*'Conversion Factors'!E$23</f>
        <v>20.789900000000003</v>
      </c>
      <c r="I5" s="13">
        <f>I4*'Conversion Factors'!F$23</f>
        <v>20.2988</v>
      </c>
      <c r="J5" s="13">
        <f>J4*'Conversion Factors'!G$23</f>
        <v>20.135100000000001</v>
      </c>
      <c r="K5" s="13">
        <f>K4*'Conversion Factors'!H$23</f>
        <v>19.971399999999999</v>
      </c>
      <c r="L5" s="13">
        <f>L4*'Conversion Factors'!I$23</f>
        <v>19.644000000000002</v>
      </c>
      <c r="M5" s="2"/>
      <c r="N5" s="2">
        <v>1</v>
      </c>
    </row>
    <row r="6" spans="1:14" ht="14.65" customHeight="1" x14ac:dyDescent="0.2">
      <c r="A6" s="43" t="s">
        <v>57</v>
      </c>
      <c r="B6" s="2" t="s">
        <v>183</v>
      </c>
      <c r="C6" s="2" t="s">
        <v>184</v>
      </c>
      <c r="D6" s="2" t="s">
        <v>185</v>
      </c>
      <c r="E6" s="2" t="s">
        <v>186</v>
      </c>
      <c r="F6" s="13" t="s">
        <v>173</v>
      </c>
      <c r="G6" s="13" t="s">
        <v>173</v>
      </c>
      <c r="H6" s="13">
        <v>2.1530724102868399E-2</v>
      </c>
      <c r="I6" s="13">
        <v>2.1530724102868399E-2</v>
      </c>
      <c r="J6" s="13">
        <v>2.1530724102868399E-2</v>
      </c>
      <c r="K6" s="13">
        <v>2.1530724102868399E-2</v>
      </c>
      <c r="L6" s="13">
        <v>2.1530724102868399E-2</v>
      </c>
      <c r="M6" s="2" t="s">
        <v>209</v>
      </c>
      <c r="N6" s="2"/>
    </row>
    <row r="7" spans="1:14" ht="14.65" customHeight="1" x14ac:dyDescent="0.2">
      <c r="A7" s="43"/>
      <c r="B7" s="2" t="s">
        <v>183</v>
      </c>
      <c r="C7" s="2" t="s">
        <v>184</v>
      </c>
      <c r="D7" s="2" t="s">
        <v>185</v>
      </c>
      <c r="E7" s="2" t="s">
        <v>188</v>
      </c>
      <c r="F7" s="13" t="s">
        <v>173</v>
      </c>
      <c r="G7" s="13" t="s">
        <v>173</v>
      </c>
      <c r="H7" s="13">
        <f>H6*'Conversion Factors'!E$23</f>
        <v>2.7344019610642867E-2</v>
      </c>
      <c r="I7" s="13">
        <f>I6*'Conversion Factors'!F$23</f>
        <v>2.6698097887556813E-2</v>
      </c>
      <c r="J7" s="13">
        <f>J6*'Conversion Factors'!G$23</f>
        <v>2.6482790646528129E-2</v>
      </c>
      <c r="K7" s="13">
        <f>K6*'Conversion Factors'!H$23</f>
        <v>2.6267483405499448E-2</v>
      </c>
      <c r="L7" s="13">
        <f>L6*'Conversion Factors'!I$23</f>
        <v>2.5836868923442079E-2</v>
      </c>
      <c r="M7" s="2" t="s">
        <v>209</v>
      </c>
      <c r="N7" s="2"/>
    </row>
    <row r="8" spans="1:14" ht="14.65" customHeight="1" x14ac:dyDescent="0.2">
      <c r="A8" s="43"/>
      <c r="B8" s="2" t="s">
        <v>183</v>
      </c>
      <c r="C8" s="2" t="s">
        <v>184</v>
      </c>
      <c r="D8" s="2" t="s">
        <v>185</v>
      </c>
      <c r="E8" s="2" t="s">
        <v>172</v>
      </c>
      <c r="F8" s="13" t="s">
        <v>173</v>
      </c>
      <c r="G8" s="13" t="s">
        <v>173</v>
      </c>
      <c r="H8" s="13">
        <f>H7*('Conversion Factors'!$C$26^2)</f>
        <v>2.8448718002912838E-2</v>
      </c>
      <c r="I8" s="13">
        <f>I7*('Conversion Factors'!$C$26^2)</f>
        <v>2.7776701042214108E-2</v>
      </c>
      <c r="J8" s="13">
        <f>J7*('Conversion Factors'!$C$26^2)</f>
        <v>2.7552695388647866E-2</v>
      </c>
      <c r="K8" s="13">
        <f>K7*('Conversion Factors'!$C$26^2)</f>
        <v>2.7328689735081624E-2</v>
      </c>
      <c r="L8" s="13">
        <f>L7*('Conversion Factors'!$C$26^2)</f>
        <v>2.688067842794914E-2</v>
      </c>
      <c r="M8" s="2" t="s">
        <v>209</v>
      </c>
      <c r="N8" s="2">
        <v>1</v>
      </c>
    </row>
    <row r="9" spans="1:14" ht="14.65" customHeight="1" x14ac:dyDescent="0.2">
      <c r="A9" s="43" t="s">
        <v>59</v>
      </c>
      <c r="B9" s="2" t="s">
        <v>183</v>
      </c>
      <c r="C9" s="2" t="s">
        <v>184</v>
      </c>
      <c r="D9" s="2" t="s">
        <v>185</v>
      </c>
      <c r="E9" s="2" t="s">
        <v>186</v>
      </c>
      <c r="F9" s="13" t="s">
        <v>173</v>
      </c>
      <c r="G9" s="13" t="s">
        <v>173</v>
      </c>
      <c r="H9" s="13">
        <v>3.0143013744015699E-2</v>
      </c>
      <c r="I9" s="13">
        <v>3.0143013744015699E-2</v>
      </c>
      <c r="J9" s="13">
        <v>3.0143013744015699E-2</v>
      </c>
      <c r="K9" s="13">
        <v>3.0143013744015699E-2</v>
      </c>
      <c r="L9" s="13">
        <v>3.0143013744015699E-2</v>
      </c>
      <c r="M9" s="2" t="s">
        <v>210</v>
      </c>
      <c r="N9" s="2"/>
    </row>
    <row r="10" spans="1:14" ht="14.65" customHeight="1" x14ac:dyDescent="0.2">
      <c r="A10" s="43"/>
      <c r="B10" s="2" t="s">
        <v>183</v>
      </c>
      <c r="C10" s="2" t="s">
        <v>184</v>
      </c>
      <c r="D10" s="2" t="s">
        <v>185</v>
      </c>
      <c r="E10" s="2" t="s">
        <v>188</v>
      </c>
      <c r="F10" s="13" t="s">
        <v>173</v>
      </c>
      <c r="G10" s="13" t="s">
        <v>173</v>
      </c>
      <c r="H10" s="13">
        <f>H9*'Conversion Factors'!E$23</f>
        <v>3.8281627454899936E-2</v>
      </c>
      <c r="I10" s="13">
        <f>I9*'Conversion Factors'!F$23</f>
        <v>3.7377337042579464E-2</v>
      </c>
      <c r="J10" s="13">
        <f>J9*'Conversion Factors'!G$23</f>
        <v>3.7075906905139309E-2</v>
      </c>
      <c r="K10" s="13">
        <f>K9*'Conversion Factors'!H$23</f>
        <v>3.6774476767699155E-2</v>
      </c>
      <c r="L10" s="13">
        <f>L9*'Conversion Factors'!I$23</f>
        <v>3.6171616492818838E-2</v>
      </c>
      <c r="M10" s="2" t="s">
        <v>210</v>
      </c>
      <c r="N10" s="2"/>
    </row>
    <row r="11" spans="1:14" ht="14.65" customHeight="1" x14ac:dyDescent="0.2">
      <c r="A11" s="43"/>
      <c r="B11" s="2" t="s">
        <v>183</v>
      </c>
      <c r="C11" s="2" t="s">
        <v>184</v>
      </c>
      <c r="D11" s="2" t="s">
        <v>185</v>
      </c>
      <c r="E11" s="2" t="s">
        <v>172</v>
      </c>
      <c r="F11" s="13" t="s">
        <v>173</v>
      </c>
      <c r="G11" s="13" t="s">
        <v>173</v>
      </c>
      <c r="H11" s="13">
        <f>H10*('Conversion Factors'!$C$26^2)</f>
        <v>3.9828205204077892E-2</v>
      </c>
      <c r="I11" s="13">
        <f>I10*('Conversion Factors'!$C$26^2)</f>
        <v>3.8887381459099674E-2</v>
      </c>
      <c r="J11" s="13">
        <f>J10*('Conversion Factors'!$C$26^2)</f>
        <v>3.8573773544106939E-2</v>
      </c>
      <c r="K11" s="13">
        <f>K10*('Conversion Factors'!$C$26^2)</f>
        <v>3.8260165629114197E-2</v>
      </c>
      <c r="L11" s="13">
        <f>L10*('Conversion Factors'!$C$26^2)</f>
        <v>3.763294979912872E-2</v>
      </c>
      <c r="M11" s="2" t="s">
        <v>210</v>
      </c>
      <c r="N11" s="2">
        <v>1</v>
      </c>
    </row>
    <row r="12" spans="1:14" ht="14.65" customHeight="1" x14ac:dyDescent="0.2">
      <c r="A12" s="43" t="s">
        <v>55</v>
      </c>
      <c r="B12" s="2" t="s">
        <v>183</v>
      </c>
      <c r="C12" s="2" t="s">
        <v>184</v>
      </c>
      <c r="D12" s="2" t="s">
        <v>185</v>
      </c>
      <c r="E12" s="2" t="s">
        <v>186</v>
      </c>
      <c r="F12" s="13" t="s">
        <v>173</v>
      </c>
      <c r="G12" s="13" t="s">
        <v>173</v>
      </c>
      <c r="H12" s="13">
        <v>1.85225302420573E-2</v>
      </c>
      <c r="I12" s="13">
        <v>1.86324245908309E-2</v>
      </c>
      <c r="J12" s="13">
        <v>1.86324245908309E-2</v>
      </c>
      <c r="K12" s="13">
        <v>1.86324245908309E-2</v>
      </c>
      <c r="L12" s="13">
        <v>1.86324245908309E-2</v>
      </c>
      <c r="M12" s="2" t="s">
        <v>211</v>
      </c>
      <c r="N12" s="2"/>
    </row>
    <row r="13" spans="1:14" ht="14.65" customHeight="1" x14ac:dyDescent="0.2">
      <c r="A13" s="43"/>
      <c r="B13" s="2" t="s">
        <v>183</v>
      </c>
      <c r="C13" s="2" t="s">
        <v>184</v>
      </c>
      <c r="D13" s="2" t="s">
        <v>185</v>
      </c>
      <c r="E13" s="2" t="s">
        <v>188</v>
      </c>
      <c r="F13" s="13" t="s">
        <v>173</v>
      </c>
      <c r="G13" s="13" t="s">
        <v>173</v>
      </c>
      <c r="H13" s="13">
        <f>H12*'Conversion Factors'!E$23</f>
        <v>2.3523613407412772E-2</v>
      </c>
      <c r="I13" s="13">
        <f>I12*'Conversion Factors'!F$23</f>
        <v>2.3104206492630317E-2</v>
      </c>
      <c r="J13" s="13">
        <f>J12*'Conversion Factors'!G$23</f>
        <v>2.2917882246722008E-2</v>
      </c>
      <c r="K13" s="13">
        <f>K12*'Conversion Factors'!H$23</f>
        <v>2.2731558000813699E-2</v>
      </c>
      <c r="L13" s="13">
        <f>L12*'Conversion Factors'!I$23</f>
        <v>2.235890950899708E-2</v>
      </c>
      <c r="M13" s="2" t="s">
        <v>211</v>
      </c>
      <c r="N13" s="2"/>
    </row>
    <row r="14" spans="1:14" ht="14.65" customHeight="1" x14ac:dyDescent="0.2">
      <c r="A14" s="43"/>
      <c r="B14" s="2" t="s">
        <v>183</v>
      </c>
      <c r="C14" s="2" t="s">
        <v>184</v>
      </c>
      <c r="D14" s="2" t="s">
        <v>185</v>
      </c>
      <c r="E14" s="2" t="s">
        <v>172</v>
      </c>
      <c r="F14" s="13" t="s">
        <v>173</v>
      </c>
      <c r="G14" s="13" t="s">
        <v>173</v>
      </c>
      <c r="H14" s="13">
        <f>H13*('Conversion Factors'!$C$26^2)</f>
        <v>2.4473967389072249E-2</v>
      </c>
      <c r="I14" s="13">
        <f>I13*('Conversion Factors'!$C$26^2)</f>
        <v>2.4037616434932581E-2</v>
      </c>
      <c r="J14" s="13">
        <f>J13*('Conversion Factors'!$C$26^2)</f>
        <v>2.3843764689489576E-2</v>
      </c>
      <c r="K14" s="13">
        <f>K13*('Conversion Factors'!$C$26^2)</f>
        <v>2.3649912944046572E-2</v>
      </c>
      <c r="L14" s="13">
        <f>L13*('Conversion Factors'!$C$26^2)</f>
        <v>2.3262209453160564E-2</v>
      </c>
      <c r="M14" s="2" t="s">
        <v>211</v>
      </c>
      <c r="N14" s="2">
        <v>1</v>
      </c>
    </row>
    <row r="15" spans="1:14" ht="14.65" customHeight="1" x14ac:dyDescent="0.2">
      <c r="A15" s="43" t="s">
        <v>68</v>
      </c>
      <c r="B15" s="2" t="s">
        <v>183</v>
      </c>
      <c r="C15" s="2" t="s">
        <v>181</v>
      </c>
      <c r="D15" s="2" t="s">
        <v>185</v>
      </c>
      <c r="E15" s="2" t="s">
        <v>182</v>
      </c>
      <c r="F15" s="13">
        <v>40.049999999999997</v>
      </c>
      <c r="G15" s="13">
        <v>35.6</v>
      </c>
      <c r="H15" s="13">
        <v>31.15</v>
      </c>
      <c r="I15" s="13">
        <v>26.7</v>
      </c>
      <c r="J15" s="13">
        <v>22.25</v>
      </c>
      <c r="K15" s="13">
        <v>22.25</v>
      </c>
      <c r="L15" s="13">
        <v>22.25</v>
      </c>
      <c r="M15" s="2" t="s">
        <v>170</v>
      </c>
      <c r="N15" s="2"/>
    </row>
    <row r="16" spans="1:14" ht="14.65" customHeight="1" x14ac:dyDescent="0.2">
      <c r="A16" s="43"/>
      <c r="B16" s="2" t="s">
        <v>183</v>
      </c>
      <c r="C16" s="2" t="s">
        <v>181</v>
      </c>
      <c r="D16" s="2" t="s">
        <v>185</v>
      </c>
      <c r="E16" s="2" t="s">
        <v>172</v>
      </c>
      <c r="F16" s="13">
        <f>F15*'Conversion Factors'!C$23</f>
        <v>55.268999999999991</v>
      </c>
      <c r="G16" s="13">
        <f>G15*'Conversion Factors'!D$23</f>
        <v>45.924000000000007</v>
      </c>
      <c r="H16" s="13">
        <f>H15*'Conversion Factors'!E$23</f>
        <v>39.560499999999998</v>
      </c>
      <c r="I16" s="13">
        <f>I15*'Conversion Factors'!F$23</f>
        <v>33.107999999999997</v>
      </c>
      <c r="J16" s="13">
        <f>J15*'Conversion Factors'!G$23</f>
        <v>27.3675</v>
      </c>
      <c r="K16" s="13">
        <f>K15*'Conversion Factors'!H$23</f>
        <v>27.145</v>
      </c>
      <c r="L16" s="13">
        <f>L15*'Conversion Factors'!I$23</f>
        <v>26.7</v>
      </c>
      <c r="M16" s="2"/>
      <c r="N16" s="2">
        <v>1</v>
      </c>
    </row>
    <row r="17" spans="1:14" ht="14.65" customHeight="1" x14ac:dyDescent="0.2">
      <c r="A17" s="43" t="s">
        <v>70</v>
      </c>
      <c r="B17" s="2" t="s">
        <v>183</v>
      </c>
      <c r="C17" s="2" t="s">
        <v>181</v>
      </c>
      <c r="D17" s="2" t="s">
        <v>185</v>
      </c>
      <c r="E17" s="2" t="s">
        <v>182</v>
      </c>
      <c r="F17" s="13">
        <v>4.55</v>
      </c>
      <c r="G17" s="13">
        <v>4.55</v>
      </c>
      <c r="H17" s="13">
        <v>4.55</v>
      </c>
      <c r="I17" s="13">
        <v>4.55</v>
      </c>
      <c r="J17" s="13">
        <v>4.55</v>
      </c>
      <c r="K17" s="13">
        <v>4.55</v>
      </c>
      <c r="L17" s="13">
        <v>4.55</v>
      </c>
      <c r="M17" s="2"/>
      <c r="N17" s="2"/>
    </row>
    <row r="18" spans="1:14" ht="14.65" customHeight="1" x14ac:dyDescent="0.2">
      <c r="A18" s="43"/>
      <c r="B18" s="2" t="s">
        <v>183</v>
      </c>
      <c r="C18" s="2" t="s">
        <v>181</v>
      </c>
      <c r="D18" s="2" t="s">
        <v>185</v>
      </c>
      <c r="E18" s="2" t="s">
        <v>172</v>
      </c>
      <c r="F18" s="13">
        <f>F17*'Conversion Factors'!C$23</f>
        <v>6.278999999999999</v>
      </c>
      <c r="G18" s="13">
        <f>G17*'Conversion Factors'!D$23</f>
        <v>5.8694999999999995</v>
      </c>
      <c r="H18" s="13">
        <f>H17*'Conversion Factors'!E$23</f>
        <v>5.7785000000000002</v>
      </c>
      <c r="I18" s="13">
        <f>I17*'Conversion Factors'!F$23</f>
        <v>5.6419999999999995</v>
      </c>
      <c r="J18" s="13">
        <f>J17*'Conversion Factors'!G$23</f>
        <v>5.5964999999999998</v>
      </c>
      <c r="K18" s="13">
        <f>K17*'Conversion Factors'!H$23</f>
        <v>5.5509999999999993</v>
      </c>
      <c r="L18" s="13">
        <f>L17*'Conversion Factors'!I$23</f>
        <v>5.46</v>
      </c>
      <c r="M18" s="2"/>
      <c r="N18" s="2">
        <v>1</v>
      </c>
    </row>
    <row r="19" spans="1:14" ht="14.65" customHeight="1" x14ac:dyDescent="0.2"/>
    <row r="20" spans="1:14" ht="14.65" customHeight="1" x14ac:dyDescent="0.2"/>
    <row r="21" spans="1:14" ht="14.65" customHeight="1" x14ac:dyDescent="0.2"/>
    <row r="22" spans="1:14" ht="14.65" customHeight="1" x14ac:dyDescent="0.2"/>
    <row r="23" spans="1:14" ht="14.65" customHeight="1" x14ac:dyDescent="0.2"/>
    <row r="24" spans="1:14" ht="14.65" customHeight="1" x14ac:dyDescent="0.2"/>
    <row r="25" spans="1:14" ht="14.65" customHeight="1" x14ac:dyDescent="0.2"/>
    <row r="26" spans="1:14" ht="14.65" customHeight="1" x14ac:dyDescent="0.2"/>
    <row r="27" spans="1:14" ht="14.65" customHeight="1" x14ac:dyDescent="0.2"/>
    <row r="28" spans="1:14" ht="14.65" customHeight="1" x14ac:dyDescent="0.2"/>
    <row r="29" spans="1:14" ht="14.65" customHeight="1" x14ac:dyDescent="0.2"/>
    <row r="30" spans="1:14" ht="14.65" customHeight="1" x14ac:dyDescent="0.2"/>
    <row r="31" spans="1:14" ht="14.65" customHeight="1" x14ac:dyDescent="0.2"/>
    <row r="32" spans="1:14" ht="14.65" customHeight="1" x14ac:dyDescent="0.2"/>
    <row r="33" ht="14.65" customHeight="1" x14ac:dyDescent="0.2"/>
    <row r="34" ht="14.65" customHeight="1" x14ac:dyDescent="0.2"/>
    <row r="35" ht="14.65" customHeight="1" x14ac:dyDescent="0.2"/>
    <row r="36" ht="14.65" customHeight="1" x14ac:dyDescent="0.2"/>
    <row r="37" ht="14.65" customHeight="1" x14ac:dyDescent="0.2"/>
    <row r="38" ht="14.65" customHeight="1" x14ac:dyDescent="0.2"/>
    <row r="39" ht="14.65" customHeight="1" x14ac:dyDescent="0.2"/>
    <row r="40" ht="14.65" customHeight="1" x14ac:dyDescent="0.2"/>
    <row r="41" ht="14.65" customHeight="1" x14ac:dyDescent="0.2"/>
    <row r="42" ht="14.65" customHeight="1" x14ac:dyDescent="0.2"/>
    <row r="43" ht="14.65" customHeight="1" x14ac:dyDescent="0.2"/>
    <row r="44" ht="14.65" customHeight="1" x14ac:dyDescent="0.2"/>
    <row r="45" ht="14.65" customHeight="1" x14ac:dyDescent="0.2"/>
    <row r="46" ht="14.65" customHeight="1" x14ac:dyDescent="0.2"/>
    <row r="47" ht="14.65" customHeight="1" x14ac:dyDescent="0.2"/>
    <row r="48" ht="14.65" customHeight="1" x14ac:dyDescent="0.2"/>
    <row r="49" ht="14.65" customHeight="1" x14ac:dyDescent="0.2"/>
    <row r="50" ht="14.65" customHeight="1" x14ac:dyDescent="0.2"/>
    <row r="51" ht="14.65" customHeight="1" x14ac:dyDescent="0.2"/>
    <row r="52" ht="14.65" customHeight="1" x14ac:dyDescent="0.2"/>
    <row r="53" ht="14.65" customHeight="1" x14ac:dyDescent="0.2"/>
    <row r="54" ht="14.65" customHeight="1" x14ac:dyDescent="0.2"/>
    <row r="55" ht="14.65" customHeight="1" x14ac:dyDescent="0.2"/>
    <row r="56" ht="14.65" customHeight="1" x14ac:dyDescent="0.2"/>
    <row r="57" ht="14.65" customHeight="1" x14ac:dyDescent="0.2"/>
    <row r="58" ht="14.65" customHeight="1" x14ac:dyDescent="0.2"/>
    <row r="59" ht="14.65" customHeight="1" x14ac:dyDescent="0.2"/>
    <row r="60" ht="14.65" customHeight="1" x14ac:dyDescent="0.2"/>
    <row r="61" ht="14.65" customHeight="1" x14ac:dyDescent="0.2"/>
    <row r="62" ht="14.65" customHeight="1" x14ac:dyDescent="0.2"/>
    <row r="63" ht="14.65" customHeight="1" x14ac:dyDescent="0.2"/>
    <row r="64" ht="14.65" customHeight="1" x14ac:dyDescent="0.2"/>
    <row r="65" ht="14.65" customHeight="1" x14ac:dyDescent="0.2"/>
    <row r="66" ht="14.65" customHeight="1" x14ac:dyDescent="0.2"/>
    <row r="67" ht="14.65" customHeight="1" x14ac:dyDescent="0.2"/>
    <row r="68" ht="14.65" customHeight="1" x14ac:dyDescent="0.2"/>
    <row r="69" ht="14.65" customHeight="1" x14ac:dyDescent="0.2"/>
    <row r="70" ht="14.65" customHeight="1" x14ac:dyDescent="0.2"/>
    <row r="71" ht="14.65" customHeight="1" x14ac:dyDescent="0.2"/>
    <row r="72" ht="14.65" customHeight="1" x14ac:dyDescent="0.2"/>
    <row r="73" ht="14.65" customHeight="1" x14ac:dyDescent="0.2"/>
    <row r="74" ht="14.65" customHeight="1" x14ac:dyDescent="0.2"/>
    <row r="75" ht="14.65" customHeight="1" x14ac:dyDescent="0.2"/>
    <row r="76" ht="14.65" customHeight="1" x14ac:dyDescent="0.2"/>
    <row r="77" ht="14.65" customHeight="1" x14ac:dyDescent="0.2"/>
    <row r="78" ht="14.65" customHeight="1" x14ac:dyDescent="0.2"/>
    <row r="79" ht="14.65" customHeight="1" x14ac:dyDescent="0.2"/>
    <row r="80" ht="14.65" customHeight="1" x14ac:dyDescent="0.2"/>
    <row r="81" ht="14.65" customHeight="1" x14ac:dyDescent="0.2"/>
    <row r="82" ht="14.65" customHeight="1" x14ac:dyDescent="0.2"/>
    <row r="83" ht="14.65" customHeight="1" x14ac:dyDescent="0.2"/>
    <row r="84" ht="14.65" customHeight="1" x14ac:dyDescent="0.2"/>
    <row r="85" ht="14.65" customHeight="1" x14ac:dyDescent="0.2"/>
    <row r="86" ht="14.65" customHeight="1" x14ac:dyDescent="0.2"/>
    <row r="87" ht="14.65" customHeight="1" x14ac:dyDescent="0.2"/>
    <row r="88" ht="14.65" customHeight="1" x14ac:dyDescent="0.2"/>
    <row r="89" ht="14.65" customHeight="1" x14ac:dyDescent="0.2"/>
    <row r="90" ht="14.65" customHeight="1" x14ac:dyDescent="0.2"/>
    <row r="91" ht="14.65" customHeight="1" x14ac:dyDescent="0.2"/>
    <row r="92" ht="14.65" customHeight="1" x14ac:dyDescent="0.2"/>
    <row r="93" ht="14.65" customHeight="1" x14ac:dyDescent="0.2"/>
    <row r="94" ht="14.65" customHeight="1" x14ac:dyDescent="0.2"/>
    <row r="95" ht="14.65" customHeight="1" x14ac:dyDescent="0.2"/>
    <row r="96" ht="14.65" customHeight="1" x14ac:dyDescent="0.2"/>
    <row r="97" ht="14.65" customHeight="1" x14ac:dyDescent="0.2"/>
    <row r="98" ht="14.65" customHeight="1" x14ac:dyDescent="0.2"/>
    <row r="99" ht="14.65" customHeight="1" x14ac:dyDescent="0.2"/>
    <row r="100" ht="14.65" customHeight="1" x14ac:dyDescent="0.2"/>
    <row r="101" ht="14.65" customHeight="1" x14ac:dyDescent="0.2"/>
    <row r="102" ht="14.65" customHeight="1" x14ac:dyDescent="0.2"/>
    <row r="103" ht="14.65" customHeight="1" x14ac:dyDescent="0.2"/>
    <row r="104" ht="14.65" customHeight="1" x14ac:dyDescent="0.2"/>
    <row r="105" ht="14.65" customHeight="1" x14ac:dyDescent="0.2"/>
    <row r="106" ht="14.65" customHeight="1" x14ac:dyDescent="0.2"/>
    <row r="107" ht="14.65" customHeight="1" x14ac:dyDescent="0.2"/>
    <row r="108" ht="14.65" customHeight="1" x14ac:dyDescent="0.2"/>
    <row r="109" ht="14.65" customHeight="1" x14ac:dyDescent="0.2"/>
    <row r="110" ht="14.65" customHeight="1" x14ac:dyDescent="0.2"/>
    <row r="111" ht="14.65" customHeight="1" x14ac:dyDescent="0.2"/>
    <row r="112" ht="14.65" customHeight="1" x14ac:dyDescent="0.2"/>
    <row r="113" ht="14.65" customHeight="1" x14ac:dyDescent="0.2"/>
    <row r="114" ht="14.65" customHeight="1" x14ac:dyDescent="0.2"/>
    <row r="115" ht="14.65" customHeight="1" x14ac:dyDescent="0.2"/>
    <row r="116" ht="14.65" customHeight="1" x14ac:dyDescent="0.2"/>
    <row r="117" ht="14.65" customHeight="1" x14ac:dyDescent="0.2"/>
  </sheetData>
  <sheetProtection selectLockedCells="1" selectUnlockedCells="1"/>
  <mergeCells count="7">
    <mergeCell ref="A17:A18"/>
    <mergeCell ref="A2:A3"/>
    <mergeCell ref="A4:A5"/>
    <mergeCell ref="A6:A8"/>
    <mergeCell ref="A9:A11"/>
    <mergeCell ref="A12:A14"/>
    <mergeCell ref="A15:A16"/>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89"/>
  <sheetViews>
    <sheetView showGridLines="0" workbookViewId="0">
      <selection activeCell="G2" sqref="G2"/>
    </sheetView>
  </sheetViews>
  <sheetFormatPr defaultColWidth="11.42578125" defaultRowHeight="12.75" x14ac:dyDescent="0.2"/>
  <cols>
    <col min="1" max="1" width="18.28515625" customWidth="1"/>
    <col min="3" max="3" width="14.85546875" customWidth="1"/>
  </cols>
  <sheetData>
    <row r="1" spans="1:14" ht="17.100000000000001" customHeight="1" x14ac:dyDescent="0.25">
      <c r="A1" s="6" t="s">
        <v>1</v>
      </c>
      <c r="B1" s="6" t="s">
        <v>163</v>
      </c>
      <c r="C1" s="6" t="s">
        <v>164</v>
      </c>
      <c r="D1" s="6" t="s">
        <v>165</v>
      </c>
      <c r="E1" s="6" t="s">
        <v>166</v>
      </c>
      <c r="F1" s="6">
        <v>2020</v>
      </c>
      <c r="G1" s="6">
        <v>2025</v>
      </c>
      <c r="H1" s="6">
        <v>2030</v>
      </c>
      <c r="I1" s="6">
        <v>2035</v>
      </c>
      <c r="J1" s="6">
        <v>2040</v>
      </c>
      <c r="K1" s="6">
        <v>2045</v>
      </c>
      <c r="L1" s="6">
        <v>2050</v>
      </c>
      <c r="M1" s="6" t="s">
        <v>167</v>
      </c>
      <c r="N1" s="6" t="s">
        <v>168</v>
      </c>
    </row>
    <row r="2" spans="1:14" ht="14.65" customHeight="1" x14ac:dyDescent="0.2">
      <c r="A2" s="43" t="s">
        <v>212</v>
      </c>
      <c r="B2" s="2" t="s">
        <v>179</v>
      </c>
      <c r="C2" s="2" t="s">
        <v>213</v>
      </c>
      <c r="D2" s="2" t="s">
        <v>171</v>
      </c>
      <c r="E2" s="2" t="s">
        <v>214</v>
      </c>
      <c r="F2" s="14">
        <v>37.891152606635103</v>
      </c>
      <c r="G2" s="14">
        <v>36.828703317535499</v>
      </c>
      <c r="H2" s="14">
        <v>35.148620853080601</v>
      </c>
      <c r="I2" s="14">
        <v>34.672256872037899</v>
      </c>
      <c r="J2" s="14">
        <v>33.222512796208498</v>
      </c>
      <c r="K2" s="14">
        <v>32.144776303317499</v>
      </c>
      <c r="L2" s="14">
        <v>30.906869194312801</v>
      </c>
      <c r="M2" s="2" t="s">
        <v>215</v>
      </c>
      <c r="N2" s="2"/>
    </row>
    <row r="3" spans="1:14" ht="14.65" customHeight="1" x14ac:dyDescent="0.2">
      <c r="A3" s="43"/>
      <c r="B3" s="2" t="s">
        <v>179</v>
      </c>
      <c r="C3" s="2" t="s">
        <v>213</v>
      </c>
      <c r="D3" s="2" t="s">
        <v>171</v>
      </c>
      <c r="E3" s="2" t="s">
        <v>216</v>
      </c>
      <c r="F3" s="14">
        <f>F2*'Conversion Factors'!C$23</f>
        <v>52.28979059715644</v>
      </c>
      <c r="G3" s="14">
        <f>G2*'Conversion Factors'!D$23</f>
        <v>47.509027279620796</v>
      </c>
      <c r="H3" s="14">
        <f>H2*'Conversion Factors'!E$23</f>
        <v>44.638748483412364</v>
      </c>
      <c r="I3" s="14">
        <f>I2*'Conversion Factors'!F$23</f>
        <v>42.993598521326994</v>
      </c>
      <c r="J3" s="14">
        <f>J2*'Conversion Factors'!G$23</f>
        <v>40.863690739336455</v>
      </c>
      <c r="K3" s="14">
        <f>K2*'Conversion Factors'!H$23</f>
        <v>39.216627090047346</v>
      </c>
      <c r="L3" s="14">
        <f>L2*'Conversion Factors'!I$23</f>
        <v>37.08824303317536</v>
      </c>
      <c r="M3" s="2" t="s">
        <v>215</v>
      </c>
      <c r="N3" s="2"/>
    </row>
    <row r="4" spans="1:14" ht="14.65" customHeight="1" x14ac:dyDescent="0.2">
      <c r="A4" s="43"/>
      <c r="B4" s="2" t="s">
        <v>179</v>
      </c>
      <c r="C4" s="2" t="s">
        <v>213</v>
      </c>
      <c r="D4" s="2" t="s">
        <v>171</v>
      </c>
      <c r="E4" s="2" t="s">
        <v>172</v>
      </c>
      <c r="F4" s="14">
        <f>F3*'Conversion Factors'!$C$26^-2</f>
        <v>50.259314299458325</v>
      </c>
      <c r="G4" s="14">
        <f>G3*'Conversion Factors'!$C$26^-2</f>
        <v>45.664193848155321</v>
      </c>
      <c r="H4" s="14">
        <f>H3*'Conversion Factors'!$C$26^-2</f>
        <v>42.905371475790432</v>
      </c>
      <c r="I4" s="14">
        <f>I3*'Conversion Factors'!$C$26^-2</f>
        <v>41.324104691779119</v>
      </c>
      <c r="J4" s="14">
        <f>J3*'Conversion Factors'!$C$26^-2</f>
        <v>39.276903824813971</v>
      </c>
      <c r="K4" s="14">
        <f>K3*'Conversion Factors'!$C$26^-2</f>
        <v>37.693797664405373</v>
      </c>
      <c r="L4" s="14">
        <f>L3*'Conversion Factors'!$C$26^-2</f>
        <v>35.648061354455365</v>
      </c>
      <c r="M4" s="2" t="s">
        <v>215</v>
      </c>
      <c r="N4" s="2">
        <v>1</v>
      </c>
    </row>
    <row r="5" spans="1:14" ht="14.65" customHeight="1" x14ac:dyDescent="0.2">
      <c r="A5" s="43" t="s">
        <v>23</v>
      </c>
      <c r="B5" s="2" t="s">
        <v>179</v>
      </c>
      <c r="C5" s="2" t="s">
        <v>213</v>
      </c>
      <c r="D5" s="2" t="s">
        <v>171</v>
      </c>
      <c r="E5" s="2" t="s">
        <v>214</v>
      </c>
      <c r="F5" s="14">
        <v>6.1712559241706204</v>
      </c>
      <c r="G5" s="14">
        <v>5.6964369668246402</v>
      </c>
      <c r="H5" s="14">
        <v>5.9493061611374403</v>
      </c>
      <c r="I5" s="14">
        <v>6.0797478672985799</v>
      </c>
      <c r="J5" s="14">
        <v>5.9917611374407604</v>
      </c>
      <c r="K5" s="14">
        <v>6.0095042654028399</v>
      </c>
      <c r="L5" s="14">
        <v>6.2482492890995296</v>
      </c>
      <c r="M5" s="2" t="s">
        <v>215</v>
      </c>
      <c r="N5" s="2"/>
    </row>
    <row r="6" spans="1:14" ht="14.65" customHeight="1" x14ac:dyDescent="0.2">
      <c r="A6" s="43"/>
      <c r="B6" s="2" t="s">
        <v>179</v>
      </c>
      <c r="C6" s="2" t="s">
        <v>213</v>
      </c>
      <c r="D6" s="2" t="s">
        <v>171</v>
      </c>
      <c r="E6" s="2" t="s">
        <v>216</v>
      </c>
      <c r="F6" s="14">
        <f>F5*'Conversion Factors'!C$23</f>
        <v>8.5163331753554559</v>
      </c>
      <c r="G6" s="14">
        <f>G5*'Conversion Factors'!D$23</f>
        <v>7.3484036872037857</v>
      </c>
      <c r="H6" s="14">
        <f>H5*'Conversion Factors'!E$23</f>
        <v>7.555618824644549</v>
      </c>
      <c r="I6" s="14">
        <f>I5*'Conversion Factors'!F$23</f>
        <v>7.5388873554502389</v>
      </c>
      <c r="J6" s="14">
        <f>J5*'Conversion Factors'!G$23</f>
        <v>7.3698661990521348</v>
      </c>
      <c r="K6" s="14">
        <f>K5*'Conversion Factors'!H$23</f>
        <v>7.3315952037914647</v>
      </c>
      <c r="L6" s="14">
        <f>L5*'Conversion Factors'!I$23</f>
        <v>7.4978991469194352</v>
      </c>
      <c r="M6" s="2" t="s">
        <v>215</v>
      </c>
      <c r="N6" s="2"/>
    </row>
    <row r="7" spans="1:14" ht="14.65" customHeight="1" x14ac:dyDescent="0.2">
      <c r="A7" s="43"/>
      <c r="B7" s="2" t="s">
        <v>179</v>
      </c>
      <c r="C7" s="2" t="s">
        <v>213</v>
      </c>
      <c r="D7" s="2" t="s">
        <v>171</v>
      </c>
      <c r="E7" s="2" t="s">
        <v>172</v>
      </c>
      <c r="F7" s="14">
        <f>F6*'Conversion Factors'!$C$26^-2</f>
        <v>8.1856335787730252</v>
      </c>
      <c r="G7" s="14">
        <f>G6*'Conversion Factors'!$C$26^-2</f>
        <v>7.0630562160743811</v>
      </c>
      <c r="H7" s="14">
        <f>H6*'Conversion Factors'!$C$26^-2</f>
        <v>7.2622249371823813</v>
      </c>
      <c r="I7" s="14">
        <f>I6*'Conversion Factors'!$C$26^-2</f>
        <v>7.2461431713285656</v>
      </c>
      <c r="J7" s="14">
        <f>J6*'Conversion Factors'!$C$26^-2</f>
        <v>7.0836853124299646</v>
      </c>
      <c r="K7" s="14">
        <f>K6*'Conversion Factors'!$C$26^-2</f>
        <v>7.0469004265585014</v>
      </c>
      <c r="L7" s="14">
        <f>L6*'Conversion Factors'!$C$26^-2</f>
        <v>7.206746584889884</v>
      </c>
      <c r="M7" s="2" t="s">
        <v>215</v>
      </c>
      <c r="N7" s="2">
        <v>1</v>
      </c>
    </row>
    <row r="8" spans="1:14" ht="14.65" customHeight="1" x14ac:dyDescent="0.2">
      <c r="A8" s="43" t="s">
        <v>25</v>
      </c>
      <c r="B8" s="2" t="s">
        <v>179</v>
      </c>
      <c r="C8" s="2" t="s">
        <v>213</v>
      </c>
      <c r="D8" s="2" t="s">
        <v>171</v>
      </c>
      <c r="E8" s="2" t="s">
        <v>214</v>
      </c>
      <c r="F8" s="14">
        <v>17.346121327014199</v>
      </c>
      <c r="G8" s="14">
        <v>19.317990521327001</v>
      </c>
      <c r="H8" s="14">
        <v>20.633450236966802</v>
      </c>
      <c r="I8" s="14">
        <v>21.4576398104265</v>
      </c>
      <c r="J8" s="14">
        <v>22.375764928910002</v>
      </c>
      <c r="K8" s="14">
        <v>22.999733649289102</v>
      </c>
      <c r="L8" s="14">
        <v>23.471581042654002</v>
      </c>
      <c r="M8" s="2" t="s">
        <v>215</v>
      </c>
      <c r="N8" s="2"/>
    </row>
    <row r="9" spans="1:14" ht="14.65" customHeight="1" x14ac:dyDescent="0.2">
      <c r="A9" s="43"/>
      <c r="B9" s="2" t="s">
        <v>179</v>
      </c>
      <c r="C9" s="2" t="s">
        <v>213</v>
      </c>
      <c r="D9" s="2" t="s">
        <v>171</v>
      </c>
      <c r="E9" s="2" t="s">
        <v>216</v>
      </c>
      <c r="F9" s="14">
        <f>F8*'Conversion Factors'!C$23</f>
        <v>23.937647431279593</v>
      </c>
      <c r="G9" s="14">
        <f>G8*'Conversion Factors'!D$23</f>
        <v>24.920207772511834</v>
      </c>
      <c r="H9" s="14">
        <f>H8*'Conversion Factors'!E$23</f>
        <v>26.204481800947839</v>
      </c>
      <c r="I9" s="14">
        <f>I8*'Conversion Factors'!F$23</f>
        <v>26.607473364928861</v>
      </c>
      <c r="J9" s="14">
        <f>J8*'Conversion Factors'!G$23</f>
        <v>27.522190862559302</v>
      </c>
      <c r="K9" s="14">
        <f>K8*'Conversion Factors'!H$23</f>
        <v>28.059675052132704</v>
      </c>
      <c r="L9" s="14">
        <f>L8*'Conversion Factors'!I$23</f>
        <v>28.165897251184802</v>
      </c>
      <c r="M9" s="2" t="s">
        <v>215</v>
      </c>
      <c r="N9" s="2"/>
    </row>
    <row r="10" spans="1:14" ht="14.65" customHeight="1" x14ac:dyDescent="0.2">
      <c r="A10" s="43"/>
      <c r="B10" s="2" t="s">
        <v>179</v>
      </c>
      <c r="C10" s="2" t="s">
        <v>213</v>
      </c>
      <c r="D10" s="2" t="s">
        <v>171</v>
      </c>
      <c r="E10" s="2" t="s">
        <v>172</v>
      </c>
      <c r="F10" s="14">
        <f>F9*'Conversion Factors'!$C$26^-2</f>
        <v>23.0081194072276</v>
      </c>
      <c r="G10" s="14">
        <f>G9*'Conversion Factors'!$C$26^-2</f>
        <v>23.952525732902572</v>
      </c>
      <c r="H10" s="14">
        <f>H9*'Conversion Factors'!$C$26^-2</f>
        <v>25.186929835590004</v>
      </c>
      <c r="I10" s="14">
        <f>I9*'Conversion Factors'!$C$26^-2</f>
        <v>25.574272745990832</v>
      </c>
      <c r="J10" s="14">
        <f>J9*'Conversion Factors'!$C$26^-2</f>
        <v>26.453470648365343</v>
      </c>
      <c r="K10" s="14">
        <f>K9*'Conversion Factors'!$C$26^-2</f>
        <v>26.970083671792295</v>
      </c>
      <c r="L10" s="14">
        <f>L9*'Conversion Factors'!$C$26^-2</f>
        <v>27.07218113339562</v>
      </c>
      <c r="M10" s="2" t="s">
        <v>215</v>
      </c>
      <c r="N10" s="2">
        <v>1</v>
      </c>
    </row>
    <row r="11" spans="1:14" ht="14.65" customHeight="1" x14ac:dyDescent="0.2">
      <c r="A11" s="43" t="s">
        <v>27</v>
      </c>
      <c r="B11" s="2" t="s">
        <v>179</v>
      </c>
      <c r="C11" s="2" t="s">
        <v>213</v>
      </c>
      <c r="D11" s="2" t="s">
        <v>171</v>
      </c>
      <c r="E11" s="2" t="s">
        <v>214</v>
      </c>
      <c r="F11" s="14">
        <v>4.9721781990521299</v>
      </c>
      <c r="G11" s="14">
        <v>8.7238199052132703</v>
      </c>
      <c r="H11" s="14">
        <v>10.9441981042654</v>
      </c>
      <c r="I11" s="14">
        <v>11.824738388625599</v>
      </c>
      <c r="J11" s="14">
        <v>12.924971563981</v>
      </c>
      <c r="K11" s="14">
        <v>13.445205687203799</v>
      </c>
      <c r="L11" s="14">
        <v>13.992480568720399</v>
      </c>
      <c r="M11" s="2" t="s">
        <v>215</v>
      </c>
      <c r="N11" s="2"/>
    </row>
    <row r="12" spans="1:14" ht="14.65" customHeight="1" x14ac:dyDescent="0.2">
      <c r="A12" s="43"/>
      <c r="B12" s="2" t="s">
        <v>179</v>
      </c>
      <c r="C12" s="2" t="s">
        <v>213</v>
      </c>
      <c r="D12" s="2" t="s">
        <v>171</v>
      </c>
      <c r="E12" s="2" t="s">
        <v>216</v>
      </c>
      <c r="F12" s="14">
        <f>F11*'Conversion Factors'!C$23</f>
        <v>6.861605914691939</v>
      </c>
      <c r="G12" s="14">
        <f>G11*'Conversion Factors'!D$23</f>
        <v>11.253727677725118</v>
      </c>
      <c r="H12" s="14">
        <f>H11*'Conversion Factors'!E$23</f>
        <v>13.899131592417058</v>
      </c>
      <c r="I12" s="14">
        <f>I11*'Conversion Factors'!F$23</f>
        <v>14.662675601895742</v>
      </c>
      <c r="J12" s="14">
        <f>J11*'Conversion Factors'!G$23</f>
        <v>15.89771502369663</v>
      </c>
      <c r="K12" s="14">
        <f>K11*'Conversion Factors'!H$23</f>
        <v>16.403150938388634</v>
      </c>
      <c r="L12" s="14">
        <f>L11*'Conversion Factors'!I$23</f>
        <v>16.790976682464478</v>
      </c>
      <c r="M12" s="2" t="s">
        <v>215</v>
      </c>
      <c r="N12" s="2"/>
    </row>
    <row r="13" spans="1:14" ht="14.65" customHeight="1" x14ac:dyDescent="0.2">
      <c r="A13" s="43"/>
      <c r="B13" s="2" t="s">
        <v>179</v>
      </c>
      <c r="C13" s="2" t="s">
        <v>213</v>
      </c>
      <c r="D13" s="2" t="s">
        <v>171</v>
      </c>
      <c r="E13" s="2" t="s">
        <v>172</v>
      </c>
      <c r="F13" s="14">
        <f>F12*'Conversion Factors'!$C$26^-2</f>
        <v>6.5951613943598035</v>
      </c>
      <c r="G13" s="14">
        <f>G12*'Conversion Factors'!$C$26^-2</f>
        <v>10.816731716383236</v>
      </c>
      <c r="H13" s="14">
        <f>H12*'Conversion Factors'!$C$26^-2</f>
        <v>13.359411372949884</v>
      </c>
      <c r="I13" s="14">
        <f>I12*'Conversion Factors'!$C$26^-2</f>
        <v>14.093306037962074</v>
      </c>
      <c r="J13" s="14">
        <f>J12*'Conversion Factors'!$C$26^-2</f>
        <v>15.280387373795302</v>
      </c>
      <c r="K13" s="14">
        <f>K12*'Conversion Factors'!$C$26^-2</f>
        <v>15.766196595913721</v>
      </c>
      <c r="L13" s="14">
        <f>L12*'Conversion Factors'!$C$26^-2</f>
        <v>16.138962593679814</v>
      </c>
      <c r="M13" s="2" t="s">
        <v>215</v>
      </c>
      <c r="N13" s="2">
        <v>1</v>
      </c>
    </row>
    <row r="14" spans="1:14" ht="14.65" customHeight="1" x14ac:dyDescent="0.2">
      <c r="A14" s="43" t="s">
        <v>29</v>
      </c>
      <c r="B14" s="2" t="s">
        <v>179</v>
      </c>
      <c r="C14" s="2" t="s">
        <v>213</v>
      </c>
      <c r="D14" s="2" t="s">
        <v>171</v>
      </c>
      <c r="E14" s="2" t="s">
        <v>214</v>
      </c>
      <c r="F14" s="14">
        <v>7.2250492890995304</v>
      </c>
      <c r="G14" s="14">
        <v>9.8408672985781998</v>
      </c>
      <c r="H14" s="14">
        <v>11.2291383886256</v>
      </c>
      <c r="I14" s="14">
        <v>12.191275829383899</v>
      </c>
      <c r="J14" s="14">
        <v>13.105402843601899</v>
      </c>
      <c r="K14" s="14">
        <v>13.7167165876777</v>
      </c>
      <c r="L14" s="14">
        <v>14.4420246445498</v>
      </c>
      <c r="M14" s="2" t="s">
        <v>215</v>
      </c>
      <c r="N14" s="2"/>
    </row>
    <row r="15" spans="1:14" ht="14.65" customHeight="1" x14ac:dyDescent="0.2">
      <c r="A15" s="43"/>
      <c r="B15" s="2" t="s">
        <v>179</v>
      </c>
      <c r="C15" s="2" t="s">
        <v>213</v>
      </c>
      <c r="D15" s="2" t="s">
        <v>171</v>
      </c>
      <c r="E15" s="2" t="s">
        <v>216</v>
      </c>
      <c r="F15" s="14">
        <f>F14*'Conversion Factors'!C$23</f>
        <v>9.9705680189573513</v>
      </c>
      <c r="G15" s="14">
        <f>G14*'Conversion Factors'!D$23</f>
        <v>12.694718815165878</v>
      </c>
      <c r="H15" s="14">
        <f>H14*'Conversion Factors'!E$23</f>
        <v>14.261005753554512</v>
      </c>
      <c r="I15" s="14">
        <f>I14*'Conversion Factors'!F$23</f>
        <v>15.117182028436035</v>
      </c>
      <c r="J15" s="14">
        <f>J14*'Conversion Factors'!G$23</f>
        <v>16.119645497630337</v>
      </c>
      <c r="K15" s="14">
        <f>K14*'Conversion Factors'!H$23</f>
        <v>16.734394236966793</v>
      </c>
      <c r="L15" s="14">
        <f>L14*'Conversion Factors'!I$23</f>
        <v>17.33042957345976</v>
      </c>
      <c r="M15" s="2" t="s">
        <v>215</v>
      </c>
      <c r="N15" s="2"/>
    </row>
    <row r="16" spans="1:14" ht="14.65" customHeight="1" x14ac:dyDescent="0.2">
      <c r="A16" s="43"/>
      <c r="B16" s="2" t="s">
        <v>179</v>
      </c>
      <c r="C16" s="2" t="s">
        <v>213</v>
      </c>
      <c r="D16" s="2" t="s">
        <v>171</v>
      </c>
      <c r="E16" s="2" t="s">
        <v>172</v>
      </c>
      <c r="F16" s="14">
        <f>F15*'Conversion Factors'!$C$26^-2</f>
        <v>9.5833987110316716</v>
      </c>
      <c r="G16" s="14">
        <f>G15*'Conversion Factors'!$C$26^-2</f>
        <v>12.201767411731909</v>
      </c>
      <c r="H16" s="14">
        <f>H15*'Conversion Factors'!$C$26^-2</f>
        <v>13.707233519371888</v>
      </c>
      <c r="I16" s="14">
        <f>I15*'Conversion Factors'!$C$26^-2</f>
        <v>14.530163426024641</v>
      </c>
      <c r="J16" s="14">
        <f>J15*'Conversion Factors'!$C$26^-2</f>
        <v>15.493700016945731</v>
      </c>
      <c r="K16" s="14">
        <f>K15*'Conversion Factors'!$C$26^-2</f>
        <v>16.084577313501338</v>
      </c>
      <c r="L16" s="14">
        <f>L15*'Conversion Factors'!$C$26^-2</f>
        <v>16.657467871453058</v>
      </c>
      <c r="M16" s="2" t="s">
        <v>215</v>
      </c>
      <c r="N16" s="2">
        <v>1</v>
      </c>
    </row>
    <row r="17" spans="1:14" ht="14.65" customHeight="1" x14ac:dyDescent="0.2">
      <c r="A17" s="43" t="s">
        <v>31</v>
      </c>
      <c r="B17" s="2" t="s">
        <v>217</v>
      </c>
      <c r="C17" s="2" t="s">
        <v>213</v>
      </c>
      <c r="D17" s="2" t="s">
        <v>171</v>
      </c>
      <c r="E17" s="2" t="s">
        <v>214</v>
      </c>
      <c r="F17" s="14">
        <v>3.6933582938388598</v>
      </c>
      <c r="G17" s="14">
        <v>3.6423753554502398</v>
      </c>
      <c r="H17" s="14">
        <v>3.6503677725118502</v>
      </c>
      <c r="I17" s="14">
        <v>3.6627715639810399</v>
      </c>
      <c r="J17" s="14">
        <v>3.6691601895734598</v>
      </c>
      <c r="K17" s="14">
        <v>3.6591279620853099</v>
      </c>
      <c r="L17" s="14">
        <v>3.67483033175355</v>
      </c>
      <c r="M17" s="2" t="s">
        <v>215</v>
      </c>
      <c r="N17" s="2"/>
    </row>
    <row r="18" spans="1:14" ht="14.65" customHeight="1" x14ac:dyDescent="0.2">
      <c r="A18" s="43"/>
      <c r="B18" s="2" t="s">
        <v>217</v>
      </c>
      <c r="C18" s="2" t="s">
        <v>213</v>
      </c>
      <c r="D18" s="2" t="s">
        <v>171</v>
      </c>
      <c r="E18" s="2" t="s">
        <v>216</v>
      </c>
      <c r="F18" s="14">
        <f>F17*'Conversion Factors'!C$23</f>
        <v>5.0968344454976258</v>
      </c>
      <c r="G18" s="14">
        <f>G17*'Conversion Factors'!D$23</f>
        <v>4.6986642085308095</v>
      </c>
      <c r="H18" s="14">
        <f>H17*'Conversion Factors'!E$23</f>
        <v>4.6359670710900502</v>
      </c>
      <c r="I18" s="14">
        <f>I17*'Conversion Factors'!F$23</f>
        <v>4.5418367393364898</v>
      </c>
      <c r="J18" s="14">
        <f>J17*'Conversion Factors'!G$23</f>
        <v>4.5130670331753553</v>
      </c>
      <c r="K18" s="14">
        <f>K17*'Conversion Factors'!H$23</f>
        <v>4.464136113744078</v>
      </c>
      <c r="L18" s="14">
        <f>L17*'Conversion Factors'!I$23</f>
        <v>4.4097963981042598</v>
      </c>
      <c r="M18" s="2" t="s">
        <v>215</v>
      </c>
      <c r="N18" s="2"/>
    </row>
    <row r="19" spans="1:14" ht="14.65" customHeight="1" x14ac:dyDescent="0.2">
      <c r="A19" s="43"/>
      <c r="B19" s="2" t="s">
        <v>217</v>
      </c>
      <c r="C19" s="2" t="s">
        <v>213</v>
      </c>
      <c r="D19" s="2" t="s">
        <v>171</v>
      </c>
      <c r="E19" s="2" t="s">
        <v>172</v>
      </c>
      <c r="F19" s="14">
        <f>F18*'Conversion Factors'!$C$26^-2</f>
        <v>4.8989181521507366</v>
      </c>
      <c r="G19" s="14">
        <f>G18*'Conversion Factors'!$C$26^-2</f>
        <v>4.5162093507601018</v>
      </c>
      <c r="H19" s="14">
        <f>H18*'Conversion Factors'!$C$26^-2</f>
        <v>4.4559468195790561</v>
      </c>
      <c r="I19" s="14">
        <f>I18*'Conversion Factors'!$C$26^-2</f>
        <v>4.3654716833299601</v>
      </c>
      <c r="J19" s="14">
        <f>J18*'Conversion Factors'!$C$26^-2</f>
        <v>4.3378191399224875</v>
      </c>
      <c r="K19" s="14">
        <f>K18*'Conversion Factors'!$C$26^-2</f>
        <v>4.2907882677278719</v>
      </c>
      <c r="L19" s="14">
        <f>L18*'Conversion Factors'!$C$26^-2</f>
        <v>4.2385586294735296</v>
      </c>
      <c r="M19" s="2" t="s">
        <v>215</v>
      </c>
      <c r="N19" s="2">
        <v>1</v>
      </c>
    </row>
    <row r="20" spans="1:14" ht="14.65" customHeight="1" x14ac:dyDescent="0.2">
      <c r="A20" s="43" t="s">
        <v>33</v>
      </c>
      <c r="B20" s="2" t="s">
        <v>177</v>
      </c>
      <c r="C20" s="2" t="s">
        <v>213</v>
      </c>
      <c r="D20" s="2" t="s">
        <v>171</v>
      </c>
      <c r="E20" s="2" t="s">
        <v>214</v>
      </c>
      <c r="F20" s="14">
        <v>3.6933582938388598</v>
      </c>
      <c r="G20" s="14">
        <v>3.6423753554502398</v>
      </c>
      <c r="H20" s="14">
        <v>3.6503677725118502</v>
      </c>
      <c r="I20" s="14">
        <v>3.6627715639810399</v>
      </c>
      <c r="J20" s="14">
        <v>3.6691601895734598</v>
      </c>
      <c r="K20" s="14">
        <v>3.6591279620853099</v>
      </c>
      <c r="L20" s="14">
        <v>3.67483033175355</v>
      </c>
      <c r="M20" s="2" t="s">
        <v>218</v>
      </c>
      <c r="N20" s="2"/>
    </row>
    <row r="21" spans="1:14" ht="14.65" customHeight="1" x14ac:dyDescent="0.2">
      <c r="A21" s="43"/>
      <c r="B21" s="2" t="s">
        <v>177</v>
      </c>
      <c r="C21" s="2" t="s">
        <v>213</v>
      </c>
      <c r="D21" s="2" t="s">
        <v>171</v>
      </c>
      <c r="E21" s="2" t="s">
        <v>216</v>
      </c>
      <c r="F21" s="14">
        <f>F20*'Conversion Factors'!C$23</f>
        <v>5.0968344454976258</v>
      </c>
      <c r="G21" s="14">
        <f>G20*'Conversion Factors'!D$23</f>
        <v>4.6986642085308095</v>
      </c>
      <c r="H21" s="14">
        <f>H20*'Conversion Factors'!E$23</f>
        <v>4.6359670710900502</v>
      </c>
      <c r="I21" s="14">
        <f>I20*'Conversion Factors'!F$23</f>
        <v>4.5418367393364898</v>
      </c>
      <c r="J21" s="14">
        <f>J20*'Conversion Factors'!G$23</f>
        <v>4.5130670331753553</v>
      </c>
      <c r="K21" s="14">
        <f>K20*'Conversion Factors'!H$23</f>
        <v>4.464136113744078</v>
      </c>
      <c r="L21" s="14">
        <f>L20*'Conversion Factors'!I$23</f>
        <v>4.4097963981042598</v>
      </c>
      <c r="M21" s="2" t="s">
        <v>218</v>
      </c>
      <c r="N21" s="2"/>
    </row>
    <row r="22" spans="1:14" ht="14.65" customHeight="1" x14ac:dyDescent="0.2">
      <c r="A22" s="43"/>
      <c r="B22" s="2" t="s">
        <v>177</v>
      </c>
      <c r="C22" s="2" t="s">
        <v>213</v>
      </c>
      <c r="D22" s="2" t="s">
        <v>171</v>
      </c>
      <c r="E22" s="2" t="s">
        <v>172</v>
      </c>
      <c r="F22" s="14">
        <f>F21*'Conversion Factors'!$C$26^-2</f>
        <v>4.8989181521507366</v>
      </c>
      <c r="G22" s="14">
        <f>G21*'Conversion Factors'!$C$26^-2</f>
        <v>4.5162093507601018</v>
      </c>
      <c r="H22" s="14">
        <f>H21*'Conversion Factors'!$C$26^-2</f>
        <v>4.4559468195790561</v>
      </c>
      <c r="I22" s="14">
        <f>I21*'Conversion Factors'!$C$26^-2</f>
        <v>4.3654716833299601</v>
      </c>
      <c r="J22" s="14">
        <f>J21*'Conversion Factors'!$C$26^-2</f>
        <v>4.3378191399224875</v>
      </c>
      <c r="K22" s="14">
        <f>K21*'Conversion Factors'!$C$26^-2</f>
        <v>4.2907882677278719</v>
      </c>
      <c r="L22" s="14">
        <f>L21*'Conversion Factors'!$C$26^-2</f>
        <v>4.2385586294735296</v>
      </c>
      <c r="M22" s="2" t="s">
        <v>218</v>
      </c>
      <c r="N22" s="2">
        <v>1</v>
      </c>
    </row>
    <row r="23" spans="1:14" ht="14.65" customHeight="1" x14ac:dyDescent="0.2">
      <c r="A23" s="2" t="s">
        <v>33</v>
      </c>
      <c r="B23" s="2" t="s">
        <v>178</v>
      </c>
      <c r="C23" s="2" t="s">
        <v>170</v>
      </c>
      <c r="D23" s="2" t="s">
        <v>171</v>
      </c>
      <c r="E23" s="2" t="s">
        <v>172</v>
      </c>
      <c r="F23" s="14">
        <v>0</v>
      </c>
      <c r="G23" s="14">
        <v>0</v>
      </c>
      <c r="H23" s="14">
        <v>0</v>
      </c>
      <c r="I23" s="14">
        <v>0</v>
      </c>
      <c r="J23" s="14">
        <v>0</v>
      </c>
      <c r="K23" s="14">
        <v>0</v>
      </c>
      <c r="L23" s="14">
        <v>0</v>
      </c>
      <c r="M23" s="2" t="s">
        <v>219</v>
      </c>
      <c r="N23" s="2">
        <v>1</v>
      </c>
    </row>
    <row r="24" spans="1:14" ht="14.65" customHeight="1" x14ac:dyDescent="0.2">
      <c r="A24" s="2" t="s">
        <v>35</v>
      </c>
      <c r="B24" s="2" t="s">
        <v>178</v>
      </c>
      <c r="C24" s="2"/>
      <c r="D24" s="2" t="s">
        <v>171</v>
      </c>
      <c r="E24" s="2" t="s">
        <v>172</v>
      </c>
      <c r="F24" s="14">
        <v>0</v>
      </c>
      <c r="G24" s="14">
        <v>0</v>
      </c>
      <c r="H24" s="14">
        <v>0</v>
      </c>
      <c r="I24" s="14">
        <v>0</v>
      </c>
      <c r="J24" s="14">
        <v>0</v>
      </c>
      <c r="K24" s="14">
        <v>0</v>
      </c>
      <c r="L24" s="14">
        <v>0</v>
      </c>
      <c r="M24" s="2" t="s">
        <v>220</v>
      </c>
      <c r="N24" s="2">
        <v>1</v>
      </c>
    </row>
    <row r="25" spans="1:14" ht="14.65" customHeight="1" x14ac:dyDescent="0.2">
      <c r="A25" s="2" t="s">
        <v>37</v>
      </c>
      <c r="B25" s="2" t="s">
        <v>198</v>
      </c>
      <c r="C25" s="2"/>
      <c r="D25" s="2" t="s">
        <v>171</v>
      </c>
      <c r="E25" s="2" t="s">
        <v>172</v>
      </c>
      <c r="F25" s="14">
        <v>0</v>
      </c>
      <c r="G25" s="14">
        <v>0</v>
      </c>
      <c r="H25" s="14">
        <v>0</v>
      </c>
      <c r="I25" s="14">
        <v>0</v>
      </c>
      <c r="J25" s="14">
        <v>0</v>
      </c>
      <c r="K25" s="14">
        <v>0</v>
      </c>
      <c r="L25" s="14">
        <v>0</v>
      </c>
      <c r="M25" s="2" t="s">
        <v>221</v>
      </c>
      <c r="N25" s="2">
        <v>1</v>
      </c>
    </row>
    <row r="26" spans="1:14" ht="14.65" customHeight="1" x14ac:dyDescent="0.2">
      <c r="A26" s="43" t="s">
        <v>43</v>
      </c>
      <c r="B26" s="4" t="s">
        <v>180</v>
      </c>
      <c r="C26" s="2" t="s">
        <v>181</v>
      </c>
      <c r="D26" s="2" t="s">
        <v>171</v>
      </c>
      <c r="E26" s="2" t="s">
        <v>182</v>
      </c>
      <c r="F26" s="2">
        <v>4.4000000000000004</v>
      </c>
      <c r="G26" s="2">
        <v>4.4000000000000004</v>
      </c>
      <c r="H26" s="2">
        <v>4.4000000000000004</v>
      </c>
      <c r="I26" s="2">
        <v>4.4000000000000004</v>
      </c>
      <c r="J26" s="2">
        <v>4.4000000000000004</v>
      </c>
      <c r="K26" s="2">
        <v>4.4000000000000004</v>
      </c>
      <c r="L26" s="2">
        <v>4.4000000000000004</v>
      </c>
      <c r="M26" s="2"/>
      <c r="N26" s="2"/>
    </row>
    <row r="27" spans="1:14" ht="14.65" customHeight="1" x14ac:dyDescent="0.2">
      <c r="A27" s="43"/>
      <c r="B27" s="4" t="s">
        <v>180</v>
      </c>
      <c r="C27" s="2" t="s">
        <v>181</v>
      </c>
      <c r="D27" s="2" t="s">
        <v>171</v>
      </c>
      <c r="E27" s="2" t="s">
        <v>172</v>
      </c>
      <c r="F27" s="14">
        <f>F26*'Conversion Factors'!C$23</f>
        <v>6.0720000000000001</v>
      </c>
      <c r="G27" s="14">
        <f>G26*'Conversion Factors'!D$23</f>
        <v>5.676000000000001</v>
      </c>
      <c r="H27" s="14">
        <f>H26*'Conversion Factors'!E$23</f>
        <v>5.588000000000001</v>
      </c>
      <c r="I27" s="14">
        <f>I26*'Conversion Factors'!F$23</f>
        <v>5.4560000000000004</v>
      </c>
      <c r="J27" s="14">
        <f>J26*'Conversion Factors'!G$23</f>
        <v>5.4119999999999999</v>
      </c>
      <c r="K27" s="14">
        <f>K26*'Conversion Factors'!H$23</f>
        <v>5.3680000000000003</v>
      </c>
      <c r="L27" s="14">
        <f>L26*'Conversion Factors'!I$23</f>
        <v>5.28</v>
      </c>
      <c r="M27" s="2"/>
      <c r="N27" s="2">
        <v>1</v>
      </c>
    </row>
    <row r="28" spans="1:14" ht="14.65" customHeight="1" x14ac:dyDescent="0.2">
      <c r="A28" s="43" t="s">
        <v>45</v>
      </c>
      <c r="B28" s="4" t="s">
        <v>180</v>
      </c>
      <c r="C28" s="2" t="s">
        <v>181</v>
      </c>
      <c r="D28" s="2" t="s">
        <v>171</v>
      </c>
      <c r="E28" s="2" t="s">
        <v>182</v>
      </c>
      <c r="F28" s="2">
        <v>5.52</v>
      </c>
      <c r="G28" s="2">
        <v>5.52</v>
      </c>
      <c r="H28" s="2">
        <v>5.52</v>
      </c>
      <c r="I28" s="2">
        <v>5.52</v>
      </c>
      <c r="J28" s="2">
        <v>5.52</v>
      </c>
      <c r="K28" s="2">
        <v>5.52</v>
      </c>
      <c r="L28" s="2">
        <v>5.52</v>
      </c>
      <c r="M28" s="2"/>
      <c r="N28" s="2"/>
    </row>
    <row r="29" spans="1:14" ht="14.65" customHeight="1" x14ac:dyDescent="0.2">
      <c r="A29" s="43"/>
      <c r="B29" s="4" t="s">
        <v>180</v>
      </c>
      <c r="C29" s="2" t="s">
        <v>181</v>
      </c>
      <c r="D29" s="2" t="s">
        <v>171</v>
      </c>
      <c r="E29" s="2" t="s">
        <v>172</v>
      </c>
      <c r="F29" s="14">
        <f>F28*'Conversion Factors'!C$23</f>
        <v>7.6175999999999986</v>
      </c>
      <c r="G29" s="14">
        <f>G28*'Conversion Factors'!D$23</f>
        <v>7.1208</v>
      </c>
      <c r="H29" s="14">
        <f>H28*'Conversion Factors'!E$23</f>
        <v>7.0103999999999997</v>
      </c>
      <c r="I29" s="14">
        <f>I28*'Conversion Factors'!F$23</f>
        <v>6.8447999999999993</v>
      </c>
      <c r="J29" s="14">
        <f>J28*'Conversion Factors'!G$23</f>
        <v>6.7895999999999992</v>
      </c>
      <c r="K29" s="14">
        <f>K28*'Conversion Factors'!H$23</f>
        <v>6.7343999999999991</v>
      </c>
      <c r="L29" s="14">
        <f>L28*'Conversion Factors'!I$23</f>
        <v>6.6239999999999997</v>
      </c>
      <c r="M29" s="2"/>
      <c r="N29" s="2">
        <v>1</v>
      </c>
    </row>
    <row r="30" spans="1:14" ht="14.65" customHeight="1" x14ac:dyDescent="0.2">
      <c r="A30" s="43" t="s">
        <v>47</v>
      </c>
      <c r="B30" s="2" t="s">
        <v>179</v>
      </c>
      <c r="C30" s="2" t="s">
        <v>222</v>
      </c>
      <c r="D30" s="2" t="s">
        <v>171</v>
      </c>
      <c r="E30" s="2" t="s">
        <v>223</v>
      </c>
      <c r="F30" s="15">
        <v>2.36</v>
      </c>
      <c r="G30" s="15">
        <v>2.36</v>
      </c>
      <c r="H30" s="15">
        <v>2.36</v>
      </c>
      <c r="I30" s="15">
        <v>2.36</v>
      </c>
      <c r="J30" s="15">
        <v>2.36</v>
      </c>
      <c r="K30" s="15">
        <v>2.36</v>
      </c>
      <c r="L30" s="15">
        <v>2.36</v>
      </c>
      <c r="M30" s="2"/>
      <c r="N30" s="2"/>
    </row>
    <row r="31" spans="1:14" ht="14.65" customHeight="1" x14ac:dyDescent="0.2">
      <c r="A31" s="43"/>
      <c r="B31" s="2" t="s">
        <v>179</v>
      </c>
      <c r="C31" s="2" t="s">
        <v>222</v>
      </c>
      <c r="D31" s="2" t="s">
        <v>171</v>
      </c>
      <c r="E31" s="2" t="s">
        <v>172</v>
      </c>
      <c r="F31" s="14">
        <f>F30*'Conversion Factors'!$C$26^7</f>
        <v>2.7108981756523001</v>
      </c>
      <c r="G31" s="14">
        <f>G30*'Conversion Factors'!$C$26^7</f>
        <v>2.7108981756523001</v>
      </c>
      <c r="H31" s="14">
        <f>H30*'Conversion Factors'!$C$26^7</f>
        <v>2.7108981756523001</v>
      </c>
      <c r="I31" s="14">
        <f>I30*'Conversion Factors'!$C$26^7</f>
        <v>2.7108981756523001</v>
      </c>
      <c r="J31" s="14">
        <f>J30*'Conversion Factors'!$C$26^7</f>
        <v>2.7108981756523001</v>
      </c>
      <c r="K31" s="14">
        <f>K30*'Conversion Factors'!$C$26^7</f>
        <v>2.7108981756523001</v>
      </c>
      <c r="L31" s="14">
        <f>L30*'Conversion Factors'!$C$26^7</f>
        <v>2.7108981756523001</v>
      </c>
      <c r="M31" s="2"/>
      <c r="N31" s="2">
        <v>1</v>
      </c>
    </row>
    <row r="32" spans="1:14" ht="14.65" customHeight="1" x14ac:dyDescent="0.2">
      <c r="A32" s="43" t="s">
        <v>49</v>
      </c>
      <c r="B32" s="2" t="s">
        <v>179</v>
      </c>
      <c r="C32" s="2" t="s">
        <v>222</v>
      </c>
      <c r="D32" s="2" t="s">
        <v>171</v>
      </c>
      <c r="E32" s="2" t="s">
        <v>223</v>
      </c>
      <c r="F32" s="15">
        <v>9.52</v>
      </c>
      <c r="G32" s="15">
        <v>9.52</v>
      </c>
      <c r="H32" s="15">
        <v>9.52</v>
      </c>
      <c r="I32" s="15">
        <v>9.52</v>
      </c>
      <c r="J32" s="15">
        <v>9.52</v>
      </c>
      <c r="K32" s="15">
        <v>9.52</v>
      </c>
      <c r="L32" s="15">
        <v>9.52</v>
      </c>
      <c r="M32" s="2"/>
      <c r="N32" s="2"/>
    </row>
    <row r="33" spans="1:14" ht="14.65" customHeight="1" x14ac:dyDescent="0.2">
      <c r="A33" s="43"/>
      <c r="B33" s="2" t="s">
        <v>179</v>
      </c>
      <c r="C33" s="2" t="s">
        <v>222</v>
      </c>
      <c r="D33" s="2" t="s">
        <v>171</v>
      </c>
      <c r="E33" s="2" t="s">
        <v>172</v>
      </c>
      <c r="F33" s="14">
        <f>F32*'Conversion Factors'!$C$26^7</f>
        <v>10.935487556021144</v>
      </c>
      <c r="G33" s="14">
        <f>G32*'Conversion Factors'!$C$26^7</f>
        <v>10.935487556021144</v>
      </c>
      <c r="H33" s="14">
        <f>H32*'Conversion Factors'!$C$26^7</f>
        <v>10.935487556021144</v>
      </c>
      <c r="I33" s="14">
        <f>I32*'Conversion Factors'!$C$26^7</f>
        <v>10.935487556021144</v>
      </c>
      <c r="J33" s="14">
        <f>J32*'Conversion Factors'!$C$26^7</f>
        <v>10.935487556021144</v>
      </c>
      <c r="K33" s="14">
        <f>K32*'Conversion Factors'!$C$26^7</f>
        <v>10.935487556021144</v>
      </c>
      <c r="L33" s="14">
        <f>L32*'Conversion Factors'!$C$26^7</f>
        <v>10.935487556021144</v>
      </c>
      <c r="M33" s="2"/>
      <c r="N33" s="2">
        <v>1</v>
      </c>
    </row>
    <row r="34" spans="1:14" ht="14.65" customHeight="1" x14ac:dyDescent="0.2">
      <c r="A34" s="43" t="s">
        <v>51</v>
      </c>
      <c r="B34" s="2" t="s">
        <v>179</v>
      </c>
      <c r="C34" s="2" t="s">
        <v>222</v>
      </c>
      <c r="D34" s="2" t="s">
        <v>171</v>
      </c>
      <c r="E34" s="2" t="s">
        <v>223</v>
      </c>
      <c r="F34" s="15">
        <v>7.46</v>
      </c>
      <c r="G34" s="15">
        <v>7.46</v>
      </c>
      <c r="H34" s="15">
        <v>7.46</v>
      </c>
      <c r="I34" s="15">
        <v>7.46</v>
      </c>
      <c r="J34" s="15">
        <v>7.46</v>
      </c>
      <c r="K34" s="15">
        <v>7.46</v>
      </c>
      <c r="L34" s="15">
        <v>7.46</v>
      </c>
      <c r="M34" s="2"/>
      <c r="N34" s="2"/>
    </row>
    <row r="35" spans="1:14" ht="14.65" customHeight="1" x14ac:dyDescent="0.2">
      <c r="A35" s="43"/>
      <c r="B35" s="2" t="s">
        <v>179</v>
      </c>
      <c r="C35" s="2" t="s">
        <v>222</v>
      </c>
      <c r="D35" s="2" t="s">
        <v>171</v>
      </c>
      <c r="E35" s="2" t="s">
        <v>172</v>
      </c>
      <c r="F35" s="14">
        <f>F34*'Conversion Factors'!$C$26^7</f>
        <v>8.5691950806636275</v>
      </c>
      <c r="G35" s="14">
        <f>G34*'Conversion Factors'!$C$26^7</f>
        <v>8.5691950806636275</v>
      </c>
      <c r="H35" s="14">
        <f>H34*'Conversion Factors'!$C$26^7</f>
        <v>8.5691950806636275</v>
      </c>
      <c r="I35" s="14">
        <f>I34*'Conversion Factors'!$C$26^7</f>
        <v>8.5691950806636275</v>
      </c>
      <c r="J35" s="14">
        <f>J34*'Conversion Factors'!$C$26^7</f>
        <v>8.5691950806636275</v>
      </c>
      <c r="K35" s="14">
        <f>K34*'Conversion Factors'!$C$26^7</f>
        <v>8.5691950806636275</v>
      </c>
      <c r="L35" s="14">
        <f>L34*'Conversion Factors'!$C$26^7</f>
        <v>8.5691950806636275</v>
      </c>
      <c r="M35" s="2"/>
      <c r="N35" s="2">
        <v>1</v>
      </c>
    </row>
    <row r="36" spans="1:14" ht="14.65" customHeight="1" x14ac:dyDescent="0.2">
      <c r="A36" s="43" t="s">
        <v>68</v>
      </c>
      <c r="B36" s="2" t="s">
        <v>183</v>
      </c>
      <c r="C36" s="2" t="s">
        <v>181</v>
      </c>
      <c r="D36" s="2" t="s">
        <v>171</v>
      </c>
      <c r="E36" s="2" t="s">
        <v>182</v>
      </c>
      <c r="F36" s="2">
        <v>4.95</v>
      </c>
      <c r="G36" s="2">
        <v>4.95</v>
      </c>
      <c r="H36" s="2">
        <v>4.95</v>
      </c>
      <c r="I36" s="2">
        <v>4.95</v>
      </c>
      <c r="J36" s="2">
        <v>4.95</v>
      </c>
      <c r="K36" s="2">
        <v>4.95</v>
      </c>
      <c r="L36" s="2">
        <v>4.95</v>
      </c>
      <c r="M36" s="2" t="s">
        <v>170</v>
      </c>
      <c r="N36" s="2"/>
    </row>
    <row r="37" spans="1:14" ht="14.65" customHeight="1" x14ac:dyDescent="0.2">
      <c r="A37" s="43"/>
      <c r="B37" s="2" t="s">
        <v>183</v>
      </c>
      <c r="C37" s="2" t="s">
        <v>181</v>
      </c>
      <c r="D37" s="2" t="s">
        <v>171</v>
      </c>
      <c r="E37" s="2" t="s">
        <v>172</v>
      </c>
      <c r="F37" s="14">
        <f>F36*'Conversion Factors'!C$23</f>
        <v>6.8309999999999995</v>
      </c>
      <c r="G37" s="14">
        <f>G36*'Conversion Factors'!D$23</f>
        <v>6.3855000000000004</v>
      </c>
      <c r="H37" s="14">
        <f>H36*'Conversion Factors'!E$23</f>
        <v>6.2865000000000002</v>
      </c>
      <c r="I37" s="14">
        <f>I36*'Conversion Factors'!F$23</f>
        <v>6.1379999999999999</v>
      </c>
      <c r="J37" s="14">
        <f>J36*'Conversion Factors'!G$23</f>
        <v>6.0884999999999998</v>
      </c>
      <c r="K37" s="14">
        <f>K36*'Conversion Factors'!H$23</f>
        <v>6.0389999999999997</v>
      </c>
      <c r="L37" s="14">
        <f>L36*'Conversion Factors'!I$23</f>
        <v>5.94</v>
      </c>
      <c r="M37" s="2" t="s">
        <v>170</v>
      </c>
      <c r="N37" s="2">
        <v>1</v>
      </c>
    </row>
    <row r="38" spans="1:14" ht="14.65" customHeight="1" x14ac:dyDescent="0.2">
      <c r="A38" s="2" t="s">
        <v>66</v>
      </c>
      <c r="B38" s="2" t="s">
        <v>183</v>
      </c>
      <c r="C38" s="2" t="s">
        <v>224</v>
      </c>
      <c r="D38" s="2" t="s">
        <v>225</v>
      </c>
      <c r="E38" s="2" t="s">
        <v>172</v>
      </c>
      <c r="F38" s="15">
        <v>1.2999999999999999E-2</v>
      </c>
      <c r="G38" s="15">
        <v>1.2999999999999999E-2</v>
      </c>
      <c r="H38" s="15">
        <v>1.2999999999999999E-2</v>
      </c>
      <c r="I38" s="15">
        <v>1.2999999999999999E-2</v>
      </c>
      <c r="J38" s="15">
        <v>1.2999999999999999E-2</v>
      </c>
      <c r="K38" s="15">
        <v>1.2999999999999999E-2</v>
      </c>
      <c r="L38" s="15">
        <v>1.2999999999999999E-2</v>
      </c>
      <c r="M38" s="2"/>
      <c r="N38" s="2">
        <v>1</v>
      </c>
    </row>
    <row r="39" spans="1:14" ht="14.65" customHeight="1" x14ac:dyDescent="0.2">
      <c r="F39" s="16"/>
      <c r="G39" s="16"/>
      <c r="H39" s="16"/>
      <c r="I39" s="16"/>
      <c r="J39" s="16"/>
      <c r="K39" s="16"/>
      <c r="L39" s="16"/>
    </row>
    <row r="40" spans="1:14" ht="14.65" customHeight="1" x14ac:dyDescent="0.2">
      <c r="F40" s="16"/>
      <c r="G40" s="16"/>
      <c r="H40" s="16"/>
      <c r="I40" s="16"/>
      <c r="J40" s="16"/>
      <c r="K40" s="16"/>
      <c r="L40" s="16"/>
    </row>
    <row r="41" spans="1:14" ht="14.65" customHeight="1" x14ac:dyDescent="0.2">
      <c r="F41" s="16"/>
      <c r="G41" s="16"/>
      <c r="H41" s="16"/>
      <c r="I41" s="16"/>
      <c r="J41" s="16"/>
      <c r="K41" s="16"/>
      <c r="L41" s="16"/>
    </row>
    <row r="42" spans="1:14" ht="14.65" customHeight="1" x14ac:dyDescent="0.2"/>
    <row r="43" spans="1:14" ht="14.65" customHeight="1" x14ac:dyDescent="0.2"/>
    <row r="44" spans="1:14" ht="14.65" customHeight="1" x14ac:dyDescent="0.2"/>
    <row r="45" spans="1:14" ht="14.65" customHeight="1" x14ac:dyDescent="0.2"/>
    <row r="46" spans="1:14" ht="14.65" customHeight="1" x14ac:dyDescent="0.2">
      <c r="F46" s="16"/>
      <c r="G46" s="16"/>
      <c r="H46" s="16"/>
      <c r="I46" s="16"/>
      <c r="J46" s="16"/>
      <c r="K46" s="16"/>
      <c r="L46" s="16"/>
    </row>
    <row r="47" spans="1:14" ht="14.65" customHeight="1" x14ac:dyDescent="0.2">
      <c r="F47" s="16"/>
      <c r="G47" s="16"/>
      <c r="H47" s="16"/>
      <c r="I47" s="16"/>
      <c r="J47" s="16"/>
      <c r="K47" s="16"/>
      <c r="L47" s="16"/>
    </row>
    <row r="48" spans="1:14" ht="14.65" customHeight="1" x14ac:dyDescent="0.2">
      <c r="F48" s="16"/>
      <c r="G48" s="16"/>
      <c r="H48" s="16"/>
      <c r="I48" s="16"/>
      <c r="J48" s="16"/>
      <c r="K48" s="16"/>
      <c r="L48" s="16"/>
    </row>
    <row r="49" spans="6:12" ht="14.65" customHeight="1" x14ac:dyDescent="0.2">
      <c r="F49" s="16"/>
      <c r="G49" s="16"/>
      <c r="H49" s="16"/>
      <c r="I49" s="16"/>
      <c r="J49" s="16"/>
      <c r="K49" s="16"/>
      <c r="L49" s="16"/>
    </row>
    <row r="50" spans="6:12" ht="14.65" customHeight="1" x14ac:dyDescent="0.2"/>
    <row r="51" spans="6:12" ht="14.65" customHeight="1" x14ac:dyDescent="0.2"/>
    <row r="52" spans="6:12" ht="14.65" customHeight="1" x14ac:dyDescent="0.2"/>
    <row r="53" spans="6:12" ht="14.65" customHeight="1" x14ac:dyDescent="0.2"/>
    <row r="54" spans="6:12" ht="14.65" customHeight="1" x14ac:dyDescent="0.2">
      <c r="F54" s="16"/>
      <c r="G54" s="16"/>
      <c r="H54" s="16"/>
      <c r="I54" s="16"/>
      <c r="J54" s="16"/>
      <c r="K54" s="16"/>
      <c r="L54" s="16"/>
    </row>
    <row r="55" spans="6:12" ht="14.65" customHeight="1" x14ac:dyDescent="0.2">
      <c r="F55" s="16"/>
      <c r="G55" s="16"/>
      <c r="H55" s="16"/>
      <c r="I55" s="16"/>
      <c r="J55" s="16"/>
      <c r="K55" s="16"/>
      <c r="L55" s="16"/>
    </row>
    <row r="56" spans="6:12" ht="14.65" customHeight="1" x14ac:dyDescent="0.2">
      <c r="F56" s="16"/>
      <c r="G56" s="16"/>
      <c r="H56" s="16"/>
      <c r="I56" s="16"/>
      <c r="J56" s="16"/>
      <c r="K56" s="16"/>
      <c r="L56" s="16"/>
    </row>
    <row r="57" spans="6:12" ht="14.65" customHeight="1" x14ac:dyDescent="0.2">
      <c r="F57" s="16"/>
      <c r="G57" s="16"/>
      <c r="H57" s="16"/>
      <c r="I57" s="16"/>
      <c r="J57" s="16"/>
      <c r="K57" s="16"/>
      <c r="L57" s="16"/>
    </row>
    <row r="58" spans="6:12" ht="14.65" customHeight="1" x14ac:dyDescent="0.2">
      <c r="F58" s="16"/>
      <c r="G58" s="16"/>
      <c r="H58" s="16"/>
      <c r="I58" s="16"/>
      <c r="J58" s="16"/>
      <c r="K58" s="16"/>
      <c r="L58" s="16"/>
    </row>
    <row r="59" spans="6:12" ht="14.65" customHeight="1" x14ac:dyDescent="0.2"/>
    <row r="60" spans="6:12" ht="14.65" customHeight="1" x14ac:dyDescent="0.2"/>
    <row r="61" spans="6:12" ht="14.65" customHeight="1" x14ac:dyDescent="0.2"/>
    <row r="62" spans="6:12" ht="14.65" customHeight="1" x14ac:dyDescent="0.2"/>
    <row r="63" spans="6:12" ht="14.65" customHeight="1" x14ac:dyDescent="0.2"/>
    <row r="64" spans="6:12" ht="14.65" customHeight="1" x14ac:dyDescent="0.2"/>
    <row r="65" spans="6:12" ht="14.65" customHeight="1" x14ac:dyDescent="0.2">
      <c r="F65" s="16"/>
      <c r="G65" s="16"/>
      <c r="H65" s="16"/>
      <c r="I65" s="16"/>
      <c r="J65" s="16"/>
      <c r="K65" s="16"/>
      <c r="L65" s="16"/>
    </row>
    <row r="66" spans="6:12" ht="14.65" customHeight="1" x14ac:dyDescent="0.2">
      <c r="F66" s="16"/>
      <c r="G66" s="16"/>
      <c r="H66" s="16"/>
      <c r="I66" s="16"/>
      <c r="J66" s="16"/>
      <c r="K66" s="16"/>
      <c r="L66" s="16"/>
    </row>
    <row r="67" spans="6:12" ht="14.65" customHeight="1" x14ac:dyDescent="0.2">
      <c r="F67" s="16"/>
      <c r="G67" s="16"/>
      <c r="H67" s="16"/>
      <c r="I67" s="16"/>
      <c r="J67" s="16"/>
      <c r="K67" s="16"/>
      <c r="L67" s="16"/>
    </row>
    <row r="68" spans="6:12" ht="14.65" customHeight="1" x14ac:dyDescent="0.2">
      <c r="F68" s="16"/>
      <c r="G68" s="16"/>
      <c r="H68" s="16"/>
      <c r="I68" s="16"/>
      <c r="J68" s="16"/>
      <c r="K68" s="16"/>
      <c r="L68" s="16"/>
    </row>
    <row r="69" spans="6:12" ht="14.65" customHeight="1" x14ac:dyDescent="0.2">
      <c r="F69" s="16"/>
      <c r="G69" s="16"/>
      <c r="H69" s="16"/>
      <c r="I69" s="16"/>
      <c r="J69" s="16"/>
      <c r="K69" s="16"/>
      <c r="L69" s="16"/>
    </row>
    <row r="70" spans="6:12" ht="14.65" customHeight="1" x14ac:dyDescent="0.2"/>
    <row r="71" spans="6:12" ht="14.65" customHeight="1" x14ac:dyDescent="0.2"/>
    <row r="72" spans="6:12" ht="14.65" customHeight="1" x14ac:dyDescent="0.2"/>
    <row r="73" spans="6:12" ht="14.65" customHeight="1" x14ac:dyDescent="0.2"/>
    <row r="74" spans="6:12" ht="14.65" customHeight="1" x14ac:dyDescent="0.2"/>
    <row r="75" spans="6:12" ht="14.65" customHeight="1" x14ac:dyDescent="0.2"/>
    <row r="76" spans="6:12" ht="14.65" customHeight="1" x14ac:dyDescent="0.2"/>
    <row r="77" spans="6:12" ht="14.65" customHeight="1" x14ac:dyDescent="0.2"/>
    <row r="78" spans="6:12" ht="14.65" customHeight="1" x14ac:dyDescent="0.2"/>
    <row r="79" spans="6:12" ht="14.65" customHeight="1" x14ac:dyDescent="0.2"/>
    <row r="80" spans="6:12" ht="14.65" customHeight="1" x14ac:dyDescent="0.2"/>
    <row r="81" ht="14.65" customHeight="1" x14ac:dyDescent="0.2"/>
    <row r="82" ht="14.65" customHeight="1" x14ac:dyDescent="0.2"/>
    <row r="83" ht="14.65" customHeight="1" x14ac:dyDescent="0.2"/>
    <row r="84" ht="14.65" customHeight="1" x14ac:dyDescent="0.2"/>
    <row r="85" ht="14.65" customHeight="1" x14ac:dyDescent="0.2"/>
    <row r="86" ht="14.65" customHeight="1" x14ac:dyDescent="0.2"/>
    <row r="87" ht="14.65" customHeight="1" x14ac:dyDescent="0.2"/>
    <row r="88" ht="14.65" customHeight="1" x14ac:dyDescent="0.2"/>
    <row r="89" ht="14.65" customHeight="1" x14ac:dyDescent="0.2"/>
  </sheetData>
  <sheetProtection selectLockedCells="1" selectUnlockedCells="1"/>
  <mergeCells count="13">
    <mergeCell ref="A17:A19"/>
    <mergeCell ref="A2:A4"/>
    <mergeCell ref="A5:A7"/>
    <mergeCell ref="A8:A10"/>
    <mergeCell ref="A11:A13"/>
    <mergeCell ref="A14:A16"/>
    <mergeCell ref="A36:A37"/>
    <mergeCell ref="A20:A22"/>
    <mergeCell ref="A26:A27"/>
    <mergeCell ref="A28:A29"/>
    <mergeCell ref="A30:A31"/>
    <mergeCell ref="A32:A33"/>
    <mergeCell ref="A34:A35"/>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28"/>
  <sheetViews>
    <sheetView showGridLines="0" workbookViewId="0">
      <selection activeCell="I28" sqref="I28"/>
    </sheetView>
  </sheetViews>
  <sheetFormatPr defaultColWidth="11.42578125" defaultRowHeight="12.75" x14ac:dyDescent="0.2"/>
  <cols>
    <col min="1" max="2" width="19.7109375" customWidth="1"/>
    <col min="3" max="3" width="18.85546875" customWidth="1"/>
    <col min="5" max="5" width="23.42578125" customWidth="1"/>
  </cols>
  <sheetData>
    <row r="1" spans="1:7" ht="17.100000000000001" customHeight="1" x14ac:dyDescent="0.25">
      <c r="A1" s="6" t="s">
        <v>1</v>
      </c>
      <c r="B1" s="6" t="s">
        <v>226</v>
      </c>
      <c r="C1" s="6" t="s">
        <v>227</v>
      </c>
      <c r="D1" s="6" t="s">
        <v>163</v>
      </c>
      <c r="E1" s="6" t="s">
        <v>228</v>
      </c>
      <c r="F1" s="6" t="s">
        <v>167</v>
      </c>
      <c r="G1" s="6" t="s">
        <v>168</v>
      </c>
    </row>
    <row r="2" spans="1:7" ht="14.65" customHeight="1" x14ac:dyDescent="0.2">
      <c r="A2" s="17" t="s">
        <v>68</v>
      </c>
      <c r="B2" s="4" t="s">
        <v>229</v>
      </c>
      <c r="C2" s="4" t="s">
        <v>230</v>
      </c>
      <c r="D2" s="2" t="s">
        <v>183</v>
      </c>
      <c r="E2" s="2">
        <v>31.536000000000001</v>
      </c>
      <c r="F2" s="18" t="s">
        <v>231</v>
      </c>
      <c r="G2" s="2">
        <v>1</v>
      </c>
    </row>
    <row r="3" spans="1:7" ht="14.65" customHeight="1" x14ac:dyDescent="0.2">
      <c r="A3" s="2" t="s">
        <v>70</v>
      </c>
      <c r="B3" s="17" t="s">
        <v>229</v>
      </c>
      <c r="C3" s="17" t="s">
        <v>230</v>
      </c>
      <c r="D3" s="2" t="s">
        <v>183</v>
      </c>
      <c r="E3" s="2">
        <v>31.536000000000001</v>
      </c>
      <c r="F3" s="18" t="s">
        <v>231</v>
      </c>
      <c r="G3" s="2">
        <v>1</v>
      </c>
    </row>
    <row r="4" spans="1:7" ht="14.65" customHeight="1" x14ac:dyDescent="0.2">
      <c r="C4" s="19"/>
      <c r="D4" s="20"/>
    </row>
    <row r="5" spans="1:7" ht="14.65" customHeight="1" x14ac:dyDescent="0.2">
      <c r="B5" s="19"/>
      <c r="C5" s="19"/>
      <c r="D5" s="20"/>
    </row>
    <row r="6" spans="1:7" ht="14.65" customHeight="1" x14ac:dyDescent="0.2">
      <c r="B6" s="19"/>
      <c r="C6" s="19"/>
      <c r="D6" s="20"/>
    </row>
    <row r="7" spans="1:7" ht="14.65" customHeight="1" x14ac:dyDescent="0.2">
      <c r="B7" s="19"/>
      <c r="C7" s="19"/>
      <c r="D7" s="20"/>
    </row>
    <row r="8" spans="1:7" ht="14.65" customHeight="1" x14ac:dyDescent="0.2">
      <c r="D8" s="20"/>
    </row>
    <row r="9" spans="1:7" ht="14.65" customHeight="1" x14ac:dyDescent="0.2">
      <c r="B9" s="19"/>
      <c r="C9" s="19"/>
      <c r="D9" s="20"/>
    </row>
    <row r="10" spans="1:7" ht="14.65" customHeight="1" x14ac:dyDescent="0.2">
      <c r="B10" s="19"/>
      <c r="C10" s="19"/>
      <c r="D10" s="20"/>
    </row>
    <row r="11" spans="1:7" ht="14.65" customHeight="1" x14ac:dyDescent="0.2">
      <c r="B11" s="19"/>
      <c r="C11" s="19"/>
      <c r="D11" s="20"/>
    </row>
    <row r="12" spans="1:7" ht="14.65" customHeight="1" x14ac:dyDescent="0.2">
      <c r="B12" s="19"/>
      <c r="C12" s="19"/>
      <c r="D12" s="20"/>
    </row>
    <row r="13" spans="1:7" ht="14.65" customHeight="1" x14ac:dyDescent="0.2">
      <c r="D13" s="20"/>
    </row>
    <row r="14" spans="1:7" ht="14.65" customHeight="1" x14ac:dyDescent="0.2">
      <c r="B14" s="19"/>
      <c r="C14" s="19"/>
      <c r="D14" s="20"/>
    </row>
    <row r="15" spans="1:7" ht="14.65" customHeight="1" x14ac:dyDescent="0.2">
      <c r="B15" s="19"/>
      <c r="C15" s="19"/>
      <c r="D15" s="20"/>
    </row>
    <row r="16" spans="1:7" ht="14.65" customHeight="1" x14ac:dyDescent="0.2">
      <c r="B16" s="19"/>
      <c r="C16" s="19"/>
      <c r="D16" s="20"/>
    </row>
    <row r="17" spans="2:4" ht="14.65" customHeight="1" x14ac:dyDescent="0.2">
      <c r="B17" s="19"/>
      <c r="C17" s="19"/>
      <c r="D17" s="20"/>
    </row>
    <row r="18" spans="2:4" ht="14.65" customHeight="1" x14ac:dyDescent="0.2">
      <c r="D18" s="20"/>
    </row>
    <row r="19" spans="2:4" ht="14.65" customHeight="1" x14ac:dyDescent="0.2">
      <c r="B19" s="19"/>
      <c r="C19" s="19"/>
      <c r="D19" s="20"/>
    </row>
    <row r="20" spans="2:4" ht="14.65" customHeight="1" x14ac:dyDescent="0.2">
      <c r="B20" s="19"/>
      <c r="C20" s="19"/>
      <c r="D20" s="20"/>
    </row>
    <row r="21" spans="2:4" ht="14.65" customHeight="1" x14ac:dyDescent="0.2">
      <c r="B21" s="19"/>
      <c r="C21" s="19"/>
      <c r="D21" s="20"/>
    </row>
    <row r="22" spans="2:4" ht="14.65" customHeight="1" x14ac:dyDescent="0.2">
      <c r="B22" s="19"/>
      <c r="C22" s="19"/>
      <c r="D22" s="20"/>
    </row>
    <row r="23" spans="2:4" ht="14.65" customHeight="1" x14ac:dyDescent="0.2">
      <c r="D23" s="20"/>
    </row>
    <row r="24" spans="2:4" ht="14.65" customHeight="1" x14ac:dyDescent="0.2">
      <c r="B24" s="19"/>
      <c r="C24" s="19"/>
      <c r="D24" s="20"/>
    </row>
    <row r="25" spans="2:4" ht="14.65" customHeight="1" x14ac:dyDescent="0.2">
      <c r="B25" s="19"/>
      <c r="C25" s="19"/>
      <c r="D25" s="20"/>
    </row>
    <row r="26" spans="2:4" ht="14.65" customHeight="1" x14ac:dyDescent="0.2">
      <c r="B26" s="19"/>
      <c r="C26" s="19"/>
      <c r="D26" s="20"/>
    </row>
    <row r="27" spans="2:4" ht="14.65" customHeight="1" x14ac:dyDescent="0.2">
      <c r="B27" s="19"/>
      <c r="C27" s="19"/>
      <c r="D27" s="20"/>
    </row>
    <row r="28" spans="2:4" ht="14.65" customHeight="1" x14ac:dyDescent="0.2">
      <c r="D28" s="20"/>
    </row>
    <row r="29" spans="2:4" ht="14.65" customHeight="1" x14ac:dyDescent="0.2">
      <c r="B29" s="19"/>
      <c r="C29" s="19"/>
      <c r="D29" s="20"/>
    </row>
    <row r="30" spans="2:4" ht="14.65" customHeight="1" x14ac:dyDescent="0.2">
      <c r="B30" s="19"/>
      <c r="C30" s="19"/>
      <c r="D30" s="20"/>
    </row>
    <row r="31" spans="2:4" ht="14.65" customHeight="1" x14ac:dyDescent="0.2">
      <c r="B31" s="19"/>
      <c r="C31" s="19"/>
      <c r="D31" s="20"/>
    </row>
    <row r="32" spans="2:4" ht="14.65" customHeight="1" x14ac:dyDescent="0.2">
      <c r="B32" s="19"/>
      <c r="C32" s="19"/>
      <c r="D32" s="20"/>
    </row>
    <row r="33" spans="2:4" ht="14.65" customHeight="1" x14ac:dyDescent="0.2">
      <c r="D33" s="20"/>
    </row>
    <row r="34" spans="2:4" ht="14.65" customHeight="1" x14ac:dyDescent="0.2">
      <c r="B34" s="19"/>
      <c r="C34" s="19"/>
      <c r="D34" s="20"/>
    </row>
    <row r="35" spans="2:4" ht="14.65" customHeight="1" x14ac:dyDescent="0.2">
      <c r="B35" s="19"/>
      <c r="C35" s="19"/>
      <c r="D35" s="20"/>
    </row>
    <row r="36" spans="2:4" ht="14.65" customHeight="1" x14ac:dyDescent="0.2">
      <c r="B36" s="19"/>
      <c r="C36" s="19"/>
      <c r="D36" s="20"/>
    </row>
    <row r="37" spans="2:4" ht="14.65" customHeight="1" x14ac:dyDescent="0.2">
      <c r="B37" s="19"/>
      <c r="C37" s="19"/>
      <c r="D37" s="20"/>
    </row>
    <row r="38" spans="2:4" ht="14.65" customHeight="1" x14ac:dyDescent="0.2">
      <c r="D38" s="20"/>
    </row>
    <row r="39" spans="2:4" ht="14.65" customHeight="1" x14ac:dyDescent="0.2">
      <c r="B39" s="19"/>
      <c r="C39" s="19"/>
      <c r="D39" s="20"/>
    </row>
    <row r="40" spans="2:4" ht="14.65" customHeight="1" x14ac:dyDescent="0.2">
      <c r="B40" s="19"/>
      <c r="C40" s="19"/>
      <c r="D40" s="20"/>
    </row>
    <row r="41" spans="2:4" ht="14.65" customHeight="1" x14ac:dyDescent="0.2">
      <c r="B41" s="19"/>
      <c r="C41" s="19"/>
      <c r="D41" s="20"/>
    </row>
    <row r="42" spans="2:4" ht="14.65" customHeight="1" x14ac:dyDescent="0.2">
      <c r="B42" s="19"/>
      <c r="C42" s="19"/>
      <c r="D42" s="20"/>
    </row>
    <row r="43" spans="2:4" ht="14.65" customHeight="1" x14ac:dyDescent="0.2">
      <c r="D43" s="20"/>
    </row>
    <row r="44" spans="2:4" ht="14.65" customHeight="1" x14ac:dyDescent="0.2">
      <c r="B44" s="19"/>
      <c r="C44" s="19"/>
      <c r="D44" s="20"/>
    </row>
    <row r="45" spans="2:4" ht="14.65" customHeight="1" x14ac:dyDescent="0.2">
      <c r="B45" s="19"/>
      <c r="C45" s="19"/>
      <c r="D45" s="20"/>
    </row>
    <row r="46" spans="2:4" ht="14.65" customHeight="1" x14ac:dyDescent="0.2">
      <c r="B46" s="19"/>
      <c r="C46" s="19"/>
      <c r="D46" s="20"/>
    </row>
    <row r="47" spans="2:4" ht="14.65" customHeight="1" x14ac:dyDescent="0.2">
      <c r="B47" s="19"/>
      <c r="C47" s="19"/>
      <c r="D47" s="20"/>
    </row>
    <row r="48" spans="2:4" ht="14.65" customHeight="1" x14ac:dyDescent="0.2">
      <c r="D48" s="20"/>
    </row>
    <row r="49" spans="2:4" ht="14.65" customHeight="1" x14ac:dyDescent="0.2">
      <c r="B49" s="19"/>
      <c r="C49" s="19"/>
      <c r="D49" s="20"/>
    </row>
    <row r="50" spans="2:4" ht="14.65" customHeight="1" x14ac:dyDescent="0.2">
      <c r="B50" s="19"/>
      <c r="C50" s="19"/>
      <c r="D50" s="20"/>
    </row>
    <row r="51" spans="2:4" ht="14.65" customHeight="1" x14ac:dyDescent="0.2">
      <c r="B51" s="19"/>
      <c r="C51" s="19"/>
      <c r="D51" s="20"/>
    </row>
    <row r="52" spans="2:4" ht="14.65" customHeight="1" x14ac:dyDescent="0.2">
      <c r="B52" s="19"/>
      <c r="C52" s="19"/>
      <c r="D52" s="20"/>
    </row>
    <row r="53" spans="2:4" ht="14.65" customHeight="1" x14ac:dyDescent="0.2">
      <c r="D53" s="20"/>
    </row>
    <row r="54" spans="2:4" ht="14.65" customHeight="1" x14ac:dyDescent="0.2">
      <c r="B54" s="19"/>
      <c r="C54" s="19"/>
      <c r="D54" s="20"/>
    </row>
    <row r="55" spans="2:4" ht="14.65" customHeight="1" x14ac:dyDescent="0.2">
      <c r="B55" s="19"/>
      <c r="C55" s="19"/>
      <c r="D55" s="20"/>
    </row>
    <row r="56" spans="2:4" ht="14.65" customHeight="1" x14ac:dyDescent="0.2">
      <c r="B56" s="19"/>
      <c r="C56" s="19"/>
      <c r="D56" s="20"/>
    </row>
    <row r="57" spans="2:4" ht="14.65" customHeight="1" x14ac:dyDescent="0.2">
      <c r="B57" s="19"/>
      <c r="C57" s="19"/>
      <c r="D57" s="20"/>
    </row>
    <row r="58" spans="2:4" ht="14.65" customHeight="1" x14ac:dyDescent="0.2">
      <c r="D58" s="20"/>
    </row>
    <row r="59" spans="2:4" ht="14.65" customHeight="1" x14ac:dyDescent="0.2">
      <c r="B59" s="19"/>
      <c r="C59" s="19"/>
      <c r="D59" s="20"/>
    </row>
    <row r="60" spans="2:4" ht="14.65" customHeight="1" x14ac:dyDescent="0.2">
      <c r="B60" s="19"/>
      <c r="C60" s="19"/>
      <c r="D60" s="20"/>
    </row>
    <row r="61" spans="2:4" ht="14.65" customHeight="1" x14ac:dyDescent="0.2">
      <c r="B61" s="19"/>
      <c r="C61" s="19"/>
      <c r="D61" s="20"/>
    </row>
    <row r="62" spans="2:4" ht="14.65" customHeight="1" x14ac:dyDescent="0.2">
      <c r="B62" s="19"/>
      <c r="C62" s="19"/>
      <c r="D62" s="20"/>
    </row>
    <row r="63" spans="2:4" ht="14.65" customHeight="1" x14ac:dyDescent="0.2">
      <c r="D63" s="20"/>
    </row>
    <row r="64" spans="2:4" ht="14.65" customHeight="1" x14ac:dyDescent="0.2">
      <c r="B64" s="19"/>
      <c r="C64" s="19"/>
      <c r="D64" s="20"/>
    </row>
    <row r="65" spans="2:4" ht="14.65" customHeight="1" x14ac:dyDescent="0.2">
      <c r="B65" s="19"/>
      <c r="C65" s="19"/>
      <c r="D65" s="20"/>
    </row>
    <row r="66" spans="2:4" ht="14.65" customHeight="1" x14ac:dyDescent="0.2">
      <c r="B66" s="19"/>
      <c r="C66" s="19"/>
      <c r="D66" s="20"/>
    </row>
    <row r="67" spans="2:4" ht="14.65" customHeight="1" x14ac:dyDescent="0.2">
      <c r="B67" s="19"/>
      <c r="C67" s="19"/>
      <c r="D67" s="20"/>
    </row>
    <row r="68" spans="2:4" ht="14.65" customHeight="1" x14ac:dyDescent="0.2">
      <c r="D68" s="20"/>
    </row>
    <row r="69" spans="2:4" ht="14.65" customHeight="1" x14ac:dyDescent="0.2">
      <c r="B69" s="19"/>
      <c r="C69" s="19"/>
      <c r="D69" s="20"/>
    </row>
    <row r="70" spans="2:4" ht="14.65" customHeight="1" x14ac:dyDescent="0.2">
      <c r="B70" s="19"/>
      <c r="C70" s="19"/>
      <c r="D70" s="20"/>
    </row>
    <row r="71" spans="2:4" ht="14.65" customHeight="1" x14ac:dyDescent="0.2">
      <c r="B71" s="19"/>
      <c r="C71" s="19"/>
      <c r="D71" s="20"/>
    </row>
    <row r="72" spans="2:4" ht="14.65" customHeight="1" x14ac:dyDescent="0.2">
      <c r="B72" s="19"/>
      <c r="C72" s="19"/>
      <c r="D72" s="20"/>
    </row>
    <row r="73" spans="2:4" ht="14.65" customHeight="1" x14ac:dyDescent="0.2">
      <c r="D73" s="20"/>
    </row>
    <row r="74" spans="2:4" ht="14.65" customHeight="1" x14ac:dyDescent="0.2">
      <c r="B74" s="19"/>
      <c r="C74" s="19"/>
      <c r="D74" s="20"/>
    </row>
    <row r="75" spans="2:4" ht="14.65" customHeight="1" x14ac:dyDescent="0.2">
      <c r="B75" s="19"/>
      <c r="C75" s="19"/>
      <c r="D75" s="20"/>
    </row>
    <row r="76" spans="2:4" ht="14.65" customHeight="1" x14ac:dyDescent="0.2">
      <c r="B76" s="19"/>
      <c r="C76" s="19"/>
      <c r="D76" s="20"/>
    </row>
    <row r="77" spans="2:4" ht="14.65" customHeight="1" x14ac:dyDescent="0.2">
      <c r="B77" s="19"/>
      <c r="C77" s="19"/>
      <c r="D77" s="20"/>
    </row>
    <row r="78" spans="2:4" ht="14.65" customHeight="1" x14ac:dyDescent="0.2">
      <c r="D78" s="20"/>
    </row>
    <row r="79" spans="2:4" ht="14.65" customHeight="1" x14ac:dyDescent="0.2">
      <c r="B79" s="19"/>
      <c r="C79" s="19"/>
      <c r="D79" s="20"/>
    </row>
    <row r="80" spans="2:4" ht="14.65" customHeight="1" x14ac:dyDescent="0.2">
      <c r="B80" s="19"/>
      <c r="C80" s="19"/>
      <c r="D80" s="20"/>
    </row>
    <row r="81" spans="2:4" ht="14.65" customHeight="1" x14ac:dyDescent="0.2">
      <c r="B81" s="19"/>
      <c r="C81" s="19"/>
      <c r="D81" s="20"/>
    </row>
    <row r="82" spans="2:4" ht="14.65" customHeight="1" x14ac:dyDescent="0.2">
      <c r="B82" s="19"/>
      <c r="C82" s="19"/>
      <c r="D82" s="20"/>
    </row>
    <row r="83" spans="2:4" ht="14.65" customHeight="1" x14ac:dyDescent="0.2">
      <c r="D83" s="20"/>
    </row>
    <row r="84" spans="2:4" ht="14.65" customHeight="1" x14ac:dyDescent="0.2">
      <c r="B84" s="19"/>
      <c r="C84" s="19"/>
      <c r="D84" s="20"/>
    </row>
    <row r="85" spans="2:4" ht="14.65" customHeight="1" x14ac:dyDescent="0.2">
      <c r="B85" s="19"/>
      <c r="C85" s="19"/>
      <c r="D85" s="20"/>
    </row>
    <row r="86" spans="2:4" ht="14.65" customHeight="1" x14ac:dyDescent="0.2">
      <c r="B86" s="19"/>
      <c r="C86" s="19"/>
      <c r="D86" s="20"/>
    </row>
    <row r="87" spans="2:4" ht="14.65" customHeight="1" x14ac:dyDescent="0.2">
      <c r="B87" s="19"/>
      <c r="C87" s="19"/>
      <c r="D87" s="20"/>
    </row>
    <row r="88" spans="2:4" ht="14.65" customHeight="1" x14ac:dyDescent="0.2">
      <c r="D88" s="20"/>
    </row>
    <row r="89" spans="2:4" ht="14.65" customHeight="1" x14ac:dyDescent="0.2">
      <c r="B89" s="19"/>
      <c r="C89" s="19"/>
      <c r="D89" s="20"/>
    </row>
    <row r="90" spans="2:4" ht="14.65" customHeight="1" x14ac:dyDescent="0.2">
      <c r="B90" s="19"/>
      <c r="C90" s="19"/>
      <c r="D90" s="20"/>
    </row>
    <row r="91" spans="2:4" ht="14.65" customHeight="1" x14ac:dyDescent="0.2">
      <c r="B91" s="19"/>
      <c r="C91" s="19"/>
      <c r="D91" s="20"/>
    </row>
    <row r="92" spans="2:4" ht="14.65" customHeight="1" x14ac:dyDescent="0.2">
      <c r="B92" s="19"/>
      <c r="C92" s="19"/>
      <c r="D92" s="20"/>
    </row>
    <row r="93" spans="2:4" ht="14.65" customHeight="1" x14ac:dyDescent="0.2">
      <c r="D93" s="20"/>
    </row>
    <row r="94" spans="2:4" ht="14.65" customHeight="1" x14ac:dyDescent="0.2">
      <c r="B94" s="19"/>
      <c r="C94" s="19"/>
      <c r="D94" s="20"/>
    </row>
    <row r="95" spans="2:4" ht="14.65" customHeight="1" x14ac:dyDescent="0.2">
      <c r="B95" s="19"/>
      <c r="C95" s="19"/>
      <c r="D95" s="20"/>
    </row>
    <row r="96" spans="2:4" ht="14.65" customHeight="1" x14ac:dyDescent="0.2">
      <c r="B96" s="19"/>
      <c r="C96" s="19"/>
      <c r="D96" s="20"/>
    </row>
    <row r="97" spans="2:4" ht="14.65" customHeight="1" x14ac:dyDescent="0.2">
      <c r="B97" s="19"/>
      <c r="C97" s="19"/>
      <c r="D97" s="20"/>
    </row>
    <row r="98" spans="2:4" ht="14.65" customHeight="1" x14ac:dyDescent="0.2">
      <c r="D98" s="20"/>
    </row>
    <row r="99" spans="2:4" ht="14.65" customHeight="1" x14ac:dyDescent="0.2">
      <c r="B99" s="19"/>
      <c r="C99" s="19"/>
      <c r="D99" s="20"/>
    </row>
    <row r="100" spans="2:4" ht="14.65" customHeight="1" x14ac:dyDescent="0.2">
      <c r="B100" s="19"/>
      <c r="C100" s="19"/>
      <c r="D100" s="20"/>
    </row>
    <row r="101" spans="2:4" ht="14.65" customHeight="1" x14ac:dyDescent="0.2">
      <c r="B101" s="19"/>
      <c r="C101" s="19"/>
      <c r="D101" s="20"/>
    </row>
    <row r="102" spans="2:4" ht="14.65" customHeight="1" x14ac:dyDescent="0.2">
      <c r="B102" s="19"/>
      <c r="C102" s="19"/>
      <c r="D102" s="20"/>
    </row>
    <row r="103" spans="2:4" ht="14.65" customHeight="1" x14ac:dyDescent="0.2">
      <c r="D103" s="20"/>
    </row>
    <row r="104" spans="2:4" ht="14.65" customHeight="1" x14ac:dyDescent="0.2">
      <c r="B104" s="19"/>
      <c r="C104" s="19"/>
      <c r="D104" s="20"/>
    </row>
    <row r="105" spans="2:4" ht="14.65" customHeight="1" x14ac:dyDescent="0.2">
      <c r="B105" s="19"/>
      <c r="C105" s="19"/>
      <c r="D105" s="20"/>
    </row>
    <row r="106" spans="2:4" ht="14.65" customHeight="1" x14ac:dyDescent="0.2">
      <c r="B106" s="19"/>
      <c r="C106" s="19"/>
      <c r="D106" s="20"/>
    </row>
    <row r="107" spans="2:4" ht="14.65" customHeight="1" x14ac:dyDescent="0.2">
      <c r="B107" s="19"/>
      <c r="C107" s="19"/>
      <c r="D107" s="20"/>
    </row>
    <row r="108" spans="2:4" ht="14.65" customHeight="1" x14ac:dyDescent="0.2">
      <c r="D108" s="20"/>
    </row>
    <row r="109" spans="2:4" ht="14.65" customHeight="1" x14ac:dyDescent="0.2">
      <c r="B109" s="19"/>
      <c r="C109" s="19"/>
      <c r="D109" s="20"/>
    </row>
    <row r="110" spans="2:4" ht="14.65" customHeight="1" x14ac:dyDescent="0.2">
      <c r="B110" s="19"/>
      <c r="C110" s="19"/>
      <c r="D110" s="20"/>
    </row>
    <row r="111" spans="2:4" ht="14.65" customHeight="1" x14ac:dyDescent="0.2">
      <c r="B111" s="19"/>
      <c r="C111" s="19"/>
      <c r="D111" s="20"/>
    </row>
    <row r="112" spans="2:4" ht="14.65" customHeight="1" x14ac:dyDescent="0.2">
      <c r="B112" s="19"/>
      <c r="C112" s="19"/>
      <c r="D112" s="20"/>
    </row>
    <row r="113" spans="2:4" ht="14.65" customHeight="1" x14ac:dyDescent="0.2">
      <c r="D113" s="20"/>
    </row>
    <row r="114" spans="2:4" ht="14.65" customHeight="1" x14ac:dyDescent="0.2">
      <c r="B114" s="19"/>
      <c r="C114" s="19"/>
      <c r="D114" s="20"/>
    </row>
    <row r="115" spans="2:4" ht="14.65" customHeight="1" x14ac:dyDescent="0.2">
      <c r="B115" s="19"/>
      <c r="C115" s="19"/>
      <c r="D115" s="20"/>
    </row>
    <row r="116" spans="2:4" ht="14.65" customHeight="1" x14ac:dyDescent="0.2">
      <c r="B116" s="19"/>
      <c r="C116" s="19"/>
      <c r="D116" s="20"/>
    </row>
    <row r="117" spans="2:4" ht="14.65" customHeight="1" x14ac:dyDescent="0.2">
      <c r="B117" s="19"/>
      <c r="C117" s="19"/>
      <c r="D117" s="20"/>
    </row>
    <row r="118" spans="2:4" ht="14.65" customHeight="1" x14ac:dyDescent="0.2">
      <c r="D118" s="20"/>
    </row>
    <row r="119" spans="2:4" ht="14.65" customHeight="1" x14ac:dyDescent="0.2">
      <c r="B119" s="19"/>
      <c r="C119" s="19"/>
      <c r="D119" s="20"/>
    </row>
    <row r="120" spans="2:4" ht="14.65" customHeight="1" x14ac:dyDescent="0.2">
      <c r="B120" s="19"/>
      <c r="C120" s="19"/>
      <c r="D120" s="20"/>
    </row>
    <row r="121" spans="2:4" ht="14.65" customHeight="1" x14ac:dyDescent="0.2">
      <c r="B121" s="19"/>
      <c r="C121" s="19"/>
      <c r="D121" s="20"/>
    </row>
    <row r="122" spans="2:4" ht="14.65" customHeight="1" x14ac:dyDescent="0.2">
      <c r="B122" s="19"/>
      <c r="C122" s="19"/>
      <c r="D122" s="20"/>
    </row>
    <row r="123" spans="2:4" ht="14.65" customHeight="1" x14ac:dyDescent="0.2">
      <c r="D123" s="20"/>
    </row>
    <row r="124" spans="2:4" ht="14.65" customHeight="1" x14ac:dyDescent="0.2">
      <c r="B124" s="19"/>
      <c r="C124" s="19"/>
      <c r="D124" s="20"/>
    </row>
    <row r="125" spans="2:4" ht="14.65" customHeight="1" x14ac:dyDescent="0.2">
      <c r="B125" s="19"/>
      <c r="C125" s="19"/>
      <c r="D125" s="20"/>
    </row>
    <row r="126" spans="2:4" ht="14.65" customHeight="1" x14ac:dyDescent="0.2">
      <c r="B126" s="19"/>
      <c r="C126" s="19"/>
      <c r="D126" s="20"/>
    </row>
    <row r="127" spans="2:4" ht="14.65" customHeight="1" x14ac:dyDescent="0.2">
      <c r="B127" s="19"/>
      <c r="C127" s="19"/>
      <c r="D127" s="20"/>
    </row>
    <row r="128" spans="2:4" ht="14.65" customHeight="1" x14ac:dyDescent="0.2">
      <c r="D128" s="20"/>
    </row>
  </sheetData>
  <sheetProtection selectLockedCells="1" selectUnlockedCells="1"/>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73"/>
  <sheetViews>
    <sheetView showGridLines="0" topLeftCell="A34" workbookViewId="0">
      <selection activeCell="F62" sqref="F62"/>
    </sheetView>
  </sheetViews>
  <sheetFormatPr defaultColWidth="11.42578125" defaultRowHeight="12.75" x14ac:dyDescent="0.2"/>
  <cols>
    <col min="1" max="1" width="28.85546875" customWidth="1"/>
    <col min="2" max="2" width="15.5703125" customWidth="1"/>
    <col min="3" max="3" width="19" customWidth="1"/>
    <col min="4" max="5" width="17.42578125" customWidth="1"/>
    <col min="6" max="6" width="22.42578125" customWidth="1"/>
  </cols>
  <sheetData>
    <row r="1" spans="1:19" ht="28.35" customHeight="1" x14ac:dyDescent="0.25">
      <c r="A1" s="6" t="s">
        <v>1</v>
      </c>
      <c r="B1" s="6" t="s">
        <v>163</v>
      </c>
      <c r="C1" s="6" t="s">
        <v>164</v>
      </c>
      <c r="D1" s="21" t="s">
        <v>232</v>
      </c>
      <c r="E1" s="21" t="s">
        <v>233</v>
      </c>
      <c r="F1" s="6" t="s">
        <v>165</v>
      </c>
      <c r="G1" s="6">
        <v>2020</v>
      </c>
      <c r="H1" s="6">
        <v>2025</v>
      </c>
      <c r="I1" s="6">
        <v>2030</v>
      </c>
      <c r="J1" s="6">
        <v>2035</v>
      </c>
      <c r="K1" s="6">
        <v>2040</v>
      </c>
      <c r="L1" s="6">
        <v>2045</v>
      </c>
      <c r="M1" s="6">
        <v>2050</v>
      </c>
      <c r="N1" s="6" t="s">
        <v>167</v>
      </c>
      <c r="O1" s="6" t="s">
        <v>168</v>
      </c>
    </row>
    <row r="2" spans="1:19" ht="14.65" customHeight="1" x14ac:dyDescent="0.2">
      <c r="A2" s="43" t="s">
        <v>4</v>
      </c>
      <c r="B2" s="2" t="s">
        <v>169</v>
      </c>
      <c r="C2" s="2"/>
      <c r="D2" s="2" t="s">
        <v>124</v>
      </c>
      <c r="E2" s="2" t="s">
        <v>105</v>
      </c>
      <c r="F2" s="2"/>
      <c r="G2" s="2">
        <v>1</v>
      </c>
      <c r="H2" s="14" t="s">
        <v>173</v>
      </c>
      <c r="I2" s="14" t="s">
        <v>173</v>
      </c>
      <c r="J2" s="14" t="s">
        <v>173</v>
      </c>
      <c r="K2" s="14" t="s">
        <v>173</v>
      </c>
      <c r="L2" s="14" t="s">
        <v>173</v>
      </c>
      <c r="M2" s="14" t="s">
        <v>173</v>
      </c>
      <c r="N2" s="2" t="s">
        <v>234</v>
      </c>
      <c r="O2" s="2">
        <v>1</v>
      </c>
    </row>
    <row r="3" spans="1:19" ht="14.65" customHeight="1" x14ac:dyDescent="0.2">
      <c r="A3" s="43"/>
      <c r="B3" s="2" t="s">
        <v>169</v>
      </c>
      <c r="C3" s="2"/>
      <c r="D3" s="2" t="s">
        <v>133</v>
      </c>
      <c r="E3" s="2" t="s">
        <v>105</v>
      </c>
      <c r="F3" s="2"/>
      <c r="G3" s="2">
        <v>1</v>
      </c>
      <c r="H3" s="14" t="s">
        <v>173</v>
      </c>
      <c r="I3" s="14" t="s">
        <v>173</v>
      </c>
      <c r="J3" s="14" t="s">
        <v>173</v>
      </c>
      <c r="K3" s="14" t="s">
        <v>173</v>
      </c>
      <c r="L3" s="14" t="s">
        <v>173</v>
      </c>
      <c r="M3" s="14" t="s">
        <v>173</v>
      </c>
      <c r="N3" s="2" t="s">
        <v>234</v>
      </c>
      <c r="O3" s="2">
        <v>1</v>
      </c>
    </row>
    <row r="4" spans="1:19" ht="14.65" customHeight="1" x14ac:dyDescent="0.2">
      <c r="A4" s="43"/>
      <c r="B4" s="2" t="s">
        <v>169</v>
      </c>
      <c r="C4" s="2"/>
      <c r="D4" s="2" t="s">
        <v>131</v>
      </c>
      <c r="E4" s="2" t="s">
        <v>105</v>
      </c>
      <c r="F4" s="2"/>
      <c r="G4" s="2">
        <v>1</v>
      </c>
      <c r="H4" s="14" t="s">
        <v>173</v>
      </c>
      <c r="I4" s="14" t="s">
        <v>173</v>
      </c>
      <c r="J4" s="14" t="s">
        <v>173</v>
      </c>
      <c r="K4" s="14" t="s">
        <v>173</v>
      </c>
      <c r="L4" s="14" t="s">
        <v>173</v>
      </c>
      <c r="M4" s="14" t="s">
        <v>173</v>
      </c>
      <c r="N4" s="2" t="s">
        <v>234</v>
      </c>
      <c r="O4" s="2">
        <v>1</v>
      </c>
    </row>
    <row r="5" spans="1:19" ht="14.65" customHeight="1" x14ac:dyDescent="0.2">
      <c r="A5" s="43"/>
      <c r="B5" s="2" t="s">
        <v>169</v>
      </c>
      <c r="C5" s="2"/>
      <c r="D5" s="2" t="s">
        <v>141</v>
      </c>
      <c r="E5" s="2" t="s">
        <v>105</v>
      </c>
      <c r="F5" s="2"/>
      <c r="G5" s="2">
        <v>1</v>
      </c>
      <c r="H5" s="14" t="s">
        <v>173</v>
      </c>
      <c r="I5" s="14" t="s">
        <v>173</v>
      </c>
      <c r="J5" s="14" t="s">
        <v>173</v>
      </c>
      <c r="K5" s="14" t="s">
        <v>173</v>
      </c>
      <c r="L5" s="14" t="s">
        <v>173</v>
      </c>
      <c r="M5" s="14" t="s">
        <v>173</v>
      </c>
      <c r="N5" s="2" t="s">
        <v>234</v>
      </c>
      <c r="O5" s="2">
        <v>1</v>
      </c>
    </row>
    <row r="6" spans="1:19" ht="14.65" customHeight="1" x14ac:dyDescent="0.2">
      <c r="A6" s="43" t="s">
        <v>7</v>
      </c>
      <c r="B6" s="2" t="s">
        <v>175</v>
      </c>
      <c r="C6" s="2"/>
      <c r="D6" s="2" t="s">
        <v>124</v>
      </c>
      <c r="E6" s="2" t="s">
        <v>101</v>
      </c>
      <c r="F6" s="2"/>
      <c r="G6" s="2">
        <v>1</v>
      </c>
      <c r="H6" s="14" t="s">
        <v>173</v>
      </c>
      <c r="I6" s="14" t="s">
        <v>173</v>
      </c>
      <c r="J6" s="14" t="s">
        <v>173</v>
      </c>
      <c r="K6" s="14" t="s">
        <v>173</v>
      </c>
      <c r="L6" s="14" t="s">
        <v>173</v>
      </c>
      <c r="M6" s="14" t="s">
        <v>173</v>
      </c>
      <c r="N6" s="2" t="s">
        <v>234</v>
      </c>
      <c r="O6" s="2">
        <v>1</v>
      </c>
    </row>
    <row r="7" spans="1:19" ht="14.65" customHeight="1" x14ac:dyDescent="0.2">
      <c r="A7" s="43"/>
      <c r="B7" s="2" t="s">
        <v>175</v>
      </c>
      <c r="C7" s="2"/>
      <c r="D7" s="2" t="s">
        <v>122</v>
      </c>
      <c r="E7" s="2" t="s">
        <v>101</v>
      </c>
      <c r="F7" s="2"/>
      <c r="G7" s="2">
        <v>1</v>
      </c>
      <c r="H7" s="14" t="s">
        <v>173</v>
      </c>
      <c r="I7" s="14" t="s">
        <v>173</v>
      </c>
      <c r="J7" s="14" t="s">
        <v>173</v>
      </c>
      <c r="K7" s="14" t="s">
        <v>173</v>
      </c>
      <c r="L7" s="14" t="s">
        <v>173</v>
      </c>
      <c r="M7" s="14" t="s">
        <v>173</v>
      </c>
      <c r="N7" s="2" t="s">
        <v>234</v>
      </c>
      <c r="O7" s="2">
        <v>1</v>
      </c>
    </row>
    <row r="8" spans="1:19" ht="14.65" customHeight="1" x14ac:dyDescent="0.2">
      <c r="A8" s="43"/>
      <c r="B8" s="2" t="s">
        <v>175</v>
      </c>
      <c r="C8" s="2"/>
      <c r="D8" s="2" t="s">
        <v>131</v>
      </c>
      <c r="E8" s="2" t="s">
        <v>101</v>
      </c>
      <c r="F8" s="2"/>
      <c r="G8" s="2">
        <v>1</v>
      </c>
      <c r="H8" s="14" t="s">
        <v>173</v>
      </c>
      <c r="I8" s="14" t="s">
        <v>173</v>
      </c>
      <c r="J8" s="14" t="s">
        <v>173</v>
      </c>
      <c r="K8" s="14" t="s">
        <v>173</v>
      </c>
      <c r="L8" s="14" t="s">
        <v>173</v>
      </c>
      <c r="M8" s="14" t="s">
        <v>173</v>
      </c>
      <c r="N8" s="2" t="s">
        <v>234</v>
      </c>
      <c r="O8" s="2">
        <v>1</v>
      </c>
    </row>
    <row r="9" spans="1:19" ht="14.65" customHeight="1" x14ac:dyDescent="0.2">
      <c r="A9" s="43"/>
      <c r="B9" s="2" t="s">
        <v>175</v>
      </c>
      <c r="C9" s="2"/>
      <c r="D9" s="2" t="s">
        <v>135</v>
      </c>
      <c r="E9" s="2" t="s">
        <v>101</v>
      </c>
      <c r="F9" s="2"/>
      <c r="G9" s="2">
        <v>1</v>
      </c>
      <c r="H9" s="14" t="s">
        <v>173</v>
      </c>
      <c r="I9" s="14" t="s">
        <v>173</v>
      </c>
      <c r="J9" s="14" t="s">
        <v>173</v>
      </c>
      <c r="K9" s="14" t="s">
        <v>173</v>
      </c>
      <c r="L9" s="14" t="s">
        <v>173</v>
      </c>
      <c r="M9" s="14" t="s">
        <v>173</v>
      </c>
      <c r="N9" s="2" t="s">
        <v>234</v>
      </c>
      <c r="O9" s="2">
        <v>1</v>
      </c>
    </row>
    <row r="10" spans="1:19" ht="14.65" customHeight="1" x14ac:dyDescent="0.2">
      <c r="A10" s="43"/>
      <c r="B10" s="2" t="s">
        <v>175</v>
      </c>
      <c r="C10" s="2"/>
      <c r="D10" s="2" t="s">
        <v>120</v>
      </c>
      <c r="E10" s="2" t="s">
        <v>101</v>
      </c>
      <c r="F10" s="2"/>
      <c r="G10" s="2">
        <v>1</v>
      </c>
      <c r="H10" s="14" t="s">
        <v>173</v>
      </c>
      <c r="I10" s="14" t="s">
        <v>173</v>
      </c>
      <c r="J10" s="14" t="s">
        <v>173</v>
      </c>
      <c r="K10" s="14" t="s">
        <v>173</v>
      </c>
      <c r="L10" s="14" t="s">
        <v>173</v>
      </c>
      <c r="M10" s="14" t="s">
        <v>173</v>
      </c>
      <c r="N10" s="2" t="s">
        <v>234</v>
      </c>
      <c r="O10" s="2">
        <v>1</v>
      </c>
    </row>
    <row r="11" spans="1:19" ht="14.65" customHeight="1" x14ac:dyDescent="0.2">
      <c r="A11" s="4" t="s">
        <v>9</v>
      </c>
      <c r="B11" s="2" t="s">
        <v>198</v>
      </c>
      <c r="C11" s="2" t="s">
        <v>235</v>
      </c>
      <c r="D11" s="2" t="s">
        <v>137</v>
      </c>
      <c r="E11" s="2" t="s">
        <v>103</v>
      </c>
      <c r="F11" s="2" t="s">
        <v>236</v>
      </c>
      <c r="G11" s="22">
        <f>504.4/21.29</f>
        <v>23.691874119304838</v>
      </c>
      <c r="H11" s="14" t="s">
        <v>173</v>
      </c>
      <c r="I11" s="14" t="s">
        <v>173</v>
      </c>
      <c r="J11" s="14" t="s">
        <v>173</v>
      </c>
      <c r="K11" s="14" t="s">
        <v>173</v>
      </c>
      <c r="L11" s="14" t="s">
        <v>173</v>
      </c>
      <c r="M11" s="14" t="s">
        <v>173</v>
      </c>
      <c r="N11" s="2" t="s">
        <v>237</v>
      </c>
      <c r="O11" s="2">
        <v>1</v>
      </c>
      <c r="S11" s="23"/>
    </row>
    <row r="12" spans="1:19" ht="14.65" customHeight="1" x14ac:dyDescent="0.2">
      <c r="A12" s="43" t="s">
        <v>11</v>
      </c>
      <c r="B12" s="2" t="s">
        <v>176</v>
      </c>
      <c r="C12" s="2" t="s">
        <v>170</v>
      </c>
      <c r="D12" s="2" t="s">
        <v>124</v>
      </c>
      <c r="E12" s="2" t="s">
        <v>109</v>
      </c>
      <c r="F12" s="2"/>
      <c r="G12" s="2">
        <v>1</v>
      </c>
      <c r="H12" s="14" t="s">
        <v>173</v>
      </c>
      <c r="I12" s="14" t="s">
        <v>173</v>
      </c>
      <c r="J12" s="14" t="s">
        <v>173</v>
      </c>
      <c r="K12" s="14" t="s">
        <v>173</v>
      </c>
      <c r="L12" s="14" t="s">
        <v>173</v>
      </c>
      <c r="M12" s="14" t="s">
        <v>173</v>
      </c>
      <c r="N12" s="2" t="s">
        <v>234</v>
      </c>
      <c r="O12" s="2">
        <v>1</v>
      </c>
    </row>
    <row r="13" spans="1:19" ht="14.65" customHeight="1" x14ac:dyDescent="0.2">
      <c r="A13" s="43"/>
      <c r="B13" s="2" t="s">
        <v>176</v>
      </c>
      <c r="C13" s="2"/>
      <c r="D13" s="2" t="s">
        <v>122</v>
      </c>
      <c r="E13" s="2" t="s">
        <v>109</v>
      </c>
      <c r="F13" s="2"/>
      <c r="G13" s="2">
        <v>1</v>
      </c>
      <c r="H13" s="14" t="s">
        <v>173</v>
      </c>
      <c r="I13" s="14" t="s">
        <v>173</v>
      </c>
      <c r="J13" s="14" t="s">
        <v>173</v>
      </c>
      <c r="K13" s="14" t="s">
        <v>173</v>
      </c>
      <c r="L13" s="14" t="s">
        <v>173</v>
      </c>
      <c r="M13" s="14" t="s">
        <v>173</v>
      </c>
      <c r="N13" s="2" t="s">
        <v>234</v>
      </c>
      <c r="O13" s="2">
        <v>1</v>
      </c>
    </row>
    <row r="14" spans="1:19" ht="14.65" customHeight="1" x14ac:dyDescent="0.2">
      <c r="A14" s="43"/>
      <c r="B14" s="2" t="s">
        <v>176</v>
      </c>
      <c r="C14" s="2"/>
      <c r="D14" s="2" t="s">
        <v>135</v>
      </c>
      <c r="E14" s="2" t="s">
        <v>109</v>
      </c>
      <c r="F14" s="2"/>
      <c r="G14" s="2">
        <v>1</v>
      </c>
      <c r="H14" s="14" t="s">
        <v>173</v>
      </c>
      <c r="I14" s="14" t="s">
        <v>173</v>
      </c>
      <c r="J14" s="14" t="s">
        <v>173</v>
      </c>
      <c r="K14" s="14" t="s">
        <v>173</v>
      </c>
      <c r="L14" s="14" t="s">
        <v>173</v>
      </c>
      <c r="M14" s="14" t="s">
        <v>173</v>
      </c>
      <c r="N14" s="2" t="s">
        <v>234</v>
      </c>
      <c r="O14" s="2">
        <v>1</v>
      </c>
    </row>
    <row r="15" spans="1:19" ht="14.65" customHeight="1" x14ac:dyDescent="0.2">
      <c r="A15" s="43"/>
      <c r="B15" s="2" t="s">
        <v>176</v>
      </c>
      <c r="C15" s="2"/>
      <c r="D15" s="2" t="s">
        <v>147</v>
      </c>
      <c r="E15" s="2" t="s">
        <v>109</v>
      </c>
      <c r="F15" s="2"/>
      <c r="G15" s="2">
        <v>1</v>
      </c>
      <c r="H15" s="14" t="s">
        <v>173</v>
      </c>
      <c r="I15" s="14" t="s">
        <v>173</v>
      </c>
      <c r="J15" s="14" t="s">
        <v>173</v>
      </c>
      <c r="K15" s="14" t="s">
        <v>173</v>
      </c>
      <c r="L15" s="14" t="s">
        <v>173</v>
      </c>
      <c r="M15" s="14" t="s">
        <v>173</v>
      </c>
      <c r="N15" s="2" t="s">
        <v>234</v>
      </c>
      <c r="O15" s="2">
        <v>1</v>
      </c>
    </row>
    <row r="16" spans="1:19" ht="14.65" customHeight="1" x14ac:dyDescent="0.2">
      <c r="A16" s="43" t="s">
        <v>13</v>
      </c>
      <c r="B16" s="2" t="s">
        <v>177</v>
      </c>
      <c r="C16" s="2"/>
      <c r="D16" s="2" t="s">
        <v>124</v>
      </c>
      <c r="E16" s="2" t="s">
        <v>93</v>
      </c>
      <c r="F16" s="2"/>
      <c r="G16" s="2">
        <v>1</v>
      </c>
      <c r="H16" s="14" t="s">
        <v>173</v>
      </c>
      <c r="I16" s="14" t="s">
        <v>173</v>
      </c>
      <c r="J16" s="14" t="s">
        <v>173</v>
      </c>
      <c r="K16" s="14" t="s">
        <v>173</v>
      </c>
      <c r="L16" s="14" t="s">
        <v>173</v>
      </c>
      <c r="M16" s="14" t="s">
        <v>173</v>
      </c>
      <c r="N16" s="2" t="s">
        <v>234</v>
      </c>
      <c r="O16" s="2">
        <v>1</v>
      </c>
    </row>
    <row r="17" spans="1:15" ht="14.65" customHeight="1" x14ac:dyDescent="0.2">
      <c r="A17" s="43"/>
      <c r="B17" s="2" t="s">
        <v>177</v>
      </c>
      <c r="C17" s="2"/>
      <c r="D17" s="2" t="s">
        <v>143</v>
      </c>
      <c r="E17" s="2" t="s">
        <v>93</v>
      </c>
      <c r="F17" s="2"/>
      <c r="G17" s="2">
        <v>1</v>
      </c>
      <c r="H17" s="14" t="s">
        <v>173</v>
      </c>
      <c r="I17" s="14" t="s">
        <v>173</v>
      </c>
      <c r="J17" s="14" t="s">
        <v>173</v>
      </c>
      <c r="K17" s="14" t="s">
        <v>173</v>
      </c>
      <c r="L17" s="14" t="s">
        <v>173</v>
      </c>
      <c r="M17" s="14" t="s">
        <v>173</v>
      </c>
      <c r="N17" s="2" t="s">
        <v>234</v>
      </c>
      <c r="O17" s="2">
        <v>1</v>
      </c>
    </row>
    <row r="18" spans="1:15" ht="14.65" customHeight="1" x14ac:dyDescent="0.2">
      <c r="A18" s="43"/>
      <c r="B18" s="2" t="s">
        <v>177</v>
      </c>
      <c r="C18" s="2"/>
      <c r="D18" s="2" t="s">
        <v>120</v>
      </c>
      <c r="E18" s="2" t="s">
        <v>93</v>
      </c>
      <c r="F18" s="2"/>
      <c r="G18" s="2">
        <v>1</v>
      </c>
      <c r="H18" s="14" t="s">
        <v>173</v>
      </c>
      <c r="I18" s="14" t="s">
        <v>173</v>
      </c>
      <c r="J18" s="14" t="s">
        <v>173</v>
      </c>
      <c r="K18" s="14" t="s">
        <v>173</v>
      </c>
      <c r="L18" s="14" t="s">
        <v>173</v>
      </c>
      <c r="M18" s="14" t="s">
        <v>173</v>
      </c>
      <c r="N18" s="2" t="s">
        <v>234</v>
      </c>
      <c r="O18" s="2">
        <v>1</v>
      </c>
    </row>
    <row r="19" spans="1:15" ht="14.65" customHeight="1" x14ac:dyDescent="0.2">
      <c r="A19" s="43" t="s">
        <v>15</v>
      </c>
      <c r="B19" s="2" t="s">
        <v>178</v>
      </c>
      <c r="C19" s="2"/>
      <c r="D19" s="2" t="s">
        <v>124</v>
      </c>
      <c r="E19" s="2" t="s">
        <v>107</v>
      </c>
      <c r="F19" s="2"/>
      <c r="G19" s="2">
        <v>1</v>
      </c>
      <c r="H19" s="14" t="s">
        <v>173</v>
      </c>
      <c r="I19" s="14" t="s">
        <v>173</v>
      </c>
      <c r="J19" s="14" t="s">
        <v>173</v>
      </c>
      <c r="K19" s="14" t="s">
        <v>173</v>
      </c>
      <c r="L19" s="14" t="s">
        <v>173</v>
      </c>
      <c r="M19" s="14" t="s">
        <v>173</v>
      </c>
      <c r="N19" s="2" t="s">
        <v>234</v>
      </c>
      <c r="O19" s="2">
        <v>1</v>
      </c>
    </row>
    <row r="20" spans="1:15" ht="14.65" customHeight="1" x14ac:dyDescent="0.2">
      <c r="A20" s="43"/>
      <c r="B20" s="2" t="s">
        <v>178</v>
      </c>
      <c r="C20" s="2"/>
      <c r="D20" s="2" t="s">
        <v>133</v>
      </c>
      <c r="E20" s="2" t="s">
        <v>107</v>
      </c>
      <c r="F20" s="2"/>
      <c r="G20" s="2">
        <v>1</v>
      </c>
      <c r="H20" s="14" t="s">
        <v>173</v>
      </c>
      <c r="I20" s="14" t="s">
        <v>173</v>
      </c>
      <c r="J20" s="14" t="s">
        <v>173</v>
      </c>
      <c r="K20" s="14" t="s">
        <v>173</v>
      </c>
      <c r="L20" s="14" t="s">
        <v>173</v>
      </c>
      <c r="M20" s="14" t="s">
        <v>173</v>
      </c>
      <c r="N20" s="2" t="s">
        <v>234</v>
      </c>
      <c r="O20" s="2">
        <v>1</v>
      </c>
    </row>
    <row r="21" spans="1:15" ht="14.65" customHeight="1" x14ac:dyDescent="0.2">
      <c r="A21" s="43"/>
      <c r="B21" s="2" t="s">
        <v>178</v>
      </c>
      <c r="C21" s="2"/>
      <c r="D21" s="2" t="s">
        <v>131</v>
      </c>
      <c r="E21" s="2" t="s">
        <v>107</v>
      </c>
      <c r="F21" s="2"/>
      <c r="G21" s="2">
        <v>1</v>
      </c>
      <c r="H21" s="14" t="s">
        <v>173</v>
      </c>
      <c r="I21" s="14" t="s">
        <v>173</v>
      </c>
      <c r="J21" s="14" t="s">
        <v>173</v>
      </c>
      <c r="K21" s="14" t="s">
        <v>173</v>
      </c>
      <c r="L21" s="14" t="s">
        <v>173</v>
      </c>
      <c r="M21" s="14" t="s">
        <v>173</v>
      </c>
      <c r="N21" s="2" t="s">
        <v>234</v>
      </c>
      <c r="O21" s="2">
        <v>1</v>
      </c>
    </row>
    <row r="22" spans="1:15" ht="14.65" customHeight="1" x14ac:dyDescent="0.2">
      <c r="A22" s="43"/>
      <c r="B22" s="2" t="s">
        <v>178</v>
      </c>
      <c r="C22" s="2"/>
      <c r="D22" s="2" t="s">
        <v>145</v>
      </c>
      <c r="E22" s="2" t="s">
        <v>107</v>
      </c>
      <c r="F22" s="2"/>
      <c r="G22" s="2">
        <v>1</v>
      </c>
      <c r="H22" s="14" t="s">
        <v>173</v>
      </c>
      <c r="I22" s="14" t="s">
        <v>173</v>
      </c>
      <c r="J22" s="14" t="s">
        <v>173</v>
      </c>
      <c r="K22" s="14" t="s">
        <v>173</v>
      </c>
      <c r="L22" s="14" t="s">
        <v>173</v>
      </c>
      <c r="M22" s="14" t="s">
        <v>173</v>
      </c>
      <c r="N22" s="2" t="s">
        <v>234</v>
      </c>
      <c r="O22" s="2">
        <v>1</v>
      </c>
    </row>
    <row r="23" spans="1:15" ht="14.65" customHeight="1" x14ac:dyDescent="0.2">
      <c r="A23" s="43"/>
      <c r="B23" s="2" t="s">
        <v>178</v>
      </c>
      <c r="C23" s="2"/>
      <c r="D23" s="2" t="s">
        <v>143</v>
      </c>
      <c r="E23" s="2" t="s">
        <v>107</v>
      </c>
      <c r="F23" s="2"/>
      <c r="G23" s="2">
        <v>1</v>
      </c>
      <c r="H23" s="14" t="s">
        <v>173</v>
      </c>
      <c r="I23" s="14" t="s">
        <v>173</v>
      </c>
      <c r="J23" s="14" t="s">
        <v>173</v>
      </c>
      <c r="K23" s="14" t="s">
        <v>173</v>
      </c>
      <c r="L23" s="14" t="s">
        <v>173</v>
      </c>
      <c r="M23" s="14" t="s">
        <v>173</v>
      </c>
      <c r="N23" s="2" t="s">
        <v>234</v>
      </c>
      <c r="O23" s="2">
        <v>1</v>
      </c>
    </row>
    <row r="24" spans="1:15" ht="14.65" customHeight="1" x14ac:dyDescent="0.2">
      <c r="A24" s="43"/>
      <c r="B24" s="2" t="s">
        <v>178</v>
      </c>
      <c r="C24" s="2"/>
      <c r="D24" s="2" t="s">
        <v>135</v>
      </c>
      <c r="E24" s="2" t="s">
        <v>107</v>
      </c>
      <c r="F24" s="2"/>
      <c r="G24" s="2">
        <v>1</v>
      </c>
      <c r="H24" s="14" t="s">
        <v>173</v>
      </c>
      <c r="I24" s="14" t="s">
        <v>173</v>
      </c>
      <c r="J24" s="14" t="s">
        <v>173</v>
      </c>
      <c r="K24" s="14" t="s">
        <v>173</v>
      </c>
      <c r="L24" s="14" t="s">
        <v>173</v>
      </c>
      <c r="M24" s="14" t="s">
        <v>173</v>
      </c>
      <c r="N24" s="2" t="s">
        <v>234</v>
      </c>
      <c r="O24" s="2">
        <v>1</v>
      </c>
    </row>
    <row r="25" spans="1:15" ht="14.65" customHeight="1" x14ac:dyDescent="0.2">
      <c r="A25" s="43" t="s">
        <v>17</v>
      </c>
      <c r="B25" s="2" t="s">
        <v>179</v>
      </c>
      <c r="C25" s="2"/>
      <c r="D25" s="2" t="s">
        <v>124</v>
      </c>
      <c r="E25" s="2" t="s">
        <v>99</v>
      </c>
      <c r="F25" s="2"/>
      <c r="G25" s="2">
        <v>1</v>
      </c>
      <c r="H25" s="14" t="s">
        <v>173</v>
      </c>
      <c r="I25" s="14" t="s">
        <v>173</v>
      </c>
      <c r="J25" s="14" t="s">
        <v>173</v>
      </c>
      <c r="K25" s="14" t="s">
        <v>173</v>
      </c>
      <c r="L25" s="14" t="s">
        <v>173</v>
      </c>
      <c r="M25" s="14" t="s">
        <v>173</v>
      </c>
      <c r="N25" s="2" t="s">
        <v>234</v>
      </c>
      <c r="O25" s="2">
        <v>1</v>
      </c>
    </row>
    <row r="26" spans="1:15" ht="14.65" customHeight="1" x14ac:dyDescent="0.2">
      <c r="A26" s="43"/>
      <c r="B26" s="2" t="s">
        <v>179</v>
      </c>
      <c r="C26" s="2"/>
      <c r="D26" s="2" t="s">
        <v>133</v>
      </c>
      <c r="E26" s="2" t="s">
        <v>99</v>
      </c>
      <c r="F26" s="2"/>
      <c r="G26" s="2">
        <v>1</v>
      </c>
      <c r="H26" s="14" t="s">
        <v>173</v>
      </c>
      <c r="I26" s="14" t="s">
        <v>173</v>
      </c>
      <c r="J26" s="14" t="s">
        <v>173</v>
      </c>
      <c r="K26" s="14" t="s">
        <v>173</v>
      </c>
      <c r="L26" s="14" t="s">
        <v>173</v>
      </c>
      <c r="M26" s="14" t="s">
        <v>173</v>
      </c>
      <c r="N26" s="2" t="s">
        <v>234</v>
      </c>
      <c r="O26" s="2">
        <v>1</v>
      </c>
    </row>
    <row r="27" spans="1:15" ht="14.65" customHeight="1" x14ac:dyDescent="0.2">
      <c r="A27" s="43"/>
      <c r="B27" s="2" t="s">
        <v>179</v>
      </c>
      <c r="C27" s="2"/>
      <c r="D27" s="2" t="s">
        <v>122</v>
      </c>
      <c r="E27" s="2" t="s">
        <v>99</v>
      </c>
      <c r="F27" s="2"/>
      <c r="G27" s="2">
        <v>1</v>
      </c>
      <c r="H27" s="14" t="s">
        <v>173</v>
      </c>
      <c r="I27" s="14" t="s">
        <v>173</v>
      </c>
      <c r="J27" s="14" t="s">
        <v>173</v>
      </c>
      <c r="K27" s="14" t="s">
        <v>173</v>
      </c>
      <c r="L27" s="14" t="s">
        <v>173</v>
      </c>
      <c r="M27" s="14" t="s">
        <v>173</v>
      </c>
      <c r="N27" s="2" t="s">
        <v>234</v>
      </c>
      <c r="O27" s="2">
        <v>1</v>
      </c>
    </row>
    <row r="28" spans="1:15" ht="14.65" customHeight="1" x14ac:dyDescent="0.2">
      <c r="A28" s="43"/>
      <c r="B28" s="2" t="s">
        <v>179</v>
      </c>
      <c r="C28" s="2"/>
      <c r="D28" s="2" t="s">
        <v>131</v>
      </c>
      <c r="E28" s="2" t="s">
        <v>99</v>
      </c>
      <c r="F28" s="2"/>
      <c r="G28" s="2">
        <v>1</v>
      </c>
      <c r="H28" s="14" t="s">
        <v>173</v>
      </c>
      <c r="I28" s="14" t="s">
        <v>173</v>
      </c>
      <c r="J28" s="14" t="s">
        <v>173</v>
      </c>
      <c r="K28" s="14" t="s">
        <v>173</v>
      </c>
      <c r="L28" s="14" t="s">
        <v>173</v>
      </c>
      <c r="M28" s="14" t="s">
        <v>173</v>
      </c>
      <c r="N28" s="2" t="s">
        <v>234</v>
      </c>
      <c r="O28" s="2">
        <v>1</v>
      </c>
    </row>
    <row r="29" spans="1:15" ht="14.65" customHeight="1" x14ac:dyDescent="0.2">
      <c r="A29" s="43"/>
      <c r="B29" s="2" t="s">
        <v>179</v>
      </c>
      <c r="C29" s="2"/>
      <c r="D29" s="2" t="s">
        <v>135</v>
      </c>
      <c r="E29" s="2" t="s">
        <v>99</v>
      </c>
      <c r="F29" s="2"/>
      <c r="G29" s="2">
        <v>1</v>
      </c>
      <c r="H29" s="14" t="s">
        <v>173</v>
      </c>
      <c r="I29" s="14" t="s">
        <v>173</v>
      </c>
      <c r="J29" s="14" t="s">
        <v>173</v>
      </c>
      <c r="K29" s="14" t="s">
        <v>173</v>
      </c>
      <c r="L29" s="14" t="s">
        <v>173</v>
      </c>
      <c r="M29" s="14" t="s">
        <v>173</v>
      </c>
      <c r="N29" s="2" t="s">
        <v>234</v>
      </c>
      <c r="O29" s="2">
        <v>1</v>
      </c>
    </row>
    <row r="30" spans="1:15" ht="14.65" customHeight="1" x14ac:dyDescent="0.2">
      <c r="A30" s="4" t="s">
        <v>19</v>
      </c>
      <c r="B30" s="2" t="s">
        <v>179</v>
      </c>
      <c r="C30" s="2"/>
      <c r="D30" s="2" t="s">
        <v>122</v>
      </c>
      <c r="E30" s="2" t="s">
        <v>95</v>
      </c>
      <c r="F30" s="2"/>
      <c r="G30" s="2">
        <v>1</v>
      </c>
      <c r="H30" s="14" t="s">
        <v>173</v>
      </c>
      <c r="I30" s="14" t="s">
        <v>173</v>
      </c>
      <c r="J30" s="14" t="s">
        <v>173</v>
      </c>
      <c r="K30" s="14" t="s">
        <v>173</v>
      </c>
      <c r="L30" s="14" t="s">
        <v>173</v>
      </c>
      <c r="M30" s="14" t="s">
        <v>173</v>
      </c>
      <c r="N30" s="2" t="s">
        <v>234</v>
      </c>
      <c r="O30" s="2">
        <v>1</v>
      </c>
    </row>
    <row r="31" spans="1:15" ht="14.65" customHeight="1" x14ac:dyDescent="0.2">
      <c r="A31" s="4" t="s">
        <v>21</v>
      </c>
      <c r="B31" s="2" t="s">
        <v>179</v>
      </c>
      <c r="C31" s="2"/>
      <c r="D31" s="2" t="s">
        <v>122</v>
      </c>
      <c r="E31" s="2" t="s">
        <v>97</v>
      </c>
      <c r="F31" s="2"/>
      <c r="G31" s="2">
        <v>1</v>
      </c>
      <c r="H31" s="14" t="s">
        <v>173</v>
      </c>
      <c r="I31" s="14" t="s">
        <v>173</v>
      </c>
      <c r="J31" s="14" t="s">
        <v>173</v>
      </c>
      <c r="K31" s="14" t="s">
        <v>173</v>
      </c>
      <c r="L31" s="14" t="s">
        <v>173</v>
      </c>
      <c r="M31" s="14" t="s">
        <v>173</v>
      </c>
      <c r="N31" s="2" t="s">
        <v>234</v>
      </c>
      <c r="O31" s="2">
        <v>1</v>
      </c>
    </row>
    <row r="32" spans="1:15" ht="14.65" customHeight="1" x14ac:dyDescent="0.2">
      <c r="A32" s="4" t="s">
        <v>212</v>
      </c>
      <c r="B32" s="2" t="s">
        <v>179</v>
      </c>
      <c r="C32" s="2"/>
      <c r="D32" s="2" t="s">
        <v>113</v>
      </c>
      <c r="E32" s="2" t="s">
        <v>124</v>
      </c>
      <c r="F32" s="2"/>
      <c r="G32" s="2">
        <v>1</v>
      </c>
      <c r="H32" s="14" t="s">
        <v>173</v>
      </c>
      <c r="I32" s="14" t="s">
        <v>173</v>
      </c>
      <c r="J32" s="14" t="s">
        <v>173</v>
      </c>
      <c r="K32" s="14" t="s">
        <v>173</v>
      </c>
      <c r="L32" s="14" t="s">
        <v>173</v>
      </c>
      <c r="M32" s="14" t="s">
        <v>173</v>
      </c>
      <c r="N32" s="2" t="s">
        <v>170</v>
      </c>
      <c r="O32" s="2">
        <v>1</v>
      </c>
    </row>
    <row r="33" spans="1:15" ht="14.65" customHeight="1" x14ac:dyDescent="0.2">
      <c r="A33" s="4" t="s">
        <v>25</v>
      </c>
      <c r="B33" s="2" t="s">
        <v>179</v>
      </c>
      <c r="C33" s="2"/>
      <c r="D33" s="2" t="s">
        <v>113</v>
      </c>
      <c r="E33" s="2" t="s">
        <v>122</v>
      </c>
      <c r="F33" s="2"/>
      <c r="G33" s="2">
        <v>1</v>
      </c>
      <c r="H33" s="14" t="s">
        <v>173</v>
      </c>
      <c r="I33" s="14" t="s">
        <v>173</v>
      </c>
      <c r="J33" s="14" t="s">
        <v>173</v>
      </c>
      <c r="K33" s="14" t="s">
        <v>173</v>
      </c>
      <c r="L33" s="14" t="s">
        <v>173</v>
      </c>
      <c r="M33" s="14" t="s">
        <v>173</v>
      </c>
      <c r="N33" s="2" t="s">
        <v>170</v>
      </c>
      <c r="O33" s="2">
        <v>1</v>
      </c>
    </row>
    <row r="34" spans="1:15" ht="14.65" customHeight="1" x14ac:dyDescent="0.2">
      <c r="A34" s="4" t="s">
        <v>27</v>
      </c>
      <c r="B34" s="2" t="s">
        <v>179</v>
      </c>
      <c r="C34" s="2"/>
      <c r="D34" s="2" t="s">
        <v>113</v>
      </c>
      <c r="E34" s="2" t="s">
        <v>131</v>
      </c>
      <c r="F34" s="2"/>
      <c r="G34" s="2">
        <v>1</v>
      </c>
      <c r="H34" s="14" t="s">
        <v>173</v>
      </c>
      <c r="I34" s="14" t="s">
        <v>173</v>
      </c>
      <c r="J34" s="14" t="s">
        <v>173</v>
      </c>
      <c r="K34" s="14" t="s">
        <v>173</v>
      </c>
      <c r="L34" s="14" t="s">
        <v>173</v>
      </c>
      <c r="M34" s="14" t="s">
        <v>173</v>
      </c>
      <c r="N34" s="2" t="s">
        <v>170</v>
      </c>
      <c r="O34" s="2">
        <v>1</v>
      </c>
    </row>
    <row r="35" spans="1:15" ht="14.65" customHeight="1" x14ac:dyDescent="0.2">
      <c r="A35" s="4" t="s">
        <v>29</v>
      </c>
      <c r="B35" s="2" t="s">
        <v>179</v>
      </c>
      <c r="C35" s="2"/>
      <c r="D35" s="2" t="s">
        <v>113</v>
      </c>
      <c r="E35" s="2" t="s">
        <v>135</v>
      </c>
      <c r="F35" s="2"/>
      <c r="G35" s="2">
        <v>1</v>
      </c>
      <c r="H35" s="14" t="s">
        <v>173</v>
      </c>
      <c r="I35" s="14" t="s">
        <v>173</v>
      </c>
      <c r="J35" s="14" t="s">
        <v>173</v>
      </c>
      <c r="K35" s="14" t="s">
        <v>173</v>
      </c>
      <c r="L35" s="14" t="s">
        <v>173</v>
      </c>
      <c r="M35" s="14" t="s">
        <v>173</v>
      </c>
      <c r="N35" s="2" t="s">
        <v>170</v>
      </c>
      <c r="O35" s="2">
        <v>1</v>
      </c>
    </row>
    <row r="36" spans="1:15" ht="14.65" customHeight="1" x14ac:dyDescent="0.2">
      <c r="A36" s="4" t="s">
        <v>31</v>
      </c>
      <c r="B36" s="2" t="s">
        <v>217</v>
      </c>
      <c r="C36" s="2"/>
      <c r="D36" s="2" t="s">
        <v>113</v>
      </c>
      <c r="E36" s="2" t="s">
        <v>120</v>
      </c>
      <c r="F36" s="2"/>
      <c r="G36" s="2">
        <v>1</v>
      </c>
      <c r="H36" s="14" t="s">
        <v>173</v>
      </c>
      <c r="I36" s="14" t="s">
        <v>173</v>
      </c>
      <c r="J36" s="14" t="s">
        <v>173</v>
      </c>
      <c r="K36" s="14" t="s">
        <v>173</v>
      </c>
      <c r="L36" s="14" t="s">
        <v>173</v>
      </c>
      <c r="M36" s="14" t="s">
        <v>173</v>
      </c>
      <c r="N36" s="2" t="s">
        <v>170</v>
      </c>
      <c r="O36" s="2">
        <v>1</v>
      </c>
    </row>
    <row r="37" spans="1:15" ht="14.65" customHeight="1" x14ac:dyDescent="0.2">
      <c r="A37" s="4" t="s">
        <v>33</v>
      </c>
      <c r="B37" s="2" t="s">
        <v>183</v>
      </c>
      <c r="C37" s="2"/>
      <c r="D37" s="2" t="s">
        <v>113</v>
      </c>
      <c r="E37" s="2" t="s">
        <v>143</v>
      </c>
      <c r="F37" s="2"/>
      <c r="G37" s="2">
        <v>1</v>
      </c>
      <c r="H37" s="14" t="s">
        <v>173</v>
      </c>
      <c r="I37" s="14" t="s">
        <v>173</v>
      </c>
      <c r="J37" s="14" t="s">
        <v>173</v>
      </c>
      <c r="K37" s="14" t="s">
        <v>173</v>
      </c>
      <c r="L37" s="14" t="s">
        <v>173</v>
      </c>
      <c r="M37" s="14" t="s">
        <v>173</v>
      </c>
      <c r="N37" s="2" t="s">
        <v>170</v>
      </c>
      <c r="O37" s="2">
        <v>1</v>
      </c>
    </row>
    <row r="38" spans="1:15" ht="14.65" customHeight="1" x14ac:dyDescent="0.2">
      <c r="A38" s="4" t="s">
        <v>35</v>
      </c>
      <c r="B38" s="2" t="s">
        <v>178</v>
      </c>
      <c r="C38" s="2"/>
      <c r="D38" s="2" t="s">
        <v>113</v>
      </c>
      <c r="E38" s="2" t="s">
        <v>145</v>
      </c>
      <c r="F38" s="2"/>
      <c r="G38" s="2">
        <v>1</v>
      </c>
      <c r="H38" s="14" t="s">
        <v>173</v>
      </c>
      <c r="I38" s="14" t="s">
        <v>173</v>
      </c>
      <c r="J38" s="14" t="s">
        <v>173</v>
      </c>
      <c r="K38" s="14" t="s">
        <v>173</v>
      </c>
      <c r="L38" s="14" t="s">
        <v>173</v>
      </c>
      <c r="M38" s="14" t="s">
        <v>173</v>
      </c>
      <c r="N38" s="2" t="s">
        <v>170</v>
      </c>
      <c r="O38" s="2">
        <v>1</v>
      </c>
    </row>
    <row r="39" spans="1:15" ht="14.65" customHeight="1" x14ac:dyDescent="0.2">
      <c r="A39" s="4" t="s">
        <v>37</v>
      </c>
      <c r="B39" s="2" t="s">
        <v>198</v>
      </c>
      <c r="C39" s="2"/>
      <c r="D39" s="2" t="s">
        <v>113</v>
      </c>
      <c r="E39" s="2" t="s">
        <v>137</v>
      </c>
      <c r="F39" s="2"/>
      <c r="G39" s="2">
        <v>1</v>
      </c>
      <c r="H39" s="14" t="s">
        <v>173</v>
      </c>
      <c r="I39" s="14" t="s">
        <v>173</v>
      </c>
      <c r="J39" s="14" t="s">
        <v>173</v>
      </c>
      <c r="K39" s="14" t="s">
        <v>173</v>
      </c>
      <c r="L39" s="14" t="s">
        <v>173</v>
      </c>
      <c r="M39" s="14" t="s">
        <v>173</v>
      </c>
      <c r="N39" s="2"/>
      <c r="O39" s="2">
        <v>1</v>
      </c>
    </row>
    <row r="40" spans="1:15" ht="14.65" customHeight="1" x14ac:dyDescent="0.2">
      <c r="A40" s="4" t="s">
        <v>39</v>
      </c>
      <c r="B40" s="2" t="s">
        <v>169</v>
      </c>
      <c r="C40" s="2"/>
      <c r="D40" s="2" t="s">
        <v>113</v>
      </c>
      <c r="E40" s="2" t="s">
        <v>141</v>
      </c>
      <c r="F40" s="2"/>
      <c r="G40" s="2">
        <v>1</v>
      </c>
      <c r="H40" s="14" t="s">
        <v>173</v>
      </c>
      <c r="I40" s="14" t="s">
        <v>173</v>
      </c>
      <c r="J40" s="14" t="s">
        <v>173</v>
      </c>
      <c r="K40" s="14" t="s">
        <v>173</v>
      </c>
      <c r="L40" s="14" t="s">
        <v>173</v>
      </c>
      <c r="M40" s="14" t="s">
        <v>173</v>
      </c>
      <c r="N40" s="2" t="s">
        <v>170</v>
      </c>
      <c r="O40" s="2">
        <v>1</v>
      </c>
    </row>
    <row r="41" spans="1:15" ht="14.65" customHeight="1" x14ac:dyDescent="0.2">
      <c r="A41" s="4" t="s">
        <v>41</v>
      </c>
      <c r="B41" s="2" t="s">
        <v>176</v>
      </c>
      <c r="C41" s="2"/>
      <c r="D41" s="2" t="s">
        <v>113</v>
      </c>
      <c r="E41" s="2" t="s">
        <v>147</v>
      </c>
      <c r="F41" s="2"/>
      <c r="G41" s="2">
        <v>1</v>
      </c>
      <c r="H41" s="14" t="s">
        <v>173</v>
      </c>
      <c r="I41" s="14" t="s">
        <v>173</v>
      </c>
      <c r="J41" s="14" t="s">
        <v>173</v>
      </c>
      <c r="K41" s="14" t="s">
        <v>173</v>
      </c>
      <c r="L41" s="14" t="s">
        <v>173</v>
      </c>
      <c r="M41" s="14" t="s">
        <v>173</v>
      </c>
      <c r="N41" s="2" t="s">
        <v>170</v>
      </c>
      <c r="O41" s="2">
        <v>1</v>
      </c>
    </row>
    <row r="42" spans="1:15" ht="14.65" customHeight="1" x14ac:dyDescent="0.2">
      <c r="A42" s="4" t="s">
        <v>42</v>
      </c>
      <c r="B42" s="2" t="s">
        <v>183</v>
      </c>
      <c r="C42" s="2"/>
      <c r="D42" s="2" t="s">
        <v>113</v>
      </c>
      <c r="E42" s="2" t="s">
        <v>149</v>
      </c>
      <c r="F42" s="2"/>
      <c r="G42" s="2">
        <v>1</v>
      </c>
      <c r="H42" s="14" t="s">
        <v>173</v>
      </c>
      <c r="I42" s="14" t="s">
        <v>173</v>
      </c>
      <c r="J42" s="14" t="s">
        <v>173</v>
      </c>
      <c r="K42" s="14" t="s">
        <v>173</v>
      </c>
      <c r="L42" s="14" t="s">
        <v>173</v>
      </c>
      <c r="M42" s="14" t="s">
        <v>173</v>
      </c>
      <c r="N42" s="2"/>
      <c r="O42" s="2"/>
    </row>
    <row r="43" spans="1:15" ht="14.65" customHeight="1" x14ac:dyDescent="0.2">
      <c r="A43" s="4" t="s">
        <v>23</v>
      </c>
      <c r="B43" s="2" t="s">
        <v>183</v>
      </c>
      <c r="C43" s="2"/>
      <c r="D43" s="2" t="s">
        <v>149</v>
      </c>
      <c r="E43" s="2" t="s">
        <v>133</v>
      </c>
      <c r="F43" s="2"/>
      <c r="G43" s="2">
        <v>1</v>
      </c>
      <c r="H43" s="14" t="s">
        <v>173</v>
      </c>
      <c r="I43" s="14" t="s">
        <v>173</v>
      </c>
      <c r="J43" s="14" t="s">
        <v>173</v>
      </c>
      <c r="K43" s="14" t="s">
        <v>173</v>
      </c>
      <c r="L43" s="14" t="s">
        <v>173</v>
      </c>
      <c r="M43" s="14" t="s">
        <v>173</v>
      </c>
      <c r="N43" s="2" t="s">
        <v>170</v>
      </c>
      <c r="O43" s="2">
        <v>1</v>
      </c>
    </row>
    <row r="44" spans="1:15" ht="14.65" customHeight="1" x14ac:dyDescent="0.2">
      <c r="A44" s="4" t="s">
        <v>23</v>
      </c>
      <c r="B44" s="2" t="s">
        <v>238</v>
      </c>
      <c r="C44" s="2"/>
      <c r="D44" s="2" t="s">
        <v>113</v>
      </c>
      <c r="E44" s="2" t="s">
        <v>133</v>
      </c>
      <c r="F44" s="2"/>
      <c r="G44" s="2">
        <v>1</v>
      </c>
      <c r="H44" s="14" t="s">
        <v>173</v>
      </c>
      <c r="I44" s="14" t="s">
        <v>173</v>
      </c>
      <c r="J44" s="14" t="s">
        <v>173</v>
      </c>
      <c r="K44" s="14" t="s">
        <v>173</v>
      </c>
      <c r="L44" s="14" t="s">
        <v>173</v>
      </c>
      <c r="M44" s="14" t="s">
        <v>173</v>
      </c>
      <c r="N44" s="2" t="s">
        <v>170</v>
      </c>
      <c r="O44" s="2">
        <v>1</v>
      </c>
    </row>
    <row r="45" spans="1:15" ht="14.65" customHeight="1" x14ac:dyDescent="0.2">
      <c r="A45" s="4" t="s">
        <v>47</v>
      </c>
      <c r="B45" s="2" t="s">
        <v>179</v>
      </c>
      <c r="C45" s="2"/>
      <c r="D45" s="2" t="s">
        <v>113</v>
      </c>
      <c r="E45" s="2" t="s">
        <v>129</v>
      </c>
      <c r="F45" s="2"/>
      <c r="G45" s="2">
        <v>1</v>
      </c>
      <c r="H45" s="2">
        <v>1</v>
      </c>
      <c r="I45" s="2">
        <v>1</v>
      </c>
      <c r="J45" s="2">
        <v>1</v>
      </c>
      <c r="K45" s="2">
        <v>1</v>
      </c>
      <c r="L45" s="2">
        <v>1</v>
      </c>
      <c r="M45" s="2">
        <v>1</v>
      </c>
      <c r="N45" s="2" t="s">
        <v>170</v>
      </c>
      <c r="O45" s="2">
        <v>1</v>
      </c>
    </row>
    <row r="46" spans="1:15" ht="14.65" customHeight="1" x14ac:dyDescent="0.2">
      <c r="A46" s="4" t="s">
        <v>49</v>
      </c>
      <c r="B46" s="2" t="s">
        <v>179</v>
      </c>
      <c r="C46" s="2"/>
      <c r="D46" s="2" t="s">
        <v>113</v>
      </c>
      <c r="E46" s="2" t="s">
        <v>127</v>
      </c>
      <c r="F46" s="2"/>
      <c r="G46" s="2">
        <v>1</v>
      </c>
      <c r="H46" s="2">
        <v>1</v>
      </c>
      <c r="I46" s="2">
        <v>1</v>
      </c>
      <c r="J46" s="2">
        <v>1</v>
      </c>
      <c r="K46" s="2">
        <v>1</v>
      </c>
      <c r="L46" s="2">
        <v>1</v>
      </c>
      <c r="M46" s="2">
        <v>1</v>
      </c>
      <c r="N46" s="2" t="s">
        <v>170</v>
      </c>
      <c r="O46" s="2">
        <v>1</v>
      </c>
    </row>
    <row r="47" spans="1:15" ht="14.65" customHeight="1" x14ac:dyDescent="0.2">
      <c r="A47" s="4" t="s">
        <v>51</v>
      </c>
      <c r="B47" s="2" t="s">
        <v>179</v>
      </c>
      <c r="C47" s="2"/>
      <c r="D47" s="2" t="s">
        <v>113</v>
      </c>
      <c r="E47" s="2" t="s">
        <v>118</v>
      </c>
      <c r="F47" s="2"/>
      <c r="G47" s="2">
        <v>1</v>
      </c>
      <c r="H47" s="2">
        <v>1</v>
      </c>
      <c r="I47" s="2">
        <v>1</v>
      </c>
      <c r="J47" s="2">
        <v>1</v>
      </c>
      <c r="K47" s="2">
        <v>1</v>
      </c>
      <c r="L47" s="2">
        <v>1</v>
      </c>
      <c r="M47" s="2">
        <v>1</v>
      </c>
      <c r="N47" s="2" t="s">
        <v>170</v>
      </c>
      <c r="O47" s="2">
        <v>1</v>
      </c>
    </row>
    <row r="48" spans="1:15" ht="14.65" customHeight="1" x14ac:dyDescent="0.2">
      <c r="A48" s="43" t="s">
        <v>43</v>
      </c>
      <c r="B48" s="4" t="s">
        <v>180</v>
      </c>
      <c r="C48" s="2" t="s">
        <v>181</v>
      </c>
      <c r="D48" s="2" t="s">
        <v>129</v>
      </c>
      <c r="E48" s="2" t="s">
        <v>79</v>
      </c>
      <c r="F48" s="2"/>
      <c r="G48" s="2">
        <v>0.84</v>
      </c>
      <c r="H48" s="2">
        <v>0.84</v>
      </c>
      <c r="I48" s="2">
        <v>0.84</v>
      </c>
      <c r="J48" s="2">
        <v>0.84</v>
      </c>
      <c r="K48" s="2">
        <v>0.84</v>
      </c>
      <c r="L48" s="2">
        <v>0.84</v>
      </c>
      <c r="M48" s="2">
        <v>0.84</v>
      </c>
      <c r="N48" s="2"/>
      <c r="O48" s="2">
        <v>1</v>
      </c>
    </row>
    <row r="49" spans="1:15" ht="14.65" customHeight="1" x14ac:dyDescent="0.2">
      <c r="A49" s="43"/>
      <c r="B49" s="4" t="s">
        <v>180</v>
      </c>
      <c r="C49" s="2" t="s">
        <v>181</v>
      </c>
      <c r="D49" s="2" t="s">
        <v>127</v>
      </c>
      <c r="E49" s="2" t="s">
        <v>79</v>
      </c>
      <c r="F49" s="2"/>
      <c r="G49" s="2">
        <v>0.84</v>
      </c>
      <c r="H49" s="2">
        <v>0.84</v>
      </c>
      <c r="I49" s="2">
        <v>0.84</v>
      </c>
      <c r="J49" s="2">
        <v>0.84</v>
      </c>
      <c r="K49" s="2">
        <v>0.84</v>
      </c>
      <c r="L49" s="2">
        <v>0.84</v>
      </c>
      <c r="M49" s="2">
        <v>0.84</v>
      </c>
      <c r="N49" s="2"/>
      <c r="O49" s="2">
        <v>1</v>
      </c>
    </row>
    <row r="50" spans="1:15" ht="14.65" customHeight="1" x14ac:dyDescent="0.2">
      <c r="A50" s="43" t="s">
        <v>45</v>
      </c>
      <c r="B50" s="4" t="s">
        <v>180</v>
      </c>
      <c r="C50" s="2" t="s">
        <v>181</v>
      </c>
      <c r="D50" s="2" t="s">
        <v>118</v>
      </c>
      <c r="E50" s="2" t="s">
        <v>79</v>
      </c>
      <c r="F50" s="2"/>
      <c r="G50" s="2">
        <v>0.5</v>
      </c>
      <c r="H50" s="2">
        <v>0.5</v>
      </c>
      <c r="I50" s="2">
        <v>0.5</v>
      </c>
      <c r="J50" s="2">
        <v>0.5</v>
      </c>
      <c r="K50" s="2">
        <v>0.5</v>
      </c>
      <c r="L50" s="2">
        <v>0.5</v>
      </c>
      <c r="M50" s="2">
        <v>0.5</v>
      </c>
      <c r="N50" s="2"/>
      <c r="O50" s="2">
        <v>1</v>
      </c>
    </row>
    <row r="51" spans="1:15" ht="14.65" customHeight="1" x14ac:dyDescent="0.2">
      <c r="A51" s="43"/>
      <c r="B51" s="4" t="s">
        <v>180</v>
      </c>
      <c r="C51" s="2" t="s">
        <v>181</v>
      </c>
      <c r="D51" s="2" t="s">
        <v>118</v>
      </c>
      <c r="E51" s="2" t="s">
        <v>81</v>
      </c>
      <c r="F51" s="2"/>
      <c r="G51" s="2">
        <v>0.5</v>
      </c>
      <c r="H51" s="2">
        <v>0.5</v>
      </c>
      <c r="I51" s="2">
        <v>0.5</v>
      </c>
      <c r="J51" s="2">
        <v>0.5</v>
      </c>
      <c r="K51" s="2">
        <v>0.5</v>
      </c>
      <c r="L51" s="2">
        <v>0.5</v>
      </c>
      <c r="M51" s="2">
        <v>0.5</v>
      </c>
      <c r="N51" s="2"/>
      <c r="O51" s="2">
        <v>1</v>
      </c>
    </row>
    <row r="52" spans="1:15" ht="14.65" customHeight="1" x14ac:dyDescent="0.2">
      <c r="A52" s="43" t="s">
        <v>53</v>
      </c>
      <c r="B52" s="2" t="s">
        <v>183</v>
      </c>
      <c r="C52" s="2" t="s">
        <v>170</v>
      </c>
      <c r="D52" s="2" t="s">
        <v>124</v>
      </c>
      <c r="E52" s="2" t="s">
        <v>111</v>
      </c>
      <c r="F52" s="2"/>
      <c r="G52" s="2">
        <v>1</v>
      </c>
      <c r="H52" s="2">
        <v>1</v>
      </c>
      <c r="I52" s="2">
        <v>1</v>
      </c>
      <c r="J52" s="2">
        <v>1</v>
      </c>
      <c r="K52" s="2">
        <v>1</v>
      </c>
      <c r="L52" s="2">
        <v>1</v>
      </c>
      <c r="M52" s="2">
        <v>1</v>
      </c>
      <c r="N52" s="2"/>
      <c r="O52" s="2">
        <v>1</v>
      </c>
    </row>
    <row r="53" spans="1:15" ht="14.65" customHeight="1" x14ac:dyDescent="0.2">
      <c r="A53" s="43"/>
      <c r="B53" s="2" t="s">
        <v>183</v>
      </c>
      <c r="C53" s="2"/>
      <c r="D53" s="2" t="s">
        <v>133</v>
      </c>
      <c r="E53" s="2" t="s">
        <v>111</v>
      </c>
      <c r="F53" s="2"/>
      <c r="G53" s="2">
        <v>1</v>
      </c>
      <c r="H53" s="2">
        <v>1</v>
      </c>
      <c r="I53" s="2">
        <v>1</v>
      </c>
      <c r="J53" s="2">
        <v>1</v>
      </c>
      <c r="K53" s="2">
        <v>1</v>
      </c>
      <c r="L53" s="2">
        <v>1</v>
      </c>
      <c r="M53" s="2">
        <v>1</v>
      </c>
      <c r="N53" s="2"/>
      <c r="O53" s="2">
        <v>1</v>
      </c>
    </row>
    <row r="54" spans="1:15" ht="14.65" customHeight="1" x14ac:dyDescent="0.2">
      <c r="A54" s="4" t="s">
        <v>55</v>
      </c>
      <c r="B54" s="2" t="s">
        <v>183</v>
      </c>
      <c r="C54" s="2" t="s">
        <v>184</v>
      </c>
      <c r="D54" s="2" t="s">
        <v>111</v>
      </c>
      <c r="E54" s="2" t="s">
        <v>83</v>
      </c>
      <c r="F54" s="2"/>
      <c r="G54" s="24" t="s">
        <v>173</v>
      </c>
      <c r="H54" s="24" t="s">
        <v>173</v>
      </c>
      <c r="I54" s="2">
        <v>223.33319764075901</v>
      </c>
      <c r="J54" s="2">
        <v>223.33319764075901</v>
      </c>
      <c r="K54" s="2">
        <v>223.33319764075901</v>
      </c>
      <c r="L54" s="2">
        <v>223.33319764075901</v>
      </c>
      <c r="M54" s="2">
        <v>223.33319764075901</v>
      </c>
      <c r="N54" s="2" t="s">
        <v>239</v>
      </c>
      <c r="O54" s="2">
        <v>1</v>
      </c>
    </row>
    <row r="55" spans="1:15" ht="14.65" customHeight="1" x14ac:dyDescent="0.2">
      <c r="A55" s="4" t="s">
        <v>57</v>
      </c>
      <c r="B55" s="2" t="s">
        <v>183</v>
      </c>
      <c r="C55" s="2" t="s">
        <v>184</v>
      </c>
      <c r="D55" s="2" t="s">
        <v>133</v>
      </c>
      <c r="E55" s="2" t="s">
        <v>83</v>
      </c>
      <c r="F55" s="2"/>
      <c r="G55" s="24" t="s">
        <v>173</v>
      </c>
      <c r="H55" s="24" t="s">
        <v>173</v>
      </c>
      <c r="I55" s="2">
        <v>158.15637797956899</v>
      </c>
      <c r="J55" s="2">
        <v>158.15637797956899</v>
      </c>
      <c r="K55" s="2">
        <v>158.15637797956899</v>
      </c>
      <c r="L55" s="2">
        <v>158.15637797956899</v>
      </c>
      <c r="M55" s="2">
        <v>158.15637797956899</v>
      </c>
      <c r="N55" s="2" t="s">
        <v>239</v>
      </c>
      <c r="O55" s="2">
        <v>1</v>
      </c>
    </row>
    <row r="56" spans="1:15" ht="14.65" customHeight="1" x14ac:dyDescent="0.2">
      <c r="A56" s="4" t="s">
        <v>59</v>
      </c>
      <c r="B56" s="2" t="s">
        <v>183</v>
      </c>
      <c r="C56" s="2" t="s">
        <v>184</v>
      </c>
      <c r="D56" s="2" t="s">
        <v>133</v>
      </c>
      <c r="E56" s="2" t="s">
        <v>83</v>
      </c>
      <c r="F56" s="2"/>
      <c r="G56" s="24" t="s">
        <v>173</v>
      </c>
      <c r="H56" s="24" t="s">
        <v>173</v>
      </c>
      <c r="I56" s="2">
        <v>158.15637797956899</v>
      </c>
      <c r="J56" s="2">
        <v>158.15637797956899</v>
      </c>
      <c r="K56" s="2">
        <v>158.15637797956899</v>
      </c>
      <c r="L56" s="2">
        <v>158.15637797956899</v>
      </c>
      <c r="M56" s="2">
        <v>158.15637797956899</v>
      </c>
      <c r="N56" s="2" t="s">
        <v>239</v>
      </c>
      <c r="O56" s="2">
        <v>1</v>
      </c>
    </row>
    <row r="57" spans="1:15" ht="14.65" customHeight="1" x14ac:dyDescent="0.2">
      <c r="A57" s="4" t="s">
        <v>61</v>
      </c>
      <c r="B57" s="2" t="s">
        <v>179</v>
      </c>
      <c r="C57" s="2"/>
      <c r="D57" s="2" t="s">
        <v>133</v>
      </c>
      <c r="E57" s="2" t="s">
        <v>83</v>
      </c>
      <c r="F57" s="2"/>
      <c r="G57" s="2">
        <v>1</v>
      </c>
      <c r="H57" s="2">
        <v>1</v>
      </c>
      <c r="I57" s="2">
        <v>1</v>
      </c>
      <c r="J57" s="2">
        <v>1</v>
      </c>
      <c r="K57" s="2">
        <v>1</v>
      </c>
      <c r="L57" s="2">
        <v>1</v>
      </c>
      <c r="M57" s="2">
        <v>1</v>
      </c>
      <c r="N57" s="2"/>
      <c r="O57" s="2">
        <v>1</v>
      </c>
    </row>
    <row r="58" spans="1:15" ht="14.65" customHeight="1" x14ac:dyDescent="0.2">
      <c r="A58" s="43" t="s">
        <v>64</v>
      </c>
      <c r="B58" s="2" t="s">
        <v>183</v>
      </c>
      <c r="C58" s="2" t="s">
        <v>170</v>
      </c>
      <c r="D58" s="2" t="s">
        <v>83</v>
      </c>
      <c r="E58" s="2" t="s">
        <v>91</v>
      </c>
      <c r="F58" s="2"/>
      <c r="G58" s="2">
        <v>1</v>
      </c>
      <c r="H58" s="24" t="s">
        <v>173</v>
      </c>
      <c r="I58" s="24" t="s">
        <v>173</v>
      </c>
      <c r="J58" s="24" t="s">
        <v>173</v>
      </c>
      <c r="K58" s="24" t="s">
        <v>173</v>
      </c>
      <c r="L58" s="24" t="s">
        <v>173</v>
      </c>
      <c r="M58" s="24" t="s">
        <v>173</v>
      </c>
      <c r="N58" s="2" t="s">
        <v>170</v>
      </c>
      <c r="O58" s="2">
        <v>1</v>
      </c>
    </row>
    <row r="59" spans="1:15" ht="14.65" customHeight="1" x14ac:dyDescent="0.2">
      <c r="A59" s="43"/>
      <c r="B59" s="2" t="s">
        <v>183</v>
      </c>
      <c r="C59" s="2" t="s">
        <v>170</v>
      </c>
      <c r="D59" s="2" t="s">
        <v>83</v>
      </c>
      <c r="E59" s="2" t="s">
        <v>89</v>
      </c>
      <c r="F59" s="2"/>
      <c r="G59" s="2">
        <v>1</v>
      </c>
      <c r="H59" s="24" t="s">
        <v>173</v>
      </c>
      <c r="I59" s="24" t="s">
        <v>173</v>
      </c>
      <c r="J59" s="24" t="s">
        <v>173</v>
      </c>
      <c r="K59" s="24" t="s">
        <v>173</v>
      </c>
      <c r="L59" s="24" t="s">
        <v>173</v>
      </c>
      <c r="M59" s="24" t="s">
        <v>173</v>
      </c>
      <c r="N59" s="2" t="s">
        <v>170</v>
      </c>
      <c r="O59" s="2">
        <v>1</v>
      </c>
    </row>
    <row r="60" spans="1:15" ht="14.65" customHeight="1" x14ac:dyDescent="0.2">
      <c r="A60" s="4" t="s">
        <v>66</v>
      </c>
      <c r="B60" s="2" t="s">
        <v>183</v>
      </c>
      <c r="C60" s="2" t="s">
        <v>170</v>
      </c>
      <c r="D60" s="2" t="s">
        <v>91</v>
      </c>
      <c r="E60" s="2" t="s">
        <v>87</v>
      </c>
      <c r="F60" s="2"/>
      <c r="G60" s="2">
        <v>1</v>
      </c>
      <c r="H60" s="24" t="s">
        <v>173</v>
      </c>
      <c r="I60" s="24" t="s">
        <v>173</v>
      </c>
      <c r="J60" s="24" t="s">
        <v>173</v>
      </c>
      <c r="K60" s="24" t="s">
        <v>173</v>
      </c>
      <c r="L60" s="24" t="s">
        <v>173</v>
      </c>
      <c r="M60" s="24" t="s">
        <v>173</v>
      </c>
      <c r="N60" s="2" t="s">
        <v>170</v>
      </c>
      <c r="O60" s="2">
        <v>1</v>
      </c>
    </row>
    <row r="61" spans="1:15" ht="14.65" customHeight="1" x14ac:dyDescent="0.2">
      <c r="A61" s="4" t="s">
        <v>68</v>
      </c>
      <c r="B61" s="2" t="s">
        <v>183</v>
      </c>
      <c r="C61" s="2" t="s">
        <v>181</v>
      </c>
      <c r="D61" s="2" t="s">
        <v>89</v>
      </c>
      <c r="E61" s="2" t="s">
        <v>153</v>
      </c>
      <c r="F61" s="2"/>
      <c r="G61" s="2">
        <v>0.01</v>
      </c>
      <c r="H61" s="2">
        <v>0.01</v>
      </c>
      <c r="I61" s="2">
        <v>0.01</v>
      </c>
      <c r="J61" s="2">
        <v>0.01</v>
      </c>
      <c r="K61" s="2">
        <v>0.01</v>
      </c>
      <c r="L61" s="2">
        <v>0.01</v>
      </c>
      <c r="M61" s="2">
        <v>0.01</v>
      </c>
      <c r="N61" s="2" t="s">
        <v>240</v>
      </c>
      <c r="O61" s="2">
        <v>1</v>
      </c>
    </row>
    <row r="62" spans="1:15" ht="14.65" customHeight="1" x14ac:dyDescent="0.2">
      <c r="A62" s="4" t="s">
        <v>68</v>
      </c>
      <c r="B62" s="2" t="s">
        <v>183</v>
      </c>
      <c r="C62" s="2" t="s">
        <v>181</v>
      </c>
      <c r="D62" s="2" t="s">
        <v>115</v>
      </c>
      <c r="E62" s="2" t="s">
        <v>153</v>
      </c>
      <c r="F62" s="2"/>
      <c r="G62" s="2">
        <v>0.8</v>
      </c>
      <c r="H62" s="24">
        <v>0.80500000000000005</v>
      </c>
      <c r="I62" s="24">
        <v>0.81</v>
      </c>
      <c r="J62" s="24">
        <v>0.81</v>
      </c>
      <c r="K62" s="24">
        <v>0.81</v>
      </c>
      <c r="L62" s="24">
        <v>0.81</v>
      </c>
      <c r="M62" s="24">
        <v>0.81</v>
      </c>
      <c r="N62" s="2" t="s">
        <v>170</v>
      </c>
      <c r="O62" s="2">
        <v>1</v>
      </c>
    </row>
    <row r="63" spans="1:15" ht="14.65" customHeight="1" x14ac:dyDescent="0.2">
      <c r="A63" s="43" t="s">
        <v>70</v>
      </c>
      <c r="B63" s="2" t="s">
        <v>183</v>
      </c>
      <c r="C63" s="2" t="s">
        <v>181</v>
      </c>
      <c r="D63" s="2" t="s">
        <v>153</v>
      </c>
      <c r="E63" s="2" t="s">
        <v>151</v>
      </c>
      <c r="F63" s="2"/>
      <c r="G63" s="2">
        <v>1</v>
      </c>
      <c r="H63" s="2">
        <v>1</v>
      </c>
      <c r="I63" s="2">
        <v>1</v>
      </c>
      <c r="J63" s="2">
        <v>1</v>
      </c>
      <c r="K63" s="2">
        <v>1</v>
      </c>
      <c r="L63" s="2">
        <v>1</v>
      </c>
      <c r="M63" s="2">
        <v>1</v>
      </c>
      <c r="N63" s="2" t="s">
        <v>170</v>
      </c>
      <c r="O63" s="2">
        <v>1</v>
      </c>
    </row>
    <row r="64" spans="1:15" ht="14.65" customHeight="1" x14ac:dyDescent="0.2">
      <c r="A64" s="43"/>
      <c r="B64" s="2" t="s">
        <v>183</v>
      </c>
      <c r="C64" s="2" t="s">
        <v>181</v>
      </c>
      <c r="D64" s="2" t="s">
        <v>124</v>
      </c>
      <c r="E64" s="2" t="s">
        <v>151</v>
      </c>
      <c r="F64" s="2"/>
      <c r="G64" s="2">
        <v>0.01</v>
      </c>
      <c r="H64" s="2">
        <v>0.01</v>
      </c>
      <c r="I64" s="2">
        <v>0.01</v>
      </c>
      <c r="J64" s="2">
        <v>0.01</v>
      </c>
      <c r="K64" s="2">
        <v>0.01</v>
      </c>
      <c r="L64" s="2">
        <v>0.01</v>
      </c>
      <c r="M64" s="2">
        <v>0.01</v>
      </c>
      <c r="N64" s="2" t="s">
        <v>240</v>
      </c>
      <c r="O64" s="2">
        <v>1</v>
      </c>
    </row>
    <row r="65" spans="1:15" ht="14.65" customHeight="1" x14ac:dyDescent="0.2">
      <c r="A65" s="4" t="s">
        <v>72</v>
      </c>
      <c r="B65" s="2" t="s">
        <v>183</v>
      </c>
      <c r="C65" s="2" t="s">
        <v>170</v>
      </c>
      <c r="D65" s="2" t="s">
        <v>151</v>
      </c>
      <c r="E65" s="2" t="s">
        <v>133</v>
      </c>
      <c r="F65" s="2"/>
      <c r="G65" s="2">
        <v>1</v>
      </c>
      <c r="H65" s="24" t="s">
        <v>173</v>
      </c>
      <c r="I65" s="24" t="s">
        <v>173</v>
      </c>
      <c r="J65" s="24" t="s">
        <v>173</v>
      </c>
      <c r="K65" s="24" t="s">
        <v>173</v>
      </c>
      <c r="L65" s="24" t="s">
        <v>173</v>
      </c>
      <c r="M65" s="24" t="s">
        <v>173</v>
      </c>
      <c r="N65" s="2" t="s">
        <v>170</v>
      </c>
      <c r="O65" s="2">
        <v>1</v>
      </c>
    </row>
    <row r="66" spans="1:15" ht="14.65" customHeight="1" x14ac:dyDescent="0.2">
      <c r="A66" s="43" t="s">
        <v>74</v>
      </c>
      <c r="B66" s="2" t="s">
        <v>183</v>
      </c>
      <c r="C66" s="2" t="s">
        <v>181</v>
      </c>
      <c r="D66" s="2" t="s">
        <v>139</v>
      </c>
      <c r="E66" s="2" t="s">
        <v>133</v>
      </c>
      <c r="F66" s="2"/>
      <c r="G66" s="2">
        <v>1</v>
      </c>
      <c r="H66" s="24" t="s">
        <v>173</v>
      </c>
      <c r="I66" s="24" t="s">
        <v>173</v>
      </c>
      <c r="J66" s="24" t="s">
        <v>173</v>
      </c>
      <c r="K66" s="24" t="s">
        <v>173</v>
      </c>
      <c r="L66" s="24" t="s">
        <v>173</v>
      </c>
      <c r="M66" s="24" t="s">
        <v>173</v>
      </c>
      <c r="N66" s="2" t="s">
        <v>170</v>
      </c>
      <c r="O66" s="2">
        <v>1</v>
      </c>
    </row>
    <row r="67" spans="1:15" ht="14.65" customHeight="1" x14ac:dyDescent="0.2">
      <c r="A67" s="43"/>
      <c r="B67" s="2" t="s">
        <v>183</v>
      </c>
      <c r="C67" s="2" t="s">
        <v>181</v>
      </c>
      <c r="D67" s="2" t="s">
        <v>115</v>
      </c>
      <c r="E67" s="2" t="s">
        <v>133</v>
      </c>
      <c r="F67" s="2"/>
      <c r="G67" s="2">
        <v>1</v>
      </c>
      <c r="H67" s="24" t="s">
        <v>173</v>
      </c>
      <c r="I67" s="24" t="s">
        <v>173</v>
      </c>
      <c r="J67" s="24" t="s">
        <v>173</v>
      </c>
      <c r="K67" s="24" t="s">
        <v>173</v>
      </c>
      <c r="L67" s="24" t="s">
        <v>173</v>
      </c>
      <c r="M67" s="24" t="s">
        <v>173</v>
      </c>
      <c r="N67" s="2" t="s">
        <v>170</v>
      </c>
      <c r="O67" s="2">
        <v>1</v>
      </c>
    </row>
    <row r="68" spans="1:15" ht="14.65" customHeight="1" x14ac:dyDescent="0.2">
      <c r="A68" s="4" t="s">
        <v>76</v>
      </c>
      <c r="B68" s="2" t="s">
        <v>179</v>
      </c>
      <c r="C68" s="2" t="s">
        <v>170</v>
      </c>
      <c r="D68" s="2" t="s">
        <v>85</v>
      </c>
      <c r="E68" s="2" t="s">
        <v>87</v>
      </c>
      <c r="F68" s="2"/>
      <c r="G68" s="2">
        <v>1</v>
      </c>
      <c r="H68" s="24" t="s">
        <v>173</v>
      </c>
      <c r="I68" s="24" t="s">
        <v>173</v>
      </c>
      <c r="J68" s="24" t="s">
        <v>173</v>
      </c>
      <c r="K68" s="24" t="s">
        <v>173</v>
      </c>
      <c r="L68" s="24" t="s">
        <v>173</v>
      </c>
      <c r="M68" s="24" t="s">
        <v>173</v>
      </c>
      <c r="N68" s="2" t="s">
        <v>170</v>
      </c>
      <c r="O68" s="2">
        <v>1</v>
      </c>
    </row>
    <row r="69" spans="1:15" ht="14.65" customHeight="1" x14ac:dyDescent="0.2">
      <c r="N69" t="s">
        <v>170</v>
      </c>
    </row>
    <row r="70" spans="1:15" ht="14.65" customHeight="1" x14ac:dyDescent="0.2">
      <c r="N70" t="s">
        <v>170</v>
      </c>
    </row>
    <row r="71" spans="1:15" ht="14.65" customHeight="1" x14ac:dyDescent="0.2">
      <c r="N71" t="s">
        <v>170</v>
      </c>
    </row>
    <row r="72" spans="1:15" ht="14.65" customHeight="1" x14ac:dyDescent="0.2">
      <c r="N72" t="s">
        <v>170</v>
      </c>
    </row>
    <row r="73" spans="1:15" ht="14.65" customHeight="1" x14ac:dyDescent="0.2">
      <c r="N73" t="s">
        <v>170</v>
      </c>
    </row>
  </sheetData>
  <sheetProtection selectLockedCells="1" selectUnlockedCells="1"/>
  <mergeCells count="12">
    <mergeCell ref="A66:A67"/>
    <mergeCell ref="A2:A5"/>
    <mergeCell ref="A6:A10"/>
    <mergeCell ref="A12:A15"/>
    <mergeCell ref="A16:A18"/>
    <mergeCell ref="A19:A24"/>
    <mergeCell ref="A25:A29"/>
    <mergeCell ref="A48:A49"/>
    <mergeCell ref="A50:A51"/>
    <mergeCell ref="A52:A53"/>
    <mergeCell ref="A58:A59"/>
    <mergeCell ref="A63:A64"/>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40"/>
  <sheetViews>
    <sheetView showGridLines="0" workbookViewId="0">
      <selection activeCell="C10" sqref="C10"/>
    </sheetView>
  </sheetViews>
  <sheetFormatPr defaultColWidth="11.42578125" defaultRowHeight="12.75" x14ac:dyDescent="0.2"/>
  <cols>
    <col min="1" max="1" width="25.42578125" customWidth="1"/>
    <col min="3" max="3" width="14.85546875" customWidth="1"/>
    <col min="5" max="5" width="23" customWidth="1"/>
    <col min="6" max="6" width="21.5703125" customWidth="1"/>
  </cols>
  <sheetData>
    <row r="1" spans="1:8" ht="17.100000000000001" customHeight="1" x14ac:dyDescent="0.25">
      <c r="A1" s="25" t="s">
        <v>1</v>
      </c>
      <c r="B1" s="6" t="s">
        <v>163</v>
      </c>
      <c r="C1" s="6" t="s">
        <v>164</v>
      </c>
      <c r="D1" s="6" t="s">
        <v>165</v>
      </c>
      <c r="E1" s="6" t="s">
        <v>241</v>
      </c>
      <c r="F1" s="6" t="s">
        <v>167</v>
      </c>
      <c r="G1" s="6" t="s">
        <v>168</v>
      </c>
    </row>
    <row r="2" spans="1:8" ht="14.65" customHeight="1" x14ac:dyDescent="0.2">
      <c r="A2" s="2" t="s">
        <v>4</v>
      </c>
      <c r="B2" s="2" t="s">
        <v>169</v>
      </c>
      <c r="C2" s="2"/>
      <c r="D2" s="2" t="s">
        <v>242</v>
      </c>
      <c r="E2" s="2">
        <v>200</v>
      </c>
      <c r="F2" s="2" t="s">
        <v>243</v>
      </c>
      <c r="G2" s="2">
        <v>1</v>
      </c>
    </row>
    <row r="3" spans="1:8" ht="14.65" customHeight="1" x14ac:dyDescent="0.2">
      <c r="A3" s="2" t="s">
        <v>7</v>
      </c>
      <c r="B3" s="2" t="s">
        <v>175</v>
      </c>
      <c r="C3" s="2"/>
      <c r="D3" s="2" t="s">
        <v>242</v>
      </c>
      <c r="E3" s="2">
        <v>200</v>
      </c>
      <c r="F3" s="2" t="s">
        <v>243</v>
      </c>
      <c r="G3" s="2">
        <v>1</v>
      </c>
    </row>
    <row r="4" spans="1:8" ht="14.65" customHeight="1" x14ac:dyDescent="0.2">
      <c r="A4" s="2" t="s">
        <v>9</v>
      </c>
      <c r="B4" s="2" t="s">
        <v>198</v>
      </c>
      <c r="C4" s="2"/>
      <c r="D4" s="2" t="s">
        <v>242</v>
      </c>
      <c r="E4" s="2">
        <v>200</v>
      </c>
      <c r="F4" s="2" t="s">
        <v>243</v>
      </c>
      <c r="G4" s="2">
        <v>1</v>
      </c>
    </row>
    <row r="5" spans="1:8" ht="14.65" customHeight="1" x14ac:dyDescent="0.2">
      <c r="A5" s="2" t="s">
        <v>11</v>
      </c>
      <c r="B5" s="2" t="s">
        <v>176</v>
      </c>
      <c r="C5" s="2"/>
      <c r="D5" s="2" t="s">
        <v>242</v>
      </c>
      <c r="E5" s="2">
        <v>200</v>
      </c>
      <c r="F5" s="2" t="s">
        <v>243</v>
      </c>
      <c r="G5" s="2">
        <v>1</v>
      </c>
    </row>
    <row r="6" spans="1:8" ht="14.65" customHeight="1" x14ac:dyDescent="0.2">
      <c r="A6" s="2" t="s">
        <v>13</v>
      </c>
      <c r="B6" s="2" t="s">
        <v>177</v>
      </c>
      <c r="C6" s="2"/>
      <c r="D6" s="2" t="s">
        <v>242</v>
      </c>
      <c r="E6" s="2">
        <v>200</v>
      </c>
      <c r="F6" s="2" t="s">
        <v>243</v>
      </c>
      <c r="G6" s="2">
        <v>1</v>
      </c>
    </row>
    <row r="7" spans="1:8" ht="14.65" customHeight="1" x14ac:dyDescent="0.2">
      <c r="A7" s="2" t="s">
        <v>15</v>
      </c>
      <c r="B7" s="2" t="s">
        <v>178</v>
      </c>
      <c r="C7" s="2"/>
      <c r="D7" s="2" t="s">
        <v>242</v>
      </c>
      <c r="E7" s="2">
        <v>200</v>
      </c>
      <c r="F7" s="2" t="s">
        <v>243</v>
      </c>
      <c r="G7" s="2">
        <v>1</v>
      </c>
    </row>
    <row r="8" spans="1:8" ht="14.65" customHeight="1" x14ac:dyDescent="0.2">
      <c r="A8" s="2" t="s">
        <v>17</v>
      </c>
      <c r="B8" s="2" t="s">
        <v>179</v>
      </c>
      <c r="C8" s="2"/>
      <c r="D8" s="2" t="s">
        <v>242</v>
      </c>
      <c r="E8" s="2">
        <v>200</v>
      </c>
      <c r="F8" s="2" t="s">
        <v>243</v>
      </c>
      <c r="G8" s="2">
        <v>1</v>
      </c>
    </row>
    <row r="9" spans="1:8" ht="14.65" customHeight="1" x14ac:dyDescent="0.2">
      <c r="A9" s="2" t="s">
        <v>19</v>
      </c>
      <c r="B9" s="2" t="s">
        <v>179</v>
      </c>
      <c r="C9" s="2"/>
      <c r="D9" s="2" t="s">
        <v>242</v>
      </c>
      <c r="E9" s="2">
        <v>200</v>
      </c>
      <c r="F9" s="2" t="s">
        <v>243</v>
      </c>
      <c r="G9" s="2">
        <v>1</v>
      </c>
    </row>
    <row r="10" spans="1:8" ht="14.65" customHeight="1" x14ac:dyDescent="0.2">
      <c r="A10" s="2" t="s">
        <v>21</v>
      </c>
      <c r="B10" s="2" t="s">
        <v>179</v>
      </c>
      <c r="C10" s="2"/>
      <c r="D10" s="2" t="s">
        <v>242</v>
      </c>
      <c r="E10" s="2">
        <v>200</v>
      </c>
      <c r="F10" s="2" t="s">
        <v>243</v>
      </c>
      <c r="G10" s="2">
        <v>1</v>
      </c>
    </row>
    <row r="11" spans="1:8" ht="14.65" customHeight="1" x14ac:dyDescent="0.2">
      <c r="A11" s="2" t="s">
        <v>212</v>
      </c>
      <c r="B11" s="2" t="s">
        <v>179</v>
      </c>
      <c r="C11" s="2"/>
      <c r="D11" s="2" t="s">
        <v>242</v>
      </c>
      <c r="E11" s="2">
        <v>200</v>
      </c>
      <c r="F11" s="2" t="s">
        <v>243</v>
      </c>
      <c r="G11" s="2">
        <v>1</v>
      </c>
    </row>
    <row r="12" spans="1:8" ht="14.65" customHeight="1" x14ac:dyDescent="0.2">
      <c r="A12" s="2" t="s">
        <v>23</v>
      </c>
      <c r="B12" s="2" t="s">
        <v>179</v>
      </c>
      <c r="C12" s="2"/>
      <c r="D12" s="2" t="s">
        <v>242</v>
      </c>
      <c r="E12" s="2">
        <v>200</v>
      </c>
      <c r="F12" s="2" t="s">
        <v>243</v>
      </c>
      <c r="G12" s="2">
        <v>1</v>
      </c>
    </row>
    <row r="13" spans="1:8" ht="14.65" customHeight="1" x14ac:dyDescent="0.2">
      <c r="A13" s="2" t="s">
        <v>25</v>
      </c>
      <c r="B13" s="2" t="s">
        <v>179</v>
      </c>
      <c r="C13" s="2"/>
      <c r="D13" s="2" t="s">
        <v>242</v>
      </c>
      <c r="E13" s="2">
        <v>200</v>
      </c>
      <c r="F13" s="2" t="s">
        <v>243</v>
      </c>
      <c r="G13" s="2">
        <v>1</v>
      </c>
    </row>
    <row r="14" spans="1:8" ht="14.65" customHeight="1" x14ac:dyDescent="0.2">
      <c r="A14" s="2" t="s">
        <v>27</v>
      </c>
      <c r="B14" s="2" t="s">
        <v>179</v>
      </c>
      <c r="C14" s="2"/>
      <c r="D14" s="2" t="s">
        <v>242</v>
      </c>
      <c r="E14" s="2">
        <v>200</v>
      </c>
      <c r="F14" s="2" t="s">
        <v>243</v>
      </c>
      <c r="G14" s="2">
        <v>1</v>
      </c>
      <c r="H14" s="23"/>
    </row>
    <row r="15" spans="1:8" ht="14.65" customHeight="1" x14ac:dyDescent="0.2">
      <c r="A15" s="2" t="s">
        <v>29</v>
      </c>
      <c r="B15" s="2" t="s">
        <v>179</v>
      </c>
      <c r="C15" s="2"/>
      <c r="D15" s="2" t="s">
        <v>242</v>
      </c>
      <c r="E15" s="2">
        <v>200</v>
      </c>
      <c r="F15" s="2" t="s">
        <v>243</v>
      </c>
      <c r="G15" s="2">
        <v>1</v>
      </c>
      <c r="H15" s="23"/>
    </row>
    <row r="16" spans="1:8" ht="14.65" customHeight="1" x14ac:dyDescent="0.2">
      <c r="A16" s="2" t="s">
        <v>31</v>
      </c>
      <c r="B16" s="2" t="s">
        <v>217</v>
      </c>
      <c r="C16" s="2"/>
      <c r="D16" s="2" t="s">
        <v>242</v>
      </c>
      <c r="E16" s="2">
        <v>200</v>
      </c>
      <c r="F16" s="2" t="s">
        <v>243</v>
      </c>
      <c r="G16" s="2">
        <v>1</v>
      </c>
      <c r="H16" s="23"/>
    </row>
    <row r="17" spans="1:8" ht="14.65" customHeight="1" x14ac:dyDescent="0.2">
      <c r="A17" s="2" t="s">
        <v>33</v>
      </c>
      <c r="B17" s="2" t="s">
        <v>183</v>
      </c>
      <c r="C17" s="2"/>
      <c r="D17" s="2" t="s">
        <v>242</v>
      </c>
      <c r="E17" s="2">
        <v>200</v>
      </c>
      <c r="F17" s="2" t="s">
        <v>243</v>
      </c>
      <c r="G17" s="2">
        <v>1</v>
      </c>
      <c r="H17" s="23"/>
    </row>
    <row r="18" spans="1:8" ht="14.65" customHeight="1" x14ac:dyDescent="0.2">
      <c r="A18" s="2" t="s">
        <v>35</v>
      </c>
      <c r="B18" s="2" t="s">
        <v>178</v>
      </c>
      <c r="C18" s="2"/>
      <c r="D18" s="2" t="s">
        <v>242</v>
      </c>
      <c r="E18" s="2">
        <v>200</v>
      </c>
      <c r="F18" s="2" t="s">
        <v>243</v>
      </c>
      <c r="G18" s="2">
        <v>1</v>
      </c>
      <c r="H18" s="23"/>
    </row>
    <row r="19" spans="1:8" ht="14.65" customHeight="1" x14ac:dyDescent="0.2">
      <c r="A19" s="2" t="s">
        <v>37</v>
      </c>
      <c r="B19" s="2" t="s">
        <v>198</v>
      </c>
      <c r="C19" s="2"/>
      <c r="D19" s="2" t="s">
        <v>242</v>
      </c>
      <c r="E19" s="2">
        <v>200</v>
      </c>
      <c r="F19" s="2" t="s">
        <v>243</v>
      </c>
      <c r="G19" s="2">
        <v>1</v>
      </c>
      <c r="H19" s="23"/>
    </row>
    <row r="20" spans="1:8" ht="14.65" customHeight="1" x14ac:dyDescent="0.2">
      <c r="A20" s="2" t="s">
        <v>39</v>
      </c>
      <c r="B20" s="2" t="s">
        <v>178</v>
      </c>
      <c r="C20" s="2"/>
      <c r="D20" s="2" t="s">
        <v>242</v>
      </c>
      <c r="E20" s="2">
        <v>200</v>
      </c>
      <c r="F20" s="2" t="s">
        <v>243</v>
      </c>
      <c r="G20" s="2">
        <v>1</v>
      </c>
      <c r="H20" s="23"/>
    </row>
    <row r="21" spans="1:8" ht="14.65" customHeight="1" x14ac:dyDescent="0.2">
      <c r="A21" s="2" t="s">
        <v>41</v>
      </c>
      <c r="B21" s="2" t="s">
        <v>198</v>
      </c>
      <c r="C21" s="2"/>
      <c r="D21" s="2" t="s">
        <v>242</v>
      </c>
      <c r="E21" s="2">
        <v>200</v>
      </c>
      <c r="F21" s="2" t="s">
        <v>243</v>
      </c>
      <c r="G21" s="2">
        <v>1</v>
      </c>
      <c r="H21" s="23"/>
    </row>
    <row r="22" spans="1:8" ht="14.65" customHeight="1" x14ac:dyDescent="0.2">
      <c r="A22" s="2" t="s">
        <v>42</v>
      </c>
      <c r="B22" s="2"/>
      <c r="C22" s="2"/>
      <c r="D22" s="2" t="s">
        <v>242</v>
      </c>
      <c r="E22" s="2">
        <v>200</v>
      </c>
      <c r="F22" s="2" t="s">
        <v>243</v>
      </c>
      <c r="G22" s="2">
        <v>1</v>
      </c>
    </row>
    <row r="23" spans="1:8" ht="14.65" customHeight="1" x14ac:dyDescent="0.2">
      <c r="A23" s="2" t="s">
        <v>43</v>
      </c>
      <c r="B23" s="4" t="s">
        <v>180</v>
      </c>
      <c r="C23" s="2" t="s">
        <v>181</v>
      </c>
      <c r="D23" s="2" t="s">
        <v>242</v>
      </c>
      <c r="E23" s="2">
        <v>20</v>
      </c>
      <c r="F23" s="2" t="s">
        <v>170</v>
      </c>
      <c r="G23" s="2">
        <v>1</v>
      </c>
    </row>
    <row r="24" spans="1:8" ht="14.65" customHeight="1" x14ac:dyDescent="0.2">
      <c r="A24" s="2" t="s">
        <v>45</v>
      </c>
      <c r="B24" s="4" t="s">
        <v>180</v>
      </c>
      <c r="C24" s="2" t="s">
        <v>181</v>
      </c>
      <c r="D24" s="2" t="s">
        <v>242</v>
      </c>
      <c r="E24" s="2">
        <v>20</v>
      </c>
      <c r="F24" s="2"/>
      <c r="G24" s="2">
        <v>1</v>
      </c>
    </row>
    <row r="25" spans="1:8" ht="14.65" customHeight="1" x14ac:dyDescent="0.2">
      <c r="A25" s="2" t="s">
        <v>47</v>
      </c>
      <c r="B25" s="4" t="s">
        <v>180</v>
      </c>
      <c r="C25" s="2"/>
      <c r="D25" s="2" t="s">
        <v>242</v>
      </c>
      <c r="E25" s="2">
        <v>200</v>
      </c>
      <c r="F25" s="2" t="s">
        <v>243</v>
      </c>
      <c r="G25" s="2">
        <v>1</v>
      </c>
    </row>
    <row r="26" spans="1:8" ht="14.65" customHeight="1" x14ac:dyDescent="0.2">
      <c r="A26" s="2" t="s">
        <v>49</v>
      </c>
      <c r="B26" s="4" t="s">
        <v>180</v>
      </c>
      <c r="C26" s="2"/>
      <c r="D26" s="2" t="s">
        <v>242</v>
      </c>
      <c r="E26" s="2">
        <v>200</v>
      </c>
      <c r="F26" s="2" t="s">
        <v>243</v>
      </c>
      <c r="G26" s="2">
        <v>1</v>
      </c>
    </row>
    <row r="27" spans="1:8" ht="14.65" customHeight="1" x14ac:dyDescent="0.2">
      <c r="A27" s="2" t="s">
        <v>51</v>
      </c>
      <c r="B27" s="4" t="s">
        <v>180</v>
      </c>
      <c r="C27" s="2"/>
      <c r="D27" s="2" t="s">
        <v>242</v>
      </c>
      <c r="E27" s="2">
        <v>200</v>
      </c>
      <c r="F27" s="2" t="s">
        <v>243</v>
      </c>
      <c r="G27" s="2">
        <v>1</v>
      </c>
    </row>
    <row r="28" spans="1:8" ht="14.65" customHeight="1" x14ac:dyDescent="0.2">
      <c r="A28" s="2" t="s">
        <v>53</v>
      </c>
      <c r="B28" s="2" t="s">
        <v>183</v>
      </c>
      <c r="C28" s="2" t="s">
        <v>181</v>
      </c>
      <c r="D28" s="2" t="s">
        <v>242</v>
      </c>
      <c r="E28" s="2">
        <v>50</v>
      </c>
      <c r="F28" s="2" t="s">
        <v>170</v>
      </c>
      <c r="G28" s="2">
        <v>1</v>
      </c>
    </row>
    <row r="29" spans="1:8" ht="12.75" customHeight="1" x14ac:dyDescent="0.2">
      <c r="A29" s="2" t="s">
        <v>55</v>
      </c>
      <c r="B29" s="2" t="s">
        <v>183</v>
      </c>
      <c r="C29" s="2" t="s">
        <v>184</v>
      </c>
      <c r="D29" s="2" t="s">
        <v>242</v>
      </c>
      <c r="E29" s="2">
        <v>25</v>
      </c>
      <c r="F29" s="2"/>
      <c r="G29" s="2">
        <v>1</v>
      </c>
    </row>
    <row r="30" spans="1:8" ht="12.75" customHeight="1" x14ac:dyDescent="0.2">
      <c r="A30" s="2" t="s">
        <v>57</v>
      </c>
      <c r="B30" s="2" t="s">
        <v>183</v>
      </c>
      <c r="C30" s="2" t="s">
        <v>184</v>
      </c>
      <c r="D30" s="2" t="s">
        <v>242</v>
      </c>
      <c r="E30" s="2">
        <v>25</v>
      </c>
      <c r="F30" s="2"/>
      <c r="G30" s="2">
        <v>1</v>
      </c>
    </row>
    <row r="31" spans="1:8" ht="12.75" customHeight="1" x14ac:dyDescent="0.2">
      <c r="A31" s="2" t="s">
        <v>59</v>
      </c>
      <c r="B31" s="2" t="s">
        <v>183</v>
      </c>
      <c r="C31" s="2" t="s">
        <v>184</v>
      </c>
      <c r="D31" s="2" t="s">
        <v>242</v>
      </c>
      <c r="E31" s="2">
        <v>25</v>
      </c>
      <c r="F31" s="2"/>
      <c r="G31" s="2">
        <v>1</v>
      </c>
    </row>
    <row r="32" spans="1:8" ht="12.75" customHeight="1" x14ac:dyDescent="0.2">
      <c r="A32" s="2" t="s">
        <v>61</v>
      </c>
      <c r="B32" s="2" t="s">
        <v>183</v>
      </c>
      <c r="C32" s="2" t="s">
        <v>184</v>
      </c>
      <c r="D32" s="2" t="s">
        <v>242</v>
      </c>
      <c r="E32" s="2">
        <v>25</v>
      </c>
      <c r="F32" s="2"/>
      <c r="G32" s="2">
        <v>1</v>
      </c>
    </row>
    <row r="33" spans="1:7" ht="12.75" customHeight="1" x14ac:dyDescent="0.2">
      <c r="A33" s="2" t="s">
        <v>64</v>
      </c>
      <c r="B33" s="2" t="s">
        <v>183</v>
      </c>
      <c r="C33" s="2" t="s">
        <v>170</v>
      </c>
      <c r="D33" s="2" t="s">
        <v>242</v>
      </c>
      <c r="E33" s="2">
        <v>200</v>
      </c>
      <c r="F33" s="2" t="s">
        <v>243</v>
      </c>
      <c r="G33" s="2">
        <v>1</v>
      </c>
    </row>
    <row r="34" spans="1:7" ht="12.75" customHeight="1" x14ac:dyDescent="0.2">
      <c r="A34" s="2" t="s">
        <v>66</v>
      </c>
      <c r="B34" s="2" t="s">
        <v>183</v>
      </c>
      <c r="C34" s="2" t="s">
        <v>244</v>
      </c>
      <c r="D34" s="2" t="s">
        <v>242</v>
      </c>
      <c r="E34" s="2">
        <v>50</v>
      </c>
      <c r="F34" s="2" t="s">
        <v>170</v>
      </c>
      <c r="G34" s="2">
        <v>1</v>
      </c>
    </row>
    <row r="35" spans="1:7" ht="12.75" customHeight="1" x14ac:dyDescent="0.2">
      <c r="A35" s="2" t="s">
        <v>68</v>
      </c>
      <c r="B35" s="2" t="s">
        <v>183</v>
      </c>
      <c r="C35" s="2" t="s">
        <v>181</v>
      </c>
      <c r="D35" s="2" t="s">
        <v>242</v>
      </c>
      <c r="E35" s="2">
        <v>20</v>
      </c>
      <c r="F35" s="2"/>
      <c r="G35" s="2">
        <v>1</v>
      </c>
    </row>
    <row r="36" spans="1:7" ht="12.75" customHeight="1" x14ac:dyDescent="0.2">
      <c r="A36" s="2" t="s">
        <v>70</v>
      </c>
      <c r="B36" s="2" t="s">
        <v>183</v>
      </c>
      <c r="C36" s="2" t="s">
        <v>181</v>
      </c>
      <c r="D36" s="2" t="s">
        <v>242</v>
      </c>
      <c r="E36" s="2">
        <v>15</v>
      </c>
      <c r="F36" s="2"/>
      <c r="G36" s="2">
        <v>1</v>
      </c>
    </row>
    <row r="37" spans="1:7" ht="12.75" customHeight="1" x14ac:dyDescent="0.2">
      <c r="A37" s="2" t="s">
        <v>72</v>
      </c>
      <c r="B37" s="2" t="s">
        <v>183</v>
      </c>
      <c r="C37" s="2" t="s">
        <v>181</v>
      </c>
      <c r="D37" s="2" t="s">
        <v>242</v>
      </c>
      <c r="E37" s="2">
        <v>200</v>
      </c>
      <c r="F37" s="2" t="s">
        <v>243</v>
      </c>
      <c r="G37" s="2">
        <v>1</v>
      </c>
    </row>
    <row r="38" spans="1:7" ht="12.75" customHeight="1" x14ac:dyDescent="0.2">
      <c r="A38" s="2" t="s">
        <v>74</v>
      </c>
      <c r="B38" s="2" t="s">
        <v>183</v>
      </c>
      <c r="C38" s="2" t="s">
        <v>181</v>
      </c>
      <c r="D38" s="2" t="s">
        <v>242</v>
      </c>
      <c r="E38" s="2">
        <v>200</v>
      </c>
      <c r="F38" s="2" t="s">
        <v>243</v>
      </c>
      <c r="G38" s="2">
        <v>1</v>
      </c>
    </row>
    <row r="39" spans="1:7" ht="12.75" customHeight="1" x14ac:dyDescent="0.2">
      <c r="A39" s="2" t="s">
        <v>245</v>
      </c>
      <c r="B39" s="2" t="s">
        <v>183</v>
      </c>
      <c r="C39" s="2" t="s">
        <v>170</v>
      </c>
      <c r="D39" s="2" t="s">
        <v>242</v>
      </c>
      <c r="E39" s="2">
        <v>200</v>
      </c>
      <c r="F39" s="2" t="s">
        <v>243</v>
      </c>
      <c r="G39" s="2">
        <v>1</v>
      </c>
    </row>
    <row r="40" spans="1:7" ht="12.75" customHeight="1" x14ac:dyDescent="0.2">
      <c r="A40" s="2" t="s">
        <v>76</v>
      </c>
      <c r="B40" s="2" t="s">
        <v>179</v>
      </c>
      <c r="C40" s="2"/>
      <c r="D40" s="2" t="s">
        <v>242</v>
      </c>
      <c r="E40" s="2">
        <v>200</v>
      </c>
      <c r="F40" s="2" t="s">
        <v>243</v>
      </c>
      <c r="G40" s="2">
        <v>1</v>
      </c>
    </row>
  </sheetData>
  <sheetProtection selectLockedCells="1" selectUnlockedCells="1"/>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72"/>
  <sheetViews>
    <sheetView showGridLines="0" workbookViewId="0">
      <selection activeCell="C46" sqref="C46"/>
    </sheetView>
  </sheetViews>
  <sheetFormatPr defaultColWidth="11.42578125" defaultRowHeight="12.75" x14ac:dyDescent="0.2"/>
  <cols>
    <col min="1" max="1" width="23.85546875" customWidth="1"/>
    <col min="4" max="4" width="18.140625" customWidth="1"/>
    <col min="6" max="6" width="16.5703125" customWidth="1"/>
    <col min="7" max="7" width="17.5703125" customWidth="1"/>
    <col min="15" max="15" width="49.85546875" customWidth="1"/>
  </cols>
  <sheetData>
    <row r="1" spans="1:16" ht="45.75" customHeight="1" x14ac:dyDescent="0.25">
      <c r="A1" s="26" t="s">
        <v>1</v>
      </c>
      <c r="B1" s="26" t="s">
        <v>163</v>
      </c>
      <c r="C1" s="26" t="s">
        <v>164</v>
      </c>
      <c r="D1" s="26" t="s">
        <v>165</v>
      </c>
      <c r="E1" s="26" t="s">
        <v>246</v>
      </c>
      <c r="F1" s="26" t="s">
        <v>232</v>
      </c>
      <c r="G1" s="26" t="s">
        <v>233</v>
      </c>
      <c r="H1" s="26">
        <v>2020</v>
      </c>
      <c r="I1" s="26">
        <v>2025</v>
      </c>
      <c r="J1" s="26">
        <v>2030</v>
      </c>
      <c r="K1" s="26">
        <v>2035</v>
      </c>
      <c r="L1" s="26">
        <v>2040</v>
      </c>
      <c r="M1" s="26">
        <v>2045</v>
      </c>
      <c r="N1" s="26">
        <v>2050</v>
      </c>
      <c r="O1" s="26" t="s">
        <v>167</v>
      </c>
      <c r="P1" s="26" t="s">
        <v>168</v>
      </c>
    </row>
    <row r="2" spans="1:16" ht="14.65" customHeight="1" x14ac:dyDescent="0.2">
      <c r="A2" s="43" t="s">
        <v>23</v>
      </c>
      <c r="B2" s="2" t="s">
        <v>179</v>
      </c>
      <c r="C2" s="2" t="s">
        <v>247</v>
      </c>
      <c r="D2" s="2" t="s">
        <v>248</v>
      </c>
      <c r="E2" s="2" t="s">
        <v>155</v>
      </c>
      <c r="F2" s="2" t="s">
        <v>149</v>
      </c>
      <c r="G2" s="2" t="s">
        <v>133</v>
      </c>
      <c r="H2" s="24">
        <v>51.16</v>
      </c>
      <c r="I2" s="24">
        <v>51.16</v>
      </c>
      <c r="J2" s="24">
        <v>51.16</v>
      </c>
      <c r="K2" s="24">
        <v>51.16</v>
      </c>
      <c r="L2" s="24">
        <v>51.16</v>
      </c>
      <c r="M2" s="24">
        <v>51.16</v>
      </c>
      <c r="N2" s="24">
        <v>51.16</v>
      </c>
      <c r="O2" s="2"/>
      <c r="P2" s="2">
        <v>1</v>
      </c>
    </row>
    <row r="3" spans="1:16" ht="14.65" customHeight="1" x14ac:dyDescent="0.2">
      <c r="A3" s="43"/>
      <c r="B3" s="2"/>
      <c r="C3" s="2" t="s">
        <v>247</v>
      </c>
      <c r="D3" s="2" t="s">
        <v>248</v>
      </c>
      <c r="E3" s="2" t="s">
        <v>161</v>
      </c>
      <c r="F3" s="2" t="s">
        <v>149</v>
      </c>
      <c r="G3" s="2" t="s">
        <v>133</v>
      </c>
      <c r="H3" s="24">
        <f t="shared" ref="H3:N3" si="0">0.966/1000</f>
        <v>9.6599999999999995E-4</v>
      </c>
      <c r="I3" s="24">
        <f t="shared" si="0"/>
        <v>9.6599999999999995E-4</v>
      </c>
      <c r="J3" s="24">
        <f t="shared" si="0"/>
        <v>9.6599999999999995E-4</v>
      </c>
      <c r="K3" s="24">
        <f t="shared" si="0"/>
        <v>9.6599999999999995E-4</v>
      </c>
      <c r="L3" s="24">
        <f t="shared" si="0"/>
        <v>9.6599999999999995E-4</v>
      </c>
      <c r="M3" s="24">
        <f t="shared" si="0"/>
        <v>9.6599999999999995E-4</v>
      </c>
      <c r="N3" s="24">
        <f t="shared" si="0"/>
        <v>9.6599999999999995E-4</v>
      </c>
      <c r="O3" s="2"/>
      <c r="P3" s="2">
        <v>1</v>
      </c>
    </row>
    <row r="4" spans="1:16" ht="14.65" customHeight="1" x14ac:dyDescent="0.2">
      <c r="A4" s="43"/>
      <c r="B4" s="2"/>
      <c r="C4" s="2" t="s">
        <v>247</v>
      </c>
      <c r="D4" s="2" t="s">
        <v>248</v>
      </c>
      <c r="E4" s="2" t="s">
        <v>159</v>
      </c>
      <c r="F4" s="2" t="s">
        <v>149</v>
      </c>
      <c r="G4" s="2" t="s">
        <v>133</v>
      </c>
      <c r="H4" s="24">
        <f t="shared" ref="H4:N4" si="1">0.861/1000</f>
        <v>8.61E-4</v>
      </c>
      <c r="I4" s="24">
        <f t="shared" si="1"/>
        <v>8.61E-4</v>
      </c>
      <c r="J4" s="24">
        <f t="shared" si="1"/>
        <v>8.61E-4</v>
      </c>
      <c r="K4" s="24">
        <f t="shared" si="1"/>
        <v>8.61E-4</v>
      </c>
      <c r="L4" s="24">
        <f t="shared" si="1"/>
        <v>8.61E-4</v>
      </c>
      <c r="M4" s="24">
        <f t="shared" si="1"/>
        <v>8.61E-4</v>
      </c>
      <c r="N4" s="24">
        <f t="shared" si="1"/>
        <v>8.61E-4</v>
      </c>
      <c r="O4" s="2"/>
      <c r="P4" s="2">
        <v>1</v>
      </c>
    </row>
    <row r="5" spans="1:16" ht="14.65" customHeight="1" x14ac:dyDescent="0.2">
      <c r="A5" s="43"/>
      <c r="B5" s="2"/>
      <c r="C5" s="2" t="s">
        <v>247</v>
      </c>
      <c r="D5" s="2" t="s">
        <v>248</v>
      </c>
      <c r="E5" s="2" t="s">
        <v>157</v>
      </c>
      <c r="F5" s="2" t="s">
        <v>149</v>
      </c>
      <c r="G5" s="2" t="s">
        <v>133</v>
      </c>
      <c r="H5" s="24">
        <f t="shared" ref="H5:N5" si="2">H4*298+H3*25+H2</f>
        <v>51.440728</v>
      </c>
      <c r="I5" s="24">
        <f t="shared" si="2"/>
        <v>51.440728</v>
      </c>
      <c r="J5" s="24">
        <f t="shared" si="2"/>
        <v>51.440728</v>
      </c>
      <c r="K5" s="24">
        <f t="shared" si="2"/>
        <v>51.440728</v>
      </c>
      <c r="L5" s="24">
        <f t="shared" si="2"/>
        <v>51.440728</v>
      </c>
      <c r="M5" s="24">
        <f t="shared" si="2"/>
        <v>51.440728</v>
      </c>
      <c r="N5" s="24">
        <f t="shared" si="2"/>
        <v>51.440728</v>
      </c>
      <c r="O5" s="2" t="s">
        <v>249</v>
      </c>
      <c r="P5" s="2">
        <v>1</v>
      </c>
    </row>
    <row r="6" spans="1:16" ht="14.65" customHeight="1" x14ac:dyDescent="0.2">
      <c r="A6" s="43" t="s">
        <v>25</v>
      </c>
      <c r="B6" s="2" t="s">
        <v>179</v>
      </c>
      <c r="C6" s="2" t="s">
        <v>247</v>
      </c>
      <c r="D6" s="2" t="s">
        <v>248</v>
      </c>
      <c r="E6" s="2" t="s">
        <v>155</v>
      </c>
      <c r="F6" s="2" t="s">
        <v>113</v>
      </c>
      <c r="G6" s="2" t="s">
        <v>122</v>
      </c>
      <c r="H6" s="24">
        <v>69.53</v>
      </c>
      <c r="I6" s="24">
        <v>69.53</v>
      </c>
      <c r="J6" s="24">
        <v>69.53</v>
      </c>
      <c r="K6" s="24">
        <v>69.53</v>
      </c>
      <c r="L6" s="24">
        <v>69.53</v>
      </c>
      <c r="M6" s="24">
        <v>69.53</v>
      </c>
      <c r="N6" s="24">
        <v>69.53</v>
      </c>
      <c r="O6" s="2"/>
      <c r="P6" s="2">
        <v>1</v>
      </c>
    </row>
    <row r="7" spans="1:16" ht="14.65" customHeight="1" x14ac:dyDescent="0.2">
      <c r="A7" s="43"/>
      <c r="B7" s="2"/>
      <c r="C7" s="2" t="s">
        <v>247</v>
      </c>
      <c r="D7" s="2" t="s">
        <v>248</v>
      </c>
      <c r="E7" s="2" t="s">
        <v>161</v>
      </c>
      <c r="F7" s="2" t="s">
        <v>113</v>
      </c>
      <c r="G7" s="2" t="s">
        <v>122</v>
      </c>
      <c r="H7" s="24">
        <f t="shared" ref="H7:N7" si="3">3.473/1000</f>
        <v>3.473E-3</v>
      </c>
      <c r="I7" s="24">
        <f t="shared" si="3"/>
        <v>3.473E-3</v>
      </c>
      <c r="J7" s="24">
        <f t="shared" si="3"/>
        <v>3.473E-3</v>
      </c>
      <c r="K7" s="24">
        <f t="shared" si="3"/>
        <v>3.473E-3</v>
      </c>
      <c r="L7" s="24">
        <f t="shared" si="3"/>
        <v>3.473E-3</v>
      </c>
      <c r="M7" s="24">
        <f t="shared" si="3"/>
        <v>3.473E-3</v>
      </c>
      <c r="N7" s="24">
        <f t="shared" si="3"/>
        <v>3.473E-3</v>
      </c>
      <c r="O7" s="2"/>
      <c r="P7" s="2">
        <v>1</v>
      </c>
    </row>
    <row r="8" spans="1:16" ht="14.65" customHeight="1" x14ac:dyDescent="0.2">
      <c r="A8" s="43"/>
      <c r="B8" s="2"/>
      <c r="C8" s="2" t="s">
        <v>247</v>
      </c>
      <c r="D8" s="2" t="s">
        <v>248</v>
      </c>
      <c r="E8" s="2" t="s">
        <v>159</v>
      </c>
      <c r="F8" s="2" t="s">
        <v>113</v>
      </c>
      <c r="G8" s="2" t="s">
        <v>122</v>
      </c>
      <c r="H8" s="24">
        <f t="shared" ref="H8:N8" si="4">10.44/1000</f>
        <v>1.044E-2</v>
      </c>
      <c r="I8" s="24">
        <f t="shared" si="4"/>
        <v>1.044E-2</v>
      </c>
      <c r="J8" s="24">
        <f t="shared" si="4"/>
        <v>1.044E-2</v>
      </c>
      <c r="K8" s="24">
        <f t="shared" si="4"/>
        <v>1.044E-2</v>
      </c>
      <c r="L8" s="24">
        <f t="shared" si="4"/>
        <v>1.044E-2</v>
      </c>
      <c r="M8" s="24">
        <f t="shared" si="4"/>
        <v>1.044E-2</v>
      </c>
      <c r="N8" s="24">
        <f t="shared" si="4"/>
        <v>1.044E-2</v>
      </c>
      <c r="O8" s="2"/>
      <c r="P8" s="2">
        <v>1</v>
      </c>
    </row>
    <row r="9" spans="1:16" ht="14.65" customHeight="1" x14ac:dyDescent="0.2">
      <c r="A9" s="43"/>
      <c r="B9" s="2"/>
      <c r="C9" s="2" t="s">
        <v>247</v>
      </c>
      <c r="D9" s="2" t="s">
        <v>248</v>
      </c>
      <c r="E9" s="2" t="s">
        <v>157</v>
      </c>
      <c r="F9" s="2" t="s">
        <v>113</v>
      </c>
      <c r="G9" s="2" t="s">
        <v>122</v>
      </c>
      <c r="H9" s="24">
        <f t="shared" ref="H9:N9" si="5">H8*298+H7*25+H6</f>
        <v>72.727945000000005</v>
      </c>
      <c r="I9" s="24">
        <f t="shared" si="5"/>
        <v>72.727945000000005</v>
      </c>
      <c r="J9" s="24">
        <f t="shared" si="5"/>
        <v>72.727945000000005</v>
      </c>
      <c r="K9" s="24">
        <f t="shared" si="5"/>
        <v>72.727945000000005</v>
      </c>
      <c r="L9" s="24">
        <f t="shared" si="5"/>
        <v>72.727945000000005</v>
      </c>
      <c r="M9" s="24">
        <f t="shared" si="5"/>
        <v>72.727945000000005</v>
      </c>
      <c r="N9" s="24">
        <f t="shared" si="5"/>
        <v>72.727945000000005</v>
      </c>
      <c r="O9" s="2" t="s">
        <v>249</v>
      </c>
      <c r="P9" s="2">
        <v>1</v>
      </c>
    </row>
    <row r="10" spans="1:16" ht="14.65" customHeight="1" x14ac:dyDescent="0.2">
      <c r="A10" s="43" t="s">
        <v>27</v>
      </c>
      <c r="B10" s="2" t="s">
        <v>179</v>
      </c>
      <c r="C10" s="2" t="s">
        <v>247</v>
      </c>
      <c r="D10" s="2" t="s">
        <v>248</v>
      </c>
      <c r="E10" s="2" t="s">
        <v>155</v>
      </c>
      <c r="F10" s="2" t="s">
        <v>113</v>
      </c>
      <c r="G10" s="2" t="s">
        <v>131</v>
      </c>
      <c r="H10" s="24">
        <v>73.510000000000005</v>
      </c>
      <c r="I10" s="24">
        <v>73.510000000000005</v>
      </c>
      <c r="J10" s="24">
        <v>73.510000000000005</v>
      </c>
      <c r="K10" s="24">
        <v>73.510000000000005</v>
      </c>
      <c r="L10" s="24">
        <v>73.510000000000005</v>
      </c>
      <c r="M10" s="24">
        <v>73.510000000000005</v>
      </c>
      <c r="N10" s="24">
        <v>73.510000000000005</v>
      </c>
      <c r="O10" s="2"/>
      <c r="P10" s="2">
        <v>1</v>
      </c>
    </row>
    <row r="11" spans="1:16" ht="14.85" customHeight="1" x14ac:dyDescent="0.2">
      <c r="A11" s="43"/>
      <c r="B11" s="2"/>
      <c r="C11" s="2" t="s">
        <v>247</v>
      </c>
      <c r="D11" s="2" t="s">
        <v>248</v>
      </c>
      <c r="E11" s="2" t="s">
        <v>161</v>
      </c>
      <c r="F11" s="2" t="s">
        <v>113</v>
      </c>
      <c r="G11" s="2" t="s">
        <v>131</v>
      </c>
      <c r="H11" s="24">
        <f t="shared" ref="H11:N11" si="6">0.8/1000</f>
        <v>8.0000000000000004E-4</v>
      </c>
      <c r="I11" s="24">
        <f t="shared" si="6"/>
        <v>8.0000000000000004E-4</v>
      </c>
      <c r="J11" s="24">
        <f t="shared" si="6"/>
        <v>8.0000000000000004E-4</v>
      </c>
      <c r="K11" s="24">
        <f t="shared" si="6"/>
        <v>8.0000000000000004E-4</v>
      </c>
      <c r="L11" s="24">
        <f t="shared" si="6"/>
        <v>8.0000000000000004E-4</v>
      </c>
      <c r="M11" s="24">
        <f t="shared" si="6"/>
        <v>8.0000000000000004E-4</v>
      </c>
      <c r="N11" s="24">
        <f t="shared" si="6"/>
        <v>8.0000000000000004E-4</v>
      </c>
      <c r="O11" s="2"/>
      <c r="P11" s="2">
        <v>1</v>
      </c>
    </row>
    <row r="12" spans="1:16" ht="14.65" customHeight="1" x14ac:dyDescent="0.2">
      <c r="A12" s="43"/>
      <c r="B12" s="2"/>
      <c r="C12" s="2" t="s">
        <v>247</v>
      </c>
      <c r="D12" s="2" t="s">
        <v>248</v>
      </c>
      <c r="E12" s="2" t="s">
        <v>159</v>
      </c>
      <c r="F12" s="2" t="s">
        <v>113</v>
      </c>
      <c r="G12" s="2" t="s">
        <v>131</v>
      </c>
      <c r="H12" s="24">
        <f t="shared" ref="H12:N12" si="7">1.506/1000</f>
        <v>1.506E-3</v>
      </c>
      <c r="I12" s="24">
        <f t="shared" si="7"/>
        <v>1.506E-3</v>
      </c>
      <c r="J12" s="24">
        <f t="shared" si="7"/>
        <v>1.506E-3</v>
      </c>
      <c r="K12" s="24">
        <f t="shared" si="7"/>
        <v>1.506E-3</v>
      </c>
      <c r="L12" s="24">
        <f t="shared" si="7"/>
        <v>1.506E-3</v>
      </c>
      <c r="M12" s="24">
        <f t="shared" si="7"/>
        <v>1.506E-3</v>
      </c>
      <c r="N12" s="24">
        <f t="shared" si="7"/>
        <v>1.506E-3</v>
      </c>
      <c r="O12" s="2"/>
      <c r="P12" s="2">
        <v>1</v>
      </c>
    </row>
    <row r="13" spans="1:16" ht="14.65" customHeight="1" x14ac:dyDescent="0.2">
      <c r="A13" s="43"/>
      <c r="B13" s="2"/>
      <c r="C13" s="2" t="s">
        <v>247</v>
      </c>
      <c r="D13" s="2" t="s">
        <v>248</v>
      </c>
      <c r="E13" s="2" t="s">
        <v>157</v>
      </c>
      <c r="F13" s="2" t="s">
        <v>113</v>
      </c>
      <c r="G13" s="2" t="s">
        <v>131</v>
      </c>
      <c r="H13" s="24">
        <f t="shared" ref="H13:N13" si="8">H12*298+H11*25+H10</f>
        <v>73.978788000000009</v>
      </c>
      <c r="I13" s="24">
        <f t="shared" si="8"/>
        <v>73.978788000000009</v>
      </c>
      <c r="J13" s="24">
        <f t="shared" si="8"/>
        <v>73.978788000000009</v>
      </c>
      <c r="K13" s="24">
        <f t="shared" si="8"/>
        <v>73.978788000000009</v>
      </c>
      <c r="L13" s="24">
        <f t="shared" si="8"/>
        <v>73.978788000000009</v>
      </c>
      <c r="M13" s="24">
        <f t="shared" si="8"/>
        <v>73.978788000000009</v>
      </c>
      <c r="N13" s="24">
        <f t="shared" si="8"/>
        <v>73.978788000000009</v>
      </c>
      <c r="O13" s="2" t="s">
        <v>249</v>
      </c>
      <c r="P13" s="2">
        <v>1</v>
      </c>
    </row>
    <row r="14" spans="1:16" ht="14.65" customHeight="1" x14ac:dyDescent="0.2">
      <c r="A14" s="43" t="s">
        <v>29</v>
      </c>
      <c r="B14" s="2" t="s">
        <v>179</v>
      </c>
      <c r="C14" s="2" t="s">
        <v>247</v>
      </c>
      <c r="D14" s="2" t="s">
        <v>248</v>
      </c>
      <c r="E14" s="2" t="s">
        <v>155</v>
      </c>
      <c r="F14" s="2" t="s">
        <v>113</v>
      </c>
      <c r="G14" s="2" t="s">
        <v>135</v>
      </c>
      <c r="H14" s="24">
        <v>59.66</v>
      </c>
      <c r="I14" s="24">
        <v>59.66</v>
      </c>
      <c r="J14" s="24">
        <v>59.66</v>
      </c>
      <c r="K14" s="24">
        <v>59.66</v>
      </c>
      <c r="L14" s="24">
        <v>59.66</v>
      </c>
      <c r="M14" s="24">
        <v>59.66</v>
      </c>
      <c r="N14" s="24">
        <v>59.66</v>
      </c>
      <c r="O14" s="2"/>
      <c r="P14" s="2">
        <v>1</v>
      </c>
    </row>
    <row r="15" spans="1:16" ht="14.65" customHeight="1" x14ac:dyDescent="0.2">
      <c r="A15" s="43"/>
      <c r="B15" s="2"/>
      <c r="C15" s="2" t="s">
        <v>247</v>
      </c>
      <c r="D15" s="2" t="s">
        <v>248</v>
      </c>
      <c r="E15" s="2" t="s">
        <v>161</v>
      </c>
      <c r="F15" s="2" t="s">
        <v>113</v>
      </c>
      <c r="G15" s="2" t="s">
        <v>135</v>
      </c>
      <c r="H15" s="24">
        <f t="shared" ref="H15:N15" si="9">0.948/1000</f>
        <v>9.4799999999999995E-4</v>
      </c>
      <c r="I15" s="24">
        <f t="shared" si="9"/>
        <v>9.4799999999999995E-4</v>
      </c>
      <c r="J15" s="24">
        <f t="shared" si="9"/>
        <v>9.4799999999999995E-4</v>
      </c>
      <c r="K15" s="24">
        <f t="shared" si="9"/>
        <v>9.4799999999999995E-4</v>
      </c>
      <c r="L15" s="24">
        <f t="shared" si="9"/>
        <v>9.4799999999999995E-4</v>
      </c>
      <c r="M15" s="24">
        <f t="shared" si="9"/>
        <v>9.4799999999999995E-4</v>
      </c>
      <c r="N15" s="24">
        <f t="shared" si="9"/>
        <v>9.4799999999999995E-4</v>
      </c>
      <c r="O15" s="2"/>
      <c r="P15" s="2">
        <v>1</v>
      </c>
    </row>
    <row r="16" spans="1:16" ht="14.65" customHeight="1" x14ac:dyDescent="0.2">
      <c r="A16" s="43"/>
      <c r="B16" s="2"/>
      <c r="C16" s="2" t="s">
        <v>247</v>
      </c>
      <c r="D16" s="2" t="s">
        <v>248</v>
      </c>
      <c r="E16" s="2" t="s">
        <v>159</v>
      </c>
      <c r="F16" s="2" t="s">
        <v>113</v>
      </c>
      <c r="G16" s="2" t="s">
        <v>135</v>
      </c>
      <c r="H16" s="2">
        <f t="shared" ref="H16:N16" si="10">4.267/1000</f>
        <v>4.267E-3</v>
      </c>
      <c r="I16" s="2">
        <f t="shared" si="10"/>
        <v>4.267E-3</v>
      </c>
      <c r="J16" s="2">
        <f t="shared" si="10"/>
        <v>4.267E-3</v>
      </c>
      <c r="K16" s="2">
        <f t="shared" si="10"/>
        <v>4.267E-3</v>
      </c>
      <c r="L16" s="2">
        <f t="shared" si="10"/>
        <v>4.267E-3</v>
      </c>
      <c r="M16" s="2">
        <f t="shared" si="10"/>
        <v>4.267E-3</v>
      </c>
      <c r="N16" s="2">
        <f t="shared" si="10"/>
        <v>4.267E-3</v>
      </c>
      <c r="O16" s="2"/>
      <c r="P16" s="2">
        <v>1</v>
      </c>
    </row>
    <row r="17" spans="1:16" ht="14.65" customHeight="1" x14ac:dyDescent="0.2">
      <c r="A17" s="43"/>
      <c r="B17" s="2"/>
      <c r="C17" s="2" t="s">
        <v>247</v>
      </c>
      <c r="D17" s="2" t="s">
        <v>248</v>
      </c>
      <c r="E17" s="2" t="s">
        <v>157</v>
      </c>
      <c r="F17" s="2" t="s">
        <v>113</v>
      </c>
      <c r="G17" s="2" t="s">
        <v>135</v>
      </c>
      <c r="H17" s="24">
        <f t="shared" ref="H17:N17" si="11">H16*298+H15*25+H14</f>
        <v>60.955265999999995</v>
      </c>
      <c r="I17" s="24">
        <f t="shared" si="11"/>
        <v>60.955265999999995</v>
      </c>
      <c r="J17" s="24">
        <f t="shared" si="11"/>
        <v>60.955265999999995</v>
      </c>
      <c r="K17" s="24">
        <f t="shared" si="11"/>
        <v>60.955265999999995</v>
      </c>
      <c r="L17" s="24">
        <f t="shared" si="11"/>
        <v>60.955265999999995</v>
      </c>
      <c r="M17" s="24">
        <f t="shared" si="11"/>
        <v>60.955265999999995</v>
      </c>
      <c r="N17" s="24">
        <f t="shared" si="11"/>
        <v>60.955265999999995</v>
      </c>
      <c r="O17" s="2" t="s">
        <v>249</v>
      </c>
      <c r="P17" s="2">
        <v>1</v>
      </c>
    </row>
    <row r="18" spans="1:16" ht="14.65" customHeight="1" x14ac:dyDescent="0.2">
      <c r="A18" s="43" t="s">
        <v>31</v>
      </c>
      <c r="B18" s="2" t="s">
        <v>217</v>
      </c>
      <c r="C18" s="2" t="s">
        <v>247</v>
      </c>
      <c r="D18" s="2" t="s">
        <v>248</v>
      </c>
      <c r="E18" s="2" t="s">
        <v>155</v>
      </c>
      <c r="F18" s="2" t="s">
        <v>113</v>
      </c>
      <c r="G18" s="2" t="s">
        <v>120</v>
      </c>
      <c r="H18" s="2">
        <v>86.02</v>
      </c>
      <c r="I18" s="2">
        <v>86.02</v>
      </c>
      <c r="J18" s="2">
        <v>86.02</v>
      </c>
      <c r="K18" s="2">
        <v>86.02</v>
      </c>
      <c r="L18" s="2">
        <v>86.02</v>
      </c>
      <c r="M18" s="2">
        <v>86.02</v>
      </c>
      <c r="N18" s="2">
        <v>86.02</v>
      </c>
      <c r="O18" s="2"/>
      <c r="P18" s="2">
        <v>1</v>
      </c>
    </row>
    <row r="19" spans="1:16" ht="14.65" customHeight="1" x14ac:dyDescent="0.2">
      <c r="A19" s="43"/>
      <c r="B19" s="2"/>
      <c r="C19" s="2" t="s">
        <v>247</v>
      </c>
      <c r="D19" s="2" t="s">
        <v>248</v>
      </c>
      <c r="E19" s="2" t="s">
        <v>161</v>
      </c>
      <c r="F19" s="2" t="s">
        <v>113</v>
      </c>
      <c r="G19" s="2" t="s">
        <v>120</v>
      </c>
      <c r="H19" s="2">
        <f t="shared" ref="H19:N19" si="12">1.041/1000</f>
        <v>1.0409999999999998E-3</v>
      </c>
      <c r="I19" s="2">
        <f t="shared" si="12"/>
        <v>1.0409999999999998E-3</v>
      </c>
      <c r="J19" s="2">
        <f t="shared" si="12"/>
        <v>1.0409999999999998E-3</v>
      </c>
      <c r="K19" s="2">
        <f t="shared" si="12"/>
        <v>1.0409999999999998E-3</v>
      </c>
      <c r="L19" s="2">
        <f t="shared" si="12"/>
        <v>1.0409999999999998E-3</v>
      </c>
      <c r="M19" s="2">
        <f t="shared" si="12"/>
        <v>1.0409999999999998E-3</v>
      </c>
      <c r="N19" s="2">
        <f t="shared" si="12"/>
        <v>1.0409999999999998E-3</v>
      </c>
      <c r="O19" s="2"/>
      <c r="P19" s="2">
        <v>1</v>
      </c>
    </row>
    <row r="20" spans="1:16" ht="14.65" customHeight="1" x14ac:dyDescent="0.2">
      <c r="A20" s="43"/>
      <c r="B20" s="2"/>
      <c r="C20" s="2" t="s">
        <v>247</v>
      </c>
      <c r="D20" s="2" t="s">
        <v>248</v>
      </c>
      <c r="E20" s="2" t="s">
        <v>159</v>
      </c>
      <c r="F20" s="2" t="s">
        <v>113</v>
      </c>
      <c r="G20" s="2" t="s">
        <v>120</v>
      </c>
      <c r="H20" s="24">
        <f t="shared" ref="H20:N20" si="13">0.694/1000</f>
        <v>6.9399999999999996E-4</v>
      </c>
      <c r="I20" s="24">
        <f t="shared" si="13"/>
        <v>6.9399999999999996E-4</v>
      </c>
      <c r="J20" s="24">
        <f t="shared" si="13"/>
        <v>6.9399999999999996E-4</v>
      </c>
      <c r="K20" s="24">
        <f t="shared" si="13"/>
        <v>6.9399999999999996E-4</v>
      </c>
      <c r="L20" s="24">
        <f t="shared" si="13"/>
        <v>6.9399999999999996E-4</v>
      </c>
      <c r="M20" s="24">
        <f t="shared" si="13"/>
        <v>6.9399999999999996E-4</v>
      </c>
      <c r="N20" s="24">
        <f t="shared" si="13"/>
        <v>6.9399999999999996E-4</v>
      </c>
      <c r="O20" s="2"/>
      <c r="P20" s="2">
        <v>1</v>
      </c>
    </row>
    <row r="21" spans="1:16" ht="14.65" customHeight="1" x14ac:dyDescent="0.2">
      <c r="A21" s="43"/>
      <c r="B21" s="2"/>
      <c r="C21" s="2" t="s">
        <v>247</v>
      </c>
      <c r="D21" s="2" t="s">
        <v>248</v>
      </c>
      <c r="E21" s="2" t="s">
        <v>157</v>
      </c>
      <c r="F21" s="2" t="s">
        <v>113</v>
      </c>
      <c r="G21" s="2" t="s">
        <v>120</v>
      </c>
      <c r="H21" s="24">
        <f t="shared" ref="H21:N21" si="14">H20*298+H19*25+H18</f>
        <v>86.252837</v>
      </c>
      <c r="I21" s="24">
        <f t="shared" si="14"/>
        <v>86.252837</v>
      </c>
      <c r="J21" s="24">
        <f t="shared" si="14"/>
        <v>86.252837</v>
      </c>
      <c r="K21" s="24">
        <f t="shared" si="14"/>
        <v>86.252837</v>
      </c>
      <c r="L21" s="24">
        <f t="shared" si="14"/>
        <v>86.252837</v>
      </c>
      <c r="M21" s="24">
        <f t="shared" si="14"/>
        <v>86.252837</v>
      </c>
      <c r="N21" s="24">
        <f t="shared" si="14"/>
        <v>86.252837</v>
      </c>
      <c r="O21" s="2" t="s">
        <v>249</v>
      </c>
      <c r="P21" s="2">
        <v>1</v>
      </c>
    </row>
    <row r="22" spans="1:16" ht="14.65" customHeight="1" x14ac:dyDescent="0.2">
      <c r="A22" s="43" t="s">
        <v>33</v>
      </c>
      <c r="B22" s="2" t="s">
        <v>183</v>
      </c>
      <c r="C22" s="2" t="s">
        <v>247</v>
      </c>
      <c r="D22" s="2" t="s">
        <v>248</v>
      </c>
      <c r="E22" s="2" t="s">
        <v>155</v>
      </c>
      <c r="F22" s="2" t="s">
        <v>113</v>
      </c>
      <c r="G22" s="2" t="s">
        <v>143</v>
      </c>
      <c r="H22" s="2">
        <v>82.55</v>
      </c>
      <c r="I22" s="2">
        <v>82.55</v>
      </c>
      <c r="J22" s="2">
        <v>82.55</v>
      </c>
      <c r="K22" s="2">
        <v>82.55</v>
      </c>
      <c r="L22" s="2">
        <v>82.55</v>
      </c>
      <c r="M22" s="2">
        <v>82.55</v>
      </c>
      <c r="N22" s="2">
        <v>82.55</v>
      </c>
      <c r="O22" s="2"/>
      <c r="P22" s="2">
        <v>1</v>
      </c>
    </row>
    <row r="23" spans="1:16" ht="14.65" customHeight="1" x14ac:dyDescent="0.2">
      <c r="A23" s="43"/>
      <c r="B23" s="2"/>
      <c r="C23" s="2" t="s">
        <v>247</v>
      </c>
      <c r="D23" s="2" t="s">
        <v>248</v>
      </c>
      <c r="E23" s="2" t="s">
        <v>161</v>
      </c>
      <c r="F23" s="2" t="s">
        <v>113</v>
      </c>
      <c r="G23" s="2" t="s">
        <v>143</v>
      </c>
      <c r="H23" s="2">
        <v>2.9580000000000001E-3</v>
      </c>
      <c r="I23" s="2">
        <v>2.9580000000000001E-3</v>
      </c>
      <c r="J23" s="2">
        <v>2.9580000000000001E-3</v>
      </c>
      <c r="K23" s="2">
        <v>2.9580000000000001E-3</v>
      </c>
      <c r="L23" s="2">
        <v>2.9580000000000001E-3</v>
      </c>
      <c r="M23" s="2">
        <v>2.9580000000000001E-3</v>
      </c>
      <c r="N23" s="2">
        <v>2.9580000000000001E-3</v>
      </c>
      <c r="O23" s="2"/>
      <c r="P23" s="2">
        <v>1</v>
      </c>
    </row>
    <row r="24" spans="1:16" ht="14.65" customHeight="1" x14ac:dyDescent="0.2">
      <c r="A24" s="43"/>
      <c r="B24" s="2"/>
      <c r="C24" s="2" t="s">
        <v>247</v>
      </c>
      <c r="D24" s="2" t="s">
        <v>248</v>
      </c>
      <c r="E24" s="2" t="s">
        <v>159</v>
      </c>
      <c r="F24" s="2" t="s">
        <v>113</v>
      </c>
      <c r="G24" s="2" t="s">
        <v>143</v>
      </c>
      <c r="H24" s="2">
        <f t="shared" ref="H24:N24" si="15">0.569/1000</f>
        <v>5.6899999999999995E-4</v>
      </c>
      <c r="I24" s="2">
        <f t="shared" si="15"/>
        <v>5.6899999999999995E-4</v>
      </c>
      <c r="J24" s="2">
        <f t="shared" si="15"/>
        <v>5.6899999999999995E-4</v>
      </c>
      <c r="K24" s="2">
        <f t="shared" si="15"/>
        <v>5.6899999999999995E-4</v>
      </c>
      <c r="L24" s="2">
        <f t="shared" si="15"/>
        <v>5.6899999999999995E-4</v>
      </c>
      <c r="M24" s="2">
        <f t="shared" si="15"/>
        <v>5.6899999999999995E-4</v>
      </c>
      <c r="N24" s="2">
        <f t="shared" si="15"/>
        <v>5.6899999999999995E-4</v>
      </c>
      <c r="O24" s="2"/>
      <c r="P24" s="2">
        <v>1</v>
      </c>
    </row>
    <row r="25" spans="1:16" ht="14.65" customHeight="1" x14ac:dyDescent="0.2">
      <c r="A25" s="43"/>
      <c r="B25" s="2"/>
      <c r="C25" s="2" t="s">
        <v>247</v>
      </c>
      <c r="D25" s="2" t="s">
        <v>248</v>
      </c>
      <c r="E25" s="2" t="s">
        <v>157</v>
      </c>
      <c r="F25" s="2" t="s">
        <v>113</v>
      </c>
      <c r="G25" s="2" t="s">
        <v>143</v>
      </c>
      <c r="H25" s="24">
        <f t="shared" ref="H25:N25" si="16">H24*298+H23*25+H22</f>
        <v>82.793511999999993</v>
      </c>
      <c r="I25" s="24">
        <f t="shared" si="16"/>
        <v>82.793511999999993</v>
      </c>
      <c r="J25" s="24">
        <f t="shared" si="16"/>
        <v>82.793511999999993</v>
      </c>
      <c r="K25" s="24">
        <f t="shared" si="16"/>
        <v>82.793511999999993</v>
      </c>
      <c r="L25" s="24">
        <f t="shared" si="16"/>
        <v>82.793511999999993</v>
      </c>
      <c r="M25" s="24">
        <f t="shared" si="16"/>
        <v>82.793511999999993</v>
      </c>
      <c r="N25" s="24">
        <f t="shared" si="16"/>
        <v>82.793511999999993</v>
      </c>
      <c r="O25" s="2" t="s">
        <v>249</v>
      </c>
      <c r="P25" s="2">
        <v>1</v>
      </c>
    </row>
    <row r="26" spans="1:16" ht="14.65" customHeight="1" x14ac:dyDescent="0.2">
      <c r="A26" s="43" t="s">
        <v>35</v>
      </c>
      <c r="B26" s="2" t="s">
        <v>178</v>
      </c>
      <c r="C26" s="2" t="s">
        <v>247</v>
      </c>
      <c r="D26" s="2" t="s">
        <v>248</v>
      </c>
      <c r="E26" s="2" t="s">
        <v>155</v>
      </c>
      <c r="F26" s="2" t="s">
        <v>113</v>
      </c>
      <c r="G26" s="2" t="s">
        <v>145</v>
      </c>
      <c r="H26" s="2">
        <v>48.5</v>
      </c>
      <c r="I26" s="2">
        <v>48.5</v>
      </c>
      <c r="J26" s="2">
        <v>48.5</v>
      </c>
      <c r="K26" s="2">
        <v>48.5</v>
      </c>
      <c r="L26" s="2">
        <v>48.5</v>
      </c>
      <c r="M26" s="2">
        <v>48.5</v>
      </c>
      <c r="N26" s="2">
        <v>48.5</v>
      </c>
      <c r="O26" s="2"/>
      <c r="P26" s="2">
        <v>1</v>
      </c>
    </row>
    <row r="27" spans="1:16" ht="14.65" customHeight="1" x14ac:dyDescent="0.2">
      <c r="A27" s="43"/>
      <c r="B27" s="2"/>
      <c r="C27" s="2" t="s">
        <v>247</v>
      </c>
      <c r="D27" s="2" t="s">
        <v>248</v>
      </c>
      <c r="E27" s="2" t="s">
        <v>161</v>
      </c>
      <c r="F27" s="2" t="s">
        <v>113</v>
      </c>
      <c r="G27" s="2" t="s">
        <v>145</v>
      </c>
      <c r="H27" s="2">
        <v>0</v>
      </c>
      <c r="I27" s="2">
        <v>0</v>
      </c>
      <c r="J27" s="2">
        <v>0</v>
      </c>
      <c r="K27" s="2">
        <v>0</v>
      </c>
      <c r="L27" s="2">
        <v>0</v>
      </c>
      <c r="M27" s="2">
        <v>0</v>
      </c>
      <c r="N27" s="2">
        <v>0</v>
      </c>
      <c r="O27" s="2"/>
      <c r="P27" s="2">
        <v>1</v>
      </c>
    </row>
    <row r="28" spans="1:16" ht="14.65" customHeight="1" x14ac:dyDescent="0.2">
      <c r="A28" s="43"/>
      <c r="B28" s="2"/>
      <c r="C28" s="2" t="s">
        <v>247</v>
      </c>
      <c r="D28" s="2" t="s">
        <v>248</v>
      </c>
      <c r="E28" s="2" t="s">
        <v>159</v>
      </c>
      <c r="F28" s="2" t="s">
        <v>113</v>
      </c>
      <c r="G28" s="2" t="s">
        <v>145</v>
      </c>
      <c r="H28" s="2">
        <f t="shared" ref="H28:N28" si="17">0.615/1000</f>
        <v>6.1499999999999999E-4</v>
      </c>
      <c r="I28" s="2">
        <f t="shared" si="17"/>
        <v>6.1499999999999999E-4</v>
      </c>
      <c r="J28" s="2">
        <f t="shared" si="17"/>
        <v>6.1499999999999999E-4</v>
      </c>
      <c r="K28" s="2">
        <f t="shared" si="17"/>
        <v>6.1499999999999999E-4</v>
      </c>
      <c r="L28" s="2">
        <f t="shared" si="17"/>
        <v>6.1499999999999999E-4</v>
      </c>
      <c r="M28" s="2">
        <f t="shared" si="17"/>
        <v>6.1499999999999999E-4</v>
      </c>
      <c r="N28" s="2">
        <f t="shared" si="17"/>
        <v>6.1499999999999999E-4</v>
      </c>
      <c r="O28" s="2"/>
      <c r="P28" s="2">
        <v>1</v>
      </c>
    </row>
    <row r="29" spans="1:16" ht="14.65" customHeight="1" x14ac:dyDescent="0.2">
      <c r="A29" s="43"/>
      <c r="B29" s="2"/>
      <c r="C29" s="2" t="s">
        <v>247</v>
      </c>
      <c r="D29" s="2" t="s">
        <v>248</v>
      </c>
      <c r="E29" s="2" t="s">
        <v>157</v>
      </c>
      <c r="F29" s="2" t="s">
        <v>113</v>
      </c>
      <c r="G29" s="2" t="s">
        <v>145</v>
      </c>
      <c r="H29" s="24">
        <f t="shared" ref="H29:N29" si="18">H28*298+H27*25+H26</f>
        <v>48.68327</v>
      </c>
      <c r="I29" s="24">
        <f t="shared" si="18"/>
        <v>48.68327</v>
      </c>
      <c r="J29" s="24">
        <f t="shared" si="18"/>
        <v>48.68327</v>
      </c>
      <c r="K29" s="24">
        <f t="shared" si="18"/>
        <v>48.68327</v>
      </c>
      <c r="L29" s="24">
        <f t="shared" si="18"/>
        <v>48.68327</v>
      </c>
      <c r="M29" s="24">
        <f t="shared" si="18"/>
        <v>48.68327</v>
      </c>
      <c r="N29" s="24">
        <f t="shared" si="18"/>
        <v>48.68327</v>
      </c>
      <c r="O29" s="2" t="s">
        <v>249</v>
      </c>
      <c r="P29" s="2">
        <v>1</v>
      </c>
    </row>
    <row r="30" spans="1:16" ht="14.65" customHeight="1" x14ac:dyDescent="0.2">
      <c r="A30" s="43" t="s">
        <v>37</v>
      </c>
      <c r="B30" s="2" t="s">
        <v>198</v>
      </c>
      <c r="C30" s="2" t="s">
        <v>247</v>
      </c>
      <c r="D30" s="2" t="s">
        <v>248</v>
      </c>
      <c r="E30" s="2" t="s">
        <v>155</v>
      </c>
      <c r="F30" s="2" t="s">
        <v>149</v>
      </c>
      <c r="G30" s="2" t="s">
        <v>133</v>
      </c>
      <c r="H30" s="24">
        <v>51.16</v>
      </c>
      <c r="I30" s="24">
        <v>51.16</v>
      </c>
      <c r="J30" s="24">
        <v>51.16</v>
      </c>
      <c r="K30" s="24">
        <v>51.16</v>
      </c>
      <c r="L30" s="24">
        <v>51.16</v>
      </c>
      <c r="M30" s="24">
        <v>51.16</v>
      </c>
      <c r="N30" s="24">
        <v>51.16</v>
      </c>
      <c r="O30" s="2"/>
      <c r="P30" s="2">
        <v>1</v>
      </c>
    </row>
    <row r="31" spans="1:16" ht="14.65" customHeight="1" x14ac:dyDescent="0.2">
      <c r="A31" s="43"/>
      <c r="B31" s="2"/>
      <c r="C31" s="2" t="s">
        <v>247</v>
      </c>
      <c r="D31" s="2" t="s">
        <v>248</v>
      </c>
      <c r="E31" s="2" t="s">
        <v>161</v>
      </c>
      <c r="F31" s="2" t="s">
        <v>149</v>
      </c>
      <c r="G31" s="2" t="s">
        <v>133</v>
      </c>
      <c r="H31" s="24">
        <f t="shared" ref="H31:N31" si="19">0.966/1000</f>
        <v>9.6599999999999995E-4</v>
      </c>
      <c r="I31" s="24">
        <f t="shared" si="19"/>
        <v>9.6599999999999995E-4</v>
      </c>
      <c r="J31" s="24">
        <f t="shared" si="19"/>
        <v>9.6599999999999995E-4</v>
      </c>
      <c r="K31" s="24">
        <f t="shared" si="19"/>
        <v>9.6599999999999995E-4</v>
      </c>
      <c r="L31" s="24">
        <f t="shared" si="19"/>
        <v>9.6599999999999995E-4</v>
      </c>
      <c r="M31" s="24">
        <f t="shared" si="19"/>
        <v>9.6599999999999995E-4</v>
      </c>
      <c r="N31" s="24">
        <f t="shared" si="19"/>
        <v>9.6599999999999995E-4</v>
      </c>
      <c r="O31" s="2"/>
      <c r="P31" s="2">
        <v>1</v>
      </c>
    </row>
    <row r="32" spans="1:16" ht="14.65" customHeight="1" x14ac:dyDescent="0.2">
      <c r="A32" s="43"/>
      <c r="B32" s="2"/>
      <c r="C32" s="2" t="s">
        <v>247</v>
      </c>
      <c r="D32" s="2" t="s">
        <v>248</v>
      </c>
      <c r="E32" s="2" t="s">
        <v>159</v>
      </c>
      <c r="F32" s="2" t="s">
        <v>149</v>
      </c>
      <c r="G32" s="2" t="s">
        <v>133</v>
      </c>
      <c r="H32" s="24">
        <f t="shared" ref="H32:N32" si="20">0.861/1000</f>
        <v>8.61E-4</v>
      </c>
      <c r="I32" s="24">
        <f t="shared" si="20"/>
        <v>8.61E-4</v>
      </c>
      <c r="J32" s="24">
        <f t="shared" si="20"/>
        <v>8.61E-4</v>
      </c>
      <c r="K32" s="24">
        <f t="shared" si="20"/>
        <v>8.61E-4</v>
      </c>
      <c r="L32" s="24">
        <f t="shared" si="20"/>
        <v>8.61E-4</v>
      </c>
      <c r="M32" s="24">
        <f t="shared" si="20"/>
        <v>8.61E-4</v>
      </c>
      <c r="N32" s="24">
        <f t="shared" si="20"/>
        <v>8.61E-4</v>
      </c>
      <c r="O32" s="2"/>
      <c r="P32" s="2">
        <v>1</v>
      </c>
    </row>
    <row r="33" spans="1:16" ht="14.65" customHeight="1" x14ac:dyDescent="0.2">
      <c r="A33" s="43"/>
      <c r="B33" s="2"/>
      <c r="C33" s="2" t="s">
        <v>247</v>
      </c>
      <c r="D33" s="2" t="s">
        <v>248</v>
      </c>
      <c r="E33" s="2" t="s">
        <v>157</v>
      </c>
      <c r="F33" s="2" t="s">
        <v>149</v>
      </c>
      <c r="G33" s="2" t="s">
        <v>133</v>
      </c>
      <c r="H33" s="24">
        <f t="shared" ref="H33:N33" si="21">H32*298+H31*25+H30</f>
        <v>51.440728</v>
      </c>
      <c r="I33" s="24">
        <f t="shared" si="21"/>
        <v>51.440728</v>
      </c>
      <c r="J33" s="24">
        <f t="shared" si="21"/>
        <v>51.440728</v>
      </c>
      <c r="K33" s="24">
        <f t="shared" si="21"/>
        <v>51.440728</v>
      </c>
      <c r="L33" s="24">
        <f t="shared" si="21"/>
        <v>51.440728</v>
      </c>
      <c r="M33" s="24">
        <f t="shared" si="21"/>
        <v>51.440728</v>
      </c>
      <c r="N33" s="24">
        <f t="shared" si="21"/>
        <v>51.440728</v>
      </c>
      <c r="O33" s="2" t="s">
        <v>249</v>
      </c>
      <c r="P33" s="2">
        <v>1</v>
      </c>
    </row>
    <row r="34" spans="1:16" ht="14.65" customHeight="1" x14ac:dyDescent="0.2">
      <c r="A34" s="43" t="s">
        <v>9</v>
      </c>
      <c r="B34" s="2" t="s">
        <v>198</v>
      </c>
      <c r="C34" s="2" t="s">
        <v>250</v>
      </c>
      <c r="D34" s="2" t="s">
        <v>251</v>
      </c>
      <c r="E34" s="2" t="s">
        <v>155</v>
      </c>
      <c r="F34" s="2" t="s">
        <v>137</v>
      </c>
      <c r="G34" s="2" t="s">
        <v>103</v>
      </c>
      <c r="H34" s="2">
        <v>1.2669999999999999</v>
      </c>
      <c r="I34" s="2">
        <v>1.2669999999999999</v>
      </c>
      <c r="J34" s="2">
        <v>1.2669999999999999</v>
      </c>
      <c r="K34" s="2">
        <v>1.2669999999999999</v>
      </c>
      <c r="L34" s="2">
        <v>1.2669999999999999</v>
      </c>
      <c r="M34" s="2">
        <v>1.2669999999999999</v>
      </c>
      <c r="N34" s="2">
        <v>1.2669999999999999</v>
      </c>
      <c r="O34" s="2" t="s">
        <v>252</v>
      </c>
      <c r="P34" s="2">
        <v>1</v>
      </c>
    </row>
    <row r="35" spans="1:16" ht="14.65" customHeight="1" x14ac:dyDescent="0.2">
      <c r="A35" s="43"/>
      <c r="B35" s="2"/>
      <c r="C35" s="2" t="s">
        <v>250</v>
      </c>
      <c r="D35" s="2" t="s">
        <v>251</v>
      </c>
      <c r="E35" s="2" t="s">
        <v>157</v>
      </c>
      <c r="F35" s="2" t="s">
        <v>137</v>
      </c>
      <c r="G35" s="2" t="s">
        <v>103</v>
      </c>
      <c r="H35" s="2">
        <f t="shared" ref="H35:N35" si="22">H34</f>
        <v>1.2669999999999999</v>
      </c>
      <c r="I35" s="2">
        <f t="shared" si="22"/>
        <v>1.2669999999999999</v>
      </c>
      <c r="J35" s="2">
        <f t="shared" si="22"/>
        <v>1.2669999999999999</v>
      </c>
      <c r="K35" s="2">
        <f t="shared" si="22"/>
        <v>1.2669999999999999</v>
      </c>
      <c r="L35" s="2">
        <f t="shared" si="22"/>
        <v>1.2669999999999999</v>
      </c>
      <c r="M35" s="2">
        <f t="shared" si="22"/>
        <v>1.2669999999999999</v>
      </c>
      <c r="N35" s="2">
        <f t="shared" si="22"/>
        <v>1.2669999999999999</v>
      </c>
      <c r="O35" s="2" t="s">
        <v>249</v>
      </c>
      <c r="P35" s="2">
        <v>1</v>
      </c>
    </row>
    <row r="36" spans="1:16" ht="12.75" customHeight="1" x14ac:dyDescent="0.2">
      <c r="A36" s="43" t="s">
        <v>43</v>
      </c>
      <c r="B36" s="4" t="s">
        <v>180</v>
      </c>
      <c r="C36" s="2" t="s">
        <v>181</v>
      </c>
      <c r="D36" s="2" t="s">
        <v>248</v>
      </c>
      <c r="E36" s="2" t="s">
        <v>155</v>
      </c>
      <c r="F36" s="2" t="s">
        <v>129</v>
      </c>
      <c r="G36" s="2" t="s">
        <v>79</v>
      </c>
      <c r="H36" s="2">
        <v>7.2199999999999999E-3</v>
      </c>
      <c r="I36" s="2">
        <v>7.2199999999999999E-3</v>
      </c>
      <c r="J36" s="2">
        <v>7.2199999999999999E-3</v>
      </c>
      <c r="K36" s="2">
        <v>7.2199999999999999E-3</v>
      </c>
      <c r="L36" s="2">
        <v>7.2199999999999999E-3</v>
      </c>
      <c r="M36" s="2">
        <v>7.2199999999999999E-3</v>
      </c>
      <c r="N36" s="2">
        <v>7.2199999999999999E-3</v>
      </c>
      <c r="O36" s="2" t="s">
        <v>170</v>
      </c>
      <c r="P36" s="2">
        <v>1</v>
      </c>
    </row>
    <row r="37" spans="1:16" ht="12.75" customHeight="1" x14ac:dyDescent="0.2">
      <c r="A37" s="43"/>
      <c r="B37" s="2"/>
      <c r="C37" s="2" t="s">
        <v>181</v>
      </c>
      <c r="D37" s="2" t="s">
        <v>248</v>
      </c>
      <c r="E37" s="2" t="s">
        <v>155</v>
      </c>
      <c r="F37" s="2" t="s">
        <v>127</v>
      </c>
      <c r="G37" s="2" t="s">
        <v>79</v>
      </c>
      <c r="H37" s="2">
        <v>7.2199999999999999E-3</v>
      </c>
      <c r="I37" s="2">
        <v>7.2199999999999999E-3</v>
      </c>
      <c r="J37" s="2">
        <v>7.2199999999999999E-3</v>
      </c>
      <c r="K37" s="2">
        <v>7.2199999999999999E-3</v>
      </c>
      <c r="L37" s="2">
        <v>7.2199999999999999E-3</v>
      </c>
      <c r="M37" s="2">
        <v>7.2199999999999999E-3</v>
      </c>
      <c r="N37" s="2">
        <v>7.2199999999999999E-3</v>
      </c>
      <c r="O37" s="2"/>
      <c r="P37" s="2">
        <v>1</v>
      </c>
    </row>
    <row r="38" spans="1:16" ht="12.75" customHeight="1" x14ac:dyDescent="0.2">
      <c r="A38" s="43"/>
      <c r="B38" s="2"/>
      <c r="C38" s="2" t="s">
        <v>181</v>
      </c>
      <c r="D38" s="2" t="s">
        <v>248</v>
      </c>
      <c r="E38" s="2" t="s">
        <v>157</v>
      </c>
      <c r="F38" s="2" t="s">
        <v>129</v>
      </c>
      <c r="G38" s="2" t="s">
        <v>79</v>
      </c>
      <c r="H38" s="2">
        <v>7.2199999999999999E-3</v>
      </c>
      <c r="I38" s="2">
        <v>7.2199999999999999E-3</v>
      </c>
      <c r="J38" s="2">
        <v>7.2199999999999999E-3</v>
      </c>
      <c r="K38" s="2">
        <v>7.2199999999999999E-3</v>
      </c>
      <c r="L38" s="2">
        <v>7.2199999999999999E-3</v>
      </c>
      <c r="M38" s="2">
        <v>7.2199999999999999E-3</v>
      </c>
      <c r="N38" s="2">
        <v>7.2199999999999999E-3</v>
      </c>
      <c r="O38" s="2"/>
      <c r="P38" s="2">
        <v>1</v>
      </c>
    </row>
    <row r="39" spans="1:16" ht="12.75" customHeight="1" x14ac:dyDescent="0.2">
      <c r="A39" s="43"/>
      <c r="B39" s="2"/>
      <c r="C39" s="2" t="s">
        <v>181</v>
      </c>
      <c r="D39" s="2" t="s">
        <v>248</v>
      </c>
      <c r="E39" s="2" t="s">
        <v>157</v>
      </c>
      <c r="F39" s="2" t="s">
        <v>127</v>
      </c>
      <c r="G39" s="2" t="s">
        <v>79</v>
      </c>
      <c r="H39" s="2">
        <v>7.2199999999999999E-3</v>
      </c>
      <c r="I39" s="2">
        <v>7.2199999999999999E-3</v>
      </c>
      <c r="J39" s="2">
        <v>7.2199999999999999E-3</v>
      </c>
      <c r="K39" s="2">
        <v>7.2199999999999999E-3</v>
      </c>
      <c r="L39" s="2">
        <v>7.2199999999999999E-3</v>
      </c>
      <c r="M39" s="2">
        <v>7.2199999999999999E-3</v>
      </c>
      <c r="N39" s="2">
        <v>7.2199999999999999E-3</v>
      </c>
      <c r="O39" s="2"/>
      <c r="P39" s="2">
        <v>1</v>
      </c>
    </row>
    <row r="40" spans="1:16" ht="12.75" customHeight="1" x14ac:dyDescent="0.2">
      <c r="A40" s="43" t="s">
        <v>45</v>
      </c>
      <c r="B40" s="4" t="s">
        <v>180</v>
      </c>
      <c r="C40" s="2" t="s">
        <v>181</v>
      </c>
      <c r="D40" s="2" t="s">
        <v>248</v>
      </c>
      <c r="E40" s="2" t="s">
        <v>155</v>
      </c>
      <c r="F40" s="2" t="s">
        <v>118</v>
      </c>
      <c r="G40" s="2" t="s">
        <v>79</v>
      </c>
      <c r="H40" s="2">
        <v>3.6700000000000001E-3</v>
      </c>
      <c r="I40" s="2">
        <v>3.6700000000000001E-3</v>
      </c>
      <c r="J40" s="2">
        <v>3.6700000000000001E-3</v>
      </c>
      <c r="K40" s="2">
        <v>3.6700000000000001E-3</v>
      </c>
      <c r="L40" s="2">
        <v>3.6700000000000001E-3</v>
      </c>
      <c r="M40" s="2">
        <v>3.6700000000000001E-3</v>
      </c>
      <c r="N40" s="2">
        <v>3.6700000000000001E-3</v>
      </c>
      <c r="O40" s="2"/>
      <c r="P40" s="2">
        <v>1</v>
      </c>
    </row>
    <row r="41" spans="1:16" ht="12.75" customHeight="1" x14ac:dyDescent="0.2">
      <c r="A41" s="43"/>
      <c r="B41" s="2"/>
      <c r="C41" s="2" t="s">
        <v>181</v>
      </c>
      <c r="D41" s="2" t="s">
        <v>248</v>
      </c>
      <c r="E41" s="2" t="s">
        <v>155</v>
      </c>
      <c r="F41" s="2" t="s">
        <v>118</v>
      </c>
      <c r="G41" s="2" t="s">
        <v>81</v>
      </c>
      <c r="H41" s="2">
        <v>3.6700000000000001E-3</v>
      </c>
      <c r="I41" s="2">
        <v>3.6700000000000001E-3</v>
      </c>
      <c r="J41" s="2">
        <v>3.6700000000000001E-3</v>
      </c>
      <c r="K41" s="2">
        <v>3.6700000000000001E-3</v>
      </c>
      <c r="L41" s="2">
        <v>3.6700000000000001E-3</v>
      </c>
      <c r="M41" s="2">
        <v>3.6700000000000001E-3</v>
      </c>
      <c r="N41" s="2">
        <v>3.6700000000000001E-3</v>
      </c>
      <c r="O41" s="2"/>
      <c r="P41" s="2">
        <v>1</v>
      </c>
    </row>
    <row r="42" spans="1:16" ht="12.75" customHeight="1" x14ac:dyDescent="0.2">
      <c r="A42" s="43"/>
      <c r="B42" s="2"/>
      <c r="C42" s="2" t="s">
        <v>181</v>
      </c>
      <c r="D42" s="2" t="s">
        <v>248</v>
      </c>
      <c r="E42" s="2" t="s">
        <v>157</v>
      </c>
      <c r="F42" s="2" t="s">
        <v>118</v>
      </c>
      <c r="G42" s="2" t="s">
        <v>79</v>
      </c>
      <c r="H42" s="2">
        <v>3.6700000000000001E-3</v>
      </c>
      <c r="I42" s="2">
        <v>3.6700000000000001E-3</v>
      </c>
      <c r="J42" s="2">
        <v>3.6700000000000001E-3</v>
      </c>
      <c r="K42" s="2">
        <v>3.6700000000000001E-3</v>
      </c>
      <c r="L42" s="2">
        <v>3.6700000000000001E-3</v>
      </c>
      <c r="M42" s="2">
        <v>3.6700000000000001E-3</v>
      </c>
      <c r="N42" s="2">
        <v>3.6700000000000001E-3</v>
      </c>
      <c r="O42" s="2"/>
      <c r="P42" s="2">
        <v>1</v>
      </c>
    </row>
    <row r="43" spans="1:16" ht="12.75" customHeight="1" x14ac:dyDescent="0.2">
      <c r="A43" s="43"/>
      <c r="B43" s="2"/>
      <c r="C43" s="2" t="s">
        <v>181</v>
      </c>
      <c r="D43" s="2" t="s">
        <v>248</v>
      </c>
      <c r="E43" s="2" t="s">
        <v>157</v>
      </c>
      <c r="F43" s="2" t="s">
        <v>118</v>
      </c>
      <c r="G43" s="2" t="s">
        <v>81</v>
      </c>
      <c r="H43" s="2">
        <v>3.6700000000000001E-3</v>
      </c>
      <c r="I43" s="2">
        <v>3.6700000000000001E-3</v>
      </c>
      <c r="J43" s="2">
        <v>3.6700000000000001E-3</v>
      </c>
      <c r="K43" s="2">
        <v>3.6700000000000001E-3</v>
      </c>
      <c r="L43" s="2">
        <v>3.6700000000000001E-3</v>
      </c>
      <c r="M43" s="2">
        <v>3.6700000000000001E-3</v>
      </c>
      <c r="N43" s="2">
        <v>3.6700000000000001E-3</v>
      </c>
      <c r="O43" s="2"/>
      <c r="P43" s="2">
        <v>1</v>
      </c>
    </row>
    <row r="44" spans="1:16" ht="12.75" customHeight="1" x14ac:dyDescent="0.2">
      <c r="A44" s="43" t="s">
        <v>55</v>
      </c>
      <c r="B44" s="2" t="s">
        <v>183</v>
      </c>
      <c r="C44" s="2" t="s">
        <v>184</v>
      </c>
      <c r="D44" s="2" t="s">
        <v>253</v>
      </c>
      <c r="E44" s="2" t="s">
        <v>155</v>
      </c>
      <c r="F44" s="2" t="s">
        <v>111</v>
      </c>
      <c r="G44" s="2" t="s">
        <v>83</v>
      </c>
      <c r="H44" s="24" t="s">
        <v>173</v>
      </c>
      <c r="I44" s="24" t="s">
        <v>173</v>
      </c>
      <c r="J44" s="2">
        <v>-1</v>
      </c>
      <c r="K44" s="2">
        <v>-1</v>
      </c>
      <c r="L44" s="2">
        <v>-1</v>
      </c>
      <c r="M44" s="2">
        <v>-1</v>
      </c>
      <c r="N44" s="2">
        <v>-1</v>
      </c>
      <c r="O44" s="2"/>
      <c r="P44" s="2">
        <v>1</v>
      </c>
    </row>
    <row r="45" spans="1:16" ht="12.75" customHeight="1" x14ac:dyDescent="0.2">
      <c r="A45" s="43"/>
      <c r="B45" s="2"/>
      <c r="C45" s="2" t="s">
        <v>184</v>
      </c>
      <c r="D45" s="2" t="s">
        <v>253</v>
      </c>
      <c r="E45" s="2" t="s">
        <v>157</v>
      </c>
      <c r="F45" s="2" t="s">
        <v>111</v>
      </c>
      <c r="G45" s="2" t="s">
        <v>83</v>
      </c>
      <c r="H45" s="24" t="s">
        <v>173</v>
      </c>
      <c r="I45" s="24" t="s">
        <v>173</v>
      </c>
      <c r="J45" s="2">
        <v>-1</v>
      </c>
      <c r="K45" s="2">
        <v>-1</v>
      </c>
      <c r="L45" s="2">
        <v>-1</v>
      </c>
      <c r="M45" s="2">
        <v>-1</v>
      </c>
      <c r="N45" s="2">
        <v>-1</v>
      </c>
      <c r="O45" s="2"/>
      <c r="P45" s="2">
        <v>1</v>
      </c>
    </row>
    <row r="46" spans="1:16" ht="12.75" customHeight="1" x14ac:dyDescent="0.2">
      <c r="A46" s="40"/>
      <c r="B46" s="2"/>
      <c r="C46" s="2"/>
      <c r="D46" s="2"/>
      <c r="E46" s="2"/>
      <c r="F46" s="2"/>
      <c r="G46" s="2"/>
      <c r="H46" s="24"/>
      <c r="I46" s="24"/>
      <c r="J46" s="2"/>
      <c r="K46" s="2"/>
      <c r="L46" s="2"/>
      <c r="M46" s="2"/>
      <c r="N46" s="2"/>
      <c r="O46" s="2"/>
      <c r="P46" s="2"/>
    </row>
    <row r="47" spans="1:16" ht="12.75" customHeight="1" x14ac:dyDescent="0.2">
      <c r="A47" s="40"/>
      <c r="B47" s="2"/>
      <c r="C47" s="2"/>
      <c r="D47" s="2"/>
      <c r="E47" s="2"/>
      <c r="F47" s="2"/>
      <c r="G47" s="2"/>
      <c r="H47" s="24"/>
      <c r="I47" s="24"/>
      <c r="J47" s="2"/>
      <c r="K47" s="2"/>
      <c r="L47" s="2"/>
      <c r="M47" s="2"/>
      <c r="N47" s="2"/>
      <c r="O47" s="2"/>
      <c r="P47" s="2"/>
    </row>
    <row r="48" spans="1:16" ht="12.75" customHeight="1" x14ac:dyDescent="0.2">
      <c r="A48" s="43" t="s">
        <v>57</v>
      </c>
      <c r="B48" s="2" t="s">
        <v>183</v>
      </c>
      <c r="C48" s="2" t="s">
        <v>184</v>
      </c>
      <c r="D48" s="2" t="s">
        <v>253</v>
      </c>
      <c r="E48" s="2" t="s">
        <v>155</v>
      </c>
      <c r="F48" s="2" t="s">
        <v>133</v>
      </c>
      <c r="G48" s="2" t="s">
        <v>83</v>
      </c>
      <c r="H48" s="24" t="s">
        <v>173</v>
      </c>
      <c r="I48" s="24" t="s">
        <v>173</v>
      </c>
      <c r="J48" s="2">
        <v>-1</v>
      </c>
      <c r="K48" s="2">
        <v>-1</v>
      </c>
      <c r="L48" s="2">
        <v>-1</v>
      </c>
      <c r="M48" s="2">
        <v>-1</v>
      </c>
      <c r="N48" s="2">
        <v>-1</v>
      </c>
      <c r="O48" s="2"/>
      <c r="P48" s="2">
        <v>1</v>
      </c>
    </row>
    <row r="49" spans="1:16" ht="12.75" customHeight="1" x14ac:dyDescent="0.2">
      <c r="A49" s="43"/>
      <c r="B49" s="2"/>
      <c r="C49" s="2" t="s">
        <v>184</v>
      </c>
      <c r="D49" s="2" t="s">
        <v>253</v>
      </c>
      <c r="E49" s="2" t="s">
        <v>157</v>
      </c>
      <c r="F49" s="2" t="s">
        <v>133</v>
      </c>
      <c r="G49" s="2" t="s">
        <v>83</v>
      </c>
      <c r="H49" s="24" t="s">
        <v>173</v>
      </c>
      <c r="I49" s="24" t="s">
        <v>173</v>
      </c>
      <c r="J49" s="2">
        <v>-1</v>
      </c>
      <c r="K49" s="2">
        <v>-1</v>
      </c>
      <c r="L49" s="2">
        <v>-1</v>
      </c>
      <c r="M49" s="2">
        <v>-1</v>
      </c>
      <c r="N49" s="2">
        <v>-1</v>
      </c>
      <c r="O49" s="2"/>
      <c r="P49" s="2">
        <v>1</v>
      </c>
    </row>
    <row r="50" spans="1:16" ht="12.75" customHeight="1" x14ac:dyDescent="0.2">
      <c r="A50" s="43" t="s">
        <v>59</v>
      </c>
      <c r="B50" s="2" t="s">
        <v>183</v>
      </c>
      <c r="C50" s="2" t="s">
        <v>184</v>
      </c>
      <c r="D50" s="2" t="s">
        <v>253</v>
      </c>
      <c r="E50" s="2" t="s">
        <v>155</v>
      </c>
      <c r="F50" s="2" t="s">
        <v>133</v>
      </c>
      <c r="G50" s="2" t="s">
        <v>83</v>
      </c>
      <c r="H50" s="24" t="s">
        <v>173</v>
      </c>
      <c r="I50" s="24" t="s">
        <v>173</v>
      </c>
      <c r="J50" s="2">
        <v>-1</v>
      </c>
      <c r="K50" s="2">
        <v>-1</v>
      </c>
      <c r="L50" s="2">
        <v>-1</v>
      </c>
      <c r="M50" s="2">
        <v>-1</v>
      </c>
      <c r="N50" s="2">
        <v>-1</v>
      </c>
      <c r="O50" s="2"/>
      <c r="P50" s="2">
        <v>1</v>
      </c>
    </row>
    <row r="51" spans="1:16" ht="12.75" customHeight="1" x14ac:dyDescent="0.2">
      <c r="A51" s="43"/>
      <c r="B51" s="2"/>
      <c r="C51" s="2" t="s">
        <v>184</v>
      </c>
      <c r="D51" s="2" t="s">
        <v>253</v>
      </c>
      <c r="E51" s="2" t="s">
        <v>157</v>
      </c>
      <c r="F51" s="2" t="s">
        <v>133</v>
      </c>
      <c r="G51" s="2" t="s">
        <v>83</v>
      </c>
      <c r="H51" s="24" t="s">
        <v>173</v>
      </c>
      <c r="I51" s="24" t="s">
        <v>173</v>
      </c>
      <c r="J51" s="2">
        <v>-1</v>
      </c>
      <c r="K51" s="2">
        <v>-1</v>
      </c>
      <c r="L51" s="2">
        <v>-1</v>
      </c>
      <c r="M51" s="2">
        <v>-1</v>
      </c>
      <c r="N51" s="2">
        <v>-1</v>
      </c>
      <c r="O51" s="2"/>
      <c r="P51" s="2">
        <v>1</v>
      </c>
    </row>
    <row r="52" spans="1:16" x14ac:dyDescent="0.2">
      <c r="A52" s="43" t="s">
        <v>61</v>
      </c>
      <c r="B52" s="2" t="s">
        <v>179</v>
      </c>
      <c r="C52" s="2"/>
      <c r="D52" s="2" t="s">
        <v>253</v>
      </c>
      <c r="E52" s="2" t="s">
        <v>155</v>
      </c>
      <c r="F52" s="2" t="s">
        <v>85</v>
      </c>
      <c r="G52" s="2" t="s">
        <v>87</v>
      </c>
      <c r="H52" s="2">
        <v>-1</v>
      </c>
      <c r="I52" s="2">
        <v>-1</v>
      </c>
      <c r="J52" s="2">
        <v>-1</v>
      </c>
      <c r="K52" s="2">
        <v>-1</v>
      </c>
      <c r="L52" s="2">
        <v>-1</v>
      </c>
      <c r="M52" s="2">
        <v>-1</v>
      </c>
      <c r="N52" s="2">
        <v>-1</v>
      </c>
      <c r="O52" s="2"/>
      <c r="P52" s="2">
        <v>1</v>
      </c>
    </row>
    <row r="53" spans="1:16" x14ac:dyDescent="0.2">
      <c r="A53" s="43"/>
      <c r="B53" s="2"/>
      <c r="C53" s="2"/>
      <c r="D53" s="2" t="s">
        <v>253</v>
      </c>
      <c r="E53" s="2" t="s">
        <v>157</v>
      </c>
      <c r="F53" s="2" t="s">
        <v>85</v>
      </c>
      <c r="G53" s="2" t="s">
        <v>87</v>
      </c>
      <c r="H53" s="2">
        <v>-1</v>
      </c>
      <c r="I53" s="2">
        <v>-1</v>
      </c>
      <c r="J53" s="2">
        <v>-1</v>
      </c>
      <c r="K53" s="2">
        <v>-1</v>
      </c>
      <c r="L53" s="2">
        <v>-1</v>
      </c>
      <c r="M53" s="2">
        <v>-1</v>
      </c>
      <c r="N53" s="2">
        <v>-1</v>
      </c>
      <c r="O53" s="2"/>
      <c r="P53" s="2">
        <v>1</v>
      </c>
    </row>
    <row r="56" spans="1:16" ht="12.75" customHeight="1" x14ac:dyDescent="0.2">
      <c r="F56" s="10"/>
    </row>
    <row r="72" spans="5:5" ht="12.75" customHeight="1" x14ac:dyDescent="0.2">
      <c r="E72" s="10"/>
    </row>
  </sheetData>
  <sheetProtection selectLockedCells="1" selectUnlockedCells="1"/>
  <mergeCells count="15">
    <mergeCell ref="A22:A25"/>
    <mergeCell ref="A2:A5"/>
    <mergeCell ref="A6:A9"/>
    <mergeCell ref="A10:A13"/>
    <mergeCell ref="A14:A17"/>
    <mergeCell ref="A18:A21"/>
    <mergeCell ref="A48:A49"/>
    <mergeCell ref="A50:A51"/>
    <mergeCell ref="A52:A53"/>
    <mergeCell ref="A26:A29"/>
    <mergeCell ref="A30:A33"/>
    <mergeCell ref="A34:A35"/>
    <mergeCell ref="A36:A39"/>
    <mergeCell ref="A40:A43"/>
    <mergeCell ref="A44:A45"/>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2078</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Technologies and Commodities</vt:lpstr>
      <vt:lpstr>CostInvest</vt:lpstr>
      <vt:lpstr>Demand</vt:lpstr>
      <vt:lpstr>CostFixed</vt:lpstr>
      <vt:lpstr>CostVariable</vt:lpstr>
      <vt:lpstr>CapacityToActivity</vt:lpstr>
      <vt:lpstr>Efficiency</vt:lpstr>
      <vt:lpstr>LifetimeTech</vt:lpstr>
      <vt:lpstr>EmissionActivity</vt:lpstr>
      <vt:lpstr>TechInputSplit</vt:lpstr>
      <vt:lpstr>Constraints</vt:lpstr>
      <vt:lpstr>RampUp and RampDown</vt:lpstr>
      <vt:lpstr>ExistingCapacity</vt:lpstr>
      <vt:lpstr>Data Sources</vt:lpstr>
      <vt:lpstr>Conversion Factors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Wade</dc:creator>
  <cp:lastModifiedBy>Cameron Wade</cp:lastModifiedBy>
  <cp:revision>855</cp:revision>
  <cp:lastPrinted>1601-01-01T00:00:00Z</cp:lastPrinted>
  <dcterms:created xsi:type="dcterms:W3CDTF">2021-07-22T15:21:08Z</dcterms:created>
  <dcterms:modified xsi:type="dcterms:W3CDTF">2022-06-30T17:58:41Z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date">
    <vt:lpwstr>YYYY-09-DDT11:35:25.619</vt:lpwstr>
  </property>
</Properties>
</file>