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amer\Documents\ACES-Modelling-Tools\ACES-Git\ACES-Data\Excel Workbooks\"/>
    </mc:Choice>
  </mc:AlternateContent>
  <xr:revisionPtr revIDLastSave="0" documentId="8_{7E5F2C0C-5FB5-45D6-BD18-B72F23AEFB82}" xr6:coauthVersionLast="47" xr6:coauthVersionMax="47" xr10:uidLastSave="{00000000-0000-0000-0000-000000000000}"/>
  <bookViews>
    <workbookView xWindow="57480" yWindow="-120" windowWidth="38640" windowHeight="21120" tabRatio="500" activeTab="7"/>
  </bookViews>
  <sheets>
    <sheet name="Technologies and Commodities" sheetId="1" r:id="rId1"/>
    <sheet name="CostInvest" sheetId="2" r:id="rId2"/>
    <sheet name="CostFixed" sheetId="3" r:id="rId3"/>
    <sheet name="Demand" sheetId="4" r:id="rId4"/>
    <sheet name="Efficiency" sheetId="5" r:id="rId5"/>
    <sheet name="EmissionActivity" sheetId="6" r:id="rId6"/>
    <sheet name="LifetimeTech" sheetId="7" r:id="rId7"/>
    <sheet name="ExistingCapacity" sheetId="8" r:id="rId8"/>
    <sheet name="Conversion Factors" sheetId="9" r:id="rId9"/>
    <sheet name="Data Sources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9" l="1"/>
  <c r="C10" i="9"/>
  <c r="D10" i="9"/>
  <c r="D11" i="9"/>
  <c r="F2" i="3"/>
  <c r="F3" i="3" s="1"/>
  <c r="G2" i="3"/>
  <c r="G3" i="3" s="1"/>
  <c r="H2" i="3"/>
  <c r="H3" i="3" s="1"/>
  <c r="I2" i="3"/>
  <c r="I3" i="3" s="1"/>
  <c r="J2" i="3"/>
  <c r="J3" i="3" s="1"/>
  <c r="K2" i="3"/>
  <c r="L2" i="3"/>
  <c r="K3" i="3"/>
  <c r="L3" i="3"/>
  <c r="F4" i="3"/>
  <c r="F5" i="3" s="1"/>
  <c r="G4" i="3"/>
  <c r="H4" i="3"/>
  <c r="H5" i="3" s="1"/>
  <c r="I4" i="3"/>
  <c r="I5" i="3" s="1"/>
  <c r="J4" i="3"/>
  <c r="J5" i="3" s="1"/>
  <c r="K4" i="3"/>
  <c r="K5" i="3" s="1"/>
  <c r="L4" i="3"/>
  <c r="L5" i="3" s="1"/>
  <c r="G5" i="3"/>
  <c r="G6" i="4"/>
  <c r="E7" i="4"/>
  <c r="F7" i="4"/>
  <c r="G7" i="4"/>
  <c r="H7" i="4"/>
  <c r="I7" i="4"/>
  <c r="J7" i="4"/>
  <c r="K7" i="4"/>
  <c r="E8" i="4"/>
  <c r="F8" i="4"/>
  <c r="G8" i="4"/>
  <c r="H8" i="4"/>
  <c r="I8" i="4"/>
  <c r="J8" i="4"/>
  <c r="K8" i="4"/>
  <c r="E9" i="4"/>
  <c r="F9" i="4"/>
  <c r="G9" i="4"/>
  <c r="H9" i="4"/>
  <c r="I9" i="4"/>
  <c r="J9" i="4"/>
  <c r="K9" i="4"/>
  <c r="E10" i="4"/>
  <c r="F10" i="4"/>
  <c r="G10" i="4"/>
  <c r="H10" i="4"/>
  <c r="I10" i="4"/>
  <c r="J10" i="4"/>
  <c r="K10" i="4"/>
  <c r="E11" i="4"/>
  <c r="F11" i="4"/>
  <c r="F12" i="4" s="1"/>
  <c r="G11" i="4"/>
  <c r="G13" i="4" s="1"/>
  <c r="H11" i="4"/>
  <c r="H13" i="4" s="1"/>
  <c r="I11" i="4"/>
  <c r="I13" i="4" s="1"/>
  <c r="J11" i="4"/>
  <c r="K11" i="4"/>
  <c r="E13" i="4"/>
  <c r="F13" i="4"/>
  <c r="K13" i="4"/>
  <c r="E18" i="4"/>
  <c r="E19" i="4"/>
  <c r="F19" i="4"/>
  <c r="G19" i="4"/>
  <c r="H19" i="4"/>
  <c r="I19" i="4"/>
  <c r="J19" i="4"/>
  <c r="K19" i="4"/>
  <c r="G24" i="4"/>
  <c r="E25" i="4"/>
  <c r="F25" i="4"/>
  <c r="G25" i="4"/>
  <c r="H25" i="4"/>
  <c r="I25" i="4"/>
  <c r="J25" i="4"/>
  <c r="K25" i="4"/>
  <c r="I30" i="4"/>
  <c r="E31" i="4"/>
  <c r="F31" i="4"/>
  <c r="G31" i="4"/>
  <c r="H31" i="4"/>
  <c r="I31" i="4"/>
  <c r="J31" i="4"/>
  <c r="K31" i="4"/>
  <c r="H2" i="6"/>
  <c r="H7" i="6" s="1"/>
  <c r="H3" i="6"/>
  <c r="H4" i="6"/>
  <c r="H5" i="6"/>
  <c r="H6" i="6"/>
  <c r="H11" i="6" s="1"/>
  <c r="H8" i="6"/>
  <c r="H9" i="6"/>
  <c r="H10" i="6"/>
  <c r="I12" i="6"/>
  <c r="J12" i="6"/>
  <c r="J22" i="6" s="1"/>
  <c r="J27" i="6" s="1"/>
  <c r="K12" i="6"/>
  <c r="K22" i="6" s="1"/>
  <c r="K27" i="6" s="1"/>
  <c r="L12" i="6"/>
  <c r="M12" i="6"/>
  <c r="M17" i="6" s="1"/>
  <c r="N12" i="6"/>
  <c r="N17" i="6" s="1"/>
  <c r="O12" i="6"/>
  <c r="O17" i="6" s="1"/>
  <c r="I13" i="6"/>
  <c r="J13" i="6"/>
  <c r="K13" i="6"/>
  <c r="K23" i="6" s="1"/>
  <c r="K28" i="6" s="1"/>
  <c r="L13" i="6"/>
  <c r="L18" i="6" s="1"/>
  <c r="M13" i="6"/>
  <c r="M18" i="6" s="1"/>
  <c r="N13" i="6"/>
  <c r="O13" i="6"/>
  <c r="O18" i="6" s="1"/>
  <c r="I14" i="6"/>
  <c r="I19" i="6" s="1"/>
  <c r="J14" i="6"/>
  <c r="K14" i="6"/>
  <c r="L14" i="6"/>
  <c r="L24" i="6" s="1"/>
  <c r="L29" i="6" s="1"/>
  <c r="M14" i="6"/>
  <c r="M24" i="6" s="1"/>
  <c r="M29" i="6" s="1"/>
  <c r="N14" i="6"/>
  <c r="O14" i="6"/>
  <c r="O19" i="6" s="1"/>
  <c r="I15" i="6"/>
  <c r="I20" i="6" s="1"/>
  <c r="J15" i="6"/>
  <c r="J20" i="6" s="1"/>
  <c r="K15" i="6"/>
  <c r="L15" i="6"/>
  <c r="M15" i="6"/>
  <c r="M25" i="6" s="1"/>
  <c r="M30" i="6" s="1"/>
  <c r="N15" i="6"/>
  <c r="N20" i="6" s="1"/>
  <c r="O15" i="6"/>
  <c r="O20" i="6" s="1"/>
  <c r="I16" i="6"/>
  <c r="J16" i="6"/>
  <c r="J21" i="6" s="1"/>
  <c r="K16" i="6"/>
  <c r="K21" i="6" s="1"/>
  <c r="L16" i="6"/>
  <c r="M16" i="6"/>
  <c r="N16" i="6"/>
  <c r="N26" i="6" s="1"/>
  <c r="N31" i="6" s="1"/>
  <c r="O16" i="6"/>
  <c r="O26" i="6" s="1"/>
  <c r="O31" i="6" s="1"/>
  <c r="I17" i="6"/>
  <c r="J17" i="6"/>
  <c r="K17" i="6"/>
  <c r="L17" i="6"/>
  <c r="I18" i="6"/>
  <c r="J18" i="6"/>
  <c r="K18" i="6"/>
  <c r="J19" i="6"/>
  <c r="K19" i="6"/>
  <c r="L19" i="6"/>
  <c r="M19" i="6"/>
  <c r="N19" i="6"/>
  <c r="K20" i="6"/>
  <c r="L20" i="6"/>
  <c r="M20" i="6"/>
  <c r="L21" i="6"/>
  <c r="M21" i="6"/>
  <c r="N21" i="6"/>
  <c r="O21" i="6"/>
  <c r="I22" i="6"/>
  <c r="I27" i="6" s="1"/>
  <c r="L22" i="6"/>
  <c r="M22" i="6"/>
  <c r="M27" i="6" s="1"/>
  <c r="N22" i="6"/>
  <c r="N27" i="6" s="1"/>
  <c r="O22" i="6"/>
  <c r="O27" i="6" s="1"/>
  <c r="I23" i="6"/>
  <c r="I28" i="6" s="1"/>
  <c r="J23" i="6"/>
  <c r="J28" i="6" s="1"/>
  <c r="J24" i="6"/>
  <c r="J29" i="6" s="1"/>
  <c r="K24" i="6"/>
  <c r="K29" i="6" s="1"/>
  <c r="N24" i="6"/>
  <c r="O24" i="6"/>
  <c r="O29" i="6" s="1"/>
  <c r="I25" i="6"/>
  <c r="I30" i="6" s="1"/>
  <c r="J25" i="6"/>
  <c r="J30" i="6" s="1"/>
  <c r="K25" i="6"/>
  <c r="K30" i="6" s="1"/>
  <c r="L25" i="6"/>
  <c r="L30" i="6" s="1"/>
  <c r="L26" i="6"/>
  <c r="L31" i="6" s="1"/>
  <c r="M26" i="6"/>
  <c r="M31" i="6" s="1"/>
  <c r="L27" i="6"/>
  <c r="N29" i="6"/>
  <c r="I32" i="6"/>
  <c r="I33" i="6"/>
  <c r="M33" i="6" s="1"/>
  <c r="J33" i="6"/>
  <c r="J48" i="6" s="1"/>
  <c r="K33" i="6"/>
  <c r="K48" i="6" s="1"/>
  <c r="L33" i="6"/>
  <c r="L48" i="6" s="1"/>
  <c r="N33" i="6"/>
  <c r="O33" i="6"/>
  <c r="O43" i="6" s="1"/>
  <c r="I34" i="6"/>
  <c r="L34" i="6" s="1"/>
  <c r="J34" i="6"/>
  <c r="J44" i="6" s="1"/>
  <c r="K34" i="6"/>
  <c r="M34" i="6"/>
  <c r="M49" i="6" s="1"/>
  <c r="M59" i="6" s="1"/>
  <c r="I35" i="6"/>
  <c r="O35" i="6" s="1"/>
  <c r="J35" i="6"/>
  <c r="J45" i="6" s="1"/>
  <c r="L35" i="6"/>
  <c r="L50" i="6" s="1"/>
  <c r="M35" i="6"/>
  <c r="M50" i="6" s="1"/>
  <c r="N35" i="6"/>
  <c r="N50" i="6" s="1"/>
  <c r="I36" i="6"/>
  <c r="J36" i="6"/>
  <c r="K36" i="6"/>
  <c r="L36" i="6"/>
  <c r="M36" i="6"/>
  <c r="N36" i="6"/>
  <c r="O36" i="6"/>
  <c r="O51" i="6" s="1"/>
  <c r="I37" i="6"/>
  <c r="J37" i="6" s="1"/>
  <c r="J52" i="6" s="1"/>
  <c r="K37" i="6"/>
  <c r="L37" i="6"/>
  <c r="N37" i="6"/>
  <c r="N52" i="6" s="1"/>
  <c r="O37" i="6"/>
  <c r="O52" i="6" s="1"/>
  <c r="I38" i="6"/>
  <c r="O38" i="6"/>
  <c r="O53" i="6" s="1"/>
  <c r="I39" i="6"/>
  <c r="K39" i="6" s="1"/>
  <c r="K54" i="6" s="1"/>
  <c r="J39" i="6"/>
  <c r="J54" i="6" s="1"/>
  <c r="M39" i="6"/>
  <c r="N39" i="6"/>
  <c r="I40" i="6"/>
  <c r="L40" i="6" s="1"/>
  <c r="J40" i="6"/>
  <c r="J55" i="6" s="1"/>
  <c r="K40" i="6"/>
  <c r="K55" i="6" s="1"/>
  <c r="O40" i="6"/>
  <c r="O55" i="6" s="1"/>
  <c r="I41" i="6"/>
  <c r="K41" i="6" s="1"/>
  <c r="K56" i="6" s="1"/>
  <c r="J41" i="6"/>
  <c r="J56" i="6" s="1"/>
  <c r="I48" i="6"/>
  <c r="N48" i="6"/>
  <c r="O48" i="6"/>
  <c r="O58" i="6" s="1"/>
  <c r="I50" i="6"/>
  <c r="J50" i="6"/>
  <c r="I51" i="6"/>
  <c r="J51" i="6"/>
  <c r="N51" i="6"/>
  <c r="I52" i="6"/>
  <c r="K52" i="6"/>
  <c r="L52" i="6"/>
  <c r="I54" i="6"/>
  <c r="M54" i="6"/>
  <c r="N54" i="6"/>
  <c r="I62" i="6"/>
  <c r="J62" i="6" s="1"/>
  <c r="J67" i="6" s="1"/>
  <c r="I63" i="6"/>
  <c r="K63" i="6" s="1"/>
  <c r="K68" i="6" s="1"/>
  <c r="J63" i="6"/>
  <c r="J68" i="6" s="1"/>
  <c r="O63" i="6"/>
  <c r="O68" i="6" s="1"/>
  <c r="I64" i="6"/>
  <c r="I65" i="6"/>
  <c r="M65" i="6" s="1"/>
  <c r="M70" i="6" s="1"/>
  <c r="J65" i="6"/>
  <c r="J70" i="6" s="1"/>
  <c r="K65" i="6"/>
  <c r="K70" i="6" s="1"/>
  <c r="L65" i="6"/>
  <c r="L70" i="6" s="1"/>
  <c r="O65" i="6"/>
  <c r="I66" i="6"/>
  <c r="L66" i="6" s="1"/>
  <c r="L71" i="6" s="1"/>
  <c r="J66" i="6"/>
  <c r="J71" i="6" s="1"/>
  <c r="K66" i="6"/>
  <c r="K71" i="6" s="1"/>
  <c r="M66" i="6"/>
  <c r="M71" i="6" s="1"/>
  <c r="I70" i="6"/>
  <c r="O70" i="6"/>
  <c r="I72" i="6"/>
  <c r="L72" i="6" s="1"/>
  <c r="L77" i="6" s="1"/>
  <c r="J72" i="6"/>
  <c r="J77" i="6" s="1"/>
  <c r="K72" i="6"/>
  <c r="K77" i="6" s="1"/>
  <c r="O72" i="6"/>
  <c r="O77" i="6" s="1"/>
  <c r="I73" i="6"/>
  <c r="K73" i="6" s="1"/>
  <c r="K78" i="6" s="1"/>
  <c r="J73" i="6"/>
  <c r="J78" i="6" s="1"/>
  <c r="I74" i="6"/>
  <c r="N74" i="6" s="1"/>
  <c r="N79" i="6" s="1"/>
  <c r="L74" i="6"/>
  <c r="L79" i="6" s="1"/>
  <c r="M74" i="6"/>
  <c r="M79" i="6" s="1"/>
  <c r="I75" i="6"/>
  <c r="M75" i="6" s="1"/>
  <c r="M80" i="6" s="1"/>
  <c r="J75" i="6"/>
  <c r="J80" i="6" s="1"/>
  <c r="K75" i="6"/>
  <c r="K80" i="6" s="1"/>
  <c r="L75" i="6"/>
  <c r="L80" i="6" s="1"/>
  <c r="N75" i="6"/>
  <c r="N80" i="6" s="1"/>
  <c r="I76" i="6"/>
  <c r="J76" i="6"/>
  <c r="K76" i="6"/>
  <c r="L76" i="6"/>
  <c r="M76" i="6"/>
  <c r="M81" i="6" s="1"/>
  <c r="N76" i="6"/>
  <c r="N81" i="6" s="1"/>
  <c r="O76" i="6"/>
  <c r="O81" i="6" s="1"/>
  <c r="I79" i="6"/>
  <c r="I80" i="6"/>
  <c r="I81" i="6"/>
  <c r="J81" i="6"/>
  <c r="K81" i="6"/>
  <c r="L81" i="6"/>
  <c r="I82" i="6"/>
  <c r="L82" i="6" s="1"/>
  <c r="L87" i="6" s="1"/>
  <c r="J82" i="6"/>
  <c r="J87" i="6" s="1"/>
  <c r="K82" i="6"/>
  <c r="K87" i="6" s="1"/>
  <c r="M82" i="6"/>
  <c r="M87" i="6" s="1"/>
  <c r="I83" i="6"/>
  <c r="O83" i="6" s="1"/>
  <c r="O88" i="6" s="1"/>
  <c r="J83" i="6"/>
  <c r="L83" i="6"/>
  <c r="L88" i="6" s="1"/>
  <c r="M83" i="6"/>
  <c r="M88" i="6" s="1"/>
  <c r="N83" i="6"/>
  <c r="N88" i="6" s="1"/>
  <c r="I84" i="6"/>
  <c r="J84" i="6"/>
  <c r="K84" i="6"/>
  <c r="K89" i="6" s="1"/>
  <c r="L84" i="6"/>
  <c r="L89" i="6" s="1"/>
  <c r="M84" i="6"/>
  <c r="M89" i="6" s="1"/>
  <c r="N84" i="6"/>
  <c r="N89" i="6" s="1"/>
  <c r="O84" i="6"/>
  <c r="O89" i="6" s="1"/>
  <c r="I85" i="6"/>
  <c r="J85" i="6" s="1"/>
  <c r="J90" i="6" s="1"/>
  <c r="K85" i="6"/>
  <c r="L85" i="6"/>
  <c r="N85" i="6"/>
  <c r="N90" i="6" s="1"/>
  <c r="O85" i="6"/>
  <c r="O90" i="6" s="1"/>
  <c r="I86" i="6"/>
  <c r="O86" i="6"/>
  <c r="O91" i="6" s="1"/>
  <c r="I88" i="6"/>
  <c r="J88" i="6"/>
  <c r="I89" i="6"/>
  <c r="J89" i="6"/>
  <c r="I90" i="6"/>
  <c r="K90" i="6"/>
  <c r="L90" i="6"/>
  <c r="I60" i="6" l="1"/>
  <c r="J46" i="6"/>
  <c r="M48" i="6"/>
  <c r="I21" i="6"/>
  <c r="I26" i="6"/>
  <c r="I31" i="6" s="1"/>
  <c r="N18" i="6"/>
  <c r="N23" i="6"/>
  <c r="N28" i="6" s="1"/>
  <c r="L45" i="6"/>
  <c r="L55" i="6"/>
  <c r="L60" i="6" s="1"/>
  <c r="J32" i="6"/>
  <c r="K32" i="6"/>
  <c r="I47" i="6"/>
  <c r="I57" i="6" s="1"/>
  <c r="L32" i="6"/>
  <c r="N32" i="6"/>
  <c r="M32" i="6"/>
  <c r="O32" i="6"/>
  <c r="I42" i="6"/>
  <c r="K46" i="6"/>
  <c r="J38" i="6"/>
  <c r="L38" i="6"/>
  <c r="L53" i="6" s="1"/>
  <c r="L58" i="6" s="1"/>
  <c r="K38" i="6"/>
  <c r="I43" i="6"/>
  <c r="M38" i="6"/>
  <c r="M53" i="6" s="1"/>
  <c r="N38" i="6"/>
  <c r="I53" i="6"/>
  <c r="J61" i="6"/>
  <c r="M51" i="6"/>
  <c r="O45" i="6"/>
  <c r="O50" i="6"/>
  <c r="O60" i="6" s="1"/>
  <c r="H6" i="4"/>
  <c r="E24" i="4"/>
  <c r="F24" i="4"/>
  <c r="I6" i="4"/>
  <c r="E30" i="4"/>
  <c r="J6" i="4"/>
  <c r="F30" i="4"/>
  <c r="K6" i="4"/>
  <c r="G30" i="4"/>
  <c r="H30" i="4"/>
  <c r="F18" i="4"/>
  <c r="H24" i="4"/>
  <c r="J30" i="4"/>
  <c r="E12" i="4"/>
  <c r="G18" i="4"/>
  <c r="I24" i="4"/>
  <c r="K30" i="4"/>
  <c r="H18" i="4"/>
  <c r="J24" i="4"/>
  <c r="I18" i="4"/>
  <c r="K24" i="4"/>
  <c r="E6" i="8"/>
  <c r="E7" i="8" s="1"/>
  <c r="J18" i="4"/>
  <c r="K18" i="4"/>
  <c r="E6" i="4"/>
  <c r="K12" i="4"/>
  <c r="F6" i="4"/>
  <c r="J13" i="4"/>
  <c r="J12" i="4"/>
  <c r="J60" i="6"/>
  <c r="L49" i="6"/>
  <c r="I58" i="6"/>
  <c r="N45" i="6"/>
  <c r="J86" i="6"/>
  <c r="J91" i="6" s="1"/>
  <c r="L86" i="6"/>
  <c r="L91" i="6" s="1"/>
  <c r="I91" i="6"/>
  <c r="K86" i="6"/>
  <c r="K91" i="6" s="1"/>
  <c r="M86" i="6"/>
  <c r="M91" i="6" s="1"/>
  <c r="N86" i="6"/>
  <c r="N91" i="6" s="1"/>
  <c r="J64" i="6"/>
  <c r="J69" i="6" s="1"/>
  <c r="K64" i="6"/>
  <c r="K69" i="6" s="1"/>
  <c r="L64" i="6"/>
  <c r="L69" i="6" s="1"/>
  <c r="I69" i="6"/>
  <c r="O64" i="6"/>
  <c r="O69" i="6" s="1"/>
  <c r="M64" i="6"/>
  <c r="M69" i="6" s="1"/>
  <c r="N64" i="6"/>
  <c r="N69" i="6" s="1"/>
  <c r="K44" i="6"/>
  <c r="K49" i="6"/>
  <c r="K59" i="6" s="1"/>
  <c r="K74" i="6"/>
  <c r="K79" i="6" s="1"/>
  <c r="O62" i="6"/>
  <c r="O67" i="6" s="1"/>
  <c r="I56" i="6"/>
  <c r="I61" i="6" s="1"/>
  <c r="L51" i="6"/>
  <c r="J49" i="6"/>
  <c r="J59" i="6" s="1"/>
  <c r="M44" i="6"/>
  <c r="K26" i="6"/>
  <c r="K31" i="6" s="1"/>
  <c r="I24" i="6"/>
  <c r="I29" i="6" s="1"/>
  <c r="M85" i="6"/>
  <c r="M90" i="6" s="1"/>
  <c r="K83" i="6"/>
  <c r="K88" i="6" s="1"/>
  <c r="J74" i="6"/>
  <c r="J79" i="6" s="1"/>
  <c r="N62" i="6"/>
  <c r="N67" i="6" s="1"/>
  <c r="K51" i="6"/>
  <c r="K61" i="6" s="1"/>
  <c r="I49" i="6"/>
  <c r="I59" i="6" s="1"/>
  <c r="O39" i="6"/>
  <c r="O54" i="6" s="1"/>
  <c r="M37" i="6"/>
  <c r="M52" i="6" s="1"/>
  <c r="K35" i="6"/>
  <c r="J26" i="6"/>
  <c r="J31" i="6" s="1"/>
  <c r="O23" i="6"/>
  <c r="O28" i="6" s="1"/>
  <c r="M62" i="6"/>
  <c r="M67" i="6" s="1"/>
  <c r="I12" i="4"/>
  <c r="O73" i="6"/>
  <c r="O78" i="6" s="1"/>
  <c r="O41" i="6"/>
  <c r="O56" i="6" s="1"/>
  <c r="O61" i="6" s="1"/>
  <c r="O25" i="6"/>
  <c r="O30" i="6" s="1"/>
  <c r="H12" i="4"/>
  <c r="O82" i="6"/>
  <c r="O87" i="6" s="1"/>
  <c r="N73" i="6"/>
  <c r="N78" i="6" s="1"/>
  <c r="O66" i="6"/>
  <c r="O71" i="6" s="1"/>
  <c r="K62" i="6"/>
  <c r="K67" i="6" s="1"/>
  <c r="I44" i="6"/>
  <c r="N41" i="6"/>
  <c r="N56" i="6" s="1"/>
  <c r="N61" i="6" s="1"/>
  <c r="L39" i="6"/>
  <c r="L54" i="6" s="1"/>
  <c r="O34" i="6"/>
  <c r="N25" i="6"/>
  <c r="N30" i="6" s="1"/>
  <c r="L23" i="6"/>
  <c r="L28" i="6" s="1"/>
  <c r="G12" i="4"/>
  <c r="I67" i="6"/>
  <c r="L62" i="6"/>
  <c r="L67" i="6" s="1"/>
  <c r="M23" i="6"/>
  <c r="M28" i="6" s="1"/>
  <c r="N82" i="6"/>
  <c r="N87" i="6" s="1"/>
  <c r="O75" i="6"/>
  <c r="O80" i="6" s="1"/>
  <c r="M73" i="6"/>
  <c r="M78" i="6" s="1"/>
  <c r="N66" i="6"/>
  <c r="N71" i="6" s="1"/>
  <c r="M41" i="6"/>
  <c r="M56" i="6" s="1"/>
  <c r="N34" i="6"/>
  <c r="I78" i="6"/>
  <c r="L73" i="6"/>
  <c r="L78" i="6" s="1"/>
  <c r="I46" i="6"/>
  <c r="L41" i="6"/>
  <c r="L56" i="6" s="1"/>
  <c r="I87" i="6"/>
  <c r="I71" i="6"/>
  <c r="I55" i="6"/>
  <c r="N63" i="6"/>
  <c r="N68" i="6" s="1"/>
  <c r="M63" i="6"/>
  <c r="M68" i="6" s="1"/>
  <c r="N40" i="6"/>
  <c r="N55" i="6" s="1"/>
  <c r="N60" i="6" s="1"/>
  <c r="O74" i="6"/>
  <c r="O79" i="6" s="1"/>
  <c r="M72" i="6"/>
  <c r="M77" i="6" s="1"/>
  <c r="I68" i="6"/>
  <c r="N65" i="6"/>
  <c r="N70" i="6" s="1"/>
  <c r="L63" i="6"/>
  <c r="L68" i="6" s="1"/>
  <c r="M40" i="6"/>
  <c r="N72" i="6"/>
  <c r="N77" i="6" s="1"/>
  <c r="I77" i="6"/>
  <c r="I45" i="6"/>
  <c r="J42" i="6" l="1"/>
  <c r="J47" i="6"/>
  <c r="J57" i="6" s="1"/>
  <c r="K47" i="6"/>
  <c r="K57" i="6" s="1"/>
  <c r="K42" i="6"/>
  <c r="K43" i="6"/>
  <c r="K53" i="6"/>
  <c r="K58" i="6" s="1"/>
  <c r="J43" i="6"/>
  <c r="J53" i="6"/>
  <c r="J58" i="6" s="1"/>
  <c r="N49" i="6"/>
  <c r="N59" i="6" s="1"/>
  <c r="N44" i="6"/>
  <c r="L46" i="6"/>
  <c r="K45" i="6"/>
  <c r="K50" i="6"/>
  <c r="K60" i="6" s="1"/>
  <c r="M58" i="6"/>
  <c r="M45" i="6"/>
  <c r="M55" i="6"/>
  <c r="M60" i="6" s="1"/>
  <c r="M43" i="6"/>
  <c r="M61" i="6"/>
  <c r="O42" i="6"/>
  <c r="O47" i="6"/>
  <c r="O57" i="6" s="1"/>
  <c r="L59" i="6"/>
  <c r="L44" i="6"/>
  <c r="M46" i="6"/>
  <c r="M47" i="6"/>
  <c r="M57" i="6" s="1"/>
  <c r="M42" i="6"/>
  <c r="L43" i="6"/>
  <c r="O46" i="6"/>
  <c r="N42" i="6"/>
  <c r="N47" i="6"/>
  <c r="N57" i="6" s="1"/>
  <c r="L47" i="6"/>
  <c r="L57" i="6" s="1"/>
  <c r="L42" i="6"/>
  <c r="N46" i="6"/>
  <c r="O49" i="6"/>
  <c r="O59" i="6" s="1"/>
  <c r="O44" i="6"/>
  <c r="L61" i="6"/>
  <c r="N43" i="6"/>
  <c r="N53" i="6"/>
  <c r="N58" i="6" s="1"/>
</calcChain>
</file>

<file path=xl/sharedStrings.xml><?xml version="1.0" encoding="utf-8"?>
<sst xmlns="http://schemas.openxmlformats.org/spreadsheetml/2006/main" count="1190" uniqueCount="127">
  <si>
    <t>Technologies</t>
  </si>
  <si>
    <t>Database Name</t>
  </si>
  <si>
    <t>Description</t>
  </si>
  <si>
    <t>A_CATTLE</t>
  </si>
  <si>
    <t>Cattle</t>
  </si>
  <si>
    <t>A_CATTLE_EX</t>
  </si>
  <si>
    <t>Cattle (Existing)</t>
  </si>
  <si>
    <t>A_CATTLE-AMV</t>
  </si>
  <si>
    <t>Cattle with anti-methanogen vaccination</t>
  </si>
  <si>
    <t>A_MANURE-MGMT</t>
  </si>
  <si>
    <t>Generic manure management process</t>
  </si>
  <si>
    <t>A_MANURE-MGMT-SSD</t>
  </si>
  <si>
    <t>Generic manure management process with a small-scale digester</t>
  </si>
  <si>
    <t>A_SOIL-MGMT</t>
  </si>
  <si>
    <t>Generic agricultural soil management process</t>
  </si>
  <si>
    <t>A_LIMING</t>
  </si>
  <si>
    <t>Generic agricultural liming process</t>
  </si>
  <si>
    <t>A_FUELUSE</t>
  </si>
  <si>
    <t>Generic process representing all on-farm fuel use</t>
  </si>
  <si>
    <t>Commodities</t>
  </si>
  <si>
    <t>ethos</t>
  </si>
  <si>
    <t>Non-physical technology used as a starting point for the commodity/process chains.</t>
  </si>
  <si>
    <t>D_A_CATTLE</t>
  </si>
  <si>
    <t>Demand for cattle.</t>
  </si>
  <si>
    <t>D_A_MANURE</t>
  </si>
  <si>
    <t>Demand for manure management.</t>
  </si>
  <si>
    <t>D_A_SOIL-MGMT</t>
  </si>
  <si>
    <t>Demand for soil management.</t>
  </si>
  <si>
    <t>D_A_LIMING</t>
  </si>
  <si>
    <t>Demand for agricultural liming.</t>
  </si>
  <si>
    <t>D_A_FUELUSE</t>
  </si>
  <si>
    <t>Demand for on-farm fuel use.</t>
  </si>
  <si>
    <t>CO2</t>
  </si>
  <si>
    <t>Carbon dioxide</t>
  </si>
  <si>
    <t>CO2e</t>
  </si>
  <si>
    <t>Carbon dioxide equivalent</t>
  </si>
  <si>
    <t>N2O</t>
  </si>
  <si>
    <t>Nitrous oxide</t>
  </si>
  <si>
    <t>CH4</t>
  </si>
  <si>
    <t>Methane</t>
  </si>
  <si>
    <t>Region</t>
  </si>
  <si>
    <t>Data Source</t>
  </si>
  <si>
    <t>Unit</t>
  </si>
  <si>
    <t>Currency</t>
  </si>
  <si>
    <t>Notes</t>
  </si>
  <si>
    <t>Include</t>
  </si>
  <si>
    <t>All</t>
  </si>
  <si>
    <t xml:space="preserve"> </t>
  </si>
  <si>
    <t>M$/k head</t>
  </si>
  <si>
    <t>2018 CAD</t>
  </si>
  <si>
    <t>This technology has no capital cost. A small value of 0.1 is used for computational reasons.</t>
  </si>
  <si>
    <t>M$/k TLU</t>
  </si>
  <si>
    <t>M$/normalized unit</t>
  </si>
  <si>
    <t>[2]</t>
  </si>
  <si>
    <t>M$/k head/year</t>
  </si>
  <si>
    <t>2018 USD</t>
  </si>
  <si>
    <t>Source reports costs in 2018. We assume no change in costs over time.</t>
  </si>
  <si>
    <t>M$/k TLU/year</t>
  </si>
  <si>
    <t>NB</t>
  </si>
  <si>
    <t>[3]</t>
  </si>
  <si>
    <t>k head</t>
  </si>
  <si>
    <t>These values represent the total cattle reported in 2018. No growth in demand is assumed.</t>
  </si>
  <si>
    <t>NS</t>
  </si>
  <si>
    <t>PEI</t>
  </si>
  <si>
    <t>NL+LAB</t>
  </si>
  <si>
    <t>NL</t>
  </si>
  <si>
    <t>LAB</t>
  </si>
  <si>
    <t>[3] [4]</t>
  </si>
  <si>
    <t>k TLU</t>
  </si>
  <si>
    <t>Total amount of manure management required in units of typical livestock units (TLU). To arrive at this number, the total number of cattle in the province [3] are multiplied by 1 (1 cattle = 1 TLU) and the total number of hogs [4] are multiplied by 0.2 (1 hog = 0.2 TLU). It is assumed that only cattle and hog manure is managed.</t>
  </si>
  <si>
    <t>normalized unit</t>
  </si>
  <si>
    <t xml:space="preserve">These values are normalized such that each province sums to 100. </t>
  </si>
  <si>
    <t>These values are normalized such that each province sums to 100. Note: Although an accounting of fuel usd in the agriculture sector is available in [8], this does not allign with emissions reported in [6]. Priority in the agriculture sector is given to emissions over energy/fuel use. Therefore a normalized demand is used over a detailed accounting of fuel use.</t>
  </si>
  <si>
    <t>Input Commodity</t>
  </si>
  <si>
    <t>Output Commodity</t>
  </si>
  <si>
    <t>N/A</t>
  </si>
  <si>
    <t>The productivity of vaccinated cattle is increased by 5%.</t>
  </si>
  <si>
    <t>Emission Commodity</t>
  </si>
  <si>
    <t>[3] [5]</t>
  </si>
  <si>
    <t>kt / k head</t>
  </si>
  <si>
    <t xml:space="preserve">This value is calculated by dividing the region's reported 2019 emissions from "Enteric Fermentation" by the number of cattle in the region. </t>
  </si>
  <si>
    <t>[7]</t>
  </si>
  <si>
    <t>This value is calculated by using warming potentials of 1 for CO2, 25 for CH4 and 298 for N2O.</t>
  </si>
  <si>
    <t>Anti-methanogen vaccination reduce non-CO2 emissions by 10%.</t>
  </si>
  <si>
    <t>[3] [4] [5]</t>
  </si>
  <si>
    <t>kt / k TLU</t>
  </si>
  <si>
    <t>This value is calculated by dividing the region's reported 2019 emissions from "Manure Management" by the number typical livestock units (TLU) in the region (TLU = 1 * # cattle + 0.2 * # hogs).</t>
  </si>
  <si>
    <t>Small-scale digesters reduce non-CO2 emissions by 50%.</t>
  </si>
  <si>
    <t>[5]</t>
  </si>
  <si>
    <t>kt / normalized unit</t>
  </si>
  <si>
    <t>This value is calculated by dividing the region's reported 2019 emissions from "Agricultural Soils" by the normalized demand for soil management in the region.</t>
  </si>
  <si>
    <t>This value is calculated by dividing the region's reported 2019 emissions from "Liming, Urea Application and Other Carbon-containing Fertilizers" by the normalized demand for agricultural liming in the region.</t>
  </si>
  <si>
    <t>[6]</t>
  </si>
  <si>
    <t>This value is calculated by dividing the region's reported 2019 emissions from "On Farm Fuel Use" by the normalized demand for on farm fuel use in the region. Note: [6] only reports emissions in CO2e. It is assumed here that all emissions are from CO2.</t>
  </si>
  <si>
    <t>Lifetime (Technical)</t>
  </si>
  <si>
    <t>[1]</t>
  </si>
  <si>
    <t>Years</t>
  </si>
  <si>
    <t>"Beef cattle either live until 1-2 years, when many beef cattle are butchered for the market, or between 5-6 years, when cows and breeding bulls are culled. Most dairy cows live for around six."</t>
  </si>
  <si>
    <t>Generic technology used to calibrate emissions related to existing manure management practices. This lifetime ensures the technology does not retire during the modelling period.</t>
  </si>
  <si>
    <t>Technology costs are given as annual fixed costs. Therefore lifetime does not affect costs. Assume it to be 200.</t>
  </si>
  <si>
    <t>Generic technology used to calibrate emissions related to existing soil management practices. This lifetime ensures the technology does not retire during the modelling period.</t>
  </si>
  <si>
    <t>Generic technology used to calibrate emissions related to agricultural liming practices. This lifetime ensures the technology does not retire during the modelling period.</t>
  </si>
  <si>
    <t>Generic technology used to calibrate emissions related to fuel use in the agriculture sector. This lifetime ensures the technology does not retire during the modelling period.</t>
  </si>
  <si>
    <t>Foreign Exchange Rate</t>
  </si>
  <si>
    <t>CAD/USD</t>
  </si>
  <si>
    <t>[12]</t>
  </si>
  <si>
    <t>Population Shares of Newfoundland and Labrador</t>
  </si>
  <si>
    <t>Population (2016)</t>
  </si>
  <si>
    <t>Share</t>
  </si>
  <si>
    <t>[10]</t>
  </si>
  <si>
    <t>Calculated from [10] and [11]</t>
  </si>
  <si>
    <t>[11]</t>
  </si>
  <si>
    <t>Best Farm Animals, "How long do domesticated cows live? Cows lifespan according to us." [Online]. Available: https://bestfarmanimals.com/how-long-do-domesticated-cows-live-cows-lifespan-according-use/</t>
  </si>
  <si>
    <r>
      <rPr>
        <sz val="10"/>
        <rFont val="Arial"/>
        <family val="2"/>
        <charset val="1"/>
      </rPr>
      <t xml:space="preserve">Frank, Stefan, et al. "Structural change as a key component for agricultural non-CO 2 mitigation efforts." </t>
    </r>
    <r>
      <rPr>
        <i/>
        <sz val="10"/>
        <rFont val="Arial"/>
        <family val="2"/>
        <charset val="1"/>
      </rPr>
      <t>Nature communications</t>
    </r>
    <r>
      <rPr>
        <sz val="10"/>
        <rFont val="Arial"/>
        <family val="2"/>
        <charset val="1"/>
      </rPr>
      <t xml:space="preserve"> 9.1 (2018): 1-8.</t>
    </r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</si>
  <si>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32-10-0139-01 Cattle statistics, supply and disposition of cattle (x 1,000)</t>
    </r>
    <r>
      <rPr>
        <sz val="10"/>
        <rFont val="Arial"/>
        <family val="2"/>
        <charset val="1"/>
      </rPr>
      <t xml:space="preserve"> [Data table]. https://doi.org/10.25318/3210013901-eng</t>
    </r>
  </si>
  <si>
    <t>[4]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</si>
  <si>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32-10-0200-01 Hogs statistics, supply and disposition of hogs, semi-annual (x 1,000)</t>
    </r>
    <r>
      <rPr>
        <sz val="10"/>
        <rFont val="Arial"/>
        <family val="2"/>
        <charset val="1"/>
      </rPr>
      <t xml:space="preserve"> [Data table]. https://www150.statcan.gc.ca/t1/tbl1/en/tv.action?pid=3210020001</t>
    </r>
  </si>
  <si>
    <t xml:space="preserve">Canada's Official Greenhouse Gas Inventory - GHG_IPCC_Can_Prov_Terr.csv. [Online]. Available: http://donnees.ec.gc.ca/data/substances/monitor/canada-s-official-greenhouse-gas-inventory/GHG_IPCC_Can_Prov_Terr.csv </t>
  </si>
  <si>
    <t>Canada's Official Greenhouse Gas Inventory - EN_GHG_ECON_Prov_Terr.csv. [Online]. Available: https://donnees.ec.gc.ca/data/substances/monitor/canada-s-official-greenhouse-gas-inventory/D-Tables-Canadian-Economic-Sector-Provinces-Territories/?lang=en</t>
  </si>
  <si>
    <t>IPCC's Fourth Assessment Report - Errata. [Online]. Available: https://www.ipcc.ch/report/ar4/wg1/</t>
  </si>
  <si>
    <t>[8]</t>
  </si>
  <si>
    <r>
      <rPr>
        <sz val="10"/>
        <rFont val="Arial"/>
        <family val="2"/>
        <charset val="1"/>
      </rPr>
      <t xml:space="preserve">Statistics Canada. (2021). </t>
    </r>
    <r>
      <rPr>
        <i/>
        <sz val="10"/>
        <rFont val="Arial"/>
        <family val="2"/>
        <charset val="1"/>
      </rPr>
      <t>Table: 25-10-0029-01 Supply and demand of primary and secondary energy in terajoules, annual</t>
    </r>
    <r>
      <rPr>
        <sz val="10"/>
        <rFont val="Arial"/>
        <family val="2"/>
        <charset val="1"/>
      </rPr>
      <t xml:space="preserve"> [Data table]. https://doi.org/10.25318/2510002901-eng</t>
    </r>
  </si>
  <si>
    <t>[9]</t>
  </si>
  <si>
    <r>
      <rPr>
        <sz val="10"/>
        <rFont val="Arial"/>
        <family val="2"/>
        <charset val="1"/>
      </rPr>
      <t xml:space="preserve">Government of Nova Scotia. (2018). </t>
    </r>
    <r>
      <rPr>
        <i/>
        <sz val="11"/>
        <color indexed="8"/>
        <rFont val="Calibri"/>
        <family val="2"/>
        <charset val="1"/>
      </rPr>
      <t>Standards for Quantification, Reporting, and Verification of Greenhouse Gas Emissions.</t>
    </r>
    <r>
      <rPr>
        <sz val="10"/>
        <rFont val="Arial"/>
        <family val="2"/>
        <charset val="1"/>
      </rPr>
      <t xml:space="preserve"> https://climatechange.novascotia.ca/sites/default/files/uploads/Nova-Scotia-Standards-for-QRV-of-Greenhouse-Gas-Emissions.pdf</t>
    </r>
  </si>
  <si>
    <r>
      <rPr>
        <sz val="10"/>
        <rFont val="Arial"/>
        <family val="2"/>
        <charset val="1"/>
      </rPr>
      <t xml:space="preserve">Statistics Canada. 2017. </t>
    </r>
    <r>
      <rPr>
        <i/>
        <sz val="11"/>
        <color indexed="8"/>
        <rFont val="Calibri"/>
        <family val="2"/>
        <charset val="1"/>
      </rPr>
      <t>Newfoundland and Labrador</t>
    </r>
    <r>
      <rPr>
        <sz val="10"/>
        <rFont val="Arial"/>
        <family val="2"/>
        <charset val="1"/>
      </rPr>
      <t xml:space="preserve"> (table). </t>
    </r>
    <r>
      <rPr>
        <i/>
        <sz val="11"/>
        <color indexed="8"/>
        <rFont val="Calibri"/>
        <family val="2"/>
        <charset val="1"/>
      </rPr>
      <t>Census Profile</t>
    </r>
    <r>
      <rPr>
        <sz val="10"/>
        <rFont val="Arial"/>
        <family val="2"/>
        <charset val="1"/>
      </rPr>
      <t>. 2016 Census. Statistics Canada Catalogue no. 98-316-X2016001. Ottawa. Released November 29, 2017. https://www12.statcan.gc.ca/census-recensement/2016/dp-pd/prof/index.cfm?Lang=E (accessed October 28, 2021).https://www12.statcan.gc.ca/census-recensement/2016/dp-pd/prof/index.cfm?Lang=E (accessed May 11, 2021).</t>
    </r>
  </si>
  <si>
    <t>Labrador. (2021). Retrieved May 11, 2021, from https://en.wikipedia.org/wiki/Labrador</t>
  </si>
  <si>
    <t>Canada Energy Regulator. Canada's Energy Future 2020 Data Appendices (Reference Case). DOI: https://doi.org/10.35002/zjr8-8x75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</si>
</sst>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00"/>
    <numFmt numFmtId="166" formatCode="_-* #,##0.00_-;\-* #,##0.00_-;_-* \-??_-;_-@_-"/>
    <numFmt numFmtId="167" formatCode="_-* #,##0_-;\-* #,##0_-;_-* \-??_-;_-@_-"/>
    <numFmt numFmtId="168" formatCode="_-* #,##0.000_-;\-* #,##0.000_-;_-* \-??_-;_-@_-"/>
  </numFmts>
  <fonts count="9" x14ac:knownFonts="1">
    <font>
      <sz val="10"/>
      <name val="Arial"/>
      <family val="2"/>
      <charset val="1"/>
    </font>
    <font>
      <sz val="11"/>
      <color indexed="8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i/>
      <sz val="10"/>
      <name val="Arial"/>
      <family val="2"/>
      <charset val="1"/>
    </font>
    <font>
      <i/>
      <sz val="11"/>
      <color indexed="8"/>
      <name val="Calibri"/>
      <family val="2"/>
      <charset val="1"/>
    </font>
    <font>
      <sz val="11"/>
      <name val="Calibri"/>
      <family val="2"/>
      <charset val="1"/>
    </font>
    <font>
      <u/>
      <sz val="10"/>
      <color indexed="3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6" fontId="8" fillId="0" borderId="0" applyBorder="0" applyProtection="0"/>
    <xf numFmtId="0" fontId="7" fillId="0" borderId="0" applyBorder="0" applyProtection="0"/>
    <xf numFmtId="0" fontId="8" fillId="0" borderId="0"/>
    <xf numFmtId="0" fontId="1" fillId="0" borderId="0"/>
  </cellStyleXfs>
  <cellXfs count="25">
    <xf numFmtId="0" fontId="0" fillId="0" borderId="0" xfId="0"/>
    <xf numFmtId="0" fontId="3" fillId="2" borderId="1" xfId="3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3" fillId="2" borderId="1" xfId="0" applyFont="1" applyFill="1" applyBorder="1"/>
    <xf numFmtId="0" fontId="0" fillId="0" borderId="1" xfId="0" applyFont="1" applyBorder="1" applyAlignment="1">
      <alignment vertical="center"/>
    </xf>
    <xf numFmtId="164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Font="1" applyAlignment="1"/>
    <xf numFmtId="165" fontId="0" fillId="0" borderId="0" xfId="0" applyNumberFormat="1"/>
    <xf numFmtId="0" fontId="3" fillId="2" borderId="1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2" fontId="0" fillId="0" borderId="1" xfId="0" applyNumberFormat="1" applyBorder="1"/>
    <xf numFmtId="167" fontId="0" fillId="0" borderId="1" xfId="1" applyNumberFormat="1" applyFont="1" applyBorder="1" applyAlignment="1" applyProtection="1">
      <alignment horizontal="center" vertical="center"/>
    </xf>
    <xf numFmtId="168" fontId="0" fillId="0" borderId="1" xfId="1" applyNumberFormat="1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2" applyFont="1" applyBorder="1" applyAlignment="1" applyProtection="1"/>
    <xf numFmtId="0" fontId="2" fillId="2" borderId="1" xfId="3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</cellXfs>
  <cellStyles count="5">
    <cellStyle name="20% - Accent1 2 70" xfId="3"/>
    <cellStyle name="Comma" xfId="1" builtinId="3"/>
    <cellStyle name="Hyperlink" xfId="2" builtinId="8"/>
    <cellStyle name="Normal" xfId="0" builtinId="0"/>
    <cellStyle name="Normal 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E8CB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workbookViewId="0">
      <selection activeCell="E5" sqref="E5"/>
    </sheetView>
  </sheetViews>
  <sheetFormatPr defaultColWidth="8.7109375" defaultRowHeight="12.75" x14ac:dyDescent="0.2"/>
  <cols>
    <col min="1" max="1" width="22.28515625" customWidth="1"/>
    <col min="2" max="2" width="75.5703125" customWidth="1"/>
  </cols>
  <sheetData>
    <row r="1" spans="1:2" ht="18" x14ac:dyDescent="0.2">
      <c r="A1" s="21" t="s">
        <v>0</v>
      </c>
      <c r="B1" s="21"/>
    </row>
    <row r="2" spans="1:2" ht="15.75" x14ac:dyDescent="0.25">
      <c r="A2" s="1" t="s">
        <v>1</v>
      </c>
      <c r="B2" s="1" t="s">
        <v>2</v>
      </c>
    </row>
    <row r="3" spans="1:2" x14ac:dyDescent="0.2">
      <c r="A3" s="2" t="s">
        <v>3</v>
      </c>
      <c r="B3" s="2" t="s">
        <v>4</v>
      </c>
    </row>
    <row r="4" spans="1:2" x14ac:dyDescent="0.2">
      <c r="A4" s="2" t="s">
        <v>5</v>
      </c>
      <c r="B4" s="2" t="s">
        <v>6</v>
      </c>
    </row>
    <row r="5" spans="1:2" x14ac:dyDescent="0.2">
      <c r="A5" s="2" t="s">
        <v>7</v>
      </c>
      <c r="B5" s="3" t="s">
        <v>8</v>
      </c>
    </row>
    <row r="6" spans="1:2" x14ac:dyDescent="0.2">
      <c r="A6" s="2" t="s">
        <v>9</v>
      </c>
      <c r="B6" s="2" t="s">
        <v>10</v>
      </c>
    </row>
    <row r="7" spans="1:2" x14ac:dyDescent="0.2">
      <c r="A7" s="2" t="s">
        <v>11</v>
      </c>
      <c r="B7" s="2" t="s">
        <v>12</v>
      </c>
    </row>
    <row r="8" spans="1:2" x14ac:dyDescent="0.2">
      <c r="A8" s="2" t="s">
        <v>13</v>
      </c>
      <c r="B8" s="2" t="s">
        <v>14</v>
      </c>
    </row>
    <row r="9" spans="1:2" x14ac:dyDescent="0.2">
      <c r="A9" s="2" t="s">
        <v>15</v>
      </c>
      <c r="B9" s="2" t="s">
        <v>16</v>
      </c>
    </row>
    <row r="10" spans="1:2" x14ac:dyDescent="0.2">
      <c r="A10" s="2" t="s">
        <v>17</v>
      </c>
      <c r="B10" s="2" t="s">
        <v>18</v>
      </c>
    </row>
    <row r="12" spans="1:2" ht="18" x14ac:dyDescent="0.2">
      <c r="A12" s="21" t="s">
        <v>19</v>
      </c>
      <c r="B12" s="21"/>
    </row>
    <row r="13" spans="1:2" ht="15.75" x14ac:dyDescent="0.25">
      <c r="A13" s="1" t="s">
        <v>1</v>
      </c>
      <c r="B13" s="1" t="s">
        <v>2</v>
      </c>
    </row>
    <row r="14" spans="1:2" x14ac:dyDescent="0.2">
      <c r="A14" s="2" t="s">
        <v>20</v>
      </c>
      <c r="B14" s="2" t="s">
        <v>21</v>
      </c>
    </row>
    <row r="15" spans="1:2" x14ac:dyDescent="0.2">
      <c r="A15" s="2" t="s">
        <v>22</v>
      </c>
      <c r="B15" s="2" t="s">
        <v>23</v>
      </c>
    </row>
    <row r="16" spans="1:2" x14ac:dyDescent="0.2">
      <c r="A16" s="2" t="s">
        <v>24</v>
      </c>
      <c r="B16" s="2" t="s">
        <v>25</v>
      </c>
    </row>
    <row r="17" spans="1:2" x14ac:dyDescent="0.2">
      <c r="A17" s="2" t="s">
        <v>26</v>
      </c>
      <c r="B17" s="2" t="s">
        <v>27</v>
      </c>
    </row>
    <row r="18" spans="1:2" x14ac:dyDescent="0.2">
      <c r="A18" s="2" t="s">
        <v>28</v>
      </c>
      <c r="B18" s="2" t="s">
        <v>29</v>
      </c>
    </row>
    <row r="19" spans="1:2" x14ac:dyDescent="0.2">
      <c r="A19" s="2" t="s">
        <v>30</v>
      </c>
      <c r="B19" s="2" t="s">
        <v>31</v>
      </c>
    </row>
    <row r="20" spans="1:2" x14ac:dyDescent="0.2">
      <c r="A20" s="2" t="s">
        <v>20</v>
      </c>
      <c r="B20" s="2" t="s">
        <v>21</v>
      </c>
    </row>
    <row r="21" spans="1:2" x14ac:dyDescent="0.2">
      <c r="A21" s="2" t="s">
        <v>32</v>
      </c>
      <c r="B21" s="2" t="s">
        <v>33</v>
      </c>
    </row>
    <row r="22" spans="1:2" x14ac:dyDescent="0.2">
      <c r="A22" s="2" t="s">
        <v>34</v>
      </c>
      <c r="B22" s="2" t="s">
        <v>35</v>
      </c>
    </row>
    <row r="23" spans="1:2" x14ac:dyDescent="0.2">
      <c r="A23" s="2" t="s">
        <v>36</v>
      </c>
      <c r="B23" s="2" t="s">
        <v>37</v>
      </c>
    </row>
    <row r="24" spans="1:2" x14ac:dyDescent="0.2">
      <c r="A24" s="2" t="s">
        <v>38</v>
      </c>
      <c r="B24" s="2" t="s">
        <v>39</v>
      </c>
    </row>
  </sheetData>
  <sheetProtection selectLockedCells="1" selectUnlockedCells="1"/>
  <mergeCells count="2">
    <mergeCell ref="A1:B1"/>
    <mergeCell ref="A12:B12"/>
  </mergeCells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topLeftCell="B1" workbookViewId="0">
      <selection activeCell="B31" sqref="B31"/>
    </sheetView>
  </sheetViews>
  <sheetFormatPr defaultColWidth="8.7109375" defaultRowHeight="12.75" x14ac:dyDescent="0.2"/>
  <cols>
    <col min="1" max="1" width="5.85546875" customWidth="1"/>
    <col min="2" max="2" width="256" customWidth="1"/>
  </cols>
  <sheetData>
    <row r="1" spans="1:2" ht="15.75" x14ac:dyDescent="0.25">
      <c r="A1" s="23" t="s">
        <v>41</v>
      </c>
      <c r="B1" s="23"/>
    </row>
    <row r="2" spans="1:2" x14ac:dyDescent="0.2">
      <c r="A2" s="2" t="s">
        <v>95</v>
      </c>
      <c r="B2" s="2" t="s">
        <v>112</v>
      </c>
    </row>
    <row r="3" spans="1:2" x14ac:dyDescent="0.2">
      <c r="A3" s="2" t="s">
        <v>53</v>
      </c>
      <c r="B3" s="2" t="s">
        <v>113</v>
      </c>
    </row>
    <row r="4" spans="1:2" x14ac:dyDescent="0.2">
      <c r="A4" s="2" t="s">
        <v>59</v>
      </c>
      <c r="B4" s="2" t="s">
        <v>114</v>
      </c>
    </row>
    <row r="5" spans="1:2" x14ac:dyDescent="0.2">
      <c r="A5" s="2" t="s">
        <v>115</v>
      </c>
      <c r="B5" s="2" t="s">
        <v>116</v>
      </c>
    </row>
    <row r="6" spans="1:2" x14ac:dyDescent="0.2">
      <c r="A6" s="2" t="s">
        <v>88</v>
      </c>
      <c r="B6" s="2" t="s">
        <v>117</v>
      </c>
    </row>
    <row r="7" spans="1:2" x14ac:dyDescent="0.2">
      <c r="A7" s="2" t="s">
        <v>92</v>
      </c>
      <c r="B7" s="2" t="s">
        <v>118</v>
      </c>
    </row>
    <row r="8" spans="1:2" x14ac:dyDescent="0.2">
      <c r="A8" s="2" t="s">
        <v>81</v>
      </c>
      <c r="B8" s="2" t="s">
        <v>119</v>
      </c>
    </row>
    <row r="9" spans="1:2" x14ac:dyDescent="0.2">
      <c r="A9" s="2" t="s">
        <v>120</v>
      </c>
      <c r="B9" s="2" t="s">
        <v>121</v>
      </c>
    </row>
    <row r="10" spans="1:2" ht="15" x14ac:dyDescent="0.25">
      <c r="A10" s="2" t="s">
        <v>122</v>
      </c>
      <c r="B10" s="2" t="s">
        <v>123</v>
      </c>
    </row>
    <row r="11" spans="1:2" ht="15" x14ac:dyDescent="0.25">
      <c r="A11" s="2" t="s">
        <v>109</v>
      </c>
      <c r="B11" s="2" t="s">
        <v>124</v>
      </c>
    </row>
    <row r="12" spans="1:2" x14ac:dyDescent="0.2">
      <c r="A12" s="2" t="s">
        <v>111</v>
      </c>
      <c r="B12" s="2" t="s">
        <v>125</v>
      </c>
    </row>
    <row r="13" spans="1:2" ht="15" x14ac:dyDescent="0.25">
      <c r="A13" s="2" t="s">
        <v>105</v>
      </c>
      <c r="B13" s="20" t="s">
        <v>126</v>
      </c>
    </row>
  </sheetData>
  <sheetProtection selectLockedCells="1" selectUnlockedCells="1"/>
  <mergeCells count="1">
    <mergeCell ref="A1:B1"/>
  </mergeCells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showGridLines="0" workbookViewId="0">
      <selection activeCell="C12" sqref="C12"/>
    </sheetView>
  </sheetViews>
  <sheetFormatPr defaultColWidth="11.42578125" defaultRowHeight="12.75" x14ac:dyDescent="0.2"/>
  <cols>
    <col min="1" max="1" width="29.140625" customWidth="1"/>
    <col min="3" max="3" width="15" customWidth="1"/>
  </cols>
  <sheetData>
    <row r="1" spans="1:14" ht="17.100000000000001" customHeight="1" x14ac:dyDescent="0.25">
      <c r="A1" s="4" t="s">
        <v>1</v>
      </c>
      <c r="B1" s="4" t="s">
        <v>40</v>
      </c>
      <c r="C1" s="4" t="s">
        <v>41</v>
      </c>
      <c r="D1" s="4" t="s">
        <v>42</v>
      </c>
      <c r="E1" s="4" t="s">
        <v>43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 t="s">
        <v>44</v>
      </c>
      <c r="N1" s="4" t="s">
        <v>45</v>
      </c>
    </row>
    <row r="2" spans="1:14" ht="14.65" customHeight="1" x14ac:dyDescent="0.2">
      <c r="A2" s="2" t="s">
        <v>3</v>
      </c>
      <c r="B2" s="2" t="s">
        <v>46</v>
      </c>
      <c r="C2" s="2" t="s">
        <v>47</v>
      </c>
      <c r="D2" s="2" t="s">
        <v>48</v>
      </c>
      <c r="E2" s="2" t="s">
        <v>49</v>
      </c>
      <c r="F2" s="2">
        <v>0.1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  <c r="L2" s="2">
        <v>0.1</v>
      </c>
      <c r="M2" s="2" t="s">
        <v>50</v>
      </c>
      <c r="N2" s="2">
        <v>1</v>
      </c>
    </row>
    <row r="3" spans="1:14" ht="14.65" customHeight="1" x14ac:dyDescent="0.2">
      <c r="A3" s="2" t="s">
        <v>7</v>
      </c>
      <c r="B3" s="2" t="s">
        <v>46</v>
      </c>
      <c r="C3" s="2"/>
      <c r="D3" s="2" t="s">
        <v>48</v>
      </c>
      <c r="E3" s="2" t="s">
        <v>49</v>
      </c>
      <c r="F3" s="2">
        <v>0.1</v>
      </c>
      <c r="G3" s="2">
        <v>0.1</v>
      </c>
      <c r="H3" s="2">
        <v>0.1</v>
      </c>
      <c r="I3" s="2">
        <v>0.1</v>
      </c>
      <c r="J3" s="2">
        <v>0.1</v>
      </c>
      <c r="K3" s="2">
        <v>0.1</v>
      </c>
      <c r="L3" s="2">
        <v>0.1</v>
      </c>
      <c r="M3" s="2" t="s">
        <v>50</v>
      </c>
      <c r="N3" s="2">
        <v>1</v>
      </c>
    </row>
    <row r="4" spans="1:14" ht="14.65" customHeight="1" x14ac:dyDescent="0.2">
      <c r="A4" s="2" t="s">
        <v>9</v>
      </c>
      <c r="B4" s="2" t="s">
        <v>46</v>
      </c>
      <c r="C4" s="2"/>
      <c r="D4" s="2" t="s">
        <v>51</v>
      </c>
      <c r="E4" s="2" t="s">
        <v>49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0.1</v>
      </c>
      <c r="L4" s="2">
        <v>0.1</v>
      </c>
      <c r="M4" s="2" t="s">
        <v>50</v>
      </c>
      <c r="N4" s="2">
        <v>1</v>
      </c>
    </row>
    <row r="5" spans="1:14" ht="14.65" customHeight="1" x14ac:dyDescent="0.2">
      <c r="A5" s="2" t="s">
        <v>11</v>
      </c>
      <c r="B5" s="2" t="s">
        <v>46</v>
      </c>
      <c r="C5" s="2"/>
      <c r="D5" s="2" t="s">
        <v>51</v>
      </c>
      <c r="E5" s="2" t="s">
        <v>49</v>
      </c>
      <c r="F5" s="2">
        <v>0.1</v>
      </c>
      <c r="G5" s="2">
        <v>0.1</v>
      </c>
      <c r="H5" s="2">
        <v>0.1</v>
      </c>
      <c r="I5" s="2">
        <v>0.1</v>
      </c>
      <c r="J5" s="2">
        <v>0.1</v>
      </c>
      <c r="K5" s="2">
        <v>0.1</v>
      </c>
      <c r="L5" s="2">
        <v>0.1</v>
      </c>
      <c r="M5" s="2" t="s">
        <v>50</v>
      </c>
      <c r="N5" s="2">
        <v>1</v>
      </c>
    </row>
    <row r="6" spans="1:14" ht="14.65" customHeight="1" x14ac:dyDescent="0.2">
      <c r="A6" s="2" t="s">
        <v>13</v>
      </c>
      <c r="B6" s="2" t="s">
        <v>46</v>
      </c>
      <c r="C6" s="2"/>
      <c r="D6" s="2" t="s">
        <v>52</v>
      </c>
      <c r="E6" s="2" t="s">
        <v>49</v>
      </c>
      <c r="F6" s="2">
        <v>0.1</v>
      </c>
      <c r="G6" s="2">
        <v>0.1</v>
      </c>
      <c r="H6" s="2">
        <v>0.1</v>
      </c>
      <c r="I6" s="2">
        <v>0.1</v>
      </c>
      <c r="J6" s="2">
        <v>0.1</v>
      </c>
      <c r="K6" s="2">
        <v>0.1</v>
      </c>
      <c r="L6" s="2">
        <v>0.1</v>
      </c>
      <c r="M6" s="2" t="s">
        <v>50</v>
      </c>
      <c r="N6" s="2">
        <v>1</v>
      </c>
    </row>
    <row r="7" spans="1:14" ht="14.65" customHeight="1" x14ac:dyDescent="0.2">
      <c r="A7" s="2" t="s">
        <v>17</v>
      </c>
      <c r="B7" s="2" t="s">
        <v>46</v>
      </c>
      <c r="C7" s="2"/>
      <c r="D7" s="2" t="s">
        <v>52</v>
      </c>
      <c r="E7" s="2" t="s">
        <v>49</v>
      </c>
      <c r="F7" s="2">
        <v>0.1</v>
      </c>
      <c r="G7" s="2">
        <v>0.1</v>
      </c>
      <c r="H7" s="2">
        <v>0.1</v>
      </c>
      <c r="I7" s="2">
        <v>0.1</v>
      </c>
      <c r="J7" s="2">
        <v>0.1</v>
      </c>
      <c r="K7" s="2">
        <v>0.1</v>
      </c>
      <c r="L7" s="2">
        <v>0.1</v>
      </c>
      <c r="M7" s="2" t="s">
        <v>50</v>
      </c>
      <c r="N7" s="2">
        <v>1</v>
      </c>
    </row>
    <row r="8" spans="1:14" ht="14.65" customHeight="1" x14ac:dyDescent="0.2"/>
    <row r="9" spans="1:14" ht="14.65" customHeight="1" x14ac:dyDescent="0.2"/>
    <row r="10" spans="1:14" ht="14.65" customHeight="1" x14ac:dyDescent="0.2"/>
    <row r="11" spans="1:14" ht="14.65" customHeight="1" x14ac:dyDescent="0.2"/>
    <row r="12" spans="1:14" ht="14.65" customHeight="1" x14ac:dyDescent="0.2"/>
    <row r="13" spans="1:14" ht="14.65" customHeight="1" x14ac:dyDescent="0.2"/>
    <row r="14" spans="1:14" ht="14.65" customHeight="1" x14ac:dyDescent="0.2"/>
    <row r="15" spans="1:14" ht="14.65" customHeight="1" x14ac:dyDescent="0.2"/>
    <row r="16" spans="1:14" ht="14.65" customHeight="1" x14ac:dyDescent="0.2"/>
    <row r="17" ht="14.65" customHeight="1" x14ac:dyDescent="0.2"/>
    <row r="18" ht="14.65" customHeight="1" x14ac:dyDescent="0.2"/>
    <row r="19" ht="14.65" customHeight="1" x14ac:dyDescent="0.2"/>
    <row r="20" ht="14.65" customHeight="1" x14ac:dyDescent="0.2"/>
    <row r="21" ht="14.65" customHeight="1" x14ac:dyDescent="0.2"/>
    <row r="22" ht="14.65" customHeight="1" x14ac:dyDescent="0.2"/>
    <row r="23" ht="14.65" customHeight="1" x14ac:dyDescent="0.2"/>
    <row r="24" ht="14.65" customHeight="1" x14ac:dyDescent="0.2"/>
    <row r="25" ht="14.65" customHeight="1" x14ac:dyDescent="0.2"/>
    <row r="26" ht="14.65" customHeight="1" x14ac:dyDescent="0.2"/>
    <row r="27" ht="14.65" customHeight="1" x14ac:dyDescent="0.2"/>
    <row r="28" ht="14.65" customHeight="1" x14ac:dyDescent="0.2"/>
    <row r="29" ht="14.65" customHeight="1" x14ac:dyDescent="0.2"/>
    <row r="30" ht="14.65" customHeight="1" x14ac:dyDescent="0.2"/>
    <row r="31" ht="14.65" customHeight="1" x14ac:dyDescent="0.2"/>
    <row r="32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  <row r="67" ht="14.65" customHeight="1" x14ac:dyDescent="0.2"/>
    <row r="68" ht="14.65" customHeight="1" x14ac:dyDescent="0.2"/>
    <row r="69" ht="14.65" customHeight="1" x14ac:dyDescent="0.2"/>
    <row r="70" ht="14.65" customHeight="1" x14ac:dyDescent="0.2"/>
    <row r="71" ht="14.65" customHeight="1" x14ac:dyDescent="0.2"/>
    <row r="72" ht="14.65" customHeight="1" x14ac:dyDescent="0.2"/>
    <row r="73" ht="14.65" customHeight="1" x14ac:dyDescent="0.2"/>
    <row r="74" ht="14.65" customHeight="1" x14ac:dyDescent="0.2"/>
    <row r="75" ht="14.65" customHeight="1" x14ac:dyDescent="0.2"/>
    <row r="76" ht="14.65" customHeight="1" x14ac:dyDescent="0.2"/>
    <row r="77" ht="14.65" customHeight="1" x14ac:dyDescent="0.2"/>
    <row r="78" ht="14.65" customHeight="1" x14ac:dyDescent="0.2"/>
    <row r="79" ht="14.65" customHeight="1" x14ac:dyDescent="0.2"/>
    <row r="80" ht="14.65" customHeight="1" x14ac:dyDescent="0.2"/>
    <row r="81" ht="14.65" customHeight="1" x14ac:dyDescent="0.2"/>
    <row r="82" ht="14.65" customHeight="1" x14ac:dyDescent="0.2"/>
    <row r="83" ht="14.65" customHeight="1" x14ac:dyDescent="0.2"/>
    <row r="84" ht="14.65" customHeight="1" x14ac:dyDescent="0.2"/>
    <row r="85" ht="14.65" customHeight="1" x14ac:dyDescent="0.2"/>
    <row r="86" ht="14.65" customHeight="1" x14ac:dyDescent="0.2"/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showGridLines="0" zoomScale="80" zoomScaleNormal="80" workbookViewId="0">
      <selection activeCell="E1" sqref="E1"/>
    </sheetView>
  </sheetViews>
  <sheetFormatPr defaultColWidth="11.42578125" defaultRowHeight="12.75" x14ac:dyDescent="0.2"/>
  <cols>
    <col min="1" max="1" width="21.42578125" customWidth="1"/>
  </cols>
  <sheetData>
    <row r="1" spans="1:14" ht="17.100000000000001" customHeight="1" x14ac:dyDescent="0.25">
      <c r="A1" s="4" t="s">
        <v>1</v>
      </c>
      <c r="B1" s="4" t="s">
        <v>40</v>
      </c>
      <c r="C1" s="4" t="s">
        <v>41</v>
      </c>
      <c r="D1" s="4" t="s">
        <v>42</v>
      </c>
      <c r="E1" s="4" t="s">
        <v>43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 t="s">
        <v>44</v>
      </c>
      <c r="N1" s="4" t="s">
        <v>45</v>
      </c>
    </row>
    <row r="2" spans="1:14" ht="14.65" customHeight="1" x14ac:dyDescent="0.2">
      <c r="A2" s="22" t="s">
        <v>7</v>
      </c>
      <c r="B2" s="5" t="s">
        <v>46</v>
      </c>
      <c r="C2" s="5" t="s">
        <v>53</v>
      </c>
      <c r="D2" s="5" t="s">
        <v>54</v>
      </c>
      <c r="E2" s="2" t="s">
        <v>55</v>
      </c>
      <c r="F2" s="6">
        <f t="shared" ref="F2:L2" si="0">9/1000</f>
        <v>8.9999999999999993E-3</v>
      </c>
      <c r="G2" s="6">
        <f t="shared" si="0"/>
        <v>8.9999999999999993E-3</v>
      </c>
      <c r="H2" s="6">
        <f t="shared" si="0"/>
        <v>8.9999999999999993E-3</v>
      </c>
      <c r="I2" s="6">
        <f t="shared" si="0"/>
        <v>8.9999999999999993E-3</v>
      </c>
      <c r="J2" s="6">
        <f t="shared" si="0"/>
        <v>8.9999999999999993E-3</v>
      </c>
      <c r="K2" s="6">
        <f t="shared" si="0"/>
        <v>8.9999999999999993E-3</v>
      </c>
      <c r="L2" s="6">
        <f t="shared" si="0"/>
        <v>8.9999999999999993E-3</v>
      </c>
      <c r="M2" s="5" t="s">
        <v>56</v>
      </c>
      <c r="N2" s="2"/>
    </row>
    <row r="3" spans="1:14" ht="14.65" customHeight="1" x14ac:dyDescent="0.2">
      <c r="A3" s="22"/>
      <c r="B3" s="5" t="s">
        <v>46</v>
      </c>
      <c r="C3" s="5" t="s">
        <v>53</v>
      </c>
      <c r="D3" s="5" t="s">
        <v>54</v>
      </c>
      <c r="E3" s="2" t="s">
        <v>49</v>
      </c>
      <c r="F3" s="6">
        <f>F2*'Conversion Factors'!C$4</f>
        <v>1.2419999999999999E-2</v>
      </c>
      <c r="G3" s="6">
        <f>G2*'Conversion Factors'!D$4</f>
        <v>1.1609999999999999E-2</v>
      </c>
      <c r="H3" s="6">
        <f>H2*'Conversion Factors'!E$4</f>
        <v>1.1429999999999999E-2</v>
      </c>
      <c r="I3" s="6">
        <f>I2*'Conversion Factors'!F$4</f>
        <v>1.116E-2</v>
      </c>
      <c r="J3" s="6">
        <f>J2*'Conversion Factors'!G$4</f>
        <v>1.1069999999999998E-2</v>
      </c>
      <c r="K3" s="6">
        <f>K2*'Conversion Factors'!H$4</f>
        <v>1.0979999999999998E-2</v>
      </c>
      <c r="L3" s="6">
        <f>L2*'Conversion Factors'!I$4</f>
        <v>1.0799999999999999E-2</v>
      </c>
      <c r="M3" s="5" t="s">
        <v>56</v>
      </c>
      <c r="N3" s="2">
        <v>1</v>
      </c>
    </row>
    <row r="4" spans="1:14" ht="14.65" customHeight="1" x14ac:dyDescent="0.2">
      <c r="A4" s="22" t="s">
        <v>11</v>
      </c>
      <c r="B4" s="5" t="s">
        <v>46</v>
      </c>
      <c r="C4" s="5" t="s">
        <v>53</v>
      </c>
      <c r="D4" s="5" t="s">
        <v>57</v>
      </c>
      <c r="E4" s="2" t="s">
        <v>55</v>
      </c>
      <c r="F4" s="2">
        <f t="shared" ref="F4:L4" si="1">7/1000</f>
        <v>7.0000000000000001E-3</v>
      </c>
      <c r="G4" s="2">
        <f t="shared" si="1"/>
        <v>7.0000000000000001E-3</v>
      </c>
      <c r="H4" s="2">
        <f t="shared" si="1"/>
        <v>7.0000000000000001E-3</v>
      </c>
      <c r="I4" s="2">
        <f t="shared" si="1"/>
        <v>7.0000000000000001E-3</v>
      </c>
      <c r="J4" s="2">
        <f t="shared" si="1"/>
        <v>7.0000000000000001E-3</v>
      </c>
      <c r="K4" s="2">
        <f t="shared" si="1"/>
        <v>7.0000000000000001E-3</v>
      </c>
      <c r="L4" s="2">
        <f t="shared" si="1"/>
        <v>7.0000000000000001E-3</v>
      </c>
      <c r="M4" s="5" t="s">
        <v>56</v>
      </c>
      <c r="N4" s="2"/>
    </row>
    <row r="5" spans="1:14" ht="14.65" customHeight="1" x14ac:dyDescent="0.2">
      <c r="A5" s="22"/>
      <c r="B5" s="5" t="s">
        <v>46</v>
      </c>
      <c r="C5" s="5" t="s">
        <v>53</v>
      </c>
      <c r="D5" s="5" t="s">
        <v>57</v>
      </c>
      <c r="E5" s="2" t="s">
        <v>49</v>
      </c>
      <c r="F5" s="6">
        <f>F4*'Conversion Factors'!C$4</f>
        <v>9.6600000000000002E-3</v>
      </c>
      <c r="G5" s="6">
        <f>G4*'Conversion Factors'!D$4</f>
        <v>9.0299999999999998E-3</v>
      </c>
      <c r="H5" s="6">
        <f>H4*'Conversion Factors'!E$4</f>
        <v>8.8900000000000003E-3</v>
      </c>
      <c r="I5" s="6">
        <f>I4*'Conversion Factors'!F$4</f>
        <v>8.6800000000000002E-3</v>
      </c>
      <c r="J5" s="6">
        <f>J4*'Conversion Factors'!G$4</f>
        <v>8.6099999999999996E-3</v>
      </c>
      <c r="K5" s="6">
        <f>K4*'Conversion Factors'!H$4</f>
        <v>8.5400000000000007E-3</v>
      </c>
      <c r="L5" s="6">
        <f>L4*'Conversion Factors'!I$4</f>
        <v>8.3999999999999995E-3</v>
      </c>
      <c r="M5" s="5" t="s">
        <v>56</v>
      </c>
      <c r="N5" s="2">
        <v>1</v>
      </c>
    </row>
    <row r="6" spans="1:14" ht="14.65" customHeight="1" x14ac:dyDescent="0.2"/>
    <row r="7" spans="1:14" ht="14.65" customHeight="1" x14ac:dyDescent="0.2"/>
    <row r="8" spans="1:14" ht="14.65" customHeight="1" x14ac:dyDescent="0.2"/>
    <row r="9" spans="1:14" ht="14.65" customHeight="1" x14ac:dyDescent="0.2"/>
    <row r="10" spans="1:14" ht="14.65" customHeight="1" x14ac:dyDescent="0.2"/>
    <row r="11" spans="1:14" ht="14.65" customHeight="1" x14ac:dyDescent="0.2"/>
    <row r="12" spans="1:14" ht="14.65" customHeight="1" x14ac:dyDescent="0.2"/>
    <row r="13" spans="1:14" ht="14.65" customHeight="1" x14ac:dyDescent="0.2"/>
    <row r="14" spans="1:14" ht="14.65" customHeight="1" x14ac:dyDescent="0.2"/>
    <row r="15" spans="1:14" ht="14.65" customHeight="1" x14ac:dyDescent="0.2"/>
    <row r="16" spans="1:14" ht="14.65" customHeight="1" x14ac:dyDescent="0.2"/>
    <row r="17" ht="14.65" customHeight="1" x14ac:dyDescent="0.2"/>
    <row r="18" ht="14.65" customHeight="1" x14ac:dyDescent="0.2"/>
    <row r="19" ht="14.65" customHeight="1" x14ac:dyDescent="0.2"/>
    <row r="20" ht="14.65" customHeight="1" x14ac:dyDescent="0.2"/>
    <row r="21" ht="14.65" customHeight="1" x14ac:dyDescent="0.2"/>
    <row r="22" ht="14.65" customHeight="1" x14ac:dyDescent="0.2"/>
    <row r="23" ht="14.65" customHeight="1" x14ac:dyDescent="0.2"/>
    <row r="24" ht="14.65" customHeight="1" x14ac:dyDescent="0.2"/>
    <row r="25" ht="14.65" customHeight="1" x14ac:dyDescent="0.2"/>
    <row r="26" ht="14.65" customHeight="1" x14ac:dyDescent="0.2"/>
    <row r="27" ht="14.65" customHeight="1" x14ac:dyDescent="0.2"/>
    <row r="28" ht="14.65" customHeight="1" x14ac:dyDescent="0.2"/>
    <row r="29" ht="14.65" customHeight="1" x14ac:dyDescent="0.2"/>
    <row r="30" ht="14.65" customHeight="1" x14ac:dyDescent="0.2"/>
    <row r="31" ht="14.65" customHeight="1" x14ac:dyDescent="0.2"/>
    <row r="32" ht="14.65" customHeight="1" x14ac:dyDescent="0.2"/>
    <row r="33" ht="14.65" customHeight="1" x14ac:dyDescent="0.2"/>
    <row r="34" ht="14.65" customHeight="1" x14ac:dyDescent="0.2"/>
    <row r="35" ht="14.65" customHeight="1" x14ac:dyDescent="0.2"/>
    <row r="36" ht="14.65" customHeight="1" x14ac:dyDescent="0.2"/>
    <row r="37" ht="14.65" customHeight="1" x14ac:dyDescent="0.2"/>
    <row r="38" ht="14.65" customHeight="1" x14ac:dyDescent="0.2"/>
    <row r="39" ht="14.65" customHeight="1" x14ac:dyDescent="0.2"/>
    <row r="40" ht="14.65" customHeight="1" x14ac:dyDescent="0.2"/>
    <row r="41" ht="14.65" customHeight="1" x14ac:dyDescent="0.2"/>
    <row r="42" ht="14.65" customHeight="1" x14ac:dyDescent="0.2"/>
    <row r="43" ht="14.65" customHeight="1" x14ac:dyDescent="0.2"/>
    <row r="44" ht="14.65" customHeight="1" x14ac:dyDescent="0.2"/>
    <row r="45" ht="14.65" customHeight="1" x14ac:dyDescent="0.2"/>
    <row r="46" ht="14.65" customHeight="1" x14ac:dyDescent="0.2"/>
    <row r="47" ht="14.65" customHeight="1" x14ac:dyDescent="0.2"/>
    <row r="48" ht="14.65" customHeight="1" x14ac:dyDescent="0.2"/>
    <row r="49" ht="14.65" customHeight="1" x14ac:dyDescent="0.2"/>
    <row r="50" ht="14.65" customHeight="1" x14ac:dyDescent="0.2"/>
    <row r="51" ht="14.65" customHeight="1" x14ac:dyDescent="0.2"/>
    <row r="52" ht="14.65" customHeight="1" x14ac:dyDescent="0.2"/>
    <row r="53" ht="14.65" customHeight="1" x14ac:dyDescent="0.2"/>
    <row r="54" ht="14.65" customHeight="1" x14ac:dyDescent="0.2"/>
    <row r="55" ht="14.65" customHeight="1" x14ac:dyDescent="0.2"/>
    <row r="56" ht="14.65" customHeight="1" x14ac:dyDescent="0.2"/>
    <row r="57" ht="14.65" customHeight="1" x14ac:dyDescent="0.2"/>
    <row r="58" ht="14.65" customHeight="1" x14ac:dyDescent="0.2"/>
    <row r="59" ht="14.65" customHeight="1" x14ac:dyDescent="0.2"/>
    <row r="60" ht="14.65" customHeight="1" x14ac:dyDescent="0.2"/>
    <row r="61" ht="14.65" customHeight="1" x14ac:dyDescent="0.2"/>
    <row r="62" ht="14.65" customHeight="1" x14ac:dyDescent="0.2"/>
    <row r="63" ht="14.65" customHeight="1" x14ac:dyDescent="0.2"/>
    <row r="64" ht="14.65" customHeight="1" x14ac:dyDescent="0.2"/>
    <row r="65" ht="14.65" customHeight="1" x14ac:dyDescent="0.2"/>
    <row r="66" ht="14.65" customHeight="1" x14ac:dyDescent="0.2"/>
    <row r="67" ht="14.65" customHeight="1" x14ac:dyDescent="0.2"/>
    <row r="68" ht="14.65" customHeight="1" x14ac:dyDescent="0.2"/>
    <row r="69" ht="14.65" customHeight="1" x14ac:dyDescent="0.2"/>
    <row r="70" ht="14.65" customHeight="1" x14ac:dyDescent="0.2"/>
    <row r="71" ht="14.65" customHeight="1" x14ac:dyDescent="0.2"/>
    <row r="72" ht="14.65" customHeight="1" x14ac:dyDescent="0.2"/>
    <row r="73" ht="14.65" customHeight="1" x14ac:dyDescent="0.2"/>
    <row r="74" ht="14.65" customHeight="1" x14ac:dyDescent="0.2"/>
    <row r="75" ht="14.65" customHeight="1" x14ac:dyDescent="0.2"/>
    <row r="76" ht="14.65" customHeight="1" x14ac:dyDescent="0.2"/>
    <row r="77" ht="14.65" customHeight="1" x14ac:dyDescent="0.2"/>
    <row r="78" ht="14.65" customHeight="1" x14ac:dyDescent="0.2"/>
    <row r="79" ht="14.65" customHeight="1" x14ac:dyDescent="0.2"/>
    <row r="80" ht="14.65" customHeight="1" x14ac:dyDescent="0.2"/>
    <row r="81" ht="14.65" customHeight="1" x14ac:dyDescent="0.2"/>
    <row r="82" ht="14.65" customHeight="1" x14ac:dyDescent="0.2"/>
    <row r="83" ht="14.65" customHeight="1" x14ac:dyDescent="0.2"/>
    <row r="84" ht="14.65" customHeight="1" x14ac:dyDescent="0.2"/>
    <row r="85" ht="14.65" customHeight="1" x14ac:dyDescent="0.2"/>
    <row r="86" ht="14.65" customHeight="1" x14ac:dyDescent="0.2"/>
    <row r="87" ht="14.65" customHeight="1" x14ac:dyDescent="0.2"/>
    <row r="88" ht="14.65" customHeight="1" x14ac:dyDescent="0.2"/>
    <row r="89" ht="14.65" customHeight="1" x14ac:dyDescent="0.2"/>
    <row r="90" ht="14.65" customHeight="1" x14ac:dyDescent="0.2"/>
    <row r="91" ht="14.65" customHeight="1" x14ac:dyDescent="0.2"/>
    <row r="92" ht="14.65" customHeight="1" x14ac:dyDescent="0.2"/>
    <row r="93" ht="14.65" customHeight="1" x14ac:dyDescent="0.2"/>
    <row r="94" ht="14.65" customHeight="1" x14ac:dyDescent="0.2"/>
    <row r="95" ht="14.65" customHeight="1" x14ac:dyDescent="0.2"/>
    <row r="96" ht="14.65" customHeight="1" x14ac:dyDescent="0.2"/>
    <row r="97" ht="14.65" customHeight="1" x14ac:dyDescent="0.2"/>
    <row r="98" ht="14.65" customHeight="1" x14ac:dyDescent="0.2"/>
    <row r="99" ht="14.65" customHeight="1" x14ac:dyDescent="0.2"/>
    <row r="100" ht="14.65" customHeight="1" x14ac:dyDescent="0.2"/>
    <row r="101" ht="14.65" customHeight="1" x14ac:dyDescent="0.2"/>
    <row r="102" ht="14.65" customHeight="1" x14ac:dyDescent="0.2"/>
    <row r="103" ht="14.65" customHeight="1" x14ac:dyDescent="0.2"/>
    <row r="104" ht="14.65" customHeight="1" x14ac:dyDescent="0.2"/>
    <row r="105" ht="14.65" customHeight="1" x14ac:dyDescent="0.2"/>
    <row r="106" ht="14.65" customHeight="1" x14ac:dyDescent="0.2"/>
    <row r="107" ht="14.65" customHeight="1" x14ac:dyDescent="0.2"/>
    <row r="108" ht="14.65" customHeight="1" x14ac:dyDescent="0.2"/>
    <row r="109" ht="14.65" customHeight="1" x14ac:dyDescent="0.2"/>
    <row r="110" ht="14.65" customHeight="1" x14ac:dyDescent="0.2"/>
    <row r="111" ht="14.65" customHeight="1" x14ac:dyDescent="0.2"/>
    <row r="112" ht="14.65" customHeight="1" x14ac:dyDescent="0.2"/>
    <row r="113" ht="14.65" customHeight="1" x14ac:dyDescent="0.2"/>
    <row r="114" ht="14.65" customHeight="1" x14ac:dyDescent="0.2"/>
    <row r="115" ht="14.65" customHeight="1" x14ac:dyDescent="0.2"/>
    <row r="116" ht="14.65" customHeight="1" x14ac:dyDescent="0.2"/>
    <row r="117" ht="14.65" customHeight="1" x14ac:dyDescent="0.2"/>
  </sheetData>
  <sheetProtection selectLockedCells="1" selectUnlockedCells="1"/>
  <mergeCells count="2">
    <mergeCell ref="A2:A3"/>
    <mergeCell ref="A4:A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workbookViewId="0">
      <selection activeCell="I39" sqref="I39"/>
    </sheetView>
  </sheetViews>
  <sheetFormatPr defaultColWidth="11.42578125" defaultRowHeight="12.75" x14ac:dyDescent="0.2"/>
  <cols>
    <col min="1" max="1" width="22.85546875" customWidth="1"/>
    <col min="3" max="3" width="17.42578125" customWidth="1"/>
  </cols>
  <sheetData>
    <row r="1" spans="1:13" ht="17.100000000000001" customHeight="1" x14ac:dyDescent="0.25">
      <c r="A1" s="4" t="s">
        <v>1</v>
      </c>
      <c r="B1" s="4" t="s">
        <v>40</v>
      </c>
      <c r="C1" s="4" t="s">
        <v>41</v>
      </c>
      <c r="D1" s="4" t="s">
        <v>42</v>
      </c>
      <c r="E1" s="4">
        <v>2020</v>
      </c>
      <c r="F1" s="4">
        <v>2025</v>
      </c>
      <c r="G1" s="4">
        <v>2030</v>
      </c>
      <c r="H1" s="4">
        <v>2035</v>
      </c>
      <c r="I1" s="4">
        <v>2040</v>
      </c>
      <c r="J1" s="4">
        <v>2045</v>
      </c>
      <c r="K1" s="4">
        <v>2050</v>
      </c>
      <c r="L1" s="4" t="s">
        <v>44</v>
      </c>
      <c r="M1" s="4" t="s">
        <v>45</v>
      </c>
    </row>
    <row r="2" spans="1:13" ht="14.65" customHeight="1" x14ac:dyDescent="0.2">
      <c r="A2" s="22" t="s">
        <v>22</v>
      </c>
      <c r="B2" s="2" t="s">
        <v>58</v>
      </c>
      <c r="C2" s="2" t="s">
        <v>59</v>
      </c>
      <c r="D2" s="2" t="s">
        <v>60</v>
      </c>
      <c r="E2" s="2">
        <v>66.400000000000006</v>
      </c>
      <c r="F2" s="2">
        <v>66.400000000000006</v>
      </c>
      <c r="G2" s="2">
        <v>66.400000000000006</v>
      </c>
      <c r="H2" s="2">
        <v>66.400000000000006</v>
      </c>
      <c r="I2" s="2">
        <v>66.400000000000006</v>
      </c>
      <c r="J2" s="2">
        <v>66.400000000000006</v>
      </c>
      <c r="K2" s="2">
        <v>66.400000000000006</v>
      </c>
      <c r="L2" s="2" t="s">
        <v>61</v>
      </c>
      <c r="M2" s="2">
        <v>1</v>
      </c>
    </row>
    <row r="3" spans="1:13" ht="14.65" customHeight="1" x14ac:dyDescent="0.2">
      <c r="A3" s="22"/>
      <c r="B3" s="2" t="s">
        <v>62</v>
      </c>
      <c r="C3" s="2" t="s">
        <v>59</v>
      </c>
      <c r="D3" s="2" t="s">
        <v>60</v>
      </c>
      <c r="E3" s="2">
        <v>77.3</v>
      </c>
      <c r="F3" s="2">
        <v>77.3</v>
      </c>
      <c r="G3" s="2">
        <v>77.3</v>
      </c>
      <c r="H3" s="2">
        <v>77.3</v>
      </c>
      <c r="I3" s="2">
        <v>77.3</v>
      </c>
      <c r="J3" s="2">
        <v>77.3</v>
      </c>
      <c r="K3" s="2">
        <v>77.3</v>
      </c>
      <c r="L3" s="2" t="s">
        <v>61</v>
      </c>
      <c r="M3" s="2">
        <v>1</v>
      </c>
    </row>
    <row r="4" spans="1:13" ht="14.65" customHeight="1" x14ac:dyDescent="0.2">
      <c r="A4" s="22"/>
      <c r="B4" s="2" t="s">
        <v>63</v>
      </c>
      <c r="C4" s="2" t="s">
        <v>59</v>
      </c>
      <c r="D4" s="2" t="s">
        <v>60</v>
      </c>
      <c r="E4" s="2">
        <v>61</v>
      </c>
      <c r="F4" s="2">
        <v>61</v>
      </c>
      <c r="G4" s="2">
        <v>61</v>
      </c>
      <c r="H4" s="2">
        <v>61</v>
      </c>
      <c r="I4" s="2">
        <v>61</v>
      </c>
      <c r="J4" s="2">
        <v>61</v>
      </c>
      <c r="K4" s="2">
        <v>61</v>
      </c>
      <c r="L4" s="2" t="s">
        <v>61</v>
      </c>
      <c r="M4" s="2">
        <v>1</v>
      </c>
    </row>
    <row r="5" spans="1:13" ht="14.65" customHeight="1" x14ac:dyDescent="0.2">
      <c r="A5" s="22"/>
      <c r="B5" s="2" t="s">
        <v>64</v>
      </c>
      <c r="C5" s="2" t="s">
        <v>59</v>
      </c>
      <c r="D5" s="2" t="s">
        <v>60</v>
      </c>
      <c r="E5" s="2">
        <v>11.3</v>
      </c>
      <c r="F5" s="2">
        <v>11.3</v>
      </c>
      <c r="G5" s="2">
        <v>11.3</v>
      </c>
      <c r="H5" s="2">
        <v>11.3</v>
      </c>
      <c r="I5" s="2">
        <v>11.3</v>
      </c>
      <c r="J5" s="2">
        <v>11.3</v>
      </c>
      <c r="K5" s="2">
        <v>11.3</v>
      </c>
      <c r="L5" s="2" t="s">
        <v>61</v>
      </c>
      <c r="M5" s="2"/>
    </row>
    <row r="6" spans="1:13" ht="14.65" customHeight="1" x14ac:dyDescent="0.2">
      <c r="A6" s="22"/>
      <c r="B6" s="2" t="s">
        <v>65</v>
      </c>
      <c r="C6" s="2" t="s">
        <v>59</v>
      </c>
      <c r="D6" s="2" t="s">
        <v>60</v>
      </c>
      <c r="E6" s="7">
        <f>E5*'Conversion Factors'!$D$10</f>
        <v>10.708665309515197</v>
      </c>
      <c r="F6" s="7">
        <f>F5*'Conversion Factors'!$D$10</f>
        <v>10.708665309515197</v>
      </c>
      <c r="G6" s="7">
        <f>G5*'Conversion Factors'!$D$10</f>
        <v>10.708665309515197</v>
      </c>
      <c r="H6" s="7">
        <f>H5*'Conversion Factors'!$D$10</f>
        <v>10.708665309515197</v>
      </c>
      <c r="I6" s="7">
        <f>I5*'Conversion Factors'!$D$10</f>
        <v>10.708665309515197</v>
      </c>
      <c r="J6" s="7">
        <f>J5*'Conversion Factors'!$D$10</f>
        <v>10.708665309515197</v>
      </c>
      <c r="K6" s="7">
        <f>K5*'Conversion Factors'!$D$10</f>
        <v>10.708665309515197</v>
      </c>
      <c r="L6" s="2" t="s">
        <v>61</v>
      </c>
      <c r="M6" s="2">
        <v>1</v>
      </c>
    </row>
    <row r="7" spans="1:13" ht="14.65" customHeight="1" x14ac:dyDescent="0.2">
      <c r="A7" s="22"/>
      <c r="B7" s="2" t="s">
        <v>66</v>
      </c>
      <c r="C7" s="2" t="s">
        <v>59</v>
      </c>
      <c r="D7" s="2" t="s">
        <v>60</v>
      </c>
      <c r="E7" s="7">
        <f>E5*'Conversion Factors'!$D$11</f>
        <v>0.59133469048480325</v>
      </c>
      <c r="F7" s="7">
        <f>F5*'Conversion Factors'!$D$11</f>
        <v>0.59133469048480325</v>
      </c>
      <c r="G7" s="7">
        <f>G5*'Conversion Factors'!$D$11</f>
        <v>0.59133469048480325</v>
      </c>
      <c r="H7" s="7">
        <f>H5*'Conversion Factors'!$D$11</f>
        <v>0.59133469048480325</v>
      </c>
      <c r="I7" s="7">
        <f>I5*'Conversion Factors'!$D$11</f>
        <v>0.59133469048480325</v>
      </c>
      <c r="J7" s="7">
        <f>J5*'Conversion Factors'!$D$11</f>
        <v>0.59133469048480325</v>
      </c>
      <c r="K7" s="7">
        <f>K5*'Conversion Factors'!$D$11</f>
        <v>0.59133469048480325</v>
      </c>
      <c r="L7" s="2" t="s">
        <v>61</v>
      </c>
      <c r="M7" s="2">
        <v>1</v>
      </c>
    </row>
    <row r="8" spans="1:13" ht="14.65" customHeight="1" x14ac:dyDescent="0.2">
      <c r="A8" s="22" t="s">
        <v>24</v>
      </c>
      <c r="B8" s="2" t="s">
        <v>58</v>
      </c>
      <c r="C8" s="2" t="s">
        <v>67</v>
      </c>
      <c r="D8" s="2" t="s">
        <v>68</v>
      </c>
      <c r="E8" s="2">
        <f t="shared" ref="E8:K8" si="0">66.4+121.5/5</f>
        <v>90.7</v>
      </c>
      <c r="F8" s="2">
        <f t="shared" si="0"/>
        <v>90.7</v>
      </c>
      <c r="G8" s="2">
        <f t="shared" si="0"/>
        <v>90.7</v>
      </c>
      <c r="H8" s="2">
        <f t="shared" si="0"/>
        <v>90.7</v>
      </c>
      <c r="I8" s="2">
        <f t="shared" si="0"/>
        <v>90.7</v>
      </c>
      <c r="J8" s="2">
        <f t="shared" si="0"/>
        <v>90.7</v>
      </c>
      <c r="K8" s="2">
        <f t="shared" si="0"/>
        <v>90.7</v>
      </c>
      <c r="L8" s="2" t="s">
        <v>69</v>
      </c>
      <c r="M8" s="2">
        <v>1</v>
      </c>
    </row>
    <row r="9" spans="1:13" ht="14.65" customHeight="1" x14ac:dyDescent="0.2">
      <c r="A9" s="22"/>
      <c r="B9" s="2" t="s">
        <v>62</v>
      </c>
      <c r="C9" s="2" t="s">
        <v>67</v>
      </c>
      <c r="D9" s="2" t="s">
        <v>68</v>
      </c>
      <c r="E9" s="2">
        <f t="shared" ref="E9:K9" si="1">77.3+48.6/5</f>
        <v>87.02</v>
      </c>
      <c r="F9" s="2">
        <f t="shared" si="1"/>
        <v>87.02</v>
      </c>
      <c r="G9" s="2">
        <f t="shared" si="1"/>
        <v>87.02</v>
      </c>
      <c r="H9" s="2">
        <f t="shared" si="1"/>
        <v>87.02</v>
      </c>
      <c r="I9" s="2">
        <f t="shared" si="1"/>
        <v>87.02</v>
      </c>
      <c r="J9" s="2">
        <f t="shared" si="1"/>
        <v>87.02</v>
      </c>
      <c r="K9" s="2">
        <f t="shared" si="1"/>
        <v>87.02</v>
      </c>
      <c r="L9" s="2" t="s">
        <v>69</v>
      </c>
      <c r="M9" s="2">
        <v>1</v>
      </c>
    </row>
    <row r="10" spans="1:13" ht="14.65" customHeight="1" x14ac:dyDescent="0.2">
      <c r="A10" s="22"/>
      <c r="B10" s="2" t="s">
        <v>63</v>
      </c>
      <c r="C10" s="2" t="s">
        <v>67</v>
      </c>
      <c r="D10" s="2" t="s">
        <v>68</v>
      </c>
      <c r="E10" s="2">
        <f t="shared" ref="E10:K10" si="2">61+81.6/5</f>
        <v>77.319999999999993</v>
      </c>
      <c r="F10" s="2">
        <f t="shared" si="2"/>
        <v>77.319999999999993</v>
      </c>
      <c r="G10" s="2">
        <f t="shared" si="2"/>
        <v>77.319999999999993</v>
      </c>
      <c r="H10" s="2">
        <f t="shared" si="2"/>
        <v>77.319999999999993</v>
      </c>
      <c r="I10" s="2">
        <f t="shared" si="2"/>
        <v>77.319999999999993</v>
      </c>
      <c r="J10" s="2">
        <f t="shared" si="2"/>
        <v>77.319999999999993</v>
      </c>
      <c r="K10" s="2">
        <f t="shared" si="2"/>
        <v>77.319999999999993</v>
      </c>
      <c r="L10" s="2" t="s">
        <v>69</v>
      </c>
      <c r="M10" s="2">
        <v>1</v>
      </c>
    </row>
    <row r="11" spans="1:13" ht="14.65" customHeight="1" x14ac:dyDescent="0.2">
      <c r="A11" s="22"/>
      <c r="B11" s="2" t="s">
        <v>64</v>
      </c>
      <c r="C11" s="2" t="s">
        <v>67</v>
      </c>
      <c r="D11" s="2" t="s">
        <v>68</v>
      </c>
      <c r="E11" s="2">
        <f t="shared" ref="E11:K11" si="3">11.3+1.1/5</f>
        <v>11.520000000000001</v>
      </c>
      <c r="F11" s="2">
        <f t="shared" si="3"/>
        <v>11.520000000000001</v>
      </c>
      <c r="G11" s="2">
        <f t="shared" si="3"/>
        <v>11.520000000000001</v>
      </c>
      <c r="H11" s="2">
        <f t="shared" si="3"/>
        <v>11.520000000000001</v>
      </c>
      <c r="I11" s="2">
        <f t="shared" si="3"/>
        <v>11.520000000000001</v>
      </c>
      <c r="J11" s="2">
        <f t="shared" si="3"/>
        <v>11.520000000000001</v>
      </c>
      <c r="K11" s="2">
        <f t="shared" si="3"/>
        <v>11.520000000000001</v>
      </c>
      <c r="L11" s="2" t="s">
        <v>69</v>
      </c>
      <c r="M11" s="2"/>
    </row>
    <row r="12" spans="1:13" ht="14.65" customHeight="1" x14ac:dyDescent="0.2">
      <c r="A12" s="22"/>
      <c r="B12" s="2" t="s">
        <v>65</v>
      </c>
      <c r="C12" s="2" t="s">
        <v>67</v>
      </c>
      <c r="D12" s="2" t="s">
        <v>68</v>
      </c>
      <c r="E12" s="7">
        <f>E11*'Conversion Factors'!$D$10</f>
        <v>10.917152598726998</v>
      </c>
      <c r="F12" s="7">
        <f>F11*'Conversion Factors'!$D$10</f>
        <v>10.917152598726998</v>
      </c>
      <c r="G12" s="7">
        <f>G11*'Conversion Factors'!$D$10</f>
        <v>10.917152598726998</v>
      </c>
      <c r="H12" s="7">
        <f>H11*'Conversion Factors'!$D$10</f>
        <v>10.917152598726998</v>
      </c>
      <c r="I12" s="7">
        <f>I11*'Conversion Factors'!$D$10</f>
        <v>10.917152598726998</v>
      </c>
      <c r="J12" s="7">
        <f>J11*'Conversion Factors'!$D$10</f>
        <v>10.917152598726998</v>
      </c>
      <c r="K12" s="7">
        <f>K11*'Conversion Factors'!$D$10</f>
        <v>10.917152598726998</v>
      </c>
      <c r="L12" s="2" t="s">
        <v>69</v>
      </c>
      <c r="M12" s="2">
        <v>1</v>
      </c>
    </row>
    <row r="13" spans="1:13" ht="14.65" customHeight="1" x14ac:dyDescent="0.2">
      <c r="A13" s="22"/>
      <c r="B13" s="2" t="s">
        <v>66</v>
      </c>
      <c r="C13" s="2" t="s">
        <v>67</v>
      </c>
      <c r="D13" s="2" t="s">
        <v>68</v>
      </c>
      <c r="E13" s="7">
        <f>E11*'Conversion Factors'!$D$11</f>
        <v>0.60284740127300307</v>
      </c>
      <c r="F13" s="7">
        <f>F11*'Conversion Factors'!$D$11</f>
        <v>0.60284740127300307</v>
      </c>
      <c r="G13" s="7">
        <f>G11*'Conversion Factors'!$D$11</f>
        <v>0.60284740127300307</v>
      </c>
      <c r="H13" s="7">
        <f>H11*'Conversion Factors'!$D$11</f>
        <v>0.60284740127300307</v>
      </c>
      <c r="I13" s="7">
        <f>I11*'Conversion Factors'!$D$11</f>
        <v>0.60284740127300307</v>
      </c>
      <c r="J13" s="7">
        <f>J11*'Conversion Factors'!$D$11</f>
        <v>0.60284740127300307</v>
      </c>
      <c r="K13" s="7">
        <f>K11*'Conversion Factors'!$D$11</f>
        <v>0.60284740127300307</v>
      </c>
      <c r="L13" s="2" t="s">
        <v>69</v>
      </c>
      <c r="M13" s="2">
        <v>1</v>
      </c>
    </row>
    <row r="14" spans="1:13" ht="14.65" customHeight="1" x14ac:dyDescent="0.2">
      <c r="A14" s="22" t="s">
        <v>26</v>
      </c>
      <c r="B14" s="2" t="s">
        <v>58</v>
      </c>
      <c r="C14" s="2" t="s">
        <v>47</v>
      </c>
      <c r="D14" s="2" t="s">
        <v>70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100</v>
      </c>
      <c r="K14" s="2">
        <v>100</v>
      </c>
      <c r="L14" s="2" t="s">
        <v>71</v>
      </c>
      <c r="M14" s="2">
        <v>1</v>
      </c>
    </row>
    <row r="15" spans="1:13" ht="14.65" customHeight="1" x14ac:dyDescent="0.2">
      <c r="A15" s="22"/>
      <c r="B15" s="2" t="s">
        <v>62</v>
      </c>
      <c r="C15" s="2"/>
      <c r="D15" s="2" t="s">
        <v>70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 t="s">
        <v>71</v>
      </c>
      <c r="M15" s="2">
        <v>1</v>
      </c>
    </row>
    <row r="16" spans="1:13" ht="14.65" customHeight="1" x14ac:dyDescent="0.2">
      <c r="A16" s="22"/>
      <c r="B16" s="2" t="s">
        <v>63</v>
      </c>
      <c r="C16" s="2"/>
      <c r="D16" s="2" t="s">
        <v>70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100</v>
      </c>
      <c r="K16" s="2">
        <v>100</v>
      </c>
      <c r="L16" s="2" t="s">
        <v>71</v>
      </c>
      <c r="M16" s="2">
        <v>1</v>
      </c>
    </row>
    <row r="17" spans="1:13" ht="14.65" customHeight="1" x14ac:dyDescent="0.2">
      <c r="A17" s="22"/>
      <c r="B17" s="2" t="s">
        <v>64</v>
      </c>
      <c r="C17" s="2"/>
      <c r="D17" s="2" t="s">
        <v>70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100</v>
      </c>
      <c r="K17" s="2">
        <v>100</v>
      </c>
      <c r="L17" s="2" t="s">
        <v>71</v>
      </c>
      <c r="M17" s="2"/>
    </row>
    <row r="18" spans="1:13" ht="14.65" customHeight="1" x14ac:dyDescent="0.2">
      <c r="A18" s="22"/>
      <c r="B18" s="2" t="s">
        <v>65</v>
      </c>
      <c r="C18" s="2"/>
      <c r="D18" s="2" t="s">
        <v>70</v>
      </c>
      <c r="E18" s="7">
        <f>E17*'Conversion Factors'!$D$10</f>
        <v>94.766949641727408</v>
      </c>
      <c r="F18" s="7">
        <f>F17*'Conversion Factors'!$D$10</f>
        <v>94.766949641727408</v>
      </c>
      <c r="G18" s="7">
        <f>G17*'Conversion Factors'!$D$10</f>
        <v>94.766949641727408</v>
      </c>
      <c r="H18" s="7">
        <f>H17*'Conversion Factors'!$D$10</f>
        <v>94.766949641727408</v>
      </c>
      <c r="I18" s="7">
        <f>I17*'Conversion Factors'!$D$10</f>
        <v>94.766949641727408</v>
      </c>
      <c r="J18" s="7">
        <f>J17*'Conversion Factors'!$D$10</f>
        <v>94.766949641727408</v>
      </c>
      <c r="K18" s="7">
        <f>K17*'Conversion Factors'!$D$10</f>
        <v>94.766949641727408</v>
      </c>
      <c r="L18" s="2" t="s">
        <v>71</v>
      </c>
      <c r="M18" s="2">
        <v>1</v>
      </c>
    </row>
    <row r="19" spans="1:13" ht="12.75" customHeight="1" x14ac:dyDescent="0.2">
      <c r="A19" s="22"/>
      <c r="B19" s="2" t="s">
        <v>66</v>
      </c>
      <c r="C19" s="2"/>
      <c r="D19" s="2" t="s">
        <v>70</v>
      </c>
      <c r="E19" s="7">
        <f>E17*'Conversion Factors'!$D$11</f>
        <v>5.2330503582725951</v>
      </c>
      <c r="F19" s="7">
        <f>F17*'Conversion Factors'!$D$11</f>
        <v>5.2330503582725951</v>
      </c>
      <c r="G19" s="7">
        <f>G17*'Conversion Factors'!$D$11</f>
        <v>5.2330503582725951</v>
      </c>
      <c r="H19" s="7">
        <f>H17*'Conversion Factors'!$D$11</f>
        <v>5.2330503582725951</v>
      </c>
      <c r="I19" s="7">
        <f>I17*'Conversion Factors'!$D$11</f>
        <v>5.2330503582725951</v>
      </c>
      <c r="J19" s="7">
        <f>J17*'Conversion Factors'!$D$11</f>
        <v>5.2330503582725951</v>
      </c>
      <c r="K19" s="7">
        <f>K17*'Conversion Factors'!$D$11</f>
        <v>5.2330503582725951</v>
      </c>
      <c r="L19" s="2" t="s">
        <v>71</v>
      </c>
      <c r="M19" s="2">
        <v>1</v>
      </c>
    </row>
    <row r="20" spans="1:13" ht="12.75" customHeight="1" x14ac:dyDescent="0.2">
      <c r="A20" s="22" t="s">
        <v>28</v>
      </c>
      <c r="B20" s="2" t="s">
        <v>58</v>
      </c>
      <c r="C20" s="2"/>
      <c r="D20" s="2" t="s">
        <v>70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 t="s">
        <v>71</v>
      </c>
      <c r="M20" s="2">
        <v>1</v>
      </c>
    </row>
    <row r="21" spans="1:13" ht="12.75" customHeight="1" x14ac:dyDescent="0.2">
      <c r="A21" s="22"/>
      <c r="B21" s="2" t="s">
        <v>62</v>
      </c>
      <c r="C21" s="2"/>
      <c r="D21" s="2" t="s">
        <v>70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 t="s">
        <v>71</v>
      </c>
      <c r="M21" s="2">
        <v>1</v>
      </c>
    </row>
    <row r="22" spans="1:13" ht="12.75" customHeight="1" x14ac:dyDescent="0.2">
      <c r="A22" s="22"/>
      <c r="B22" s="2" t="s">
        <v>63</v>
      </c>
      <c r="C22" s="2"/>
      <c r="D22" s="2" t="s">
        <v>70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 t="s">
        <v>71</v>
      </c>
      <c r="M22" s="2">
        <v>1</v>
      </c>
    </row>
    <row r="23" spans="1:13" ht="12.75" customHeight="1" x14ac:dyDescent="0.2">
      <c r="A23" s="22"/>
      <c r="B23" s="2" t="s">
        <v>64</v>
      </c>
      <c r="C23" s="2"/>
      <c r="D23" s="2" t="s">
        <v>70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100</v>
      </c>
      <c r="K23" s="2">
        <v>100</v>
      </c>
      <c r="L23" s="2" t="s">
        <v>71</v>
      </c>
      <c r="M23" s="2"/>
    </row>
    <row r="24" spans="1:13" ht="12.75" customHeight="1" x14ac:dyDescent="0.2">
      <c r="A24" s="22"/>
      <c r="B24" s="2" t="s">
        <v>65</v>
      </c>
      <c r="C24" s="2"/>
      <c r="D24" s="2" t="s">
        <v>70</v>
      </c>
      <c r="E24" s="7">
        <f>E23*'Conversion Factors'!$D$10</f>
        <v>94.766949641727408</v>
      </c>
      <c r="F24" s="7">
        <f>F23*'Conversion Factors'!$D$10</f>
        <v>94.766949641727408</v>
      </c>
      <c r="G24" s="7">
        <f>G23*'Conversion Factors'!$D$10</f>
        <v>94.766949641727408</v>
      </c>
      <c r="H24" s="7">
        <f>H23*'Conversion Factors'!$D$10</f>
        <v>94.766949641727408</v>
      </c>
      <c r="I24" s="7">
        <f>I23*'Conversion Factors'!$D$10</f>
        <v>94.766949641727408</v>
      </c>
      <c r="J24" s="7">
        <f>J23*'Conversion Factors'!$D$10</f>
        <v>94.766949641727408</v>
      </c>
      <c r="K24" s="7">
        <f>K23*'Conversion Factors'!$D$10</f>
        <v>94.766949641727408</v>
      </c>
      <c r="L24" s="2" t="s">
        <v>71</v>
      </c>
      <c r="M24" s="2">
        <v>1</v>
      </c>
    </row>
    <row r="25" spans="1:13" ht="12.75" customHeight="1" x14ac:dyDescent="0.2">
      <c r="A25" s="22"/>
      <c r="B25" s="2" t="s">
        <v>66</v>
      </c>
      <c r="C25" s="2"/>
      <c r="D25" s="2" t="s">
        <v>70</v>
      </c>
      <c r="E25" s="7">
        <f>E23*'Conversion Factors'!$D$11</f>
        <v>5.2330503582725951</v>
      </c>
      <c r="F25" s="7">
        <f>F23*'Conversion Factors'!$D$11</f>
        <v>5.2330503582725951</v>
      </c>
      <c r="G25" s="7">
        <f>G23*'Conversion Factors'!$D$11</f>
        <v>5.2330503582725951</v>
      </c>
      <c r="H25" s="7">
        <f>H23*'Conversion Factors'!$D$11</f>
        <v>5.2330503582725951</v>
      </c>
      <c r="I25" s="7">
        <f>I23*'Conversion Factors'!$D$11</f>
        <v>5.2330503582725951</v>
      </c>
      <c r="J25" s="7">
        <f>J23*'Conversion Factors'!$D$11</f>
        <v>5.2330503582725951</v>
      </c>
      <c r="K25" s="7">
        <f>K23*'Conversion Factors'!$D$11</f>
        <v>5.2330503582725951</v>
      </c>
      <c r="L25" s="2" t="s">
        <v>71</v>
      </c>
      <c r="M25" s="2">
        <v>1</v>
      </c>
    </row>
    <row r="26" spans="1:13" ht="12.75" customHeight="1" x14ac:dyDescent="0.2">
      <c r="A26" s="22" t="s">
        <v>30</v>
      </c>
      <c r="B26" s="2" t="s">
        <v>58</v>
      </c>
      <c r="C26" s="2"/>
      <c r="D26" s="2" t="s">
        <v>70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 t="s">
        <v>72</v>
      </c>
      <c r="M26" s="2">
        <v>1</v>
      </c>
    </row>
    <row r="27" spans="1:13" ht="12.75" customHeight="1" x14ac:dyDescent="0.2">
      <c r="A27" s="22"/>
      <c r="B27" s="2" t="s">
        <v>62</v>
      </c>
      <c r="C27" s="2"/>
      <c r="D27" s="2" t="s">
        <v>70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 t="s">
        <v>72</v>
      </c>
      <c r="M27" s="2">
        <v>1</v>
      </c>
    </row>
    <row r="28" spans="1:13" ht="12.75" customHeight="1" x14ac:dyDescent="0.2">
      <c r="A28" s="22"/>
      <c r="B28" s="2" t="s">
        <v>63</v>
      </c>
      <c r="C28" s="2"/>
      <c r="D28" s="2" t="s">
        <v>70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 t="s">
        <v>72</v>
      </c>
      <c r="M28" s="2">
        <v>1</v>
      </c>
    </row>
    <row r="29" spans="1:13" ht="12.75" customHeight="1" x14ac:dyDescent="0.2">
      <c r="A29" s="22"/>
      <c r="B29" s="2" t="s">
        <v>64</v>
      </c>
      <c r="C29" s="2"/>
      <c r="D29" s="2" t="s">
        <v>70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 t="s">
        <v>72</v>
      </c>
      <c r="M29" s="2"/>
    </row>
    <row r="30" spans="1:13" ht="12.75" customHeight="1" x14ac:dyDescent="0.2">
      <c r="A30" s="22"/>
      <c r="B30" s="2" t="s">
        <v>65</v>
      </c>
      <c r="C30" s="2"/>
      <c r="D30" s="2" t="s">
        <v>70</v>
      </c>
      <c r="E30" s="7">
        <f>E29*'Conversion Factors'!$D$10</f>
        <v>94.766949641727408</v>
      </c>
      <c r="F30" s="7">
        <f>F29*'Conversion Factors'!$D$10</f>
        <v>94.766949641727408</v>
      </c>
      <c r="G30" s="7">
        <f>G29*'Conversion Factors'!$D$10</f>
        <v>94.766949641727408</v>
      </c>
      <c r="H30" s="7">
        <f>H29*'Conversion Factors'!$D$10</f>
        <v>94.766949641727408</v>
      </c>
      <c r="I30" s="7">
        <f>I29*'Conversion Factors'!$D$10</f>
        <v>94.766949641727408</v>
      </c>
      <c r="J30" s="7">
        <f>J29*'Conversion Factors'!$D$10</f>
        <v>94.766949641727408</v>
      </c>
      <c r="K30" s="7">
        <f>K29*'Conversion Factors'!$D$10</f>
        <v>94.766949641727408</v>
      </c>
      <c r="L30" s="2" t="s">
        <v>72</v>
      </c>
      <c r="M30" s="2">
        <v>1</v>
      </c>
    </row>
    <row r="31" spans="1:13" ht="12.75" customHeight="1" x14ac:dyDescent="0.2">
      <c r="A31" s="22"/>
      <c r="B31" s="2" t="s">
        <v>66</v>
      </c>
      <c r="C31" s="2"/>
      <c r="D31" s="2" t="s">
        <v>70</v>
      </c>
      <c r="E31" s="7">
        <f>E29*'Conversion Factors'!$D$11</f>
        <v>5.2330503582725951</v>
      </c>
      <c r="F31" s="7">
        <f>F29*'Conversion Factors'!$D$11</f>
        <v>5.2330503582725951</v>
      </c>
      <c r="G31" s="7">
        <f>G29*'Conversion Factors'!$D$11</f>
        <v>5.2330503582725951</v>
      </c>
      <c r="H31" s="7">
        <f>H29*'Conversion Factors'!$D$11</f>
        <v>5.2330503582725951</v>
      </c>
      <c r="I31" s="7">
        <f>I29*'Conversion Factors'!$D$11</f>
        <v>5.2330503582725951</v>
      </c>
      <c r="J31" s="7">
        <f>J29*'Conversion Factors'!$D$11</f>
        <v>5.2330503582725951</v>
      </c>
      <c r="K31" s="7">
        <f>K29*'Conversion Factors'!$D$11</f>
        <v>5.2330503582725951</v>
      </c>
      <c r="L31" s="2" t="s">
        <v>72</v>
      </c>
      <c r="M31" s="2">
        <v>1</v>
      </c>
    </row>
    <row r="32" spans="1:13" ht="12.75" customHeight="1" x14ac:dyDescent="0.2">
      <c r="E32" s="8"/>
      <c r="F32" s="8"/>
      <c r="G32" s="8"/>
      <c r="H32" s="8"/>
      <c r="I32" s="8"/>
      <c r="J32" s="8"/>
      <c r="K32" s="8"/>
    </row>
    <row r="33" spans="6:11" ht="12.75" customHeight="1" x14ac:dyDescent="0.2">
      <c r="F33" s="8"/>
      <c r="G33" s="8"/>
      <c r="H33" s="8"/>
      <c r="I33" s="8"/>
      <c r="J33" s="8"/>
      <c r="K33" s="8"/>
    </row>
    <row r="34" spans="6:11" ht="12.75" customHeight="1" x14ac:dyDescent="0.2"/>
    <row r="35" spans="6:11" ht="12.75" customHeight="1" x14ac:dyDescent="0.2"/>
    <row r="36" spans="6:11" ht="12.75" customHeight="1" x14ac:dyDescent="0.2"/>
    <row r="37" spans="6:11" ht="12.75" customHeight="1" x14ac:dyDescent="0.2"/>
    <row r="38" spans="6:11" ht="12.75" customHeight="1" x14ac:dyDescent="0.2"/>
    <row r="39" spans="6:11" ht="12.75" customHeight="1" x14ac:dyDescent="0.2"/>
  </sheetData>
  <sheetProtection selectLockedCells="1" selectUnlockedCells="1"/>
  <mergeCells count="5">
    <mergeCell ref="A2:A7"/>
    <mergeCell ref="A8:A13"/>
    <mergeCell ref="A14:A19"/>
    <mergeCell ref="A20:A25"/>
    <mergeCell ref="A26:A3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GridLines="0" zoomScale="80" zoomScaleNormal="80" workbookViewId="0">
      <selection activeCell="G13" sqref="G13"/>
    </sheetView>
  </sheetViews>
  <sheetFormatPr defaultColWidth="11.42578125" defaultRowHeight="12.75" x14ac:dyDescent="0.2"/>
  <cols>
    <col min="1" max="1" width="29" customWidth="1"/>
    <col min="3" max="3" width="15" customWidth="1"/>
    <col min="4" max="4" width="17.42578125" customWidth="1"/>
    <col min="5" max="5" width="22.7109375" customWidth="1"/>
    <col min="6" max="6" width="15.85546875" customWidth="1"/>
  </cols>
  <sheetData>
    <row r="1" spans="1:16" ht="28.35" customHeight="1" x14ac:dyDescent="0.25">
      <c r="A1" s="4" t="s">
        <v>1</v>
      </c>
      <c r="B1" s="4" t="s">
        <v>40</v>
      </c>
      <c r="C1" s="4" t="s">
        <v>41</v>
      </c>
      <c r="D1" s="9" t="s">
        <v>73</v>
      </c>
      <c r="E1" s="9" t="s">
        <v>74</v>
      </c>
      <c r="F1" s="4" t="s">
        <v>42</v>
      </c>
      <c r="G1" s="4">
        <v>2019</v>
      </c>
      <c r="H1" s="4">
        <v>2020</v>
      </c>
      <c r="I1" s="4">
        <v>2025</v>
      </c>
      <c r="J1" s="4">
        <v>2030</v>
      </c>
      <c r="K1" s="4">
        <v>2035</v>
      </c>
      <c r="L1" s="4">
        <v>2040</v>
      </c>
      <c r="M1" s="4">
        <v>2045</v>
      </c>
      <c r="N1" s="4">
        <v>2050</v>
      </c>
      <c r="O1" s="4" t="s">
        <v>44</v>
      </c>
      <c r="P1" s="4" t="s">
        <v>45</v>
      </c>
    </row>
    <row r="2" spans="1:16" ht="14.65" customHeight="1" x14ac:dyDescent="0.2">
      <c r="A2" s="2" t="s">
        <v>5</v>
      </c>
      <c r="B2" s="2" t="s">
        <v>46</v>
      </c>
      <c r="C2" s="2" t="s">
        <v>47</v>
      </c>
      <c r="D2" s="2" t="s">
        <v>20</v>
      </c>
      <c r="E2" s="2" t="s">
        <v>22</v>
      </c>
      <c r="F2" s="2"/>
      <c r="G2" s="2">
        <v>1</v>
      </c>
      <c r="H2" s="2" t="s">
        <v>75</v>
      </c>
      <c r="I2" s="2" t="s">
        <v>75</v>
      </c>
      <c r="J2" s="2" t="s">
        <v>75</v>
      </c>
      <c r="K2" s="2" t="s">
        <v>75</v>
      </c>
      <c r="L2" s="2" t="s">
        <v>75</v>
      </c>
      <c r="M2" s="2" t="s">
        <v>75</v>
      </c>
      <c r="N2" s="2" t="s">
        <v>75</v>
      </c>
      <c r="O2" s="2"/>
      <c r="P2" s="2">
        <v>1</v>
      </c>
    </row>
    <row r="3" spans="1:16" ht="14.65" customHeight="1" x14ac:dyDescent="0.2">
      <c r="A3" s="2" t="s">
        <v>3</v>
      </c>
      <c r="B3" s="2" t="s">
        <v>46</v>
      </c>
      <c r="C3" s="2"/>
      <c r="D3" s="2" t="s">
        <v>20</v>
      </c>
      <c r="E3" s="2" t="s">
        <v>22</v>
      </c>
      <c r="F3" s="2"/>
      <c r="G3" s="2" t="s">
        <v>75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/>
      <c r="P3" s="2">
        <v>1</v>
      </c>
    </row>
    <row r="4" spans="1:16" ht="14.65" customHeight="1" x14ac:dyDescent="0.2">
      <c r="A4" s="2" t="s">
        <v>7</v>
      </c>
      <c r="B4" s="2" t="s">
        <v>46</v>
      </c>
      <c r="C4" s="3" t="s">
        <v>53</v>
      </c>
      <c r="D4" s="2" t="s">
        <v>20</v>
      </c>
      <c r="E4" s="2" t="s">
        <v>22</v>
      </c>
      <c r="F4" s="2"/>
      <c r="G4" s="2" t="s">
        <v>75</v>
      </c>
      <c r="H4" s="2">
        <v>1.05</v>
      </c>
      <c r="I4" s="2">
        <v>1.05</v>
      </c>
      <c r="J4" s="2">
        <v>1.05</v>
      </c>
      <c r="K4" s="2">
        <v>1.05</v>
      </c>
      <c r="L4" s="2">
        <v>1.05</v>
      </c>
      <c r="M4" s="2">
        <v>1.05</v>
      </c>
      <c r="N4" s="2">
        <v>1.05</v>
      </c>
      <c r="O4" s="2" t="s">
        <v>76</v>
      </c>
      <c r="P4" s="2">
        <v>1</v>
      </c>
    </row>
    <row r="5" spans="1:16" ht="14.65" customHeight="1" x14ac:dyDescent="0.2">
      <c r="A5" s="2" t="s">
        <v>9</v>
      </c>
      <c r="B5" s="2" t="s">
        <v>46</v>
      </c>
      <c r="C5" s="2" t="s">
        <v>47</v>
      </c>
      <c r="D5" s="2" t="s">
        <v>20</v>
      </c>
      <c r="E5" s="2" t="s">
        <v>24</v>
      </c>
      <c r="F5" s="2"/>
      <c r="G5" s="2" t="s">
        <v>75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 t="s">
        <v>47</v>
      </c>
      <c r="P5" s="2">
        <v>1</v>
      </c>
    </row>
    <row r="6" spans="1:16" ht="14.65" customHeight="1" x14ac:dyDescent="0.2">
      <c r="A6" s="2" t="s">
        <v>11</v>
      </c>
      <c r="B6" s="2" t="s">
        <v>46</v>
      </c>
      <c r="C6" s="2"/>
      <c r="D6" s="2" t="s">
        <v>20</v>
      </c>
      <c r="E6" s="2" t="s">
        <v>24</v>
      </c>
      <c r="F6" s="2"/>
      <c r="G6" s="2" t="s">
        <v>75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/>
      <c r="P6" s="2">
        <v>1</v>
      </c>
    </row>
    <row r="7" spans="1:16" ht="14.65" customHeight="1" x14ac:dyDescent="0.2">
      <c r="A7" s="2" t="s">
        <v>13</v>
      </c>
      <c r="B7" s="2" t="s">
        <v>46</v>
      </c>
      <c r="C7" s="2"/>
      <c r="D7" s="2" t="s">
        <v>20</v>
      </c>
      <c r="E7" s="2" t="s">
        <v>26</v>
      </c>
      <c r="F7" s="2"/>
      <c r="G7" s="2" t="s">
        <v>75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/>
      <c r="P7" s="2">
        <v>1</v>
      </c>
    </row>
    <row r="8" spans="1:16" ht="14.65" customHeight="1" x14ac:dyDescent="0.2">
      <c r="A8" s="2" t="s">
        <v>15</v>
      </c>
      <c r="B8" s="2" t="s">
        <v>46</v>
      </c>
      <c r="C8" s="2"/>
      <c r="D8" s="2" t="s">
        <v>20</v>
      </c>
      <c r="E8" s="2" t="s">
        <v>28</v>
      </c>
      <c r="F8" s="2"/>
      <c r="G8" s="2" t="s">
        <v>75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/>
      <c r="P8" s="2">
        <v>1</v>
      </c>
    </row>
    <row r="9" spans="1:16" ht="14.65" customHeight="1" x14ac:dyDescent="0.2">
      <c r="A9" s="2" t="s">
        <v>17</v>
      </c>
      <c r="B9" s="2" t="s">
        <v>46</v>
      </c>
      <c r="C9" s="2" t="s">
        <v>47</v>
      </c>
      <c r="D9" s="2" t="s">
        <v>20</v>
      </c>
      <c r="E9" s="2" t="s">
        <v>30</v>
      </c>
      <c r="F9" s="2"/>
      <c r="G9" s="2" t="s">
        <v>75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/>
      <c r="P9" s="2">
        <v>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showGridLines="0" topLeftCell="A52" zoomScale="90" zoomScaleNormal="90" workbookViewId="0">
      <selection activeCell="H92" sqref="H92"/>
    </sheetView>
  </sheetViews>
  <sheetFormatPr defaultColWidth="11.42578125" defaultRowHeight="12.75" x14ac:dyDescent="0.2"/>
  <cols>
    <col min="1" max="1" width="24" customWidth="1"/>
    <col min="4" max="4" width="18.140625" customWidth="1"/>
    <col min="5" max="5" width="13.5703125" customWidth="1"/>
    <col min="6" max="6" width="16.5703125" customWidth="1"/>
    <col min="7" max="7" width="17.7109375" customWidth="1"/>
    <col min="16" max="16" width="106" customWidth="1"/>
  </cols>
  <sheetData>
    <row r="1" spans="1:17" ht="45.75" customHeight="1" x14ac:dyDescent="0.25">
      <c r="A1" s="10" t="s">
        <v>1</v>
      </c>
      <c r="B1" s="10" t="s">
        <v>40</v>
      </c>
      <c r="C1" s="10" t="s">
        <v>41</v>
      </c>
      <c r="D1" s="10" t="s">
        <v>42</v>
      </c>
      <c r="E1" s="10" t="s">
        <v>77</v>
      </c>
      <c r="F1" s="10" t="s">
        <v>73</v>
      </c>
      <c r="G1" s="10" t="s">
        <v>74</v>
      </c>
      <c r="H1" s="10">
        <v>2019</v>
      </c>
      <c r="I1" s="10">
        <v>2020</v>
      </c>
      <c r="J1" s="10">
        <v>2025</v>
      </c>
      <c r="K1" s="10">
        <v>2030</v>
      </c>
      <c r="L1" s="10">
        <v>2035</v>
      </c>
      <c r="M1" s="10">
        <v>2040</v>
      </c>
      <c r="N1" s="10">
        <v>2045</v>
      </c>
      <c r="O1" s="10">
        <v>2050</v>
      </c>
      <c r="P1" s="10" t="s">
        <v>44</v>
      </c>
      <c r="Q1" s="10" t="s">
        <v>45</v>
      </c>
    </row>
    <row r="2" spans="1:17" ht="14.65" customHeight="1" x14ac:dyDescent="0.2">
      <c r="A2" s="22" t="s">
        <v>5</v>
      </c>
      <c r="B2" s="2" t="s">
        <v>58</v>
      </c>
      <c r="C2" s="2" t="s">
        <v>78</v>
      </c>
      <c r="D2" s="2" t="s">
        <v>79</v>
      </c>
      <c r="E2" s="2" t="s">
        <v>38</v>
      </c>
      <c r="F2" s="2" t="s">
        <v>20</v>
      </c>
      <c r="G2" s="2" t="s">
        <v>22</v>
      </c>
      <c r="H2" s="2">
        <f>5.94/66.4</f>
        <v>8.9457831325301204E-2</v>
      </c>
      <c r="I2" s="2" t="s">
        <v>75</v>
      </c>
      <c r="J2" s="2" t="s">
        <v>75</v>
      </c>
      <c r="K2" s="2" t="s">
        <v>75</v>
      </c>
      <c r="L2" s="2" t="s">
        <v>75</v>
      </c>
      <c r="M2" s="2" t="s">
        <v>75</v>
      </c>
      <c r="N2" s="2" t="s">
        <v>75</v>
      </c>
      <c r="O2" s="2" t="s">
        <v>75</v>
      </c>
      <c r="P2" s="2" t="s">
        <v>80</v>
      </c>
      <c r="Q2" s="2">
        <v>1</v>
      </c>
    </row>
    <row r="3" spans="1:17" ht="14.65" customHeight="1" x14ac:dyDescent="0.2">
      <c r="A3" s="22"/>
      <c r="B3" s="2" t="s">
        <v>62</v>
      </c>
      <c r="C3" s="2" t="s">
        <v>78</v>
      </c>
      <c r="D3" s="2" t="s">
        <v>79</v>
      </c>
      <c r="E3" s="2" t="s">
        <v>38</v>
      </c>
      <c r="F3" s="2" t="s">
        <v>20</v>
      </c>
      <c r="G3" s="2" t="s">
        <v>22</v>
      </c>
      <c r="H3" s="2">
        <f>6.72/77.3</f>
        <v>8.6934023285899095E-2</v>
      </c>
      <c r="I3" s="2" t="s">
        <v>75</v>
      </c>
      <c r="J3" s="2" t="s">
        <v>75</v>
      </c>
      <c r="K3" s="2" t="s">
        <v>75</v>
      </c>
      <c r="L3" s="2" t="s">
        <v>75</v>
      </c>
      <c r="M3" s="2" t="s">
        <v>75</v>
      </c>
      <c r="N3" s="2" t="s">
        <v>75</v>
      </c>
      <c r="O3" s="2" t="s">
        <v>75</v>
      </c>
      <c r="P3" s="2" t="s">
        <v>80</v>
      </c>
      <c r="Q3" s="2">
        <v>1</v>
      </c>
    </row>
    <row r="4" spans="1:17" ht="14.65" customHeight="1" x14ac:dyDescent="0.2">
      <c r="A4" s="22"/>
      <c r="B4" s="2" t="s">
        <v>63</v>
      </c>
      <c r="C4" s="2" t="s">
        <v>78</v>
      </c>
      <c r="D4" s="2" t="s">
        <v>79</v>
      </c>
      <c r="E4" s="2" t="s">
        <v>38</v>
      </c>
      <c r="F4" s="2" t="s">
        <v>20</v>
      </c>
      <c r="G4" s="2" t="s">
        <v>22</v>
      </c>
      <c r="H4" s="2">
        <f>4.55/61</f>
        <v>7.4590163934426232E-2</v>
      </c>
      <c r="I4" s="2" t="s">
        <v>75</v>
      </c>
      <c r="J4" s="2" t="s">
        <v>75</v>
      </c>
      <c r="K4" s="2" t="s">
        <v>75</v>
      </c>
      <c r="L4" s="2" t="s">
        <v>75</v>
      </c>
      <c r="M4" s="2" t="s">
        <v>75</v>
      </c>
      <c r="N4" s="2" t="s">
        <v>75</v>
      </c>
      <c r="O4" s="2" t="s">
        <v>75</v>
      </c>
      <c r="P4" s="2" t="s">
        <v>80</v>
      </c>
      <c r="Q4" s="2">
        <v>1</v>
      </c>
    </row>
    <row r="5" spans="1:17" ht="14.65" customHeight="1" x14ac:dyDescent="0.2">
      <c r="A5" s="22"/>
      <c r="B5" s="2" t="s">
        <v>65</v>
      </c>
      <c r="C5" s="2" t="s">
        <v>78</v>
      </c>
      <c r="D5" s="2" t="s">
        <v>79</v>
      </c>
      <c r="E5" s="2" t="s">
        <v>38</v>
      </c>
      <c r="F5" s="2" t="s">
        <v>20</v>
      </c>
      <c r="G5" s="2" t="s">
        <v>22</v>
      </c>
      <c r="H5" s="2">
        <f t="shared" ref="H5:H6" si="0">1.35/11.3</f>
        <v>0.11946902654867257</v>
      </c>
      <c r="I5" s="2" t="s">
        <v>75</v>
      </c>
      <c r="J5" s="2" t="s">
        <v>75</v>
      </c>
      <c r="K5" s="2" t="s">
        <v>75</v>
      </c>
      <c r="L5" s="2" t="s">
        <v>75</v>
      </c>
      <c r="M5" s="2" t="s">
        <v>75</v>
      </c>
      <c r="N5" s="2" t="s">
        <v>75</v>
      </c>
      <c r="O5" s="2" t="s">
        <v>75</v>
      </c>
      <c r="P5" s="2" t="s">
        <v>80</v>
      </c>
      <c r="Q5" s="2">
        <v>1</v>
      </c>
    </row>
    <row r="6" spans="1:17" ht="14.65" customHeight="1" x14ac:dyDescent="0.2">
      <c r="A6" s="22"/>
      <c r="B6" s="2" t="s">
        <v>66</v>
      </c>
      <c r="C6" s="2" t="s">
        <v>78</v>
      </c>
      <c r="D6" s="2" t="s">
        <v>79</v>
      </c>
      <c r="E6" s="2" t="s">
        <v>38</v>
      </c>
      <c r="F6" s="2" t="s">
        <v>20</v>
      </c>
      <c r="G6" s="2" t="s">
        <v>22</v>
      </c>
      <c r="H6" s="2">
        <f t="shared" si="0"/>
        <v>0.11946902654867257</v>
      </c>
      <c r="I6" s="2" t="s">
        <v>75</v>
      </c>
      <c r="J6" s="2" t="s">
        <v>75</v>
      </c>
      <c r="K6" s="2" t="s">
        <v>75</v>
      </c>
      <c r="L6" s="2" t="s">
        <v>75</v>
      </c>
      <c r="M6" s="2" t="s">
        <v>75</v>
      </c>
      <c r="N6" s="2" t="s">
        <v>75</v>
      </c>
      <c r="O6" s="2" t="s">
        <v>75</v>
      </c>
      <c r="P6" s="2" t="s">
        <v>80</v>
      </c>
      <c r="Q6" s="2">
        <v>1</v>
      </c>
    </row>
    <row r="7" spans="1:17" ht="14.65" customHeight="1" x14ac:dyDescent="0.2">
      <c r="A7" s="22"/>
      <c r="B7" s="2" t="s">
        <v>58</v>
      </c>
      <c r="C7" s="2" t="s">
        <v>81</v>
      </c>
      <c r="D7" s="2" t="s">
        <v>79</v>
      </c>
      <c r="E7" s="2" t="s">
        <v>34</v>
      </c>
      <c r="F7" s="2" t="s">
        <v>20</v>
      </c>
      <c r="G7" s="2" t="s">
        <v>22</v>
      </c>
      <c r="H7" s="11">
        <f t="shared" ref="H7:H11" si="1">H2*25</f>
        <v>2.2364457831325302</v>
      </c>
      <c r="I7" s="2" t="s">
        <v>75</v>
      </c>
      <c r="J7" s="2" t="s">
        <v>75</v>
      </c>
      <c r="K7" s="2" t="s">
        <v>75</v>
      </c>
      <c r="L7" s="2" t="s">
        <v>75</v>
      </c>
      <c r="M7" s="2" t="s">
        <v>75</v>
      </c>
      <c r="N7" s="2" t="s">
        <v>75</v>
      </c>
      <c r="O7" s="2" t="s">
        <v>75</v>
      </c>
      <c r="P7" s="2" t="s">
        <v>82</v>
      </c>
      <c r="Q7" s="2">
        <v>1</v>
      </c>
    </row>
    <row r="8" spans="1:17" ht="14.65" customHeight="1" x14ac:dyDescent="0.2">
      <c r="A8" s="22"/>
      <c r="B8" s="2" t="s">
        <v>62</v>
      </c>
      <c r="C8" s="2" t="s">
        <v>81</v>
      </c>
      <c r="D8" s="2" t="s">
        <v>79</v>
      </c>
      <c r="E8" s="2" t="s">
        <v>34</v>
      </c>
      <c r="F8" s="2" t="s">
        <v>20</v>
      </c>
      <c r="G8" s="2" t="s">
        <v>22</v>
      </c>
      <c r="H8" s="11">
        <f t="shared" si="1"/>
        <v>2.1733505821474774</v>
      </c>
      <c r="I8" s="2" t="s">
        <v>75</v>
      </c>
      <c r="J8" s="2" t="s">
        <v>75</v>
      </c>
      <c r="K8" s="2" t="s">
        <v>75</v>
      </c>
      <c r="L8" s="2" t="s">
        <v>75</v>
      </c>
      <c r="M8" s="2" t="s">
        <v>75</v>
      </c>
      <c r="N8" s="2" t="s">
        <v>75</v>
      </c>
      <c r="O8" s="2" t="s">
        <v>75</v>
      </c>
      <c r="P8" s="2" t="s">
        <v>82</v>
      </c>
      <c r="Q8" s="2">
        <v>1</v>
      </c>
    </row>
    <row r="9" spans="1:17" ht="14.65" customHeight="1" x14ac:dyDescent="0.2">
      <c r="A9" s="22"/>
      <c r="B9" s="2" t="s">
        <v>63</v>
      </c>
      <c r="C9" s="2" t="s">
        <v>81</v>
      </c>
      <c r="D9" s="2" t="s">
        <v>79</v>
      </c>
      <c r="E9" s="2" t="s">
        <v>34</v>
      </c>
      <c r="F9" s="2" t="s">
        <v>20</v>
      </c>
      <c r="G9" s="2" t="s">
        <v>22</v>
      </c>
      <c r="H9" s="11">
        <f t="shared" si="1"/>
        <v>1.8647540983606559</v>
      </c>
      <c r="I9" s="2" t="s">
        <v>75</v>
      </c>
      <c r="J9" s="2" t="s">
        <v>75</v>
      </c>
      <c r="K9" s="2" t="s">
        <v>75</v>
      </c>
      <c r="L9" s="2" t="s">
        <v>75</v>
      </c>
      <c r="M9" s="2" t="s">
        <v>75</v>
      </c>
      <c r="N9" s="2" t="s">
        <v>75</v>
      </c>
      <c r="O9" s="2" t="s">
        <v>75</v>
      </c>
      <c r="P9" s="2" t="s">
        <v>82</v>
      </c>
      <c r="Q9" s="2">
        <v>1</v>
      </c>
    </row>
    <row r="10" spans="1:17" ht="14.65" customHeight="1" x14ac:dyDescent="0.2">
      <c r="A10" s="22"/>
      <c r="B10" s="2" t="s">
        <v>65</v>
      </c>
      <c r="C10" s="2" t="s">
        <v>81</v>
      </c>
      <c r="D10" s="2" t="s">
        <v>79</v>
      </c>
      <c r="E10" s="2" t="s">
        <v>34</v>
      </c>
      <c r="F10" s="2" t="s">
        <v>20</v>
      </c>
      <c r="G10" s="2" t="s">
        <v>22</v>
      </c>
      <c r="H10" s="11">
        <f t="shared" si="1"/>
        <v>2.9867256637168142</v>
      </c>
      <c r="I10" s="2" t="s">
        <v>75</v>
      </c>
      <c r="J10" s="2" t="s">
        <v>75</v>
      </c>
      <c r="K10" s="2" t="s">
        <v>75</v>
      </c>
      <c r="L10" s="2" t="s">
        <v>75</v>
      </c>
      <c r="M10" s="2" t="s">
        <v>75</v>
      </c>
      <c r="N10" s="2" t="s">
        <v>75</v>
      </c>
      <c r="O10" s="2" t="s">
        <v>75</v>
      </c>
      <c r="P10" s="2" t="s">
        <v>82</v>
      </c>
      <c r="Q10" s="2">
        <v>1</v>
      </c>
    </row>
    <row r="11" spans="1:17" ht="14.65" customHeight="1" x14ac:dyDescent="0.2">
      <c r="A11" s="22"/>
      <c r="B11" s="2" t="s">
        <v>66</v>
      </c>
      <c r="C11" s="2" t="s">
        <v>81</v>
      </c>
      <c r="D11" s="2" t="s">
        <v>79</v>
      </c>
      <c r="E11" s="2" t="s">
        <v>34</v>
      </c>
      <c r="F11" s="2" t="s">
        <v>20</v>
      </c>
      <c r="G11" s="2" t="s">
        <v>22</v>
      </c>
      <c r="H11" s="11">
        <f t="shared" si="1"/>
        <v>2.9867256637168142</v>
      </c>
      <c r="I11" s="2" t="s">
        <v>75</v>
      </c>
      <c r="J11" s="2" t="s">
        <v>75</v>
      </c>
      <c r="K11" s="2" t="s">
        <v>75</v>
      </c>
      <c r="L11" s="2" t="s">
        <v>75</v>
      </c>
      <c r="M11" s="2" t="s">
        <v>75</v>
      </c>
      <c r="N11" s="2" t="s">
        <v>75</v>
      </c>
      <c r="O11" s="2" t="s">
        <v>75</v>
      </c>
      <c r="P11" s="2" t="s">
        <v>82</v>
      </c>
      <c r="Q11" s="2">
        <v>1</v>
      </c>
    </row>
    <row r="12" spans="1:17" ht="14.65" customHeight="1" x14ac:dyDescent="0.2">
      <c r="A12" s="22" t="s">
        <v>3</v>
      </c>
      <c r="B12" s="2" t="s">
        <v>58</v>
      </c>
      <c r="C12" s="2" t="s">
        <v>78</v>
      </c>
      <c r="D12" s="2" t="s">
        <v>79</v>
      </c>
      <c r="E12" s="2" t="s">
        <v>38</v>
      </c>
      <c r="F12" s="2" t="s">
        <v>20</v>
      </c>
      <c r="G12" s="2" t="s">
        <v>22</v>
      </c>
      <c r="H12" s="2" t="s">
        <v>75</v>
      </c>
      <c r="I12" s="2">
        <f t="shared" ref="I12:O12" si="2">5.94/66.4</f>
        <v>8.9457831325301204E-2</v>
      </c>
      <c r="J12" s="2">
        <f t="shared" si="2"/>
        <v>8.9457831325301204E-2</v>
      </c>
      <c r="K12" s="2">
        <f t="shared" si="2"/>
        <v>8.9457831325301204E-2</v>
      </c>
      <c r="L12" s="2">
        <f t="shared" si="2"/>
        <v>8.9457831325301204E-2</v>
      </c>
      <c r="M12" s="2">
        <f t="shared" si="2"/>
        <v>8.9457831325301204E-2</v>
      </c>
      <c r="N12" s="2">
        <f t="shared" si="2"/>
        <v>8.9457831325301204E-2</v>
      </c>
      <c r="O12" s="2">
        <f t="shared" si="2"/>
        <v>8.9457831325301204E-2</v>
      </c>
      <c r="P12" s="2" t="s">
        <v>80</v>
      </c>
      <c r="Q12" s="2">
        <v>1</v>
      </c>
    </row>
    <row r="13" spans="1:17" ht="14.65" customHeight="1" x14ac:dyDescent="0.2">
      <c r="A13" s="22"/>
      <c r="B13" s="2" t="s">
        <v>62</v>
      </c>
      <c r="C13" s="2" t="s">
        <v>78</v>
      </c>
      <c r="D13" s="2" t="s">
        <v>79</v>
      </c>
      <c r="E13" s="2" t="s">
        <v>38</v>
      </c>
      <c r="F13" s="2" t="s">
        <v>20</v>
      </c>
      <c r="G13" s="2" t="s">
        <v>22</v>
      </c>
      <c r="H13" s="2" t="s">
        <v>75</v>
      </c>
      <c r="I13" s="2">
        <f t="shared" ref="I13:O13" si="3">6.72/77.3</f>
        <v>8.6934023285899095E-2</v>
      </c>
      <c r="J13" s="2">
        <f t="shared" si="3"/>
        <v>8.6934023285899095E-2</v>
      </c>
      <c r="K13" s="2">
        <f t="shared" si="3"/>
        <v>8.6934023285899095E-2</v>
      </c>
      <c r="L13" s="2">
        <f t="shared" si="3"/>
        <v>8.6934023285899095E-2</v>
      </c>
      <c r="M13" s="2">
        <f t="shared" si="3"/>
        <v>8.6934023285899095E-2</v>
      </c>
      <c r="N13" s="2">
        <f t="shared" si="3"/>
        <v>8.6934023285899095E-2</v>
      </c>
      <c r="O13" s="2">
        <f t="shared" si="3"/>
        <v>8.6934023285899095E-2</v>
      </c>
      <c r="P13" s="2" t="s">
        <v>80</v>
      </c>
      <c r="Q13" s="2">
        <v>1</v>
      </c>
    </row>
    <row r="14" spans="1:17" ht="14.65" customHeight="1" x14ac:dyDescent="0.2">
      <c r="A14" s="22"/>
      <c r="B14" s="2" t="s">
        <v>63</v>
      </c>
      <c r="C14" s="2" t="s">
        <v>78</v>
      </c>
      <c r="D14" s="2" t="s">
        <v>79</v>
      </c>
      <c r="E14" s="2" t="s">
        <v>38</v>
      </c>
      <c r="F14" s="2" t="s">
        <v>20</v>
      </c>
      <c r="G14" s="2" t="s">
        <v>22</v>
      </c>
      <c r="H14" s="2" t="s">
        <v>75</v>
      </c>
      <c r="I14" s="2">
        <f t="shared" ref="I14:O14" si="4">4.55/61</f>
        <v>7.4590163934426232E-2</v>
      </c>
      <c r="J14" s="2">
        <f t="shared" si="4"/>
        <v>7.4590163934426232E-2</v>
      </c>
      <c r="K14" s="2">
        <f t="shared" si="4"/>
        <v>7.4590163934426232E-2</v>
      </c>
      <c r="L14" s="2">
        <f t="shared" si="4"/>
        <v>7.4590163934426232E-2</v>
      </c>
      <c r="M14" s="2">
        <f t="shared" si="4"/>
        <v>7.4590163934426232E-2</v>
      </c>
      <c r="N14" s="2">
        <f t="shared" si="4"/>
        <v>7.4590163934426232E-2</v>
      </c>
      <c r="O14" s="2">
        <f t="shared" si="4"/>
        <v>7.4590163934426232E-2</v>
      </c>
      <c r="P14" s="2" t="s">
        <v>80</v>
      </c>
      <c r="Q14" s="2">
        <v>1</v>
      </c>
    </row>
    <row r="15" spans="1:17" ht="14.65" customHeight="1" x14ac:dyDescent="0.2">
      <c r="A15" s="22"/>
      <c r="B15" s="2" t="s">
        <v>65</v>
      </c>
      <c r="C15" s="2" t="s">
        <v>78</v>
      </c>
      <c r="D15" s="2" t="s">
        <v>79</v>
      </c>
      <c r="E15" s="2" t="s">
        <v>38</v>
      </c>
      <c r="F15" s="2" t="s">
        <v>20</v>
      </c>
      <c r="G15" s="2" t="s">
        <v>22</v>
      </c>
      <c r="H15" s="2" t="s">
        <v>75</v>
      </c>
      <c r="I15" s="2">
        <f t="shared" ref="I15:I16" si="5">1.35/11.3</f>
        <v>0.11946902654867257</v>
      </c>
      <c r="J15" s="2">
        <f t="shared" ref="J15:J16" si="6">1.35/11.3</f>
        <v>0.11946902654867257</v>
      </c>
      <c r="K15" s="2">
        <f t="shared" ref="K15:K16" si="7">1.35/11.3</f>
        <v>0.11946902654867257</v>
      </c>
      <c r="L15" s="2">
        <f t="shared" ref="L15:L16" si="8">1.35/11.3</f>
        <v>0.11946902654867257</v>
      </c>
      <c r="M15" s="2">
        <f t="shared" ref="M15:M16" si="9">1.35/11.3</f>
        <v>0.11946902654867257</v>
      </c>
      <c r="N15" s="2">
        <f t="shared" ref="N15:N16" si="10">1.35/11.3</f>
        <v>0.11946902654867257</v>
      </c>
      <c r="O15" s="2">
        <f t="shared" ref="O15:O16" si="11">1.35/11.3</f>
        <v>0.11946902654867257</v>
      </c>
      <c r="P15" s="2" t="s">
        <v>80</v>
      </c>
      <c r="Q15" s="2">
        <v>1</v>
      </c>
    </row>
    <row r="16" spans="1:17" ht="14.65" customHeight="1" x14ac:dyDescent="0.2">
      <c r="A16" s="22"/>
      <c r="B16" s="2" t="s">
        <v>66</v>
      </c>
      <c r="C16" s="2" t="s">
        <v>78</v>
      </c>
      <c r="D16" s="2" t="s">
        <v>79</v>
      </c>
      <c r="E16" s="2" t="s">
        <v>38</v>
      </c>
      <c r="F16" s="2" t="s">
        <v>20</v>
      </c>
      <c r="G16" s="2" t="s">
        <v>22</v>
      </c>
      <c r="H16" s="2" t="s">
        <v>75</v>
      </c>
      <c r="I16" s="2">
        <f t="shared" si="5"/>
        <v>0.11946902654867257</v>
      </c>
      <c r="J16" s="2">
        <f t="shared" si="6"/>
        <v>0.11946902654867257</v>
      </c>
      <c r="K16" s="2">
        <f t="shared" si="7"/>
        <v>0.11946902654867257</v>
      </c>
      <c r="L16" s="2">
        <f t="shared" si="8"/>
        <v>0.11946902654867257</v>
      </c>
      <c r="M16" s="2">
        <f t="shared" si="9"/>
        <v>0.11946902654867257</v>
      </c>
      <c r="N16" s="2">
        <f t="shared" si="10"/>
        <v>0.11946902654867257</v>
      </c>
      <c r="O16" s="2">
        <f t="shared" si="11"/>
        <v>0.11946902654867257</v>
      </c>
      <c r="P16" s="2" t="s">
        <v>80</v>
      </c>
      <c r="Q16" s="2">
        <v>1</v>
      </c>
    </row>
    <row r="17" spans="1:17" ht="14.65" customHeight="1" x14ac:dyDescent="0.2">
      <c r="A17" s="22"/>
      <c r="B17" s="2" t="s">
        <v>58</v>
      </c>
      <c r="C17" s="2" t="s">
        <v>81</v>
      </c>
      <c r="D17" s="2" t="s">
        <v>79</v>
      </c>
      <c r="E17" s="2" t="s">
        <v>34</v>
      </c>
      <c r="F17" s="2" t="s">
        <v>20</v>
      </c>
      <c r="G17" s="2" t="s">
        <v>22</v>
      </c>
      <c r="H17" s="2" t="s">
        <v>75</v>
      </c>
      <c r="I17" s="11">
        <f t="shared" ref="I17:I21" si="12">I12*25</f>
        <v>2.2364457831325302</v>
      </c>
      <c r="J17" s="11">
        <f t="shared" ref="J17:J21" si="13">J12*25</f>
        <v>2.2364457831325302</v>
      </c>
      <c r="K17" s="11">
        <f t="shared" ref="K17:K21" si="14">K12*25</f>
        <v>2.2364457831325302</v>
      </c>
      <c r="L17" s="11">
        <f t="shared" ref="L17:L21" si="15">L12*25</f>
        <v>2.2364457831325302</v>
      </c>
      <c r="M17" s="11">
        <f t="shared" ref="M17:M21" si="16">M12*25</f>
        <v>2.2364457831325302</v>
      </c>
      <c r="N17" s="11">
        <f t="shared" ref="N17:N21" si="17">N12*25</f>
        <v>2.2364457831325302</v>
      </c>
      <c r="O17" s="11">
        <f t="shared" ref="O17:O21" si="18">O12*25</f>
        <v>2.2364457831325302</v>
      </c>
      <c r="P17" s="2" t="s">
        <v>82</v>
      </c>
      <c r="Q17" s="2">
        <v>1</v>
      </c>
    </row>
    <row r="18" spans="1:17" ht="14.65" customHeight="1" x14ac:dyDescent="0.2">
      <c r="A18" s="22"/>
      <c r="B18" s="2" t="s">
        <v>62</v>
      </c>
      <c r="C18" s="2" t="s">
        <v>81</v>
      </c>
      <c r="D18" s="2" t="s">
        <v>79</v>
      </c>
      <c r="E18" s="2" t="s">
        <v>34</v>
      </c>
      <c r="F18" s="2" t="s">
        <v>20</v>
      </c>
      <c r="G18" s="2" t="s">
        <v>22</v>
      </c>
      <c r="H18" s="2" t="s">
        <v>75</v>
      </c>
      <c r="I18" s="11">
        <f t="shared" si="12"/>
        <v>2.1733505821474774</v>
      </c>
      <c r="J18" s="11">
        <f t="shared" si="13"/>
        <v>2.1733505821474774</v>
      </c>
      <c r="K18" s="11">
        <f t="shared" si="14"/>
        <v>2.1733505821474774</v>
      </c>
      <c r="L18" s="11">
        <f t="shared" si="15"/>
        <v>2.1733505821474774</v>
      </c>
      <c r="M18" s="11">
        <f t="shared" si="16"/>
        <v>2.1733505821474774</v>
      </c>
      <c r="N18" s="11">
        <f t="shared" si="17"/>
        <v>2.1733505821474774</v>
      </c>
      <c r="O18" s="11">
        <f t="shared" si="18"/>
        <v>2.1733505821474774</v>
      </c>
      <c r="P18" s="2" t="s">
        <v>82</v>
      </c>
      <c r="Q18" s="2">
        <v>1</v>
      </c>
    </row>
    <row r="19" spans="1:17" ht="14.65" customHeight="1" x14ac:dyDescent="0.2">
      <c r="A19" s="22"/>
      <c r="B19" s="2" t="s">
        <v>63</v>
      </c>
      <c r="C19" s="2" t="s">
        <v>81</v>
      </c>
      <c r="D19" s="2" t="s">
        <v>79</v>
      </c>
      <c r="E19" s="2" t="s">
        <v>34</v>
      </c>
      <c r="F19" s="2" t="s">
        <v>20</v>
      </c>
      <c r="G19" s="2" t="s">
        <v>22</v>
      </c>
      <c r="H19" s="2" t="s">
        <v>75</v>
      </c>
      <c r="I19" s="11">
        <f t="shared" si="12"/>
        <v>1.8647540983606559</v>
      </c>
      <c r="J19" s="11">
        <f t="shared" si="13"/>
        <v>1.8647540983606559</v>
      </c>
      <c r="K19" s="11">
        <f t="shared" si="14"/>
        <v>1.8647540983606559</v>
      </c>
      <c r="L19" s="11">
        <f t="shared" si="15"/>
        <v>1.8647540983606559</v>
      </c>
      <c r="M19" s="11">
        <f t="shared" si="16"/>
        <v>1.8647540983606559</v>
      </c>
      <c r="N19" s="11">
        <f t="shared" si="17"/>
        <v>1.8647540983606559</v>
      </c>
      <c r="O19" s="11">
        <f t="shared" si="18"/>
        <v>1.8647540983606559</v>
      </c>
      <c r="P19" s="2" t="s">
        <v>82</v>
      </c>
      <c r="Q19" s="2">
        <v>1</v>
      </c>
    </row>
    <row r="20" spans="1:17" ht="14.65" customHeight="1" x14ac:dyDescent="0.2">
      <c r="A20" s="22"/>
      <c r="B20" s="2" t="s">
        <v>65</v>
      </c>
      <c r="C20" s="2" t="s">
        <v>81</v>
      </c>
      <c r="D20" s="2" t="s">
        <v>79</v>
      </c>
      <c r="E20" s="2" t="s">
        <v>34</v>
      </c>
      <c r="F20" s="2" t="s">
        <v>20</v>
      </c>
      <c r="G20" s="2" t="s">
        <v>22</v>
      </c>
      <c r="H20" s="2" t="s">
        <v>75</v>
      </c>
      <c r="I20" s="11">
        <f t="shared" si="12"/>
        <v>2.9867256637168142</v>
      </c>
      <c r="J20" s="11">
        <f t="shared" si="13"/>
        <v>2.9867256637168142</v>
      </c>
      <c r="K20" s="11">
        <f t="shared" si="14"/>
        <v>2.9867256637168142</v>
      </c>
      <c r="L20" s="11">
        <f t="shared" si="15"/>
        <v>2.9867256637168142</v>
      </c>
      <c r="M20" s="11">
        <f t="shared" si="16"/>
        <v>2.9867256637168142</v>
      </c>
      <c r="N20" s="11">
        <f t="shared" si="17"/>
        <v>2.9867256637168142</v>
      </c>
      <c r="O20" s="11">
        <f t="shared" si="18"/>
        <v>2.9867256637168142</v>
      </c>
      <c r="P20" s="2" t="s">
        <v>82</v>
      </c>
      <c r="Q20" s="2">
        <v>1</v>
      </c>
    </row>
    <row r="21" spans="1:17" ht="14.65" customHeight="1" x14ac:dyDescent="0.2">
      <c r="A21" s="22"/>
      <c r="B21" s="2" t="s">
        <v>66</v>
      </c>
      <c r="C21" s="2" t="s">
        <v>81</v>
      </c>
      <c r="D21" s="2" t="s">
        <v>79</v>
      </c>
      <c r="E21" s="2" t="s">
        <v>34</v>
      </c>
      <c r="F21" s="2" t="s">
        <v>20</v>
      </c>
      <c r="G21" s="2" t="s">
        <v>22</v>
      </c>
      <c r="H21" s="2" t="s">
        <v>75</v>
      </c>
      <c r="I21" s="11">
        <f t="shared" si="12"/>
        <v>2.9867256637168142</v>
      </c>
      <c r="J21" s="11">
        <f t="shared" si="13"/>
        <v>2.9867256637168142</v>
      </c>
      <c r="K21" s="11">
        <f t="shared" si="14"/>
        <v>2.9867256637168142</v>
      </c>
      <c r="L21" s="11">
        <f t="shared" si="15"/>
        <v>2.9867256637168142</v>
      </c>
      <c r="M21" s="11">
        <f t="shared" si="16"/>
        <v>2.9867256637168142</v>
      </c>
      <c r="N21" s="11">
        <f t="shared" si="17"/>
        <v>2.9867256637168142</v>
      </c>
      <c r="O21" s="11">
        <f t="shared" si="18"/>
        <v>2.9867256637168142</v>
      </c>
      <c r="P21" s="2" t="s">
        <v>82</v>
      </c>
      <c r="Q21" s="2">
        <v>1</v>
      </c>
    </row>
    <row r="22" spans="1:17" ht="14.65" customHeight="1" x14ac:dyDescent="0.2">
      <c r="A22" s="22" t="s">
        <v>7</v>
      </c>
      <c r="B22" s="2" t="s">
        <v>58</v>
      </c>
      <c r="C22" s="2" t="s">
        <v>53</v>
      </c>
      <c r="D22" s="2" t="s">
        <v>79</v>
      </c>
      <c r="E22" s="2" t="s">
        <v>38</v>
      </c>
      <c r="F22" s="2" t="s">
        <v>20</v>
      </c>
      <c r="G22" s="2" t="s">
        <v>22</v>
      </c>
      <c r="H22" s="2" t="s">
        <v>75</v>
      </c>
      <c r="I22" s="2">
        <f t="shared" ref="I22:I26" si="19">I12*0.9</f>
        <v>8.051204819277108E-2</v>
      </c>
      <c r="J22" s="2">
        <f t="shared" ref="J22:J26" si="20">J12*0.9</f>
        <v>8.051204819277108E-2</v>
      </c>
      <c r="K22" s="2">
        <f t="shared" ref="K22:K26" si="21">K12*0.9</f>
        <v>8.051204819277108E-2</v>
      </c>
      <c r="L22" s="2">
        <f t="shared" ref="L22:L26" si="22">L12*0.9</f>
        <v>8.051204819277108E-2</v>
      </c>
      <c r="M22" s="2">
        <f t="shared" ref="M22:M26" si="23">M12*0.9</f>
        <v>8.051204819277108E-2</v>
      </c>
      <c r="N22" s="2">
        <f t="shared" ref="N22:N26" si="24">N12*0.9</f>
        <v>8.051204819277108E-2</v>
      </c>
      <c r="O22" s="2">
        <f t="shared" ref="O22:O26" si="25">O12*0.9</f>
        <v>8.051204819277108E-2</v>
      </c>
      <c r="P22" s="2" t="s">
        <v>83</v>
      </c>
      <c r="Q22" s="2">
        <v>1</v>
      </c>
    </row>
    <row r="23" spans="1:17" ht="14.65" customHeight="1" x14ac:dyDescent="0.2">
      <c r="A23" s="22"/>
      <c r="B23" s="2" t="s">
        <v>62</v>
      </c>
      <c r="C23" s="2" t="s">
        <v>53</v>
      </c>
      <c r="D23" s="2" t="s">
        <v>79</v>
      </c>
      <c r="E23" s="2" t="s">
        <v>38</v>
      </c>
      <c r="F23" s="2" t="s">
        <v>20</v>
      </c>
      <c r="G23" s="2" t="s">
        <v>22</v>
      </c>
      <c r="H23" s="2" t="s">
        <v>75</v>
      </c>
      <c r="I23" s="2">
        <f t="shared" si="19"/>
        <v>7.8240620957309187E-2</v>
      </c>
      <c r="J23" s="2">
        <f t="shared" si="20"/>
        <v>7.8240620957309187E-2</v>
      </c>
      <c r="K23" s="2">
        <f t="shared" si="21"/>
        <v>7.8240620957309187E-2</v>
      </c>
      <c r="L23" s="2">
        <f t="shared" si="22"/>
        <v>7.8240620957309187E-2</v>
      </c>
      <c r="M23" s="2">
        <f t="shared" si="23"/>
        <v>7.8240620957309187E-2</v>
      </c>
      <c r="N23" s="2">
        <f t="shared" si="24"/>
        <v>7.8240620957309187E-2</v>
      </c>
      <c r="O23" s="2">
        <f t="shared" si="25"/>
        <v>7.8240620957309187E-2</v>
      </c>
      <c r="P23" s="2" t="s">
        <v>83</v>
      </c>
      <c r="Q23" s="2">
        <v>1</v>
      </c>
    </row>
    <row r="24" spans="1:17" ht="14.65" customHeight="1" x14ac:dyDescent="0.2">
      <c r="A24" s="22"/>
      <c r="B24" s="2" t="s">
        <v>63</v>
      </c>
      <c r="C24" s="2" t="s">
        <v>53</v>
      </c>
      <c r="D24" s="2" t="s">
        <v>79</v>
      </c>
      <c r="E24" s="2" t="s">
        <v>38</v>
      </c>
      <c r="F24" s="2" t="s">
        <v>20</v>
      </c>
      <c r="G24" s="2" t="s">
        <v>22</v>
      </c>
      <c r="H24" s="2" t="s">
        <v>75</v>
      </c>
      <c r="I24" s="2">
        <f t="shared" si="19"/>
        <v>6.7131147540983607E-2</v>
      </c>
      <c r="J24" s="2">
        <f t="shared" si="20"/>
        <v>6.7131147540983607E-2</v>
      </c>
      <c r="K24" s="2">
        <f t="shared" si="21"/>
        <v>6.7131147540983607E-2</v>
      </c>
      <c r="L24" s="2">
        <f t="shared" si="22"/>
        <v>6.7131147540983607E-2</v>
      </c>
      <c r="M24" s="2">
        <f t="shared" si="23"/>
        <v>6.7131147540983607E-2</v>
      </c>
      <c r="N24" s="2">
        <f t="shared" si="24"/>
        <v>6.7131147540983607E-2</v>
      </c>
      <c r="O24" s="2">
        <f t="shared" si="25"/>
        <v>6.7131147540983607E-2</v>
      </c>
      <c r="P24" s="2" t="s">
        <v>83</v>
      </c>
      <c r="Q24" s="2">
        <v>1</v>
      </c>
    </row>
    <row r="25" spans="1:17" ht="14.65" customHeight="1" x14ac:dyDescent="0.2">
      <c r="A25" s="22"/>
      <c r="B25" s="2" t="s">
        <v>65</v>
      </c>
      <c r="C25" s="2" t="s">
        <v>53</v>
      </c>
      <c r="D25" s="2" t="s">
        <v>79</v>
      </c>
      <c r="E25" s="2" t="s">
        <v>38</v>
      </c>
      <c r="F25" s="2" t="s">
        <v>20</v>
      </c>
      <c r="G25" s="2" t="s">
        <v>22</v>
      </c>
      <c r="H25" s="2" t="s">
        <v>75</v>
      </c>
      <c r="I25" s="2">
        <f t="shared" si="19"/>
        <v>0.10752212389380532</v>
      </c>
      <c r="J25" s="2">
        <f t="shared" si="20"/>
        <v>0.10752212389380532</v>
      </c>
      <c r="K25" s="2">
        <f t="shared" si="21"/>
        <v>0.10752212389380532</v>
      </c>
      <c r="L25" s="2">
        <f t="shared" si="22"/>
        <v>0.10752212389380532</v>
      </c>
      <c r="M25" s="2">
        <f t="shared" si="23"/>
        <v>0.10752212389380532</v>
      </c>
      <c r="N25" s="2">
        <f t="shared" si="24"/>
        <v>0.10752212389380532</v>
      </c>
      <c r="O25" s="2">
        <f t="shared" si="25"/>
        <v>0.10752212389380532</v>
      </c>
      <c r="P25" s="2" t="s">
        <v>83</v>
      </c>
      <c r="Q25" s="2">
        <v>1</v>
      </c>
    </row>
    <row r="26" spans="1:17" ht="14.65" customHeight="1" x14ac:dyDescent="0.2">
      <c r="A26" s="22"/>
      <c r="B26" s="2" t="s">
        <v>66</v>
      </c>
      <c r="C26" s="2" t="s">
        <v>53</v>
      </c>
      <c r="D26" s="2" t="s">
        <v>79</v>
      </c>
      <c r="E26" s="2" t="s">
        <v>38</v>
      </c>
      <c r="F26" s="2" t="s">
        <v>20</v>
      </c>
      <c r="G26" s="2" t="s">
        <v>22</v>
      </c>
      <c r="H26" s="2" t="s">
        <v>75</v>
      </c>
      <c r="I26" s="2">
        <f t="shared" si="19"/>
        <v>0.10752212389380532</v>
      </c>
      <c r="J26" s="2">
        <f t="shared" si="20"/>
        <v>0.10752212389380532</v>
      </c>
      <c r="K26" s="2">
        <f t="shared" si="21"/>
        <v>0.10752212389380532</v>
      </c>
      <c r="L26" s="2">
        <f t="shared" si="22"/>
        <v>0.10752212389380532</v>
      </c>
      <c r="M26" s="2">
        <f t="shared" si="23"/>
        <v>0.10752212389380532</v>
      </c>
      <c r="N26" s="2">
        <f t="shared" si="24"/>
        <v>0.10752212389380532</v>
      </c>
      <c r="O26" s="2">
        <f t="shared" si="25"/>
        <v>0.10752212389380532</v>
      </c>
      <c r="P26" s="2" t="s">
        <v>83</v>
      </c>
      <c r="Q26" s="2">
        <v>1</v>
      </c>
    </row>
    <row r="27" spans="1:17" ht="14.85" customHeight="1" x14ac:dyDescent="0.2">
      <c r="A27" s="22"/>
      <c r="B27" s="2" t="s">
        <v>58</v>
      </c>
      <c r="C27" s="2" t="s">
        <v>81</v>
      </c>
      <c r="D27" s="2" t="s">
        <v>79</v>
      </c>
      <c r="E27" s="2" t="s">
        <v>34</v>
      </c>
      <c r="F27" s="2" t="s">
        <v>20</v>
      </c>
      <c r="G27" s="2" t="s">
        <v>22</v>
      </c>
      <c r="H27" s="2" t="s">
        <v>75</v>
      </c>
      <c r="I27" s="11">
        <f t="shared" ref="I27:I31" si="26">I22*25</f>
        <v>2.0128012048192772</v>
      </c>
      <c r="J27" s="11">
        <f t="shared" ref="J27:J31" si="27">J22*25</f>
        <v>2.0128012048192772</v>
      </c>
      <c r="K27" s="11">
        <f t="shared" ref="K27:K31" si="28">K22*25</f>
        <v>2.0128012048192772</v>
      </c>
      <c r="L27" s="11">
        <f t="shared" ref="L27:L31" si="29">L22*25</f>
        <v>2.0128012048192772</v>
      </c>
      <c r="M27" s="11">
        <f t="shared" ref="M27:M31" si="30">M22*25</f>
        <v>2.0128012048192772</v>
      </c>
      <c r="N27" s="11">
        <f t="shared" ref="N27:N31" si="31">N22*25</f>
        <v>2.0128012048192772</v>
      </c>
      <c r="O27" s="11">
        <f t="shared" ref="O27:O31" si="32">O22*25</f>
        <v>2.0128012048192772</v>
      </c>
      <c r="P27" s="2" t="s">
        <v>82</v>
      </c>
      <c r="Q27" s="2">
        <v>1</v>
      </c>
    </row>
    <row r="28" spans="1:17" ht="14.85" customHeight="1" x14ac:dyDescent="0.2">
      <c r="A28" s="22"/>
      <c r="B28" s="2" t="s">
        <v>62</v>
      </c>
      <c r="C28" s="2" t="s">
        <v>81</v>
      </c>
      <c r="D28" s="2" t="s">
        <v>79</v>
      </c>
      <c r="E28" s="2" t="s">
        <v>34</v>
      </c>
      <c r="F28" s="2" t="s">
        <v>20</v>
      </c>
      <c r="G28" s="2" t="s">
        <v>22</v>
      </c>
      <c r="H28" s="2" t="s">
        <v>75</v>
      </c>
      <c r="I28" s="11">
        <f t="shared" si="26"/>
        <v>1.9560155239327297</v>
      </c>
      <c r="J28" s="11">
        <f t="shared" si="27"/>
        <v>1.9560155239327297</v>
      </c>
      <c r="K28" s="11">
        <f t="shared" si="28"/>
        <v>1.9560155239327297</v>
      </c>
      <c r="L28" s="11">
        <f t="shared" si="29"/>
        <v>1.9560155239327297</v>
      </c>
      <c r="M28" s="11">
        <f t="shared" si="30"/>
        <v>1.9560155239327297</v>
      </c>
      <c r="N28" s="11">
        <f t="shared" si="31"/>
        <v>1.9560155239327297</v>
      </c>
      <c r="O28" s="11">
        <f t="shared" si="32"/>
        <v>1.9560155239327297</v>
      </c>
      <c r="P28" s="2" t="s">
        <v>82</v>
      </c>
      <c r="Q28" s="2">
        <v>1</v>
      </c>
    </row>
    <row r="29" spans="1:17" ht="14.65" customHeight="1" x14ac:dyDescent="0.2">
      <c r="A29" s="22"/>
      <c r="B29" s="2" t="s">
        <v>63</v>
      </c>
      <c r="C29" s="2" t="s">
        <v>81</v>
      </c>
      <c r="D29" s="2" t="s">
        <v>79</v>
      </c>
      <c r="E29" s="2" t="s">
        <v>34</v>
      </c>
      <c r="F29" s="2" t="s">
        <v>20</v>
      </c>
      <c r="G29" s="2" t="s">
        <v>22</v>
      </c>
      <c r="H29" s="2" t="s">
        <v>75</v>
      </c>
      <c r="I29" s="11">
        <f t="shared" si="26"/>
        <v>1.6782786885245902</v>
      </c>
      <c r="J29" s="11">
        <f t="shared" si="27"/>
        <v>1.6782786885245902</v>
      </c>
      <c r="K29" s="11">
        <f t="shared" si="28"/>
        <v>1.6782786885245902</v>
      </c>
      <c r="L29" s="11">
        <f t="shared" si="29"/>
        <v>1.6782786885245902</v>
      </c>
      <c r="M29" s="11">
        <f t="shared" si="30"/>
        <v>1.6782786885245902</v>
      </c>
      <c r="N29" s="11">
        <f t="shared" si="31"/>
        <v>1.6782786885245902</v>
      </c>
      <c r="O29" s="11">
        <f t="shared" si="32"/>
        <v>1.6782786885245902</v>
      </c>
      <c r="P29" s="2" t="s">
        <v>82</v>
      </c>
      <c r="Q29" s="2">
        <v>1</v>
      </c>
    </row>
    <row r="30" spans="1:17" ht="14.65" customHeight="1" x14ac:dyDescent="0.2">
      <c r="A30" s="22"/>
      <c r="B30" s="2" t="s">
        <v>65</v>
      </c>
      <c r="C30" s="2" t="s">
        <v>81</v>
      </c>
      <c r="D30" s="2" t="s">
        <v>79</v>
      </c>
      <c r="E30" s="2" t="s">
        <v>34</v>
      </c>
      <c r="F30" s="2" t="s">
        <v>20</v>
      </c>
      <c r="G30" s="2" t="s">
        <v>22</v>
      </c>
      <c r="H30" s="2" t="s">
        <v>75</v>
      </c>
      <c r="I30" s="11">
        <f t="shared" si="26"/>
        <v>2.6880530973451329</v>
      </c>
      <c r="J30" s="11">
        <f t="shared" si="27"/>
        <v>2.6880530973451329</v>
      </c>
      <c r="K30" s="11">
        <f t="shared" si="28"/>
        <v>2.6880530973451329</v>
      </c>
      <c r="L30" s="11">
        <f t="shared" si="29"/>
        <v>2.6880530973451329</v>
      </c>
      <c r="M30" s="11">
        <f t="shared" si="30"/>
        <v>2.6880530973451329</v>
      </c>
      <c r="N30" s="11">
        <f t="shared" si="31"/>
        <v>2.6880530973451329</v>
      </c>
      <c r="O30" s="11">
        <f t="shared" si="32"/>
        <v>2.6880530973451329</v>
      </c>
      <c r="P30" s="2" t="s">
        <v>82</v>
      </c>
      <c r="Q30" s="2">
        <v>1</v>
      </c>
    </row>
    <row r="31" spans="1:17" ht="14.65" customHeight="1" x14ac:dyDescent="0.2">
      <c r="A31" s="22"/>
      <c r="B31" s="2" t="s">
        <v>66</v>
      </c>
      <c r="C31" s="2" t="s">
        <v>81</v>
      </c>
      <c r="D31" s="2" t="s">
        <v>79</v>
      </c>
      <c r="E31" s="2" t="s">
        <v>34</v>
      </c>
      <c r="F31" s="2" t="s">
        <v>20</v>
      </c>
      <c r="G31" s="2" t="s">
        <v>22</v>
      </c>
      <c r="H31" s="2" t="s">
        <v>75</v>
      </c>
      <c r="I31" s="11">
        <f t="shared" si="26"/>
        <v>2.6880530973451329</v>
      </c>
      <c r="J31" s="11">
        <f t="shared" si="27"/>
        <v>2.6880530973451329</v>
      </c>
      <c r="K31" s="11">
        <f t="shared" si="28"/>
        <v>2.6880530973451329</v>
      </c>
      <c r="L31" s="11">
        <f t="shared" si="29"/>
        <v>2.6880530973451329</v>
      </c>
      <c r="M31" s="11">
        <f t="shared" si="30"/>
        <v>2.6880530973451329</v>
      </c>
      <c r="N31" s="11">
        <f t="shared" si="31"/>
        <v>2.6880530973451329</v>
      </c>
      <c r="O31" s="11">
        <f t="shared" si="32"/>
        <v>2.6880530973451329</v>
      </c>
      <c r="P31" s="2" t="s">
        <v>82</v>
      </c>
      <c r="Q31" s="2">
        <v>1</v>
      </c>
    </row>
    <row r="32" spans="1:17" ht="14.65" customHeight="1" x14ac:dyDescent="0.2">
      <c r="A32" s="22" t="s">
        <v>9</v>
      </c>
      <c r="B32" s="2" t="s">
        <v>58</v>
      </c>
      <c r="C32" s="2" t="s">
        <v>84</v>
      </c>
      <c r="D32" s="2" t="s">
        <v>85</v>
      </c>
      <c r="E32" s="2" t="s">
        <v>38</v>
      </c>
      <c r="F32" s="2" t="s">
        <v>20</v>
      </c>
      <c r="G32" s="2" t="s">
        <v>24</v>
      </c>
      <c r="H32" s="2" t="s">
        <v>75</v>
      </c>
      <c r="I32" s="2">
        <f>1.16/90.7</f>
        <v>1.2789415656008819E-2</v>
      </c>
      <c r="J32" s="2">
        <f t="shared" ref="J32:J41" si="33">$I32</f>
        <v>1.2789415656008819E-2</v>
      </c>
      <c r="K32" s="2">
        <f t="shared" ref="K32:K41" si="34">$I32</f>
        <v>1.2789415656008819E-2</v>
      </c>
      <c r="L32" s="2">
        <f t="shared" ref="L32:L41" si="35">$I32</f>
        <v>1.2789415656008819E-2</v>
      </c>
      <c r="M32" s="2">
        <f t="shared" ref="M32:M41" si="36">$I32</f>
        <v>1.2789415656008819E-2</v>
      </c>
      <c r="N32" s="2">
        <f t="shared" ref="N32:N41" si="37">$I32</f>
        <v>1.2789415656008819E-2</v>
      </c>
      <c r="O32" s="2">
        <f t="shared" ref="O32:O41" si="38">$I32</f>
        <v>1.2789415656008819E-2</v>
      </c>
      <c r="P32" s="2" t="s">
        <v>86</v>
      </c>
      <c r="Q32" s="2">
        <v>1</v>
      </c>
    </row>
    <row r="33" spans="1:23" ht="14.65" customHeight="1" x14ac:dyDescent="0.2">
      <c r="A33" s="22"/>
      <c r="B33" s="2" t="s">
        <v>62</v>
      </c>
      <c r="C33" s="2" t="s">
        <v>84</v>
      </c>
      <c r="D33" s="2" t="s">
        <v>85</v>
      </c>
      <c r="E33" s="2" t="s">
        <v>38</v>
      </c>
      <c r="F33" s="2" t="s">
        <v>20</v>
      </c>
      <c r="G33" s="2" t="s">
        <v>24</v>
      </c>
      <c r="H33" s="2" t="s">
        <v>75</v>
      </c>
      <c r="I33" s="2">
        <f>1.74/87.02</f>
        <v>1.9995403355550449E-2</v>
      </c>
      <c r="J33" s="2">
        <f t="shared" si="33"/>
        <v>1.9995403355550449E-2</v>
      </c>
      <c r="K33" s="2">
        <f t="shared" si="34"/>
        <v>1.9995403355550449E-2</v>
      </c>
      <c r="L33" s="2">
        <f t="shared" si="35"/>
        <v>1.9995403355550449E-2</v>
      </c>
      <c r="M33" s="2">
        <f t="shared" si="36"/>
        <v>1.9995403355550449E-2</v>
      </c>
      <c r="N33" s="2">
        <f t="shared" si="37"/>
        <v>1.9995403355550449E-2</v>
      </c>
      <c r="O33" s="2">
        <f t="shared" si="38"/>
        <v>1.9995403355550449E-2</v>
      </c>
      <c r="P33" s="2" t="s">
        <v>86</v>
      </c>
      <c r="Q33" s="2">
        <v>1</v>
      </c>
    </row>
    <row r="34" spans="1:23" ht="14.65" customHeight="1" x14ac:dyDescent="0.2">
      <c r="A34" s="22"/>
      <c r="B34" s="2" t="s">
        <v>63</v>
      </c>
      <c r="C34" s="2" t="s">
        <v>84</v>
      </c>
      <c r="D34" s="2" t="s">
        <v>85</v>
      </c>
      <c r="E34" s="2" t="s">
        <v>38</v>
      </c>
      <c r="F34" s="2" t="s">
        <v>20</v>
      </c>
      <c r="G34" s="2" t="s">
        <v>24</v>
      </c>
      <c r="H34" s="2" t="s">
        <v>75</v>
      </c>
      <c r="I34" s="2">
        <f>0.73/77.32</f>
        <v>9.4412829798241078E-3</v>
      </c>
      <c r="J34" s="2">
        <f t="shared" si="33"/>
        <v>9.4412829798241078E-3</v>
      </c>
      <c r="K34" s="2">
        <f t="shared" si="34"/>
        <v>9.4412829798241078E-3</v>
      </c>
      <c r="L34" s="2">
        <f t="shared" si="35"/>
        <v>9.4412829798241078E-3</v>
      </c>
      <c r="M34" s="2">
        <f t="shared" si="36"/>
        <v>9.4412829798241078E-3</v>
      </c>
      <c r="N34" s="2">
        <f t="shared" si="37"/>
        <v>9.4412829798241078E-3</v>
      </c>
      <c r="O34" s="2">
        <f t="shared" si="38"/>
        <v>9.4412829798241078E-3</v>
      </c>
      <c r="P34" s="2" t="s">
        <v>86</v>
      </c>
      <c r="Q34" s="2">
        <v>1</v>
      </c>
    </row>
    <row r="35" spans="1:23" ht="14.65" customHeight="1" x14ac:dyDescent="0.2">
      <c r="A35" s="22"/>
      <c r="B35" s="2" t="s">
        <v>65</v>
      </c>
      <c r="C35" s="2" t="s">
        <v>84</v>
      </c>
      <c r="D35" s="2" t="s">
        <v>85</v>
      </c>
      <c r="E35" s="2" t="s">
        <v>38</v>
      </c>
      <c r="F35" s="2" t="s">
        <v>20</v>
      </c>
      <c r="G35" s="2" t="s">
        <v>24</v>
      </c>
      <c r="H35" s="2" t="s">
        <v>75</v>
      </c>
      <c r="I35" s="2">
        <f t="shared" ref="I35:I36" si="39">0.5/11.52</f>
        <v>4.3402777777777776E-2</v>
      </c>
      <c r="J35" s="2">
        <f t="shared" si="33"/>
        <v>4.3402777777777776E-2</v>
      </c>
      <c r="K35" s="2">
        <f t="shared" si="34"/>
        <v>4.3402777777777776E-2</v>
      </c>
      <c r="L35" s="2">
        <f t="shared" si="35"/>
        <v>4.3402777777777776E-2</v>
      </c>
      <c r="M35" s="2">
        <f t="shared" si="36"/>
        <v>4.3402777777777776E-2</v>
      </c>
      <c r="N35" s="2">
        <f t="shared" si="37"/>
        <v>4.3402777777777776E-2</v>
      </c>
      <c r="O35" s="2">
        <f t="shared" si="38"/>
        <v>4.3402777777777776E-2</v>
      </c>
      <c r="P35" s="2" t="s">
        <v>86</v>
      </c>
      <c r="Q35" s="2">
        <v>1</v>
      </c>
      <c r="W35" s="8"/>
    </row>
    <row r="36" spans="1:23" ht="14.65" customHeight="1" x14ac:dyDescent="0.2">
      <c r="A36" s="22"/>
      <c r="B36" s="2" t="s">
        <v>66</v>
      </c>
      <c r="C36" s="2" t="s">
        <v>84</v>
      </c>
      <c r="D36" s="2" t="s">
        <v>85</v>
      </c>
      <c r="E36" s="2" t="s">
        <v>38</v>
      </c>
      <c r="F36" s="2" t="s">
        <v>20</v>
      </c>
      <c r="G36" s="2" t="s">
        <v>24</v>
      </c>
      <c r="H36" s="2" t="s">
        <v>75</v>
      </c>
      <c r="I36" s="2">
        <f t="shared" si="39"/>
        <v>4.3402777777777776E-2</v>
      </c>
      <c r="J36" s="2">
        <f t="shared" si="33"/>
        <v>4.3402777777777776E-2</v>
      </c>
      <c r="K36" s="2">
        <f t="shared" si="34"/>
        <v>4.3402777777777776E-2</v>
      </c>
      <c r="L36" s="2">
        <f t="shared" si="35"/>
        <v>4.3402777777777776E-2</v>
      </c>
      <c r="M36" s="2">
        <f t="shared" si="36"/>
        <v>4.3402777777777776E-2</v>
      </c>
      <c r="N36" s="2">
        <f t="shared" si="37"/>
        <v>4.3402777777777776E-2</v>
      </c>
      <c r="O36" s="2">
        <f t="shared" si="38"/>
        <v>4.3402777777777776E-2</v>
      </c>
      <c r="P36" s="2" t="s">
        <v>86</v>
      </c>
      <c r="Q36" s="2">
        <v>1</v>
      </c>
      <c r="W36" s="8"/>
    </row>
    <row r="37" spans="1:23" ht="14.65" customHeight="1" x14ac:dyDescent="0.2">
      <c r="A37" s="22"/>
      <c r="B37" s="2" t="s">
        <v>58</v>
      </c>
      <c r="C37" s="2" t="s">
        <v>84</v>
      </c>
      <c r="D37" s="2" t="s">
        <v>85</v>
      </c>
      <c r="E37" s="2" t="s">
        <v>36</v>
      </c>
      <c r="F37" s="2" t="s">
        <v>20</v>
      </c>
      <c r="G37" s="2" t="s">
        <v>24</v>
      </c>
      <c r="H37" s="2" t="s">
        <v>75</v>
      </c>
      <c r="I37" s="2">
        <f>0.1/90.7</f>
        <v>1.1025358324145535E-3</v>
      </c>
      <c r="J37" s="2">
        <f t="shared" si="33"/>
        <v>1.1025358324145535E-3</v>
      </c>
      <c r="K37" s="2">
        <f t="shared" si="34"/>
        <v>1.1025358324145535E-3</v>
      </c>
      <c r="L37" s="2">
        <f t="shared" si="35"/>
        <v>1.1025358324145535E-3</v>
      </c>
      <c r="M37" s="2">
        <f t="shared" si="36"/>
        <v>1.1025358324145535E-3</v>
      </c>
      <c r="N37" s="2">
        <f t="shared" si="37"/>
        <v>1.1025358324145535E-3</v>
      </c>
      <c r="O37" s="2">
        <f t="shared" si="38"/>
        <v>1.1025358324145535E-3</v>
      </c>
      <c r="P37" s="2" t="s">
        <v>86</v>
      </c>
      <c r="Q37" s="2">
        <v>1</v>
      </c>
    </row>
    <row r="38" spans="1:23" ht="14.65" customHeight="1" x14ac:dyDescent="0.2">
      <c r="A38" s="22"/>
      <c r="B38" s="2" t="s">
        <v>62</v>
      </c>
      <c r="C38" s="2" t="s">
        <v>84</v>
      </c>
      <c r="D38" s="2" t="s">
        <v>85</v>
      </c>
      <c r="E38" s="2" t="s">
        <v>36</v>
      </c>
      <c r="F38" s="2" t="s">
        <v>20</v>
      </c>
      <c r="G38" s="2" t="s">
        <v>24</v>
      </c>
      <c r="H38" s="2" t="s">
        <v>75</v>
      </c>
      <c r="I38" s="2">
        <f>0.15/87.02</f>
        <v>1.7237416685819352E-3</v>
      </c>
      <c r="J38" s="2">
        <f t="shared" si="33"/>
        <v>1.7237416685819352E-3</v>
      </c>
      <c r="K38" s="2">
        <f t="shared" si="34"/>
        <v>1.7237416685819352E-3</v>
      </c>
      <c r="L38" s="2">
        <f t="shared" si="35"/>
        <v>1.7237416685819352E-3</v>
      </c>
      <c r="M38" s="2">
        <f t="shared" si="36"/>
        <v>1.7237416685819352E-3</v>
      </c>
      <c r="N38" s="2">
        <f t="shared" si="37"/>
        <v>1.7237416685819352E-3</v>
      </c>
      <c r="O38" s="2">
        <f t="shared" si="38"/>
        <v>1.7237416685819352E-3</v>
      </c>
      <c r="P38" s="2" t="s">
        <v>86</v>
      </c>
      <c r="Q38" s="2">
        <v>1</v>
      </c>
    </row>
    <row r="39" spans="1:23" ht="14.65" customHeight="1" x14ac:dyDescent="0.2">
      <c r="A39" s="22"/>
      <c r="B39" s="2" t="s">
        <v>63</v>
      </c>
      <c r="C39" s="2" t="s">
        <v>84</v>
      </c>
      <c r="D39" s="2" t="s">
        <v>85</v>
      </c>
      <c r="E39" s="2" t="s">
        <v>36</v>
      </c>
      <c r="F39" s="2" t="s">
        <v>20</v>
      </c>
      <c r="G39" s="2" t="s">
        <v>24</v>
      </c>
      <c r="H39" s="2" t="s">
        <v>75</v>
      </c>
      <c r="I39" s="2">
        <f>0.069/77.32</f>
        <v>8.9239524055871719E-4</v>
      </c>
      <c r="J39" s="2">
        <f t="shared" si="33"/>
        <v>8.9239524055871719E-4</v>
      </c>
      <c r="K39" s="2">
        <f t="shared" si="34"/>
        <v>8.9239524055871719E-4</v>
      </c>
      <c r="L39" s="2">
        <f t="shared" si="35"/>
        <v>8.9239524055871719E-4</v>
      </c>
      <c r="M39" s="2">
        <f t="shared" si="36"/>
        <v>8.9239524055871719E-4</v>
      </c>
      <c r="N39" s="2">
        <f t="shared" si="37"/>
        <v>8.9239524055871719E-4</v>
      </c>
      <c r="O39" s="2">
        <f t="shared" si="38"/>
        <v>8.9239524055871719E-4</v>
      </c>
      <c r="P39" s="2" t="s">
        <v>86</v>
      </c>
      <c r="Q39" s="2">
        <v>1</v>
      </c>
    </row>
    <row r="40" spans="1:23" ht="14.65" customHeight="1" x14ac:dyDescent="0.2">
      <c r="A40" s="22"/>
      <c r="B40" s="2" t="s">
        <v>65</v>
      </c>
      <c r="C40" s="2" t="s">
        <v>84</v>
      </c>
      <c r="D40" s="2" t="s">
        <v>85</v>
      </c>
      <c r="E40" s="2" t="s">
        <v>36</v>
      </c>
      <c r="F40" s="2" t="s">
        <v>20</v>
      </c>
      <c r="G40" s="2" t="s">
        <v>24</v>
      </c>
      <c r="H40" s="2" t="s">
        <v>75</v>
      </c>
      <c r="I40" s="2">
        <f t="shared" ref="I40:I41" si="40">0.044/11.52</f>
        <v>3.8194444444444443E-3</v>
      </c>
      <c r="J40" s="2">
        <f t="shared" si="33"/>
        <v>3.8194444444444443E-3</v>
      </c>
      <c r="K40" s="2">
        <f t="shared" si="34"/>
        <v>3.8194444444444443E-3</v>
      </c>
      <c r="L40" s="2">
        <f t="shared" si="35"/>
        <v>3.8194444444444443E-3</v>
      </c>
      <c r="M40" s="2">
        <f t="shared" si="36"/>
        <v>3.8194444444444443E-3</v>
      </c>
      <c r="N40" s="2">
        <f t="shared" si="37"/>
        <v>3.8194444444444443E-3</v>
      </c>
      <c r="O40" s="2">
        <f t="shared" si="38"/>
        <v>3.8194444444444443E-3</v>
      </c>
      <c r="P40" s="2" t="s">
        <v>86</v>
      </c>
      <c r="Q40" s="2">
        <v>1</v>
      </c>
    </row>
    <row r="41" spans="1:23" ht="14.65" customHeight="1" x14ac:dyDescent="0.2">
      <c r="A41" s="22"/>
      <c r="B41" s="2" t="s">
        <v>66</v>
      </c>
      <c r="C41" s="2" t="s">
        <v>84</v>
      </c>
      <c r="D41" s="2" t="s">
        <v>85</v>
      </c>
      <c r="E41" s="2" t="s">
        <v>36</v>
      </c>
      <c r="F41" s="2" t="s">
        <v>20</v>
      </c>
      <c r="G41" s="2" t="s">
        <v>24</v>
      </c>
      <c r="H41" s="2" t="s">
        <v>75</v>
      </c>
      <c r="I41" s="2">
        <f t="shared" si="40"/>
        <v>3.8194444444444443E-3</v>
      </c>
      <c r="J41" s="2">
        <f t="shared" si="33"/>
        <v>3.8194444444444443E-3</v>
      </c>
      <c r="K41" s="2">
        <f t="shared" si="34"/>
        <v>3.8194444444444443E-3</v>
      </c>
      <c r="L41" s="2">
        <f t="shared" si="35"/>
        <v>3.8194444444444443E-3</v>
      </c>
      <c r="M41" s="2">
        <f t="shared" si="36"/>
        <v>3.8194444444444443E-3</v>
      </c>
      <c r="N41" s="2">
        <f t="shared" si="37"/>
        <v>3.8194444444444443E-3</v>
      </c>
      <c r="O41" s="2">
        <f t="shared" si="38"/>
        <v>3.8194444444444443E-3</v>
      </c>
      <c r="P41" s="2" t="s">
        <v>86</v>
      </c>
      <c r="Q41" s="2">
        <v>1</v>
      </c>
      <c r="W41" s="8"/>
    </row>
    <row r="42" spans="1:23" ht="14.65" customHeight="1" x14ac:dyDescent="0.2">
      <c r="A42" s="22"/>
      <c r="B42" s="2" t="s">
        <v>58</v>
      </c>
      <c r="C42" s="2" t="s">
        <v>81</v>
      </c>
      <c r="D42" s="2" t="s">
        <v>85</v>
      </c>
      <c r="E42" s="2" t="s">
        <v>34</v>
      </c>
      <c r="F42" s="2" t="s">
        <v>20</v>
      </c>
      <c r="G42" s="2" t="s">
        <v>24</v>
      </c>
      <c r="H42" s="2" t="s">
        <v>75</v>
      </c>
      <c r="I42" s="11">
        <f t="shared" ref="I42:I46" si="41">I32*25+I37*298</f>
        <v>0.64829106945975745</v>
      </c>
      <c r="J42" s="11">
        <f t="shared" ref="J42:J46" si="42">J32*25+J37*298</f>
        <v>0.64829106945975745</v>
      </c>
      <c r="K42" s="11">
        <f t="shared" ref="K42:K46" si="43">K32*25+K37*298</f>
        <v>0.64829106945975745</v>
      </c>
      <c r="L42" s="11">
        <f t="shared" ref="L42:L46" si="44">L32*25+L37*298</f>
        <v>0.64829106945975745</v>
      </c>
      <c r="M42" s="11">
        <f t="shared" ref="M42:M46" si="45">M32*25+M37*298</f>
        <v>0.64829106945975745</v>
      </c>
      <c r="N42" s="11">
        <f t="shared" ref="N42:N46" si="46">N32*25+N37*298</f>
        <v>0.64829106945975745</v>
      </c>
      <c r="O42" s="11">
        <f t="shared" ref="O42:O46" si="47">O32*25+O37*298</f>
        <v>0.64829106945975745</v>
      </c>
      <c r="P42" s="2" t="s">
        <v>82</v>
      </c>
      <c r="Q42" s="2">
        <v>1</v>
      </c>
      <c r="W42" s="8"/>
    </row>
    <row r="43" spans="1:23" ht="14.65" customHeight="1" x14ac:dyDescent="0.2">
      <c r="A43" s="22"/>
      <c r="B43" s="2" t="s">
        <v>62</v>
      </c>
      <c r="C43" s="2" t="s">
        <v>81</v>
      </c>
      <c r="D43" s="2" t="s">
        <v>85</v>
      </c>
      <c r="E43" s="2" t="s">
        <v>34</v>
      </c>
      <c r="F43" s="2" t="s">
        <v>20</v>
      </c>
      <c r="G43" s="2" t="s">
        <v>24</v>
      </c>
      <c r="H43" s="2" t="s">
        <v>75</v>
      </c>
      <c r="I43" s="11">
        <f t="shared" si="41"/>
        <v>1.0135601011261779</v>
      </c>
      <c r="J43" s="11">
        <f t="shared" si="42"/>
        <v>1.0135601011261779</v>
      </c>
      <c r="K43" s="11">
        <f t="shared" si="43"/>
        <v>1.0135601011261779</v>
      </c>
      <c r="L43" s="11">
        <f t="shared" si="44"/>
        <v>1.0135601011261779</v>
      </c>
      <c r="M43" s="11">
        <f t="shared" si="45"/>
        <v>1.0135601011261779</v>
      </c>
      <c r="N43" s="11">
        <f t="shared" si="46"/>
        <v>1.0135601011261779</v>
      </c>
      <c r="O43" s="11">
        <f t="shared" si="47"/>
        <v>1.0135601011261779</v>
      </c>
      <c r="P43" s="2" t="s">
        <v>82</v>
      </c>
      <c r="Q43" s="2">
        <v>1</v>
      </c>
    </row>
    <row r="44" spans="1:23" ht="14.65" customHeight="1" x14ac:dyDescent="0.2">
      <c r="A44" s="22"/>
      <c r="B44" s="2" t="s">
        <v>63</v>
      </c>
      <c r="C44" s="2" t="s">
        <v>81</v>
      </c>
      <c r="D44" s="2" t="s">
        <v>85</v>
      </c>
      <c r="E44" s="2" t="s">
        <v>34</v>
      </c>
      <c r="F44" s="2" t="s">
        <v>20</v>
      </c>
      <c r="G44" s="2" t="s">
        <v>24</v>
      </c>
      <c r="H44" s="2" t="s">
        <v>75</v>
      </c>
      <c r="I44" s="11">
        <f t="shared" si="41"/>
        <v>0.50196585618210043</v>
      </c>
      <c r="J44" s="11">
        <f t="shared" si="42"/>
        <v>0.50196585618210043</v>
      </c>
      <c r="K44" s="11">
        <f t="shared" si="43"/>
        <v>0.50196585618210043</v>
      </c>
      <c r="L44" s="11">
        <f t="shared" si="44"/>
        <v>0.50196585618210043</v>
      </c>
      <c r="M44" s="11">
        <f t="shared" si="45"/>
        <v>0.50196585618210043</v>
      </c>
      <c r="N44" s="11">
        <f t="shared" si="46"/>
        <v>0.50196585618210043</v>
      </c>
      <c r="O44" s="11">
        <f t="shared" si="47"/>
        <v>0.50196585618210043</v>
      </c>
      <c r="P44" s="2" t="s">
        <v>82</v>
      </c>
      <c r="Q44" s="2">
        <v>1</v>
      </c>
    </row>
    <row r="45" spans="1:23" ht="14.65" customHeight="1" x14ac:dyDescent="0.2">
      <c r="A45" s="22"/>
      <c r="B45" s="2" t="s">
        <v>65</v>
      </c>
      <c r="C45" s="2" t="s">
        <v>81</v>
      </c>
      <c r="D45" s="2" t="s">
        <v>85</v>
      </c>
      <c r="E45" s="2" t="s">
        <v>34</v>
      </c>
      <c r="F45" s="2" t="s">
        <v>20</v>
      </c>
      <c r="G45" s="2" t="s">
        <v>24</v>
      </c>
      <c r="H45" s="2" t="s">
        <v>75</v>
      </c>
      <c r="I45" s="11">
        <f t="shared" si="41"/>
        <v>2.2232638888888889</v>
      </c>
      <c r="J45" s="11">
        <f t="shared" si="42"/>
        <v>2.2232638888888889</v>
      </c>
      <c r="K45" s="11">
        <f t="shared" si="43"/>
        <v>2.2232638888888889</v>
      </c>
      <c r="L45" s="11">
        <f t="shared" si="44"/>
        <v>2.2232638888888889</v>
      </c>
      <c r="M45" s="11">
        <f t="shared" si="45"/>
        <v>2.2232638888888889</v>
      </c>
      <c r="N45" s="11">
        <f t="shared" si="46"/>
        <v>2.2232638888888889</v>
      </c>
      <c r="O45" s="11">
        <f t="shared" si="47"/>
        <v>2.2232638888888889</v>
      </c>
      <c r="P45" s="2" t="s">
        <v>82</v>
      </c>
      <c r="Q45" s="2">
        <v>1</v>
      </c>
    </row>
    <row r="46" spans="1:23" ht="14.65" customHeight="1" x14ac:dyDescent="0.2">
      <c r="A46" s="22"/>
      <c r="B46" s="2" t="s">
        <v>66</v>
      </c>
      <c r="C46" s="2" t="s">
        <v>81</v>
      </c>
      <c r="D46" s="2" t="s">
        <v>85</v>
      </c>
      <c r="E46" s="2" t="s">
        <v>34</v>
      </c>
      <c r="F46" s="2" t="s">
        <v>20</v>
      </c>
      <c r="G46" s="2" t="s">
        <v>24</v>
      </c>
      <c r="H46" s="2" t="s">
        <v>75</v>
      </c>
      <c r="I46" s="11">
        <f t="shared" si="41"/>
        <v>2.2232638888888889</v>
      </c>
      <c r="J46" s="11">
        <f t="shared" si="42"/>
        <v>2.2232638888888889</v>
      </c>
      <c r="K46" s="11">
        <f t="shared" si="43"/>
        <v>2.2232638888888889</v>
      </c>
      <c r="L46" s="11">
        <f t="shared" si="44"/>
        <v>2.2232638888888889</v>
      </c>
      <c r="M46" s="11">
        <f t="shared" si="45"/>
        <v>2.2232638888888889</v>
      </c>
      <c r="N46" s="11">
        <f t="shared" si="46"/>
        <v>2.2232638888888889</v>
      </c>
      <c r="O46" s="11">
        <f t="shared" si="47"/>
        <v>2.2232638888888889</v>
      </c>
      <c r="P46" s="2" t="s">
        <v>82</v>
      </c>
      <c r="Q46" s="2">
        <v>1</v>
      </c>
    </row>
    <row r="47" spans="1:23" ht="14.65" customHeight="1" x14ac:dyDescent="0.2">
      <c r="A47" s="22" t="s">
        <v>11</v>
      </c>
      <c r="B47" s="2" t="s">
        <v>58</v>
      </c>
      <c r="C47" s="2" t="s">
        <v>53</v>
      </c>
      <c r="D47" s="2" t="s">
        <v>85</v>
      </c>
      <c r="E47" s="2" t="s">
        <v>38</v>
      </c>
      <c r="F47" s="2" t="s">
        <v>20</v>
      </c>
      <c r="G47" s="2" t="s">
        <v>24</v>
      </c>
      <c r="H47" s="2" t="s">
        <v>75</v>
      </c>
      <c r="I47" s="11">
        <f t="shared" ref="I47:I56" si="48">I32*0.5</f>
        <v>6.3947078280044093E-3</v>
      </c>
      <c r="J47" s="11">
        <f t="shared" ref="J47:J56" si="49">J32*0.5</f>
        <v>6.3947078280044093E-3</v>
      </c>
      <c r="K47" s="11">
        <f t="shared" ref="K47:K56" si="50">K32*0.5</f>
        <v>6.3947078280044093E-3</v>
      </c>
      <c r="L47" s="11">
        <f t="shared" ref="L47:L56" si="51">L32*0.5</f>
        <v>6.3947078280044093E-3</v>
      </c>
      <c r="M47" s="11">
        <f t="shared" ref="M47:M56" si="52">M32*0.5</f>
        <v>6.3947078280044093E-3</v>
      </c>
      <c r="N47" s="11">
        <f t="shared" ref="N47:N56" si="53">N32*0.5</f>
        <v>6.3947078280044093E-3</v>
      </c>
      <c r="O47" s="11">
        <f t="shared" ref="O47:O56" si="54">O32*0.5</f>
        <v>6.3947078280044093E-3</v>
      </c>
      <c r="P47" s="2" t="s">
        <v>87</v>
      </c>
      <c r="Q47" s="2">
        <v>1</v>
      </c>
      <c r="W47" s="8"/>
    </row>
    <row r="48" spans="1:23" ht="14.65" customHeight="1" x14ac:dyDescent="0.2">
      <c r="A48" s="22"/>
      <c r="B48" s="2" t="s">
        <v>62</v>
      </c>
      <c r="C48" s="2" t="s">
        <v>53</v>
      </c>
      <c r="D48" s="2" t="s">
        <v>85</v>
      </c>
      <c r="E48" s="2" t="s">
        <v>38</v>
      </c>
      <c r="F48" s="2" t="s">
        <v>20</v>
      </c>
      <c r="G48" s="2" t="s">
        <v>24</v>
      </c>
      <c r="H48" s="2" t="s">
        <v>75</v>
      </c>
      <c r="I48" s="11">
        <f t="shared" si="48"/>
        <v>9.9977016777752243E-3</v>
      </c>
      <c r="J48" s="11">
        <f t="shared" si="49"/>
        <v>9.9977016777752243E-3</v>
      </c>
      <c r="K48" s="11">
        <f t="shared" si="50"/>
        <v>9.9977016777752243E-3</v>
      </c>
      <c r="L48" s="11">
        <f t="shared" si="51"/>
        <v>9.9977016777752243E-3</v>
      </c>
      <c r="M48" s="11">
        <f t="shared" si="52"/>
        <v>9.9977016777752243E-3</v>
      </c>
      <c r="N48" s="11">
        <f t="shared" si="53"/>
        <v>9.9977016777752243E-3</v>
      </c>
      <c r="O48" s="11">
        <f t="shared" si="54"/>
        <v>9.9977016777752243E-3</v>
      </c>
      <c r="P48" s="2" t="s">
        <v>87</v>
      </c>
      <c r="Q48" s="2">
        <v>1</v>
      </c>
      <c r="W48" s="8"/>
    </row>
    <row r="49" spans="1:23" ht="14.65" customHeight="1" x14ac:dyDescent="0.2">
      <c r="A49" s="22"/>
      <c r="B49" s="2" t="s">
        <v>63</v>
      </c>
      <c r="C49" s="2" t="s">
        <v>53</v>
      </c>
      <c r="D49" s="2" t="s">
        <v>85</v>
      </c>
      <c r="E49" s="2" t="s">
        <v>38</v>
      </c>
      <c r="F49" s="2" t="s">
        <v>20</v>
      </c>
      <c r="G49" s="2" t="s">
        <v>24</v>
      </c>
      <c r="H49" s="2" t="s">
        <v>75</v>
      </c>
      <c r="I49" s="11">
        <f t="shared" si="48"/>
        <v>4.7206414899120539E-3</v>
      </c>
      <c r="J49" s="11">
        <f t="shared" si="49"/>
        <v>4.7206414899120539E-3</v>
      </c>
      <c r="K49" s="11">
        <f t="shared" si="50"/>
        <v>4.7206414899120539E-3</v>
      </c>
      <c r="L49" s="11">
        <f t="shared" si="51"/>
        <v>4.7206414899120539E-3</v>
      </c>
      <c r="M49" s="11">
        <f t="shared" si="52"/>
        <v>4.7206414899120539E-3</v>
      </c>
      <c r="N49" s="11">
        <f t="shared" si="53"/>
        <v>4.7206414899120539E-3</v>
      </c>
      <c r="O49" s="11">
        <f t="shared" si="54"/>
        <v>4.7206414899120539E-3</v>
      </c>
      <c r="P49" s="2" t="s">
        <v>87</v>
      </c>
      <c r="Q49" s="2">
        <v>1</v>
      </c>
    </row>
    <row r="50" spans="1:23" ht="14.65" customHeight="1" x14ac:dyDescent="0.2">
      <c r="A50" s="22"/>
      <c r="B50" s="2" t="s">
        <v>65</v>
      </c>
      <c r="C50" s="2" t="s">
        <v>53</v>
      </c>
      <c r="D50" s="2" t="s">
        <v>85</v>
      </c>
      <c r="E50" s="2" t="s">
        <v>38</v>
      </c>
      <c r="F50" s="2" t="s">
        <v>20</v>
      </c>
      <c r="G50" s="2" t="s">
        <v>24</v>
      </c>
      <c r="H50" s="2" t="s">
        <v>75</v>
      </c>
      <c r="I50" s="11">
        <f t="shared" si="48"/>
        <v>2.1701388888888888E-2</v>
      </c>
      <c r="J50" s="11">
        <f t="shared" si="49"/>
        <v>2.1701388888888888E-2</v>
      </c>
      <c r="K50" s="11">
        <f t="shared" si="50"/>
        <v>2.1701388888888888E-2</v>
      </c>
      <c r="L50" s="11">
        <f t="shared" si="51"/>
        <v>2.1701388888888888E-2</v>
      </c>
      <c r="M50" s="11">
        <f t="shared" si="52"/>
        <v>2.1701388888888888E-2</v>
      </c>
      <c r="N50" s="11">
        <f t="shared" si="53"/>
        <v>2.1701388888888888E-2</v>
      </c>
      <c r="O50" s="11">
        <f t="shared" si="54"/>
        <v>2.1701388888888888E-2</v>
      </c>
      <c r="P50" s="2" t="s">
        <v>87</v>
      </c>
      <c r="Q50" s="2">
        <v>1</v>
      </c>
    </row>
    <row r="51" spans="1:23" ht="14.65" customHeight="1" x14ac:dyDescent="0.2">
      <c r="A51" s="22"/>
      <c r="B51" s="2" t="s">
        <v>66</v>
      </c>
      <c r="C51" s="2" t="s">
        <v>53</v>
      </c>
      <c r="D51" s="2" t="s">
        <v>85</v>
      </c>
      <c r="E51" s="2" t="s">
        <v>38</v>
      </c>
      <c r="F51" s="2" t="s">
        <v>20</v>
      </c>
      <c r="G51" s="2" t="s">
        <v>24</v>
      </c>
      <c r="H51" s="2" t="s">
        <v>75</v>
      </c>
      <c r="I51" s="11">
        <f t="shared" si="48"/>
        <v>2.1701388888888888E-2</v>
      </c>
      <c r="J51" s="11">
        <f t="shared" si="49"/>
        <v>2.1701388888888888E-2</v>
      </c>
      <c r="K51" s="11">
        <f t="shared" si="50"/>
        <v>2.1701388888888888E-2</v>
      </c>
      <c r="L51" s="11">
        <f t="shared" si="51"/>
        <v>2.1701388888888888E-2</v>
      </c>
      <c r="M51" s="11">
        <f t="shared" si="52"/>
        <v>2.1701388888888888E-2</v>
      </c>
      <c r="N51" s="11">
        <f t="shared" si="53"/>
        <v>2.1701388888888888E-2</v>
      </c>
      <c r="O51" s="11">
        <f t="shared" si="54"/>
        <v>2.1701388888888888E-2</v>
      </c>
      <c r="P51" s="2" t="s">
        <v>87</v>
      </c>
      <c r="Q51" s="2">
        <v>1</v>
      </c>
    </row>
    <row r="52" spans="1:23" ht="14.85" customHeight="1" x14ac:dyDescent="0.2">
      <c r="A52" s="22"/>
      <c r="B52" s="2" t="s">
        <v>58</v>
      </c>
      <c r="C52" s="2" t="s">
        <v>53</v>
      </c>
      <c r="D52" s="2" t="s">
        <v>85</v>
      </c>
      <c r="E52" s="2" t="s">
        <v>36</v>
      </c>
      <c r="F52" s="2" t="s">
        <v>20</v>
      </c>
      <c r="G52" s="2" t="s">
        <v>24</v>
      </c>
      <c r="H52" s="2" t="s">
        <v>75</v>
      </c>
      <c r="I52" s="11">
        <f t="shared" si="48"/>
        <v>5.5126791620727675E-4</v>
      </c>
      <c r="J52" s="11">
        <f t="shared" si="49"/>
        <v>5.5126791620727675E-4</v>
      </c>
      <c r="K52" s="11">
        <f t="shared" si="50"/>
        <v>5.5126791620727675E-4</v>
      </c>
      <c r="L52" s="11">
        <f t="shared" si="51"/>
        <v>5.5126791620727675E-4</v>
      </c>
      <c r="M52" s="11">
        <f t="shared" si="52"/>
        <v>5.5126791620727675E-4</v>
      </c>
      <c r="N52" s="11">
        <f t="shared" si="53"/>
        <v>5.5126791620727675E-4</v>
      </c>
      <c r="O52" s="11">
        <f t="shared" si="54"/>
        <v>5.5126791620727675E-4</v>
      </c>
      <c r="P52" s="2" t="s">
        <v>87</v>
      </c>
      <c r="Q52" s="2">
        <v>1</v>
      </c>
    </row>
    <row r="53" spans="1:23" ht="14.65" customHeight="1" x14ac:dyDescent="0.2">
      <c r="A53" s="22"/>
      <c r="B53" s="2" t="s">
        <v>62</v>
      </c>
      <c r="C53" s="2" t="s">
        <v>53</v>
      </c>
      <c r="D53" s="2" t="s">
        <v>85</v>
      </c>
      <c r="E53" s="2" t="s">
        <v>36</v>
      </c>
      <c r="F53" s="2" t="s">
        <v>20</v>
      </c>
      <c r="G53" s="2" t="s">
        <v>24</v>
      </c>
      <c r="H53" s="2" t="s">
        <v>75</v>
      </c>
      <c r="I53" s="11">
        <f t="shared" si="48"/>
        <v>8.6187083429096762E-4</v>
      </c>
      <c r="J53" s="11">
        <f t="shared" si="49"/>
        <v>8.6187083429096762E-4</v>
      </c>
      <c r="K53" s="11">
        <f t="shared" si="50"/>
        <v>8.6187083429096762E-4</v>
      </c>
      <c r="L53" s="11">
        <f t="shared" si="51"/>
        <v>8.6187083429096762E-4</v>
      </c>
      <c r="M53" s="11">
        <f t="shared" si="52"/>
        <v>8.6187083429096762E-4</v>
      </c>
      <c r="N53" s="11">
        <f t="shared" si="53"/>
        <v>8.6187083429096762E-4</v>
      </c>
      <c r="O53" s="11">
        <f t="shared" si="54"/>
        <v>8.6187083429096762E-4</v>
      </c>
      <c r="P53" s="2" t="s">
        <v>87</v>
      </c>
      <c r="Q53" s="2">
        <v>1</v>
      </c>
      <c r="W53" s="8"/>
    </row>
    <row r="54" spans="1:23" ht="14.65" customHeight="1" x14ac:dyDescent="0.2">
      <c r="A54" s="22"/>
      <c r="B54" s="2" t="s">
        <v>63</v>
      </c>
      <c r="C54" s="2" t="s">
        <v>53</v>
      </c>
      <c r="D54" s="2" t="s">
        <v>85</v>
      </c>
      <c r="E54" s="2" t="s">
        <v>36</v>
      </c>
      <c r="F54" s="2" t="s">
        <v>20</v>
      </c>
      <c r="G54" s="2" t="s">
        <v>24</v>
      </c>
      <c r="H54" s="2" t="s">
        <v>75</v>
      </c>
      <c r="I54" s="11">
        <f t="shared" si="48"/>
        <v>4.4619762027935859E-4</v>
      </c>
      <c r="J54" s="11">
        <f t="shared" si="49"/>
        <v>4.4619762027935859E-4</v>
      </c>
      <c r="K54" s="11">
        <f t="shared" si="50"/>
        <v>4.4619762027935859E-4</v>
      </c>
      <c r="L54" s="11">
        <f t="shared" si="51"/>
        <v>4.4619762027935859E-4</v>
      </c>
      <c r="M54" s="11">
        <f t="shared" si="52"/>
        <v>4.4619762027935859E-4</v>
      </c>
      <c r="N54" s="11">
        <f t="shared" si="53"/>
        <v>4.4619762027935859E-4</v>
      </c>
      <c r="O54" s="11">
        <f t="shared" si="54"/>
        <v>4.4619762027935859E-4</v>
      </c>
      <c r="P54" s="2" t="s">
        <v>87</v>
      </c>
      <c r="Q54" s="2">
        <v>1</v>
      </c>
      <c r="W54" s="8"/>
    </row>
    <row r="55" spans="1:23" ht="14.65" customHeight="1" x14ac:dyDescent="0.2">
      <c r="A55" s="22"/>
      <c r="B55" s="2" t="s">
        <v>65</v>
      </c>
      <c r="C55" s="2" t="s">
        <v>53</v>
      </c>
      <c r="D55" s="2" t="s">
        <v>85</v>
      </c>
      <c r="E55" s="2" t="s">
        <v>36</v>
      </c>
      <c r="F55" s="2" t="s">
        <v>20</v>
      </c>
      <c r="G55" s="2" t="s">
        <v>24</v>
      </c>
      <c r="H55" s="2" t="s">
        <v>75</v>
      </c>
      <c r="I55" s="11">
        <f t="shared" si="48"/>
        <v>1.9097222222222222E-3</v>
      </c>
      <c r="J55" s="11">
        <f t="shared" si="49"/>
        <v>1.9097222222222222E-3</v>
      </c>
      <c r="K55" s="11">
        <f t="shared" si="50"/>
        <v>1.9097222222222222E-3</v>
      </c>
      <c r="L55" s="11">
        <f t="shared" si="51"/>
        <v>1.9097222222222222E-3</v>
      </c>
      <c r="M55" s="11">
        <f t="shared" si="52"/>
        <v>1.9097222222222222E-3</v>
      </c>
      <c r="N55" s="11">
        <f t="shared" si="53"/>
        <v>1.9097222222222222E-3</v>
      </c>
      <c r="O55" s="11">
        <f t="shared" si="54"/>
        <v>1.9097222222222222E-3</v>
      </c>
      <c r="P55" s="2" t="s">
        <v>87</v>
      </c>
      <c r="Q55" s="2">
        <v>1</v>
      </c>
    </row>
    <row r="56" spans="1:23" ht="14.65" customHeight="1" x14ac:dyDescent="0.2">
      <c r="A56" s="22"/>
      <c r="B56" s="2" t="s">
        <v>66</v>
      </c>
      <c r="C56" s="2" t="s">
        <v>53</v>
      </c>
      <c r="D56" s="2" t="s">
        <v>85</v>
      </c>
      <c r="E56" s="2" t="s">
        <v>36</v>
      </c>
      <c r="F56" s="2" t="s">
        <v>20</v>
      </c>
      <c r="G56" s="2" t="s">
        <v>24</v>
      </c>
      <c r="H56" s="2" t="s">
        <v>75</v>
      </c>
      <c r="I56" s="11">
        <f t="shared" si="48"/>
        <v>1.9097222222222222E-3</v>
      </c>
      <c r="J56" s="11">
        <f t="shared" si="49"/>
        <v>1.9097222222222222E-3</v>
      </c>
      <c r="K56" s="11">
        <f t="shared" si="50"/>
        <v>1.9097222222222222E-3</v>
      </c>
      <c r="L56" s="11">
        <f t="shared" si="51"/>
        <v>1.9097222222222222E-3</v>
      </c>
      <c r="M56" s="11">
        <f t="shared" si="52"/>
        <v>1.9097222222222222E-3</v>
      </c>
      <c r="N56" s="11">
        <f t="shared" si="53"/>
        <v>1.9097222222222222E-3</v>
      </c>
      <c r="O56" s="11">
        <f t="shared" si="54"/>
        <v>1.9097222222222222E-3</v>
      </c>
      <c r="P56" s="2" t="s">
        <v>87</v>
      </c>
      <c r="Q56" s="2">
        <v>1</v>
      </c>
    </row>
    <row r="57" spans="1:23" ht="14.65" customHeight="1" x14ac:dyDescent="0.2">
      <c r="A57" s="22"/>
      <c r="B57" s="2" t="s">
        <v>58</v>
      </c>
      <c r="C57" s="2" t="s">
        <v>81</v>
      </c>
      <c r="D57" s="2" t="s">
        <v>85</v>
      </c>
      <c r="E57" s="2" t="s">
        <v>34</v>
      </c>
      <c r="F57" s="2" t="s">
        <v>20</v>
      </c>
      <c r="G57" s="2" t="s">
        <v>24</v>
      </c>
      <c r="H57" s="2" t="s">
        <v>75</v>
      </c>
      <c r="I57" s="11">
        <f t="shared" ref="I57:I61" si="55">I47*25+I52*298</f>
        <v>0.32414553472987873</v>
      </c>
      <c r="J57" s="11">
        <f t="shared" ref="J57:J61" si="56">J47*25+J52*298</f>
        <v>0.32414553472987873</v>
      </c>
      <c r="K57" s="11">
        <f t="shared" ref="K57:K61" si="57">K47*25+K52*298</f>
        <v>0.32414553472987873</v>
      </c>
      <c r="L57" s="11">
        <f t="shared" ref="L57:L61" si="58">L47*25+L52*298</f>
        <v>0.32414553472987873</v>
      </c>
      <c r="M57" s="11">
        <f t="shared" ref="M57:M61" si="59">M47*25+M52*298</f>
        <v>0.32414553472987873</v>
      </c>
      <c r="N57" s="11">
        <f t="shared" ref="N57:N61" si="60">N47*25+N52*298</f>
        <v>0.32414553472987873</v>
      </c>
      <c r="O57" s="11">
        <f t="shared" ref="O57:O61" si="61">O47*25+O52*298</f>
        <v>0.32414553472987873</v>
      </c>
      <c r="P57" s="2" t="s">
        <v>82</v>
      </c>
      <c r="Q57" s="2">
        <v>1</v>
      </c>
    </row>
    <row r="58" spans="1:23" ht="14.65" customHeight="1" x14ac:dyDescent="0.2">
      <c r="A58" s="22"/>
      <c r="B58" s="2" t="s">
        <v>62</v>
      </c>
      <c r="C58" s="2" t="s">
        <v>81</v>
      </c>
      <c r="D58" s="2" t="s">
        <v>85</v>
      </c>
      <c r="E58" s="2" t="s">
        <v>34</v>
      </c>
      <c r="F58" s="2" t="s">
        <v>20</v>
      </c>
      <c r="G58" s="2" t="s">
        <v>24</v>
      </c>
      <c r="H58" s="2" t="s">
        <v>75</v>
      </c>
      <c r="I58" s="11">
        <f t="shared" si="55"/>
        <v>0.50678005056308895</v>
      </c>
      <c r="J58" s="11">
        <f t="shared" si="56"/>
        <v>0.50678005056308895</v>
      </c>
      <c r="K58" s="11">
        <f t="shared" si="57"/>
        <v>0.50678005056308895</v>
      </c>
      <c r="L58" s="11">
        <f t="shared" si="58"/>
        <v>0.50678005056308895</v>
      </c>
      <c r="M58" s="11">
        <f t="shared" si="59"/>
        <v>0.50678005056308895</v>
      </c>
      <c r="N58" s="11">
        <f t="shared" si="60"/>
        <v>0.50678005056308895</v>
      </c>
      <c r="O58" s="11">
        <f t="shared" si="61"/>
        <v>0.50678005056308895</v>
      </c>
      <c r="P58" s="2" t="s">
        <v>82</v>
      </c>
      <c r="Q58" s="2">
        <v>1</v>
      </c>
    </row>
    <row r="59" spans="1:23" ht="14.65" customHeight="1" x14ac:dyDescent="0.2">
      <c r="A59" s="22"/>
      <c r="B59" s="2" t="s">
        <v>63</v>
      </c>
      <c r="C59" s="2" t="s">
        <v>81</v>
      </c>
      <c r="D59" s="2" t="s">
        <v>85</v>
      </c>
      <c r="E59" s="2" t="s">
        <v>34</v>
      </c>
      <c r="F59" s="2" t="s">
        <v>20</v>
      </c>
      <c r="G59" s="2" t="s">
        <v>24</v>
      </c>
      <c r="H59" s="2" t="s">
        <v>75</v>
      </c>
      <c r="I59" s="11">
        <f t="shared" si="55"/>
        <v>0.25098292809105022</v>
      </c>
      <c r="J59" s="11">
        <f t="shared" si="56"/>
        <v>0.25098292809105022</v>
      </c>
      <c r="K59" s="11">
        <f t="shared" si="57"/>
        <v>0.25098292809105022</v>
      </c>
      <c r="L59" s="11">
        <f t="shared" si="58"/>
        <v>0.25098292809105022</v>
      </c>
      <c r="M59" s="11">
        <f t="shared" si="59"/>
        <v>0.25098292809105022</v>
      </c>
      <c r="N59" s="11">
        <f t="shared" si="60"/>
        <v>0.25098292809105022</v>
      </c>
      <c r="O59" s="11">
        <f t="shared" si="61"/>
        <v>0.25098292809105022</v>
      </c>
      <c r="P59" s="2" t="s">
        <v>82</v>
      </c>
      <c r="Q59" s="2">
        <v>1</v>
      </c>
    </row>
    <row r="60" spans="1:23" ht="14.65" customHeight="1" x14ac:dyDescent="0.2">
      <c r="A60" s="22"/>
      <c r="B60" s="2" t="s">
        <v>65</v>
      </c>
      <c r="C60" s="2" t="s">
        <v>81</v>
      </c>
      <c r="D60" s="2" t="s">
        <v>85</v>
      </c>
      <c r="E60" s="2" t="s">
        <v>34</v>
      </c>
      <c r="F60" s="2" t="s">
        <v>20</v>
      </c>
      <c r="G60" s="2" t="s">
        <v>24</v>
      </c>
      <c r="H60" s="2" t="s">
        <v>75</v>
      </c>
      <c r="I60" s="11">
        <f t="shared" si="55"/>
        <v>1.1116319444444445</v>
      </c>
      <c r="J60" s="11">
        <f t="shared" si="56"/>
        <v>1.1116319444444445</v>
      </c>
      <c r="K60" s="11">
        <f t="shared" si="57"/>
        <v>1.1116319444444445</v>
      </c>
      <c r="L60" s="11">
        <f t="shared" si="58"/>
        <v>1.1116319444444445</v>
      </c>
      <c r="M60" s="11">
        <f t="shared" si="59"/>
        <v>1.1116319444444445</v>
      </c>
      <c r="N60" s="11">
        <f t="shared" si="60"/>
        <v>1.1116319444444445</v>
      </c>
      <c r="O60" s="11">
        <f t="shared" si="61"/>
        <v>1.1116319444444445</v>
      </c>
      <c r="P60" s="2" t="s">
        <v>82</v>
      </c>
      <c r="Q60" s="2">
        <v>1</v>
      </c>
    </row>
    <row r="61" spans="1:23" ht="14.65" customHeight="1" x14ac:dyDescent="0.2">
      <c r="A61" s="22"/>
      <c r="B61" s="2" t="s">
        <v>66</v>
      </c>
      <c r="C61" s="2" t="s">
        <v>81</v>
      </c>
      <c r="D61" s="2" t="s">
        <v>85</v>
      </c>
      <c r="E61" s="2" t="s">
        <v>34</v>
      </c>
      <c r="F61" s="2" t="s">
        <v>20</v>
      </c>
      <c r="G61" s="2" t="s">
        <v>24</v>
      </c>
      <c r="H61" s="2" t="s">
        <v>75</v>
      </c>
      <c r="I61" s="11">
        <f t="shared" si="55"/>
        <v>1.1116319444444445</v>
      </c>
      <c r="J61" s="11">
        <f t="shared" si="56"/>
        <v>1.1116319444444445</v>
      </c>
      <c r="K61" s="11">
        <f t="shared" si="57"/>
        <v>1.1116319444444445</v>
      </c>
      <c r="L61" s="11">
        <f t="shared" si="58"/>
        <v>1.1116319444444445</v>
      </c>
      <c r="M61" s="11">
        <f t="shared" si="59"/>
        <v>1.1116319444444445</v>
      </c>
      <c r="N61" s="11">
        <f t="shared" si="60"/>
        <v>1.1116319444444445</v>
      </c>
      <c r="O61" s="11">
        <f t="shared" si="61"/>
        <v>1.1116319444444445</v>
      </c>
      <c r="P61" s="2" t="s">
        <v>82</v>
      </c>
      <c r="Q61" s="2">
        <v>1</v>
      </c>
    </row>
    <row r="62" spans="1:23" ht="14.85" customHeight="1" x14ac:dyDescent="0.2">
      <c r="A62" s="22" t="s">
        <v>13</v>
      </c>
      <c r="B62" s="2" t="s">
        <v>58</v>
      </c>
      <c r="C62" s="2" t="s">
        <v>88</v>
      </c>
      <c r="D62" s="2" t="s">
        <v>89</v>
      </c>
      <c r="E62" s="2" t="s">
        <v>36</v>
      </c>
      <c r="F62" s="2" t="s">
        <v>20</v>
      </c>
      <c r="G62" s="2" t="s">
        <v>26</v>
      </c>
      <c r="H62" s="2" t="s">
        <v>75</v>
      </c>
      <c r="I62" s="11">
        <f>0.66/100</f>
        <v>6.6E-3</v>
      </c>
      <c r="J62" s="2">
        <f t="shared" ref="J62:J66" si="62">$I62</f>
        <v>6.6E-3</v>
      </c>
      <c r="K62" s="2">
        <f t="shared" ref="K62:K66" si="63">$I62</f>
        <v>6.6E-3</v>
      </c>
      <c r="L62" s="2">
        <f t="shared" ref="L62:L66" si="64">$I62</f>
        <v>6.6E-3</v>
      </c>
      <c r="M62" s="2">
        <f t="shared" ref="M62:M66" si="65">$I62</f>
        <v>6.6E-3</v>
      </c>
      <c r="N62" s="2">
        <f t="shared" ref="N62:N66" si="66">$I62</f>
        <v>6.6E-3</v>
      </c>
      <c r="O62" s="2">
        <f t="shared" ref="O62:O66" si="67">$I62</f>
        <v>6.6E-3</v>
      </c>
      <c r="P62" s="2" t="s">
        <v>90</v>
      </c>
      <c r="Q62" s="2">
        <v>1</v>
      </c>
    </row>
    <row r="63" spans="1:23" ht="14.65" customHeight="1" x14ac:dyDescent="0.2">
      <c r="A63" s="22"/>
      <c r="B63" s="2" t="s">
        <v>62</v>
      </c>
      <c r="C63" s="2" t="s">
        <v>88</v>
      </c>
      <c r="D63" s="2" t="s">
        <v>89</v>
      </c>
      <c r="E63" s="2" t="s">
        <v>36</v>
      </c>
      <c r="F63" s="2" t="s">
        <v>20</v>
      </c>
      <c r="G63" s="2" t="s">
        <v>26</v>
      </c>
      <c r="H63" s="2" t="s">
        <v>75</v>
      </c>
      <c r="I63" s="2">
        <f>0.38/100</f>
        <v>3.8E-3</v>
      </c>
      <c r="J63" s="2">
        <f t="shared" si="62"/>
        <v>3.8E-3</v>
      </c>
      <c r="K63" s="2">
        <f t="shared" si="63"/>
        <v>3.8E-3</v>
      </c>
      <c r="L63" s="2">
        <f t="shared" si="64"/>
        <v>3.8E-3</v>
      </c>
      <c r="M63" s="2">
        <f t="shared" si="65"/>
        <v>3.8E-3</v>
      </c>
      <c r="N63" s="2">
        <f t="shared" si="66"/>
        <v>3.8E-3</v>
      </c>
      <c r="O63" s="2">
        <f t="shared" si="67"/>
        <v>3.8E-3</v>
      </c>
      <c r="P63" s="2" t="s">
        <v>90</v>
      </c>
      <c r="Q63" s="2">
        <v>1</v>
      </c>
    </row>
    <row r="64" spans="1:23" ht="14.65" customHeight="1" x14ac:dyDescent="0.2">
      <c r="A64" s="22"/>
      <c r="B64" s="2" t="s">
        <v>63</v>
      </c>
      <c r="C64" s="2" t="s">
        <v>88</v>
      </c>
      <c r="D64" s="2" t="s">
        <v>89</v>
      </c>
      <c r="E64" s="2" t="s">
        <v>36</v>
      </c>
      <c r="F64" s="2" t="s">
        <v>20</v>
      </c>
      <c r="G64" s="2" t="s">
        <v>26</v>
      </c>
      <c r="H64" s="2" t="s">
        <v>75</v>
      </c>
      <c r="I64" s="2">
        <f>0.81/100</f>
        <v>8.1000000000000013E-3</v>
      </c>
      <c r="J64" s="2">
        <f t="shared" si="62"/>
        <v>8.1000000000000013E-3</v>
      </c>
      <c r="K64" s="2">
        <f t="shared" si="63"/>
        <v>8.1000000000000013E-3</v>
      </c>
      <c r="L64" s="2">
        <f t="shared" si="64"/>
        <v>8.1000000000000013E-3</v>
      </c>
      <c r="M64" s="2">
        <f t="shared" si="65"/>
        <v>8.1000000000000013E-3</v>
      </c>
      <c r="N64" s="2">
        <f t="shared" si="66"/>
        <v>8.1000000000000013E-3</v>
      </c>
      <c r="O64" s="2">
        <f t="shared" si="67"/>
        <v>8.1000000000000013E-3</v>
      </c>
      <c r="P64" s="2" t="s">
        <v>90</v>
      </c>
      <c r="Q64" s="2">
        <v>1</v>
      </c>
    </row>
    <row r="65" spans="1:17" ht="14.65" customHeight="1" x14ac:dyDescent="0.2">
      <c r="A65" s="22"/>
      <c r="B65" s="2" t="s">
        <v>65</v>
      </c>
      <c r="C65" s="2" t="s">
        <v>88</v>
      </c>
      <c r="D65" s="2" t="s">
        <v>89</v>
      </c>
      <c r="E65" s="2" t="s">
        <v>36</v>
      </c>
      <c r="F65" s="2" t="s">
        <v>20</v>
      </c>
      <c r="G65" s="2" t="s">
        <v>26</v>
      </c>
      <c r="H65" s="2" t="s">
        <v>75</v>
      </c>
      <c r="I65" s="2">
        <f t="shared" ref="I65:I66" si="68">0.06/100</f>
        <v>5.9999999999999995E-4</v>
      </c>
      <c r="J65" s="2">
        <f t="shared" si="62"/>
        <v>5.9999999999999995E-4</v>
      </c>
      <c r="K65" s="2">
        <f t="shared" si="63"/>
        <v>5.9999999999999995E-4</v>
      </c>
      <c r="L65" s="2">
        <f t="shared" si="64"/>
        <v>5.9999999999999995E-4</v>
      </c>
      <c r="M65" s="2">
        <f t="shared" si="65"/>
        <v>5.9999999999999995E-4</v>
      </c>
      <c r="N65" s="2">
        <f t="shared" si="66"/>
        <v>5.9999999999999995E-4</v>
      </c>
      <c r="O65" s="2">
        <f t="shared" si="67"/>
        <v>5.9999999999999995E-4</v>
      </c>
      <c r="P65" s="2" t="s">
        <v>90</v>
      </c>
      <c r="Q65" s="2">
        <v>1</v>
      </c>
    </row>
    <row r="66" spans="1:17" ht="14.65" customHeight="1" x14ac:dyDescent="0.2">
      <c r="A66" s="22"/>
      <c r="B66" s="2" t="s">
        <v>66</v>
      </c>
      <c r="C66" s="2" t="s">
        <v>88</v>
      </c>
      <c r="D66" s="2" t="s">
        <v>89</v>
      </c>
      <c r="E66" s="2" t="s">
        <v>36</v>
      </c>
      <c r="F66" s="2" t="s">
        <v>20</v>
      </c>
      <c r="G66" s="2" t="s">
        <v>26</v>
      </c>
      <c r="H66" s="2" t="s">
        <v>75</v>
      </c>
      <c r="I66" s="2">
        <f t="shared" si="68"/>
        <v>5.9999999999999995E-4</v>
      </c>
      <c r="J66" s="2">
        <f t="shared" si="62"/>
        <v>5.9999999999999995E-4</v>
      </c>
      <c r="K66" s="2">
        <f t="shared" si="63"/>
        <v>5.9999999999999995E-4</v>
      </c>
      <c r="L66" s="2">
        <f t="shared" si="64"/>
        <v>5.9999999999999995E-4</v>
      </c>
      <c r="M66" s="2">
        <f t="shared" si="65"/>
        <v>5.9999999999999995E-4</v>
      </c>
      <c r="N66" s="2">
        <f t="shared" si="66"/>
        <v>5.9999999999999995E-4</v>
      </c>
      <c r="O66" s="2">
        <f t="shared" si="67"/>
        <v>5.9999999999999995E-4</v>
      </c>
      <c r="P66" s="2" t="s">
        <v>90</v>
      </c>
      <c r="Q66" s="2">
        <v>1</v>
      </c>
    </row>
    <row r="67" spans="1:17" ht="14.65" customHeight="1" x14ac:dyDescent="0.2">
      <c r="A67" s="22"/>
      <c r="B67" s="2" t="s">
        <v>58</v>
      </c>
      <c r="C67" s="2" t="s">
        <v>81</v>
      </c>
      <c r="D67" s="2" t="s">
        <v>89</v>
      </c>
      <c r="E67" s="2" t="s">
        <v>34</v>
      </c>
      <c r="F67" s="2" t="s">
        <v>20</v>
      </c>
      <c r="G67" s="2" t="s">
        <v>26</v>
      </c>
      <c r="H67" s="2" t="s">
        <v>75</v>
      </c>
      <c r="I67" s="11">
        <f t="shared" ref="I67:I71" si="69">I62*298</f>
        <v>1.9667999999999999</v>
      </c>
      <c r="J67" s="11">
        <f t="shared" ref="J67:J71" si="70">J62*298</f>
        <v>1.9667999999999999</v>
      </c>
      <c r="K67" s="11">
        <f t="shared" ref="K67:K71" si="71">K62*298</f>
        <v>1.9667999999999999</v>
      </c>
      <c r="L67" s="11">
        <f t="shared" ref="L67:L71" si="72">L62*298</f>
        <v>1.9667999999999999</v>
      </c>
      <c r="M67" s="11">
        <f t="shared" ref="M67:M71" si="73">M62*298</f>
        <v>1.9667999999999999</v>
      </c>
      <c r="N67" s="11">
        <f t="shared" ref="N67:N71" si="74">N62*298</f>
        <v>1.9667999999999999</v>
      </c>
      <c r="O67" s="11">
        <f t="shared" ref="O67:O71" si="75">O62*298</f>
        <v>1.9667999999999999</v>
      </c>
      <c r="P67" s="2" t="s">
        <v>82</v>
      </c>
      <c r="Q67" s="2">
        <v>1</v>
      </c>
    </row>
    <row r="68" spans="1:17" ht="14.65" customHeight="1" x14ac:dyDescent="0.2">
      <c r="A68" s="22"/>
      <c r="B68" s="2" t="s">
        <v>62</v>
      </c>
      <c r="C68" s="2" t="s">
        <v>81</v>
      </c>
      <c r="D68" s="2" t="s">
        <v>89</v>
      </c>
      <c r="E68" s="2" t="s">
        <v>34</v>
      </c>
      <c r="F68" s="2" t="s">
        <v>20</v>
      </c>
      <c r="G68" s="2" t="s">
        <v>26</v>
      </c>
      <c r="H68" s="2" t="s">
        <v>75</v>
      </c>
      <c r="I68" s="11">
        <f t="shared" si="69"/>
        <v>1.1324000000000001</v>
      </c>
      <c r="J68" s="11">
        <f t="shared" si="70"/>
        <v>1.1324000000000001</v>
      </c>
      <c r="K68" s="11">
        <f t="shared" si="71"/>
        <v>1.1324000000000001</v>
      </c>
      <c r="L68" s="11">
        <f t="shared" si="72"/>
        <v>1.1324000000000001</v>
      </c>
      <c r="M68" s="11">
        <f t="shared" si="73"/>
        <v>1.1324000000000001</v>
      </c>
      <c r="N68" s="11">
        <f t="shared" si="74"/>
        <v>1.1324000000000001</v>
      </c>
      <c r="O68" s="11">
        <f t="shared" si="75"/>
        <v>1.1324000000000001</v>
      </c>
      <c r="P68" s="2" t="s">
        <v>82</v>
      </c>
      <c r="Q68" s="2">
        <v>1</v>
      </c>
    </row>
    <row r="69" spans="1:17" ht="14.65" customHeight="1" x14ac:dyDescent="0.2">
      <c r="A69" s="22"/>
      <c r="B69" s="2" t="s">
        <v>63</v>
      </c>
      <c r="C69" s="2" t="s">
        <v>81</v>
      </c>
      <c r="D69" s="2" t="s">
        <v>89</v>
      </c>
      <c r="E69" s="2" t="s">
        <v>34</v>
      </c>
      <c r="F69" s="2" t="s">
        <v>20</v>
      </c>
      <c r="G69" s="2" t="s">
        <v>26</v>
      </c>
      <c r="H69" s="2" t="s">
        <v>75</v>
      </c>
      <c r="I69" s="11">
        <f t="shared" si="69"/>
        <v>2.4138000000000002</v>
      </c>
      <c r="J69" s="11">
        <f t="shared" si="70"/>
        <v>2.4138000000000002</v>
      </c>
      <c r="K69" s="11">
        <f t="shared" si="71"/>
        <v>2.4138000000000002</v>
      </c>
      <c r="L69" s="11">
        <f t="shared" si="72"/>
        <v>2.4138000000000002</v>
      </c>
      <c r="M69" s="11">
        <f t="shared" si="73"/>
        <v>2.4138000000000002</v>
      </c>
      <c r="N69" s="11">
        <f t="shared" si="74"/>
        <v>2.4138000000000002</v>
      </c>
      <c r="O69" s="11">
        <f t="shared" si="75"/>
        <v>2.4138000000000002</v>
      </c>
      <c r="P69" s="2" t="s">
        <v>82</v>
      </c>
      <c r="Q69" s="2">
        <v>1</v>
      </c>
    </row>
    <row r="70" spans="1:17" ht="14.65" customHeight="1" x14ac:dyDescent="0.2">
      <c r="A70" s="22"/>
      <c r="B70" s="2" t="s">
        <v>65</v>
      </c>
      <c r="C70" s="2" t="s">
        <v>81</v>
      </c>
      <c r="D70" s="2" t="s">
        <v>89</v>
      </c>
      <c r="E70" s="2" t="s">
        <v>34</v>
      </c>
      <c r="F70" s="2" t="s">
        <v>20</v>
      </c>
      <c r="G70" s="2" t="s">
        <v>26</v>
      </c>
      <c r="H70" s="2" t="s">
        <v>75</v>
      </c>
      <c r="I70" s="11">
        <f t="shared" si="69"/>
        <v>0.17879999999999999</v>
      </c>
      <c r="J70" s="11">
        <f t="shared" si="70"/>
        <v>0.17879999999999999</v>
      </c>
      <c r="K70" s="11">
        <f t="shared" si="71"/>
        <v>0.17879999999999999</v>
      </c>
      <c r="L70" s="11">
        <f t="shared" si="72"/>
        <v>0.17879999999999999</v>
      </c>
      <c r="M70" s="11">
        <f t="shared" si="73"/>
        <v>0.17879999999999999</v>
      </c>
      <c r="N70" s="11">
        <f t="shared" si="74"/>
        <v>0.17879999999999999</v>
      </c>
      <c r="O70" s="11">
        <f t="shared" si="75"/>
        <v>0.17879999999999999</v>
      </c>
      <c r="P70" s="2" t="s">
        <v>82</v>
      </c>
      <c r="Q70" s="2">
        <v>1</v>
      </c>
    </row>
    <row r="71" spans="1:17" ht="14.65" customHeight="1" x14ac:dyDescent="0.2">
      <c r="A71" s="22"/>
      <c r="B71" s="2" t="s">
        <v>66</v>
      </c>
      <c r="C71" s="2" t="s">
        <v>81</v>
      </c>
      <c r="D71" s="2" t="s">
        <v>89</v>
      </c>
      <c r="E71" s="2" t="s">
        <v>34</v>
      </c>
      <c r="F71" s="2" t="s">
        <v>20</v>
      </c>
      <c r="G71" s="2" t="s">
        <v>26</v>
      </c>
      <c r="H71" s="2" t="s">
        <v>75</v>
      </c>
      <c r="I71" s="11">
        <f t="shared" si="69"/>
        <v>0.17879999999999999</v>
      </c>
      <c r="J71" s="11">
        <f t="shared" si="70"/>
        <v>0.17879999999999999</v>
      </c>
      <c r="K71" s="11">
        <f t="shared" si="71"/>
        <v>0.17879999999999999</v>
      </c>
      <c r="L71" s="11">
        <f t="shared" si="72"/>
        <v>0.17879999999999999</v>
      </c>
      <c r="M71" s="11">
        <f t="shared" si="73"/>
        <v>0.17879999999999999</v>
      </c>
      <c r="N71" s="11">
        <f t="shared" si="74"/>
        <v>0.17879999999999999</v>
      </c>
      <c r="O71" s="11">
        <f t="shared" si="75"/>
        <v>0.17879999999999999</v>
      </c>
      <c r="P71" s="2" t="s">
        <v>82</v>
      </c>
      <c r="Q71" s="2">
        <v>1</v>
      </c>
    </row>
    <row r="72" spans="1:17" ht="12.75" customHeight="1" x14ac:dyDescent="0.2">
      <c r="A72" s="22" t="s">
        <v>15</v>
      </c>
      <c r="B72" s="2" t="s">
        <v>58</v>
      </c>
      <c r="C72" s="2" t="s">
        <v>88</v>
      </c>
      <c r="D72" s="2" t="s">
        <v>89</v>
      </c>
      <c r="E72" s="2" t="s">
        <v>32</v>
      </c>
      <c r="F72" s="2" t="s">
        <v>20</v>
      </c>
      <c r="G72" s="2" t="s">
        <v>28</v>
      </c>
      <c r="H72" s="2" t="s">
        <v>75</v>
      </c>
      <c r="I72" s="11">
        <f>51.2/100</f>
        <v>0.51200000000000001</v>
      </c>
      <c r="J72" s="2">
        <f t="shared" ref="J72:J76" si="76">$I72</f>
        <v>0.51200000000000001</v>
      </c>
      <c r="K72" s="2">
        <f t="shared" ref="K72:K76" si="77">$I72</f>
        <v>0.51200000000000001</v>
      </c>
      <c r="L72" s="2">
        <f t="shared" ref="L72:L76" si="78">$I72</f>
        <v>0.51200000000000001</v>
      </c>
      <c r="M72" s="2">
        <f t="shared" ref="M72:M76" si="79">$I72</f>
        <v>0.51200000000000001</v>
      </c>
      <c r="N72" s="2">
        <f t="shared" ref="N72:N76" si="80">$I72</f>
        <v>0.51200000000000001</v>
      </c>
      <c r="O72" s="2">
        <f t="shared" ref="O72:O76" si="81">$I72</f>
        <v>0.51200000000000001</v>
      </c>
      <c r="P72" s="2" t="s">
        <v>91</v>
      </c>
      <c r="Q72" s="2">
        <v>1</v>
      </c>
    </row>
    <row r="73" spans="1:17" ht="12.75" customHeight="1" x14ac:dyDescent="0.2">
      <c r="A73" s="22"/>
      <c r="B73" s="2" t="s">
        <v>62</v>
      </c>
      <c r="C73" s="2" t="s">
        <v>88</v>
      </c>
      <c r="D73" s="2" t="s">
        <v>89</v>
      </c>
      <c r="E73" s="2" t="s">
        <v>32</v>
      </c>
      <c r="F73" s="2" t="s">
        <v>20</v>
      </c>
      <c r="G73" s="2" t="s">
        <v>28</v>
      </c>
      <c r="H73" s="2" t="s">
        <v>75</v>
      </c>
      <c r="I73" s="11">
        <f>13.5/100</f>
        <v>0.13500000000000001</v>
      </c>
      <c r="J73" s="2">
        <f t="shared" si="76"/>
        <v>0.13500000000000001</v>
      </c>
      <c r="K73" s="2">
        <f t="shared" si="77"/>
        <v>0.13500000000000001</v>
      </c>
      <c r="L73" s="2">
        <f t="shared" si="78"/>
        <v>0.13500000000000001</v>
      </c>
      <c r="M73" s="2">
        <f t="shared" si="79"/>
        <v>0.13500000000000001</v>
      </c>
      <c r="N73" s="2">
        <f t="shared" si="80"/>
        <v>0.13500000000000001</v>
      </c>
      <c r="O73" s="2">
        <f t="shared" si="81"/>
        <v>0.13500000000000001</v>
      </c>
      <c r="P73" s="2" t="s">
        <v>91</v>
      </c>
      <c r="Q73" s="2">
        <v>1</v>
      </c>
    </row>
    <row r="74" spans="1:17" ht="12.75" customHeight="1" x14ac:dyDescent="0.2">
      <c r="A74" s="22"/>
      <c r="B74" s="2" t="s">
        <v>63</v>
      </c>
      <c r="C74" s="2" t="s">
        <v>88</v>
      </c>
      <c r="D74" s="2" t="s">
        <v>89</v>
      </c>
      <c r="E74" s="2" t="s">
        <v>32</v>
      </c>
      <c r="F74" s="2" t="s">
        <v>20</v>
      </c>
      <c r="G74" s="2" t="s">
        <v>28</v>
      </c>
      <c r="H74" s="2" t="s">
        <v>75</v>
      </c>
      <c r="I74" s="11">
        <f>3.9/100</f>
        <v>3.9E-2</v>
      </c>
      <c r="J74" s="2">
        <f t="shared" si="76"/>
        <v>3.9E-2</v>
      </c>
      <c r="K74" s="2">
        <f t="shared" si="77"/>
        <v>3.9E-2</v>
      </c>
      <c r="L74" s="2">
        <f t="shared" si="78"/>
        <v>3.9E-2</v>
      </c>
      <c r="M74" s="2">
        <f t="shared" si="79"/>
        <v>3.9E-2</v>
      </c>
      <c r="N74" s="2">
        <f t="shared" si="80"/>
        <v>3.9E-2</v>
      </c>
      <c r="O74" s="2">
        <f t="shared" si="81"/>
        <v>3.9E-2</v>
      </c>
      <c r="P74" s="2" t="s">
        <v>91</v>
      </c>
      <c r="Q74" s="2">
        <v>1</v>
      </c>
    </row>
    <row r="75" spans="1:17" ht="14.65" customHeight="1" x14ac:dyDescent="0.2">
      <c r="A75" s="22"/>
      <c r="B75" s="2" t="s">
        <v>65</v>
      </c>
      <c r="C75" s="2" t="s">
        <v>88</v>
      </c>
      <c r="D75" s="2" t="s">
        <v>89</v>
      </c>
      <c r="E75" s="2" t="s">
        <v>32</v>
      </c>
      <c r="F75" s="2" t="s">
        <v>20</v>
      </c>
      <c r="G75" s="2" t="s">
        <v>28</v>
      </c>
      <c r="H75" s="2" t="s">
        <v>75</v>
      </c>
      <c r="I75" s="11">
        <f t="shared" ref="I75:I76" si="82">11.2/100</f>
        <v>0.11199999999999999</v>
      </c>
      <c r="J75" s="2">
        <f t="shared" si="76"/>
        <v>0.11199999999999999</v>
      </c>
      <c r="K75" s="2">
        <f t="shared" si="77"/>
        <v>0.11199999999999999</v>
      </c>
      <c r="L75" s="2">
        <f t="shared" si="78"/>
        <v>0.11199999999999999</v>
      </c>
      <c r="M75" s="2">
        <f t="shared" si="79"/>
        <v>0.11199999999999999</v>
      </c>
      <c r="N75" s="2">
        <f t="shared" si="80"/>
        <v>0.11199999999999999</v>
      </c>
      <c r="O75" s="2">
        <f t="shared" si="81"/>
        <v>0.11199999999999999</v>
      </c>
      <c r="P75" s="2" t="s">
        <v>91</v>
      </c>
      <c r="Q75" s="2">
        <v>1</v>
      </c>
    </row>
    <row r="76" spans="1:17" ht="14.65" customHeight="1" x14ac:dyDescent="0.2">
      <c r="A76" s="22"/>
      <c r="B76" s="2" t="s">
        <v>66</v>
      </c>
      <c r="C76" s="2" t="s">
        <v>88</v>
      </c>
      <c r="D76" s="2" t="s">
        <v>89</v>
      </c>
      <c r="E76" s="2" t="s">
        <v>32</v>
      </c>
      <c r="F76" s="2" t="s">
        <v>20</v>
      </c>
      <c r="G76" s="2" t="s">
        <v>28</v>
      </c>
      <c r="H76" s="2" t="s">
        <v>75</v>
      </c>
      <c r="I76" s="11">
        <f t="shared" si="82"/>
        <v>0.11199999999999999</v>
      </c>
      <c r="J76" s="2">
        <f t="shared" si="76"/>
        <v>0.11199999999999999</v>
      </c>
      <c r="K76" s="2">
        <f t="shared" si="77"/>
        <v>0.11199999999999999</v>
      </c>
      <c r="L76" s="2">
        <f t="shared" si="78"/>
        <v>0.11199999999999999</v>
      </c>
      <c r="M76" s="2">
        <f t="shared" si="79"/>
        <v>0.11199999999999999</v>
      </c>
      <c r="N76" s="2">
        <f t="shared" si="80"/>
        <v>0.11199999999999999</v>
      </c>
      <c r="O76" s="2">
        <f t="shared" si="81"/>
        <v>0.11199999999999999</v>
      </c>
      <c r="P76" s="2" t="s">
        <v>91</v>
      </c>
      <c r="Q76" s="2">
        <v>1</v>
      </c>
    </row>
    <row r="77" spans="1:17" ht="14.65" customHeight="1" x14ac:dyDescent="0.2">
      <c r="A77" s="22"/>
      <c r="B77" s="2" t="s">
        <v>58</v>
      </c>
      <c r="C77" s="2" t="s">
        <v>81</v>
      </c>
      <c r="D77" s="2" t="s">
        <v>89</v>
      </c>
      <c r="E77" s="2" t="s">
        <v>34</v>
      </c>
      <c r="F77" s="2" t="s">
        <v>20</v>
      </c>
      <c r="G77" s="2" t="s">
        <v>28</v>
      </c>
      <c r="H77" s="2" t="s">
        <v>75</v>
      </c>
      <c r="I77" s="11">
        <f t="shared" ref="I77:I81" si="83">I72</f>
        <v>0.51200000000000001</v>
      </c>
      <c r="J77" s="11">
        <f t="shared" ref="J77:J81" si="84">J72</f>
        <v>0.51200000000000001</v>
      </c>
      <c r="K77" s="11">
        <f t="shared" ref="K77:K81" si="85">K72</f>
        <v>0.51200000000000001</v>
      </c>
      <c r="L77" s="11">
        <f t="shared" ref="L77:L81" si="86">L72</f>
        <v>0.51200000000000001</v>
      </c>
      <c r="M77" s="11">
        <f t="shared" ref="M77:M81" si="87">M72</f>
        <v>0.51200000000000001</v>
      </c>
      <c r="N77" s="11">
        <f t="shared" ref="N77:N81" si="88">N72</f>
        <v>0.51200000000000001</v>
      </c>
      <c r="O77" s="11">
        <f t="shared" ref="O77:O81" si="89">O72</f>
        <v>0.51200000000000001</v>
      </c>
      <c r="P77" s="2" t="s">
        <v>82</v>
      </c>
      <c r="Q77" s="2">
        <v>1</v>
      </c>
    </row>
    <row r="78" spans="1:17" ht="14.85" customHeight="1" x14ac:dyDescent="0.2">
      <c r="A78" s="22"/>
      <c r="B78" s="2" t="s">
        <v>62</v>
      </c>
      <c r="C78" s="2" t="s">
        <v>81</v>
      </c>
      <c r="D78" s="2" t="s">
        <v>89</v>
      </c>
      <c r="E78" s="2" t="s">
        <v>34</v>
      </c>
      <c r="F78" s="2" t="s">
        <v>20</v>
      </c>
      <c r="G78" s="2" t="s">
        <v>28</v>
      </c>
      <c r="H78" s="2" t="s">
        <v>75</v>
      </c>
      <c r="I78" s="11">
        <f t="shared" si="83"/>
        <v>0.13500000000000001</v>
      </c>
      <c r="J78" s="11">
        <f t="shared" si="84"/>
        <v>0.13500000000000001</v>
      </c>
      <c r="K78" s="11">
        <f t="shared" si="85"/>
        <v>0.13500000000000001</v>
      </c>
      <c r="L78" s="11">
        <f t="shared" si="86"/>
        <v>0.13500000000000001</v>
      </c>
      <c r="M78" s="11">
        <f t="shared" si="87"/>
        <v>0.13500000000000001</v>
      </c>
      <c r="N78" s="11">
        <f t="shared" si="88"/>
        <v>0.13500000000000001</v>
      </c>
      <c r="O78" s="11">
        <f t="shared" si="89"/>
        <v>0.13500000000000001</v>
      </c>
      <c r="P78" s="2" t="s">
        <v>82</v>
      </c>
      <c r="Q78" s="2">
        <v>1</v>
      </c>
    </row>
    <row r="79" spans="1:17" ht="14.65" customHeight="1" x14ac:dyDescent="0.2">
      <c r="A79" s="22"/>
      <c r="B79" s="2" t="s">
        <v>63</v>
      </c>
      <c r="C79" s="2" t="s">
        <v>81</v>
      </c>
      <c r="D79" s="2" t="s">
        <v>89</v>
      </c>
      <c r="E79" s="2" t="s">
        <v>34</v>
      </c>
      <c r="F79" s="2" t="s">
        <v>20</v>
      </c>
      <c r="G79" s="2" t="s">
        <v>28</v>
      </c>
      <c r="H79" s="2" t="s">
        <v>75</v>
      </c>
      <c r="I79" s="11">
        <f t="shared" si="83"/>
        <v>3.9E-2</v>
      </c>
      <c r="J79" s="11">
        <f t="shared" si="84"/>
        <v>3.9E-2</v>
      </c>
      <c r="K79" s="11">
        <f t="shared" si="85"/>
        <v>3.9E-2</v>
      </c>
      <c r="L79" s="11">
        <f t="shared" si="86"/>
        <v>3.9E-2</v>
      </c>
      <c r="M79" s="11">
        <f t="shared" si="87"/>
        <v>3.9E-2</v>
      </c>
      <c r="N79" s="11">
        <f t="shared" si="88"/>
        <v>3.9E-2</v>
      </c>
      <c r="O79" s="11">
        <f t="shared" si="89"/>
        <v>3.9E-2</v>
      </c>
      <c r="P79" s="2" t="s">
        <v>82</v>
      </c>
      <c r="Q79" s="2">
        <v>1</v>
      </c>
    </row>
    <row r="80" spans="1:17" ht="14.65" customHeight="1" x14ac:dyDescent="0.2">
      <c r="A80" s="22"/>
      <c r="B80" s="2" t="s">
        <v>65</v>
      </c>
      <c r="C80" s="2" t="s">
        <v>81</v>
      </c>
      <c r="D80" s="2" t="s">
        <v>89</v>
      </c>
      <c r="E80" s="2" t="s">
        <v>34</v>
      </c>
      <c r="F80" s="2" t="s">
        <v>20</v>
      </c>
      <c r="G80" s="2" t="s">
        <v>28</v>
      </c>
      <c r="H80" s="2" t="s">
        <v>75</v>
      </c>
      <c r="I80" s="11">
        <f t="shared" si="83"/>
        <v>0.11199999999999999</v>
      </c>
      <c r="J80" s="11">
        <f t="shared" si="84"/>
        <v>0.11199999999999999</v>
      </c>
      <c r="K80" s="11">
        <f t="shared" si="85"/>
        <v>0.11199999999999999</v>
      </c>
      <c r="L80" s="11">
        <f t="shared" si="86"/>
        <v>0.11199999999999999</v>
      </c>
      <c r="M80" s="11">
        <f t="shared" si="87"/>
        <v>0.11199999999999999</v>
      </c>
      <c r="N80" s="11">
        <f t="shared" si="88"/>
        <v>0.11199999999999999</v>
      </c>
      <c r="O80" s="11">
        <f t="shared" si="89"/>
        <v>0.11199999999999999</v>
      </c>
      <c r="P80" s="2" t="s">
        <v>82</v>
      </c>
      <c r="Q80" s="2">
        <v>1</v>
      </c>
    </row>
    <row r="81" spans="1:17" ht="14.65" customHeight="1" x14ac:dyDescent="0.2">
      <c r="A81" s="22"/>
      <c r="B81" s="2" t="s">
        <v>66</v>
      </c>
      <c r="C81" s="2" t="s">
        <v>81</v>
      </c>
      <c r="D81" s="2" t="s">
        <v>89</v>
      </c>
      <c r="E81" s="2" t="s">
        <v>34</v>
      </c>
      <c r="F81" s="2" t="s">
        <v>20</v>
      </c>
      <c r="G81" s="2" t="s">
        <v>28</v>
      </c>
      <c r="H81" s="2" t="s">
        <v>75</v>
      </c>
      <c r="I81" s="11">
        <f t="shared" si="83"/>
        <v>0.11199999999999999</v>
      </c>
      <c r="J81" s="11">
        <f t="shared" si="84"/>
        <v>0.11199999999999999</v>
      </c>
      <c r="K81" s="11">
        <f t="shared" si="85"/>
        <v>0.11199999999999999</v>
      </c>
      <c r="L81" s="11">
        <f t="shared" si="86"/>
        <v>0.11199999999999999</v>
      </c>
      <c r="M81" s="11">
        <f t="shared" si="87"/>
        <v>0.11199999999999999</v>
      </c>
      <c r="N81" s="11">
        <f t="shared" si="88"/>
        <v>0.11199999999999999</v>
      </c>
      <c r="O81" s="11">
        <f t="shared" si="89"/>
        <v>0.11199999999999999</v>
      </c>
      <c r="P81" s="2" t="s">
        <v>82</v>
      </c>
      <c r="Q81" s="2">
        <v>1</v>
      </c>
    </row>
    <row r="82" spans="1:17" ht="14.65" customHeight="1" x14ac:dyDescent="0.2">
      <c r="A82" s="22" t="s">
        <v>17</v>
      </c>
      <c r="B82" s="2" t="s">
        <v>58</v>
      </c>
      <c r="C82" s="2" t="s">
        <v>92</v>
      </c>
      <c r="D82" s="2" t="s">
        <v>89</v>
      </c>
      <c r="E82" s="2" t="s">
        <v>32</v>
      </c>
      <c r="F82" s="2" t="s">
        <v>20</v>
      </c>
      <c r="G82" s="2" t="s">
        <v>30</v>
      </c>
      <c r="H82" s="2" t="s">
        <v>75</v>
      </c>
      <c r="I82" s="11">
        <f>52.77/100</f>
        <v>0.52770000000000006</v>
      </c>
      <c r="J82" s="2">
        <f t="shared" ref="J82:J86" si="90">$I82</f>
        <v>0.52770000000000006</v>
      </c>
      <c r="K82" s="2">
        <f t="shared" ref="K82:K86" si="91">$I82</f>
        <v>0.52770000000000006</v>
      </c>
      <c r="L82" s="2">
        <f t="shared" ref="L82:L86" si="92">$I82</f>
        <v>0.52770000000000006</v>
      </c>
      <c r="M82" s="2">
        <f t="shared" ref="M82:M86" si="93">$I82</f>
        <v>0.52770000000000006</v>
      </c>
      <c r="N82" s="2">
        <f t="shared" ref="N82:N86" si="94">$I82</f>
        <v>0.52770000000000006</v>
      </c>
      <c r="O82" s="2">
        <f t="shared" ref="O82:O86" si="95">$I82</f>
        <v>0.52770000000000006</v>
      </c>
      <c r="P82" s="2" t="s">
        <v>93</v>
      </c>
      <c r="Q82" s="2">
        <v>1</v>
      </c>
    </row>
    <row r="83" spans="1:17" ht="14.65" customHeight="1" x14ac:dyDescent="0.2">
      <c r="A83" s="22"/>
      <c r="B83" s="2" t="s">
        <v>62</v>
      </c>
      <c r="C83" s="2" t="s">
        <v>92</v>
      </c>
      <c r="D83" s="2" t="s">
        <v>89</v>
      </c>
      <c r="E83" s="2" t="s">
        <v>32</v>
      </c>
      <c r="F83" s="2" t="s">
        <v>20</v>
      </c>
      <c r="G83" s="2" t="s">
        <v>30</v>
      </c>
      <c r="H83" s="2" t="s">
        <v>75</v>
      </c>
      <c r="I83" s="2">
        <f>51.03/100</f>
        <v>0.51029999999999998</v>
      </c>
      <c r="J83" s="2">
        <f t="shared" si="90"/>
        <v>0.51029999999999998</v>
      </c>
      <c r="K83" s="2">
        <f t="shared" si="91"/>
        <v>0.51029999999999998</v>
      </c>
      <c r="L83" s="2">
        <f t="shared" si="92"/>
        <v>0.51029999999999998</v>
      </c>
      <c r="M83" s="2">
        <f t="shared" si="93"/>
        <v>0.51029999999999998</v>
      </c>
      <c r="N83" s="2">
        <f t="shared" si="94"/>
        <v>0.51029999999999998</v>
      </c>
      <c r="O83" s="2">
        <f t="shared" si="95"/>
        <v>0.51029999999999998</v>
      </c>
      <c r="P83" s="2" t="s">
        <v>93</v>
      </c>
      <c r="Q83" s="2">
        <v>1</v>
      </c>
    </row>
    <row r="84" spans="1:17" ht="14.65" customHeight="1" x14ac:dyDescent="0.2">
      <c r="A84" s="22"/>
      <c r="B84" s="2" t="s">
        <v>63</v>
      </c>
      <c r="C84" s="2" t="s">
        <v>92</v>
      </c>
      <c r="D84" s="2" t="s">
        <v>89</v>
      </c>
      <c r="E84" s="2" t="s">
        <v>32</v>
      </c>
      <c r="F84" s="2" t="s">
        <v>20</v>
      </c>
      <c r="G84" s="2" t="s">
        <v>30</v>
      </c>
      <c r="H84" s="2" t="s">
        <v>75</v>
      </c>
      <c r="I84" s="2">
        <f>43.9/100</f>
        <v>0.439</v>
      </c>
      <c r="J84" s="2">
        <f t="shared" si="90"/>
        <v>0.439</v>
      </c>
      <c r="K84" s="2">
        <f t="shared" si="91"/>
        <v>0.439</v>
      </c>
      <c r="L84" s="2">
        <f t="shared" si="92"/>
        <v>0.439</v>
      </c>
      <c r="M84" s="2">
        <f t="shared" si="93"/>
        <v>0.439</v>
      </c>
      <c r="N84" s="2">
        <f t="shared" si="94"/>
        <v>0.439</v>
      </c>
      <c r="O84" s="2">
        <f t="shared" si="95"/>
        <v>0.439</v>
      </c>
      <c r="P84" s="2" t="s">
        <v>93</v>
      </c>
      <c r="Q84" s="2">
        <v>1</v>
      </c>
    </row>
    <row r="85" spans="1:17" ht="14.65" customHeight="1" x14ac:dyDescent="0.2">
      <c r="A85" s="22"/>
      <c r="B85" s="2" t="s">
        <v>65</v>
      </c>
      <c r="C85" s="2" t="s">
        <v>92</v>
      </c>
      <c r="D85" s="2" t="s">
        <v>89</v>
      </c>
      <c r="E85" s="2" t="s">
        <v>32</v>
      </c>
      <c r="F85" s="2" t="s">
        <v>20</v>
      </c>
      <c r="G85" s="2" t="s">
        <v>30</v>
      </c>
      <c r="H85" s="2" t="s">
        <v>75</v>
      </c>
      <c r="I85" s="2">
        <f t="shared" ref="I85:I86" si="96">11.49/100</f>
        <v>0.1149</v>
      </c>
      <c r="J85" s="2">
        <f t="shared" si="90"/>
        <v>0.1149</v>
      </c>
      <c r="K85" s="2">
        <f t="shared" si="91"/>
        <v>0.1149</v>
      </c>
      <c r="L85" s="2">
        <f t="shared" si="92"/>
        <v>0.1149</v>
      </c>
      <c r="M85" s="2">
        <f t="shared" si="93"/>
        <v>0.1149</v>
      </c>
      <c r="N85" s="2">
        <f t="shared" si="94"/>
        <v>0.1149</v>
      </c>
      <c r="O85" s="2">
        <f t="shared" si="95"/>
        <v>0.1149</v>
      </c>
      <c r="P85" s="2" t="s">
        <v>93</v>
      </c>
      <c r="Q85" s="2">
        <v>1</v>
      </c>
    </row>
    <row r="86" spans="1:17" ht="14.65" customHeight="1" x14ac:dyDescent="0.2">
      <c r="A86" s="22"/>
      <c r="B86" s="2" t="s">
        <v>66</v>
      </c>
      <c r="C86" s="2" t="s">
        <v>92</v>
      </c>
      <c r="D86" s="2" t="s">
        <v>89</v>
      </c>
      <c r="E86" s="2" t="s">
        <v>32</v>
      </c>
      <c r="F86" s="2" t="s">
        <v>20</v>
      </c>
      <c r="G86" s="2" t="s">
        <v>30</v>
      </c>
      <c r="H86" s="2" t="s">
        <v>75</v>
      </c>
      <c r="I86" s="2">
        <f t="shared" si="96"/>
        <v>0.1149</v>
      </c>
      <c r="J86" s="2">
        <f t="shared" si="90"/>
        <v>0.1149</v>
      </c>
      <c r="K86" s="2">
        <f t="shared" si="91"/>
        <v>0.1149</v>
      </c>
      <c r="L86" s="2">
        <f t="shared" si="92"/>
        <v>0.1149</v>
      </c>
      <c r="M86" s="2">
        <f t="shared" si="93"/>
        <v>0.1149</v>
      </c>
      <c r="N86" s="2">
        <f t="shared" si="94"/>
        <v>0.1149</v>
      </c>
      <c r="O86" s="2">
        <f t="shared" si="95"/>
        <v>0.1149</v>
      </c>
      <c r="P86" s="2" t="s">
        <v>93</v>
      </c>
      <c r="Q86" s="2">
        <v>1</v>
      </c>
    </row>
    <row r="87" spans="1:17" ht="14.65" customHeight="1" x14ac:dyDescent="0.2">
      <c r="A87" s="22"/>
      <c r="B87" s="2" t="s">
        <v>58</v>
      </c>
      <c r="C87" s="2" t="s">
        <v>81</v>
      </c>
      <c r="D87" s="2" t="s">
        <v>89</v>
      </c>
      <c r="E87" s="2" t="s">
        <v>34</v>
      </c>
      <c r="F87" s="2" t="s">
        <v>20</v>
      </c>
      <c r="G87" s="2" t="s">
        <v>30</v>
      </c>
      <c r="H87" s="2" t="s">
        <v>75</v>
      </c>
      <c r="I87" s="11">
        <f t="shared" ref="I87:I91" si="97">I82</f>
        <v>0.52770000000000006</v>
      </c>
      <c r="J87" s="11">
        <f t="shared" ref="J87:J91" si="98">J82</f>
        <v>0.52770000000000006</v>
      </c>
      <c r="K87" s="11">
        <f t="shared" ref="K87:K91" si="99">K82</f>
        <v>0.52770000000000006</v>
      </c>
      <c r="L87" s="11">
        <f t="shared" ref="L87:L91" si="100">L82</f>
        <v>0.52770000000000006</v>
      </c>
      <c r="M87" s="11">
        <f t="shared" ref="M87:M91" si="101">M82</f>
        <v>0.52770000000000006</v>
      </c>
      <c r="N87" s="11">
        <f t="shared" ref="N87:N91" si="102">N82</f>
        <v>0.52770000000000006</v>
      </c>
      <c r="O87" s="11">
        <f t="shared" ref="O87:O91" si="103">O82</f>
        <v>0.52770000000000006</v>
      </c>
      <c r="P87" s="2" t="s">
        <v>82</v>
      </c>
      <c r="Q87" s="2">
        <v>1</v>
      </c>
    </row>
    <row r="88" spans="1:17" ht="14.65" customHeight="1" x14ac:dyDescent="0.2">
      <c r="A88" s="22"/>
      <c r="B88" s="2" t="s">
        <v>62</v>
      </c>
      <c r="C88" s="2" t="s">
        <v>81</v>
      </c>
      <c r="D88" s="2" t="s">
        <v>89</v>
      </c>
      <c r="E88" s="2" t="s">
        <v>34</v>
      </c>
      <c r="F88" s="2" t="s">
        <v>20</v>
      </c>
      <c r="G88" s="2" t="s">
        <v>30</v>
      </c>
      <c r="H88" s="2" t="s">
        <v>75</v>
      </c>
      <c r="I88" s="11">
        <f t="shared" si="97"/>
        <v>0.51029999999999998</v>
      </c>
      <c r="J88" s="11">
        <f t="shared" si="98"/>
        <v>0.51029999999999998</v>
      </c>
      <c r="K88" s="11">
        <f t="shared" si="99"/>
        <v>0.51029999999999998</v>
      </c>
      <c r="L88" s="11">
        <f t="shared" si="100"/>
        <v>0.51029999999999998</v>
      </c>
      <c r="M88" s="11">
        <f t="shared" si="101"/>
        <v>0.51029999999999998</v>
      </c>
      <c r="N88" s="11">
        <f t="shared" si="102"/>
        <v>0.51029999999999998</v>
      </c>
      <c r="O88" s="11">
        <f t="shared" si="103"/>
        <v>0.51029999999999998</v>
      </c>
      <c r="P88" s="2" t="s">
        <v>82</v>
      </c>
      <c r="Q88" s="2">
        <v>1</v>
      </c>
    </row>
    <row r="89" spans="1:17" ht="14.65" customHeight="1" x14ac:dyDescent="0.2">
      <c r="A89" s="22"/>
      <c r="B89" s="2" t="s">
        <v>63</v>
      </c>
      <c r="C89" s="2" t="s">
        <v>81</v>
      </c>
      <c r="D89" s="2" t="s">
        <v>89</v>
      </c>
      <c r="E89" s="2" t="s">
        <v>34</v>
      </c>
      <c r="F89" s="2" t="s">
        <v>20</v>
      </c>
      <c r="G89" s="2" t="s">
        <v>30</v>
      </c>
      <c r="H89" s="2" t="s">
        <v>75</v>
      </c>
      <c r="I89" s="11">
        <f t="shared" si="97"/>
        <v>0.439</v>
      </c>
      <c r="J89" s="11">
        <f t="shared" si="98"/>
        <v>0.439</v>
      </c>
      <c r="K89" s="11">
        <f t="shared" si="99"/>
        <v>0.439</v>
      </c>
      <c r="L89" s="11">
        <f t="shared" si="100"/>
        <v>0.439</v>
      </c>
      <c r="M89" s="11">
        <f t="shared" si="101"/>
        <v>0.439</v>
      </c>
      <c r="N89" s="11">
        <f t="shared" si="102"/>
        <v>0.439</v>
      </c>
      <c r="O89" s="11">
        <f t="shared" si="103"/>
        <v>0.439</v>
      </c>
      <c r="P89" s="2" t="s">
        <v>82</v>
      </c>
      <c r="Q89" s="2">
        <v>1</v>
      </c>
    </row>
    <row r="90" spans="1:17" ht="14.65" customHeight="1" x14ac:dyDescent="0.2">
      <c r="A90" s="22"/>
      <c r="B90" s="2" t="s">
        <v>65</v>
      </c>
      <c r="C90" s="2" t="s">
        <v>81</v>
      </c>
      <c r="D90" s="2" t="s">
        <v>89</v>
      </c>
      <c r="E90" s="2" t="s">
        <v>34</v>
      </c>
      <c r="F90" s="2" t="s">
        <v>20</v>
      </c>
      <c r="G90" s="2" t="s">
        <v>30</v>
      </c>
      <c r="H90" s="2" t="s">
        <v>75</v>
      </c>
      <c r="I90" s="11">
        <f t="shared" si="97"/>
        <v>0.1149</v>
      </c>
      <c r="J90" s="11">
        <f t="shared" si="98"/>
        <v>0.1149</v>
      </c>
      <c r="K90" s="11">
        <f t="shared" si="99"/>
        <v>0.1149</v>
      </c>
      <c r="L90" s="11">
        <f t="shared" si="100"/>
        <v>0.1149</v>
      </c>
      <c r="M90" s="11">
        <f t="shared" si="101"/>
        <v>0.1149</v>
      </c>
      <c r="N90" s="11">
        <f t="shared" si="102"/>
        <v>0.1149</v>
      </c>
      <c r="O90" s="11">
        <f t="shared" si="103"/>
        <v>0.1149</v>
      </c>
      <c r="P90" s="2" t="s">
        <v>82</v>
      </c>
      <c r="Q90" s="2">
        <v>1</v>
      </c>
    </row>
    <row r="91" spans="1:17" ht="14.65" customHeight="1" x14ac:dyDescent="0.2">
      <c r="A91" s="22"/>
      <c r="B91" s="2" t="s">
        <v>66</v>
      </c>
      <c r="C91" s="2" t="s">
        <v>81</v>
      </c>
      <c r="D91" s="2" t="s">
        <v>89</v>
      </c>
      <c r="E91" s="2" t="s">
        <v>34</v>
      </c>
      <c r="F91" s="2" t="s">
        <v>20</v>
      </c>
      <c r="G91" s="2" t="s">
        <v>30</v>
      </c>
      <c r="H91" s="2" t="s">
        <v>75</v>
      </c>
      <c r="I91" s="11">
        <f t="shared" si="97"/>
        <v>0.1149</v>
      </c>
      <c r="J91" s="11">
        <f t="shared" si="98"/>
        <v>0.1149</v>
      </c>
      <c r="K91" s="11">
        <f t="shared" si="99"/>
        <v>0.1149</v>
      </c>
      <c r="L91" s="11">
        <f t="shared" si="100"/>
        <v>0.1149</v>
      </c>
      <c r="M91" s="11">
        <f t="shared" si="101"/>
        <v>0.1149</v>
      </c>
      <c r="N91" s="11">
        <f t="shared" si="102"/>
        <v>0.1149</v>
      </c>
      <c r="O91" s="11">
        <f t="shared" si="103"/>
        <v>0.1149</v>
      </c>
      <c r="P91" s="2" t="s">
        <v>82</v>
      </c>
      <c r="Q91" s="2">
        <v>1</v>
      </c>
    </row>
    <row r="92" spans="1:17" ht="14.65" customHeight="1" x14ac:dyDescent="0.2">
      <c r="C92" s="12"/>
    </row>
    <row r="93" spans="1:17" ht="14.65" customHeight="1" x14ac:dyDescent="0.2">
      <c r="C93" s="12"/>
    </row>
    <row r="94" spans="1:17" ht="14.65" customHeight="1" x14ac:dyDescent="0.2">
      <c r="C94" s="12"/>
      <c r="J94" s="13"/>
      <c r="K94" s="13"/>
      <c r="L94" s="13"/>
      <c r="M94" s="13"/>
      <c r="N94" s="13"/>
      <c r="O94" s="13"/>
    </row>
    <row r="95" spans="1:17" ht="14.65" customHeight="1" x14ac:dyDescent="0.2">
      <c r="J95" s="13"/>
      <c r="K95" s="13"/>
      <c r="L95" s="13"/>
      <c r="M95" s="13"/>
      <c r="N95" s="13"/>
      <c r="O95" s="13"/>
    </row>
    <row r="96" spans="1:17" ht="14.65" customHeight="1" x14ac:dyDescent="0.2">
      <c r="C96" s="12"/>
      <c r="J96" s="13"/>
      <c r="K96" s="13"/>
      <c r="L96" s="13"/>
      <c r="M96" s="13"/>
      <c r="N96" s="13"/>
      <c r="O96" s="13"/>
    </row>
    <row r="97" spans="3:15" ht="14.65" customHeight="1" x14ac:dyDescent="0.2">
      <c r="C97" s="12"/>
      <c r="J97" s="13"/>
      <c r="K97" s="13"/>
      <c r="L97" s="13"/>
      <c r="M97" s="13"/>
      <c r="N97" s="13"/>
      <c r="O97" s="13"/>
    </row>
    <row r="98" spans="3:15" ht="14.65" customHeight="1" x14ac:dyDescent="0.2">
      <c r="C98" s="12"/>
      <c r="J98" s="13"/>
      <c r="K98" s="13"/>
      <c r="L98" s="13"/>
      <c r="M98" s="13"/>
      <c r="N98" s="13"/>
      <c r="O98" s="13"/>
    </row>
    <row r="99" spans="3:15" ht="14.65" customHeight="1" x14ac:dyDescent="0.2">
      <c r="J99" s="13"/>
      <c r="K99" s="13"/>
      <c r="L99" s="13"/>
      <c r="M99" s="13"/>
      <c r="N99" s="13"/>
      <c r="O99" s="13"/>
    </row>
    <row r="100" spans="3:15" ht="14.65" customHeight="1" x14ac:dyDescent="0.2">
      <c r="J100" s="13"/>
      <c r="K100" s="13"/>
      <c r="L100" s="13"/>
      <c r="M100" s="13"/>
      <c r="N100" s="13"/>
      <c r="O100" s="13"/>
    </row>
    <row r="101" spans="3:15" ht="12.75" customHeight="1" x14ac:dyDescent="0.2">
      <c r="J101" s="13"/>
      <c r="K101" s="13"/>
      <c r="L101" s="13"/>
      <c r="M101" s="13"/>
      <c r="N101" s="13"/>
      <c r="O101" s="13"/>
    </row>
    <row r="102" spans="3:15" ht="12.75" customHeight="1" x14ac:dyDescent="0.2">
      <c r="J102" s="13"/>
      <c r="K102" s="13"/>
      <c r="L102" s="13"/>
      <c r="M102" s="13"/>
      <c r="N102" s="13"/>
      <c r="O102" s="13"/>
    </row>
    <row r="103" spans="3:15" ht="12.75" customHeight="1" x14ac:dyDescent="0.2">
      <c r="J103" s="13"/>
      <c r="K103" s="13"/>
      <c r="L103" s="13"/>
      <c r="M103" s="13"/>
      <c r="N103" s="13"/>
      <c r="O103" s="13"/>
    </row>
    <row r="104" spans="3:15" ht="12.75" customHeight="1" x14ac:dyDescent="0.2">
      <c r="J104" s="13"/>
      <c r="K104" s="13"/>
      <c r="L104" s="13"/>
      <c r="M104" s="13"/>
      <c r="N104" s="13"/>
      <c r="O104" s="13"/>
    </row>
    <row r="105" spans="3:15" ht="12.75" customHeight="1" x14ac:dyDescent="0.2">
      <c r="J105" s="13"/>
      <c r="K105" s="13"/>
      <c r="L105" s="13"/>
      <c r="M105" s="13"/>
      <c r="N105" s="13"/>
      <c r="O105" s="13"/>
    </row>
    <row r="106" spans="3:15" ht="12.75" customHeight="1" x14ac:dyDescent="0.2">
      <c r="J106" s="13"/>
      <c r="K106" s="13"/>
      <c r="L106" s="13"/>
      <c r="M106" s="13"/>
      <c r="N106" s="13"/>
      <c r="O106" s="13"/>
    </row>
    <row r="107" spans="3:15" ht="12.75" customHeight="1" x14ac:dyDescent="0.2">
      <c r="J107" s="13"/>
      <c r="K107" s="13"/>
      <c r="L107" s="13"/>
      <c r="M107" s="13"/>
      <c r="N107" s="13"/>
      <c r="O107" s="13"/>
    </row>
    <row r="108" spans="3:15" ht="12.75" customHeight="1" x14ac:dyDescent="0.2">
      <c r="J108" s="13"/>
      <c r="K108" s="13"/>
      <c r="L108" s="13"/>
      <c r="M108" s="13"/>
      <c r="N108" s="13"/>
      <c r="O108" s="13"/>
    </row>
    <row r="109" spans="3:15" ht="12.75" customHeight="1" x14ac:dyDescent="0.2">
      <c r="J109" s="13"/>
      <c r="K109" s="13"/>
      <c r="L109" s="13"/>
      <c r="M109" s="13"/>
      <c r="N109" s="13"/>
      <c r="O109" s="13"/>
    </row>
    <row r="110" spans="3:15" ht="12.75" customHeight="1" x14ac:dyDescent="0.2">
      <c r="J110" s="13"/>
      <c r="K110" s="13"/>
      <c r="L110" s="13"/>
      <c r="M110" s="13"/>
      <c r="N110" s="13"/>
      <c r="O110" s="13"/>
    </row>
    <row r="111" spans="3:15" ht="12.75" customHeight="1" x14ac:dyDescent="0.2">
      <c r="J111" s="13"/>
      <c r="K111" s="13"/>
      <c r="L111" s="13"/>
      <c r="M111" s="13"/>
      <c r="N111" s="13"/>
      <c r="O111" s="13"/>
    </row>
    <row r="112" spans="3:15" ht="12.75" customHeight="1" x14ac:dyDescent="0.2">
      <c r="J112" s="13"/>
      <c r="K112" s="13"/>
      <c r="L112" s="13"/>
      <c r="M112" s="13"/>
      <c r="N112" s="13"/>
      <c r="O112" s="13"/>
    </row>
    <row r="113" spans="10:15" ht="12.75" customHeight="1" x14ac:dyDescent="0.2">
      <c r="J113" s="13"/>
      <c r="K113" s="13"/>
      <c r="L113" s="13"/>
      <c r="M113" s="13"/>
      <c r="N113" s="13"/>
      <c r="O113" s="13"/>
    </row>
    <row r="114" spans="10:15" ht="12.75" customHeight="1" x14ac:dyDescent="0.2">
      <c r="J114" s="13"/>
      <c r="K114" s="13"/>
      <c r="L114" s="13"/>
      <c r="M114" s="13"/>
      <c r="N114" s="13"/>
      <c r="O114" s="13"/>
    </row>
    <row r="115" spans="10:15" ht="12.75" customHeight="1" x14ac:dyDescent="0.2">
      <c r="J115" s="13"/>
      <c r="K115" s="13"/>
      <c r="L115" s="13"/>
      <c r="M115" s="13"/>
      <c r="N115" s="13"/>
      <c r="O115" s="13"/>
    </row>
    <row r="116" spans="10:15" ht="12.75" customHeight="1" x14ac:dyDescent="0.2">
      <c r="J116" s="13"/>
      <c r="K116" s="13"/>
      <c r="L116" s="13"/>
      <c r="M116" s="13"/>
      <c r="N116" s="13"/>
      <c r="O116" s="13"/>
    </row>
    <row r="117" spans="10:15" ht="12.75" customHeight="1" x14ac:dyDescent="0.2">
      <c r="J117" s="13"/>
      <c r="K117" s="13"/>
      <c r="L117" s="13"/>
      <c r="M117" s="13"/>
      <c r="N117" s="13"/>
      <c r="O117" s="13"/>
    </row>
    <row r="118" spans="10:15" ht="12.75" customHeight="1" x14ac:dyDescent="0.2">
      <c r="J118" s="13"/>
      <c r="K118" s="13"/>
      <c r="L118" s="13"/>
      <c r="M118" s="13"/>
      <c r="N118" s="13"/>
      <c r="O118" s="13"/>
    </row>
    <row r="119" spans="10:15" ht="12.75" customHeight="1" x14ac:dyDescent="0.2">
      <c r="J119" s="13"/>
      <c r="K119" s="13"/>
      <c r="L119" s="13"/>
      <c r="M119" s="13"/>
      <c r="N119" s="13"/>
      <c r="O119" s="13"/>
    </row>
    <row r="120" spans="10:15" ht="12.75" customHeight="1" x14ac:dyDescent="0.2">
      <c r="J120" s="13"/>
      <c r="K120" s="13"/>
      <c r="L120" s="13"/>
      <c r="M120" s="13"/>
      <c r="N120" s="13"/>
      <c r="O120" s="13"/>
    </row>
    <row r="121" spans="10:15" ht="12.75" customHeight="1" x14ac:dyDescent="0.2">
      <c r="J121" s="13"/>
      <c r="K121" s="13"/>
      <c r="L121" s="13"/>
      <c r="M121" s="13"/>
      <c r="N121" s="13"/>
      <c r="O121" s="13"/>
    </row>
    <row r="122" spans="10:15" ht="12.75" customHeight="1" x14ac:dyDescent="0.2">
      <c r="J122" s="13"/>
      <c r="K122" s="13"/>
      <c r="L122" s="13"/>
      <c r="M122" s="13"/>
      <c r="N122" s="13"/>
      <c r="O122" s="13"/>
    </row>
    <row r="123" spans="10:15" ht="12.75" customHeight="1" x14ac:dyDescent="0.2">
      <c r="J123" s="13"/>
      <c r="K123" s="13"/>
      <c r="L123" s="13"/>
      <c r="M123" s="13"/>
      <c r="N123" s="13"/>
      <c r="O123" s="13"/>
    </row>
    <row r="124" spans="10:15" ht="12.75" customHeight="1" x14ac:dyDescent="0.2">
      <c r="J124" s="13"/>
      <c r="K124" s="13"/>
      <c r="L124" s="13"/>
      <c r="M124" s="13"/>
      <c r="N124" s="13"/>
      <c r="O124" s="13"/>
    </row>
    <row r="125" spans="10:15" ht="12.75" customHeight="1" x14ac:dyDescent="0.2">
      <c r="J125" s="13"/>
      <c r="K125" s="13"/>
      <c r="L125" s="13"/>
      <c r="M125" s="13"/>
      <c r="N125" s="13"/>
      <c r="O125" s="13"/>
    </row>
    <row r="126" spans="10:15" ht="12.75" customHeight="1" x14ac:dyDescent="0.2">
      <c r="J126" s="13"/>
      <c r="K126" s="13"/>
      <c r="L126" s="13"/>
      <c r="M126" s="13"/>
      <c r="N126" s="13"/>
      <c r="O126" s="13"/>
    </row>
    <row r="127" spans="10:15" ht="12.75" customHeight="1" x14ac:dyDescent="0.2">
      <c r="J127" s="13"/>
      <c r="K127" s="13"/>
      <c r="L127" s="13"/>
      <c r="M127" s="13"/>
      <c r="N127" s="13"/>
      <c r="O127" s="13"/>
    </row>
    <row r="128" spans="10:15" ht="12.75" customHeight="1" x14ac:dyDescent="0.2">
      <c r="J128" s="13"/>
      <c r="K128" s="13"/>
      <c r="L128" s="13"/>
      <c r="M128" s="13"/>
      <c r="N128" s="13"/>
      <c r="O128" s="13"/>
    </row>
    <row r="129" spans="10:15" ht="12.75" customHeight="1" x14ac:dyDescent="0.2">
      <c r="J129" s="13"/>
      <c r="K129" s="13"/>
      <c r="L129" s="13"/>
      <c r="M129" s="13"/>
      <c r="N129" s="13"/>
      <c r="O129" s="13"/>
    </row>
    <row r="130" spans="10:15" ht="12.75" customHeight="1" x14ac:dyDescent="0.2">
      <c r="J130" s="13"/>
      <c r="K130" s="13"/>
      <c r="L130" s="13"/>
      <c r="M130" s="13"/>
      <c r="N130" s="13"/>
      <c r="O130" s="13"/>
    </row>
    <row r="131" spans="10:15" ht="12.75" customHeight="1" x14ac:dyDescent="0.2">
      <c r="J131" s="13"/>
      <c r="K131" s="13"/>
      <c r="L131" s="13"/>
      <c r="M131" s="13"/>
      <c r="N131" s="13"/>
      <c r="O131" s="13"/>
    </row>
    <row r="132" spans="10:15" ht="12.75" customHeight="1" x14ac:dyDescent="0.2">
      <c r="J132" s="13"/>
      <c r="K132" s="13"/>
      <c r="L132" s="13"/>
      <c r="M132" s="13"/>
      <c r="N132" s="13"/>
      <c r="O132" s="13"/>
    </row>
    <row r="133" spans="10:15" ht="12.75" customHeight="1" x14ac:dyDescent="0.2">
      <c r="J133" s="13"/>
      <c r="K133" s="13"/>
      <c r="L133" s="13"/>
      <c r="M133" s="13"/>
      <c r="N133" s="13"/>
      <c r="O133" s="13"/>
    </row>
    <row r="134" spans="10:15" ht="12.75" customHeight="1" x14ac:dyDescent="0.2">
      <c r="J134" s="13"/>
      <c r="K134" s="13"/>
      <c r="L134" s="13"/>
      <c r="M134" s="13"/>
      <c r="N134" s="13"/>
      <c r="O134" s="13"/>
    </row>
    <row r="135" spans="10:15" ht="12.75" customHeight="1" x14ac:dyDescent="0.2">
      <c r="J135" s="13"/>
      <c r="K135" s="13"/>
      <c r="L135" s="13"/>
      <c r="M135" s="13"/>
      <c r="N135" s="13"/>
      <c r="O135" s="13"/>
    </row>
    <row r="136" spans="10:15" ht="12.75" customHeight="1" x14ac:dyDescent="0.2">
      <c r="J136" s="13"/>
      <c r="K136" s="13"/>
      <c r="L136" s="13"/>
      <c r="M136" s="13"/>
      <c r="N136" s="13"/>
      <c r="O136" s="13"/>
    </row>
    <row r="137" spans="10:15" ht="12.75" customHeight="1" x14ac:dyDescent="0.2">
      <c r="J137" s="13"/>
      <c r="K137" s="13"/>
      <c r="L137" s="13"/>
      <c r="M137" s="13"/>
      <c r="N137" s="13"/>
      <c r="O137" s="13"/>
    </row>
    <row r="138" spans="10:15" ht="12.75" customHeight="1" x14ac:dyDescent="0.2">
      <c r="J138" s="13"/>
      <c r="K138" s="13"/>
      <c r="L138" s="13"/>
      <c r="M138" s="13"/>
      <c r="N138" s="13"/>
      <c r="O138" s="13"/>
    </row>
    <row r="139" spans="10:15" ht="12.75" customHeight="1" x14ac:dyDescent="0.2">
      <c r="J139" s="13"/>
      <c r="K139" s="13"/>
      <c r="L139" s="13"/>
      <c r="M139" s="13"/>
      <c r="N139" s="13"/>
      <c r="O139" s="13"/>
    </row>
    <row r="140" spans="10:15" ht="12.75" customHeight="1" x14ac:dyDescent="0.2">
      <c r="J140" s="13"/>
      <c r="K140" s="13"/>
      <c r="L140" s="13"/>
      <c r="M140" s="13"/>
      <c r="N140" s="13"/>
      <c r="O140" s="13"/>
    </row>
    <row r="141" spans="10:15" ht="12.75" customHeight="1" x14ac:dyDescent="0.2">
      <c r="J141" s="13"/>
      <c r="K141" s="13"/>
      <c r="L141" s="13"/>
      <c r="M141" s="13"/>
      <c r="N141" s="13"/>
      <c r="O141" s="13"/>
    </row>
    <row r="142" spans="10:15" ht="12.75" customHeight="1" x14ac:dyDescent="0.2">
      <c r="J142" s="13"/>
      <c r="K142" s="13"/>
      <c r="L142" s="13"/>
      <c r="M142" s="13"/>
      <c r="N142" s="13"/>
      <c r="O142" s="13"/>
    </row>
    <row r="143" spans="10:15" ht="12.75" customHeight="1" x14ac:dyDescent="0.2">
      <c r="J143" s="13"/>
      <c r="K143" s="13"/>
      <c r="L143" s="13"/>
      <c r="M143" s="13"/>
      <c r="N143" s="13"/>
      <c r="O143" s="13"/>
    </row>
    <row r="144" spans="10:15" ht="12.75" customHeight="1" x14ac:dyDescent="0.2">
      <c r="J144" s="13"/>
      <c r="K144" s="13"/>
      <c r="L144" s="13"/>
      <c r="M144" s="13"/>
      <c r="N144" s="13"/>
      <c r="O144" s="13"/>
    </row>
    <row r="145" spans="10:15" ht="12.75" customHeight="1" x14ac:dyDescent="0.2">
      <c r="J145" s="13"/>
      <c r="K145" s="13"/>
      <c r="L145" s="13"/>
      <c r="M145" s="13"/>
      <c r="N145" s="13"/>
      <c r="O145" s="13"/>
    </row>
    <row r="146" spans="10:15" ht="12.75" customHeight="1" x14ac:dyDescent="0.2">
      <c r="J146" s="13"/>
      <c r="K146" s="13"/>
      <c r="L146" s="13"/>
      <c r="M146" s="13"/>
      <c r="N146" s="13"/>
      <c r="O146" s="13"/>
    </row>
    <row r="147" spans="10:15" ht="12.75" customHeight="1" x14ac:dyDescent="0.2">
      <c r="J147" s="13"/>
      <c r="K147" s="13"/>
      <c r="L147" s="13"/>
      <c r="M147" s="13"/>
      <c r="N147" s="13"/>
      <c r="O147" s="13"/>
    </row>
    <row r="148" spans="10:15" ht="12.75" customHeight="1" x14ac:dyDescent="0.2">
      <c r="J148" s="13"/>
      <c r="K148" s="13"/>
      <c r="L148" s="13"/>
      <c r="M148" s="13"/>
      <c r="N148" s="13"/>
      <c r="O148" s="13"/>
    </row>
    <row r="149" spans="10:15" ht="12.75" customHeight="1" x14ac:dyDescent="0.2">
      <c r="J149" s="13"/>
      <c r="K149" s="13"/>
      <c r="L149" s="13"/>
      <c r="M149" s="13"/>
      <c r="N149" s="13"/>
      <c r="O149" s="13"/>
    </row>
    <row r="150" spans="10:15" ht="12.75" customHeight="1" x14ac:dyDescent="0.2">
      <c r="J150" s="13"/>
      <c r="K150" s="13"/>
      <c r="L150" s="13"/>
      <c r="M150" s="13"/>
      <c r="N150" s="13"/>
      <c r="O150" s="13"/>
    </row>
    <row r="151" spans="10:15" ht="12.75" customHeight="1" x14ac:dyDescent="0.2">
      <c r="J151" s="13"/>
      <c r="K151" s="13"/>
      <c r="L151" s="13"/>
      <c r="M151" s="13"/>
      <c r="N151" s="13"/>
      <c r="O151" s="13"/>
    </row>
    <row r="152" spans="10:15" ht="12.75" customHeight="1" x14ac:dyDescent="0.2">
      <c r="J152" s="13"/>
      <c r="K152" s="13"/>
      <c r="L152" s="13"/>
      <c r="M152" s="13"/>
      <c r="N152" s="13"/>
      <c r="O152" s="13"/>
    </row>
    <row r="153" spans="10:15" ht="12.75" customHeight="1" x14ac:dyDescent="0.2">
      <c r="J153" s="13"/>
      <c r="K153" s="13"/>
      <c r="L153" s="13"/>
      <c r="M153" s="13"/>
      <c r="N153" s="13"/>
      <c r="O153" s="13"/>
    </row>
    <row r="154" spans="10:15" ht="12.75" customHeight="1" x14ac:dyDescent="0.2">
      <c r="J154" s="13"/>
      <c r="K154" s="13"/>
      <c r="L154" s="13"/>
      <c r="M154" s="13"/>
      <c r="N154" s="13"/>
      <c r="O154" s="13"/>
    </row>
    <row r="155" spans="10:15" ht="12.75" customHeight="1" x14ac:dyDescent="0.2">
      <c r="J155" s="13"/>
      <c r="K155" s="13"/>
      <c r="L155" s="13"/>
      <c r="M155" s="13"/>
      <c r="N155" s="13"/>
      <c r="O155" s="13"/>
    </row>
    <row r="156" spans="10:15" ht="12.75" customHeight="1" x14ac:dyDescent="0.2">
      <c r="J156" s="13"/>
      <c r="K156" s="13"/>
      <c r="L156" s="13"/>
      <c r="M156" s="13"/>
      <c r="N156" s="13"/>
      <c r="O156" s="13"/>
    </row>
    <row r="157" spans="10:15" ht="12.75" customHeight="1" x14ac:dyDescent="0.2">
      <c r="J157" s="13"/>
      <c r="K157" s="13"/>
      <c r="L157" s="13"/>
      <c r="M157" s="13"/>
      <c r="N157" s="13"/>
      <c r="O157" s="13"/>
    </row>
    <row r="158" spans="10:15" ht="12.75" customHeight="1" x14ac:dyDescent="0.2">
      <c r="J158" s="13"/>
      <c r="K158" s="13"/>
      <c r="L158" s="13"/>
      <c r="M158" s="13"/>
      <c r="N158" s="13"/>
      <c r="O158" s="13"/>
    </row>
    <row r="159" spans="10:15" ht="12.75" customHeight="1" x14ac:dyDescent="0.2">
      <c r="J159" s="13"/>
      <c r="K159" s="13"/>
      <c r="L159" s="13"/>
      <c r="M159" s="13"/>
      <c r="N159" s="13"/>
      <c r="O159" s="13"/>
    </row>
    <row r="160" spans="10:15" ht="12.75" customHeight="1" x14ac:dyDescent="0.2">
      <c r="J160" s="13"/>
      <c r="K160" s="13"/>
      <c r="L160" s="13"/>
      <c r="M160" s="13"/>
      <c r="N160" s="13"/>
      <c r="O160" s="13"/>
    </row>
    <row r="161" spans="10:15" ht="12.75" customHeight="1" x14ac:dyDescent="0.2">
      <c r="J161" s="13"/>
      <c r="K161" s="13"/>
      <c r="L161" s="13"/>
      <c r="M161" s="13"/>
      <c r="N161" s="13"/>
      <c r="O161" s="13"/>
    </row>
    <row r="162" spans="10:15" ht="12.75" customHeight="1" x14ac:dyDescent="0.2">
      <c r="J162" s="13"/>
      <c r="K162" s="13"/>
      <c r="L162" s="13"/>
      <c r="M162" s="13"/>
      <c r="N162" s="13"/>
      <c r="O162" s="13"/>
    </row>
    <row r="163" spans="10:15" ht="12.75" customHeight="1" x14ac:dyDescent="0.2">
      <c r="J163" s="13"/>
      <c r="K163" s="13"/>
      <c r="L163" s="13"/>
      <c r="M163" s="13"/>
      <c r="N163" s="13"/>
      <c r="O163" s="13"/>
    </row>
    <row r="164" spans="10:15" ht="12.75" customHeight="1" x14ac:dyDescent="0.2">
      <c r="J164" s="13"/>
      <c r="K164" s="13"/>
      <c r="L164" s="13"/>
      <c r="M164" s="13"/>
      <c r="N164" s="13"/>
      <c r="O164" s="13"/>
    </row>
    <row r="165" spans="10:15" ht="12.75" customHeight="1" x14ac:dyDescent="0.2">
      <c r="J165" s="13"/>
      <c r="K165" s="13"/>
      <c r="L165" s="13"/>
      <c r="M165" s="13"/>
      <c r="N165" s="13"/>
      <c r="O165" s="13"/>
    </row>
    <row r="166" spans="10:15" ht="12.75" customHeight="1" x14ac:dyDescent="0.2">
      <c r="J166" s="13"/>
      <c r="K166" s="13"/>
      <c r="L166" s="13"/>
      <c r="M166" s="13"/>
      <c r="N166" s="13"/>
      <c r="O166" s="13"/>
    </row>
    <row r="167" spans="10:15" ht="12.75" customHeight="1" x14ac:dyDescent="0.2">
      <c r="J167" s="13"/>
      <c r="K167" s="13"/>
      <c r="L167" s="13"/>
      <c r="M167" s="13"/>
      <c r="N167" s="13"/>
      <c r="O167" s="13"/>
    </row>
    <row r="168" spans="10:15" ht="12.75" customHeight="1" x14ac:dyDescent="0.2">
      <c r="J168" s="13"/>
      <c r="K168" s="13"/>
      <c r="L168" s="13"/>
      <c r="M168" s="13"/>
      <c r="N168" s="13"/>
      <c r="O168" s="13"/>
    </row>
    <row r="169" spans="10:15" ht="12.75" customHeight="1" x14ac:dyDescent="0.2">
      <c r="J169" s="13"/>
      <c r="K169" s="13"/>
      <c r="L169" s="13"/>
      <c r="M169" s="13"/>
      <c r="N169" s="13"/>
      <c r="O169" s="13"/>
    </row>
    <row r="170" spans="10:15" ht="12.75" customHeight="1" x14ac:dyDescent="0.2">
      <c r="J170" s="13"/>
      <c r="K170" s="13"/>
      <c r="L170" s="13"/>
      <c r="M170" s="13"/>
      <c r="N170" s="13"/>
      <c r="O170" s="13"/>
    </row>
    <row r="171" spans="10:15" ht="12.75" customHeight="1" x14ac:dyDescent="0.2">
      <c r="J171" s="13"/>
      <c r="K171" s="13"/>
      <c r="L171" s="13"/>
      <c r="M171" s="13"/>
      <c r="N171" s="13"/>
      <c r="O171" s="13"/>
    </row>
    <row r="172" spans="10:15" ht="12.75" customHeight="1" x14ac:dyDescent="0.2">
      <c r="J172" s="13"/>
      <c r="K172" s="13"/>
      <c r="L172" s="13"/>
      <c r="M172" s="13"/>
      <c r="N172" s="13"/>
      <c r="O172" s="13"/>
    </row>
    <row r="173" spans="10:15" ht="12.75" customHeight="1" x14ac:dyDescent="0.2">
      <c r="J173" s="13"/>
      <c r="K173" s="13"/>
      <c r="L173" s="13"/>
      <c r="M173" s="13"/>
      <c r="N173" s="13"/>
      <c r="O173" s="13"/>
    </row>
    <row r="174" spans="10:15" ht="12.75" customHeight="1" x14ac:dyDescent="0.2">
      <c r="J174" s="13"/>
      <c r="K174" s="13"/>
      <c r="L174" s="13"/>
      <c r="M174" s="13"/>
      <c r="N174" s="13"/>
      <c r="O174" s="13"/>
    </row>
    <row r="175" spans="10:15" ht="12.75" customHeight="1" x14ac:dyDescent="0.2">
      <c r="J175" s="13"/>
      <c r="K175" s="13"/>
      <c r="L175" s="13"/>
      <c r="M175" s="13"/>
      <c r="N175" s="13"/>
      <c r="O175" s="13"/>
    </row>
    <row r="176" spans="10:15" ht="12.75" customHeight="1" x14ac:dyDescent="0.2">
      <c r="J176" s="13"/>
      <c r="K176" s="13"/>
      <c r="L176" s="13"/>
      <c r="M176" s="13"/>
      <c r="N176" s="13"/>
      <c r="O176" s="13"/>
    </row>
    <row r="177" spans="10:15" ht="12.75" customHeight="1" x14ac:dyDescent="0.2">
      <c r="J177" s="13"/>
      <c r="K177" s="13"/>
      <c r="L177" s="13"/>
      <c r="M177" s="13"/>
      <c r="N177" s="13"/>
      <c r="O177" s="13"/>
    </row>
    <row r="178" spans="10:15" ht="12.75" customHeight="1" x14ac:dyDescent="0.2">
      <c r="J178" s="13"/>
      <c r="K178" s="13"/>
      <c r="L178" s="13"/>
      <c r="M178" s="13"/>
      <c r="N178" s="13"/>
      <c r="O178" s="13"/>
    </row>
    <row r="179" spans="10:15" ht="12.75" customHeight="1" x14ac:dyDescent="0.2">
      <c r="J179" s="13"/>
      <c r="K179" s="13"/>
      <c r="L179" s="13"/>
      <c r="M179" s="13"/>
      <c r="N179" s="13"/>
      <c r="O179" s="13"/>
    </row>
    <row r="180" spans="10:15" ht="12.75" customHeight="1" x14ac:dyDescent="0.2">
      <c r="J180" s="13"/>
      <c r="K180" s="13"/>
      <c r="L180" s="13"/>
      <c r="M180" s="13"/>
      <c r="N180" s="13"/>
      <c r="O180" s="13"/>
    </row>
    <row r="181" spans="10:15" ht="12.75" customHeight="1" x14ac:dyDescent="0.2">
      <c r="J181" s="13"/>
      <c r="K181" s="13"/>
      <c r="L181" s="13"/>
      <c r="M181" s="13"/>
      <c r="N181" s="13"/>
      <c r="O181" s="13"/>
    </row>
    <row r="182" spans="10:15" ht="12.75" customHeight="1" x14ac:dyDescent="0.2">
      <c r="J182" s="13"/>
      <c r="K182" s="13"/>
      <c r="L182" s="13"/>
      <c r="M182" s="13"/>
      <c r="N182" s="13"/>
      <c r="O182" s="13"/>
    </row>
    <row r="183" spans="10:15" ht="12.75" customHeight="1" x14ac:dyDescent="0.2">
      <c r="J183" s="13"/>
      <c r="K183" s="13"/>
      <c r="L183" s="13"/>
      <c r="M183" s="13"/>
      <c r="N183" s="13"/>
      <c r="O183" s="13"/>
    </row>
    <row r="184" spans="10:15" ht="12.75" customHeight="1" x14ac:dyDescent="0.2">
      <c r="J184" s="13"/>
      <c r="K184" s="13"/>
      <c r="L184" s="13"/>
      <c r="M184" s="13"/>
      <c r="N184" s="13"/>
      <c r="O184" s="13"/>
    </row>
    <row r="185" spans="10:15" ht="12.75" customHeight="1" x14ac:dyDescent="0.2">
      <c r="J185" s="13"/>
      <c r="K185" s="13"/>
      <c r="L185" s="13"/>
      <c r="M185" s="13"/>
      <c r="N185" s="13"/>
      <c r="O185" s="13"/>
    </row>
    <row r="186" spans="10:15" ht="12.75" customHeight="1" x14ac:dyDescent="0.2">
      <c r="J186" s="13"/>
      <c r="K186" s="13"/>
      <c r="L186" s="13"/>
      <c r="M186" s="13"/>
      <c r="N186" s="13"/>
      <c r="O186" s="13"/>
    </row>
    <row r="187" spans="10:15" ht="12.75" customHeight="1" x14ac:dyDescent="0.2">
      <c r="J187" s="13"/>
      <c r="K187" s="13"/>
      <c r="L187" s="13"/>
      <c r="M187" s="13"/>
      <c r="N187" s="13"/>
      <c r="O187" s="13"/>
    </row>
    <row r="188" spans="10:15" ht="12.75" customHeight="1" x14ac:dyDescent="0.2">
      <c r="J188" s="13"/>
      <c r="K188" s="13"/>
      <c r="L188" s="13"/>
      <c r="M188" s="13"/>
      <c r="N188" s="13"/>
      <c r="O188" s="13"/>
    </row>
    <row r="189" spans="10:15" ht="12.75" customHeight="1" x14ac:dyDescent="0.2">
      <c r="J189" s="13"/>
      <c r="K189" s="13"/>
      <c r="L189" s="13"/>
      <c r="M189" s="13"/>
      <c r="N189" s="13"/>
      <c r="O189" s="13"/>
    </row>
    <row r="190" spans="10:15" ht="12.75" customHeight="1" x14ac:dyDescent="0.2">
      <c r="J190" s="13"/>
      <c r="K190" s="13"/>
      <c r="L190" s="13"/>
      <c r="M190" s="13"/>
      <c r="N190" s="13"/>
      <c r="O190" s="13"/>
    </row>
    <row r="191" spans="10:15" ht="12.75" customHeight="1" x14ac:dyDescent="0.2">
      <c r="J191" s="13"/>
      <c r="K191" s="13"/>
      <c r="L191" s="13"/>
      <c r="M191" s="13"/>
      <c r="N191" s="13"/>
      <c r="O191" s="13"/>
    </row>
    <row r="192" spans="10:15" ht="12.75" customHeight="1" x14ac:dyDescent="0.2">
      <c r="J192" s="13"/>
      <c r="K192" s="13"/>
      <c r="L192" s="13"/>
      <c r="M192" s="13"/>
      <c r="N192" s="13"/>
      <c r="O192" s="13"/>
    </row>
    <row r="193" spans="10:15" ht="12.75" customHeight="1" x14ac:dyDescent="0.2">
      <c r="J193" s="13"/>
      <c r="K193" s="13"/>
      <c r="L193" s="13"/>
      <c r="M193" s="13"/>
      <c r="N193" s="13"/>
      <c r="O193" s="13"/>
    </row>
  </sheetData>
  <sheetProtection selectLockedCells="1" selectUnlockedCells="1"/>
  <mergeCells count="8">
    <mergeCell ref="A72:A81"/>
    <mergeCell ref="A82:A91"/>
    <mergeCell ref="A2:A11"/>
    <mergeCell ref="A12:A21"/>
    <mergeCell ref="A22:A31"/>
    <mergeCell ref="A32:A46"/>
    <mergeCell ref="A47:A61"/>
    <mergeCell ref="A62:A7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zoomScale="115" zoomScaleNormal="115" workbookViewId="0">
      <selection activeCell="B12" sqref="B12"/>
    </sheetView>
  </sheetViews>
  <sheetFormatPr defaultColWidth="11.42578125" defaultRowHeight="12.75" x14ac:dyDescent="0.2"/>
  <cols>
    <col min="1" max="1" width="25.42578125" customWidth="1"/>
    <col min="3" max="3" width="14.85546875" customWidth="1"/>
    <col min="5" max="5" width="23" customWidth="1"/>
    <col min="6" max="6" width="21.7109375" customWidth="1"/>
  </cols>
  <sheetData>
    <row r="1" spans="1:7" ht="17.100000000000001" customHeight="1" x14ac:dyDescent="0.25">
      <c r="A1" s="14" t="s">
        <v>1</v>
      </c>
      <c r="B1" s="4" t="s">
        <v>40</v>
      </c>
      <c r="C1" s="4" t="s">
        <v>41</v>
      </c>
      <c r="D1" s="4" t="s">
        <v>42</v>
      </c>
      <c r="E1" s="4" t="s">
        <v>94</v>
      </c>
      <c r="F1" s="4" t="s">
        <v>44</v>
      </c>
      <c r="G1" s="4" t="s">
        <v>45</v>
      </c>
    </row>
    <row r="2" spans="1:7" ht="14.65" customHeight="1" x14ac:dyDescent="0.2">
      <c r="A2" s="2" t="s">
        <v>5</v>
      </c>
      <c r="B2" s="2" t="s">
        <v>46</v>
      </c>
      <c r="C2" s="2" t="s">
        <v>95</v>
      </c>
      <c r="D2" s="2" t="s">
        <v>96</v>
      </c>
      <c r="E2" s="2">
        <v>5</v>
      </c>
      <c r="F2" s="2" t="s">
        <v>97</v>
      </c>
      <c r="G2" s="2">
        <v>1</v>
      </c>
    </row>
    <row r="3" spans="1:7" ht="14.65" customHeight="1" x14ac:dyDescent="0.2">
      <c r="A3" s="2" t="s">
        <v>3</v>
      </c>
      <c r="B3" s="2" t="s">
        <v>46</v>
      </c>
      <c r="C3" s="2" t="s">
        <v>95</v>
      </c>
      <c r="D3" s="2" t="s">
        <v>96</v>
      </c>
      <c r="E3" s="2">
        <v>5</v>
      </c>
      <c r="F3" s="2" t="s">
        <v>97</v>
      </c>
      <c r="G3" s="2">
        <v>1</v>
      </c>
    </row>
    <row r="4" spans="1:7" ht="14.65" customHeight="1" x14ac:dyDescent="0.2">
      <c r="A4" s="2" t="s">
        <v>7</v>
      </c>
      <c r="B4" s="2" t="s">
        <v>46</v>
      </c>
      <c r="C4" s="2" t="s">
        <v>95</v>
      </c>
      <c r="D4" s="2" t="s">
        <v>96</v>
      </c>
      <c r="E4" s="2">
        <v>5</v>
      </c>
      <c r="F4" s="2" t="s">
        <v>97</v>
      </c>
      <c r="G4" s="2">
        <v>1</v>
      </c>
    </row>
    <row r="5" spans="1:7" ht="14.65" customHeight="1" x14ac:dyDescent="0.2">
      <c r="A5" s="2" t="s">
        <v>9</v>
      </c>
      <c r="B5" s="2" t="s">
        <v>46</v>
      </c>
      <c r="C5" s="2" t="s">
        <v>47</v>
      </c>
      <c r="D5" s="2" t="s">
        <v>96</v>
      </c>
      <c r="E5" s="2">
        <v>200</v>
      </c>
      <c r="F5" s="2" t="s">
        <v>98</v>
      </c>
      <c r="G5" s="2">
        <v>1</v>
      </c>
    </row>
    <row r="6" spans="1:7" ht="14.65" customHeight="1" x14ac:dyDescent="0.2">
      <c r="A6" s="2" t="s">
        <v>11</v>
      </c>
      <c r="B6" s="2" t="s">
        <v>46</v>
      </c>
      <c r="C6" s="2"/>
      <c r="D6" s="2" t="s">
        <v>96</v>
      </c>
      <c r="E6" s="2">
        <v>200</v>
      </c>
      <c r="F6" s="2" t="s">
        <v>99</v>
      </c>
      <c r="G6" s="2">
        <v>1</v>
      </c>
    </row>
    <row r="7" spans="1:7" ht="14.65" customHeight="1" x14ac:dyDescent="0.2">
      <c r="A7" s="2" t="s">
        <v>13</v>
      </c>
      <c r="B7" s="2" t="s">
        <v>46</v>
      </c>
      <c r="C7" s="2"/>
      <c r="D7" s="2" t="s">
        <v>96</v>
      </c>
      <c r="E7" s="2">
        <v>200</v>
      </c>
      <c r="F7" s="2" t="s">
        <v>100</v>
      </c>
      <c r="G7" s="2">
        <v>1</v>
      </c>
    </row>
    <row r="8" spans="1:7" ht="14.65" customHeight="1" x14ac:dyDescent="0.2">
      <c r="A8" s="2" t="s">
        <v>15</v>
      </c>
      <c r="B8" s="2" t="s">
        <v>46</v>
      </c>
      <c r="C8" s="2"/>
      <c r="D8" s="2" t="s">
        <v>96</v>
      </c>
      <c r="E8" s="2">
        <v>200</v>
      </c>
      <c r="F8" s="2" t="s">
        <v>101</v>
      </c>
      <c r="G8" s="2">
        <v>1</v>
      </c>
    </row>
    <row r="9" spans="1:7" ht="14.65" customHeight="1" x14ac:dyDescent="0.2">
      <c r="A9" s="2" t="s">
        <v>17</v>
      </c>
      <c r="B9" s="2" t="s">
        <v>46</v>
      </c>
      <c r="C9" s="2"/>
      <c r="D9" s="2" t="s">
        <v>96</v>
      </c>
      <c r="E9" s="2">
        <v>200</v>
      </c>
      <c r="F9" s="2" t="s">
        <v>102</v>
      </c>
      <c r="G9" s="2">
        <v>1</v>
      </c>
    </row>
    <row r="10" spans="1:7" ht="14.65" customHeight="1" x14ac:dyDescent="0.2"/>
    <row r="11" spans="1:7" ht="14.65" customHeight="1" x14ac:dyDescent="0.2"/>
    <row r="12" spans="1:7" ht="14.65" customHeight="1" x14ac:dyDescent="0.2"/>
    <row r="13" spans="1:7" ht="14.65" customHeight="1" x14ac:dyDescent="0.2"/>
    <row r="14" spans="1:7" ht="14.65" customHeight="1" x14ac:dyDescent="0.2"/>
    <row r="15" spans="1:7" ht="14.65" customHeight="1" x14ac:dyDescent="0.2"/>
    <row r="16" spans="1:7" ht="14.65" customHeight="1" x14ac:dyDescent="0.2"/>
    <row r="17" spans="7:8" ht="14.65" customHeight="1" x14ac:dyDescent="0.2">
      <c r="G17" s="15"/>
      <c r="H17" s="15"/>
    </row>
    <row r="18" spans="7:8" ht="14.65" customHeight="1" x14ac:dyDescent="0.2">
      <c r="G18" s="15"/>
      <c r="H18" s="15"/>
    </row>
    <row r="19" spans="7:8" ht="14.65" customHeight="1" x14ac:dyDescent="0.2">
      <c r="G19" s="15"/>
      <c r="H19" s="15"/>
    </row>
    <row r="20" spans="7:8" ht="14.65" customHeight="1" x14ac:dyDescent="0.2">
      <c r="G20" s="15"/>
      <c r="H20" s="15"/>
    </row>
    <row r="21" spans="7:8" ht="14.65" customHeight="1" x14ac:dyDescent="0.2">
      <c r="G21" s="15"/>
      <c r="H21" s="15"/>
    </row>
    <row r="22" spans="7:8" ht="14.65" customHeight="1" x14ac:dyDescent="0.2"/>
    <row r="23" spans="7:8" ht="14.65" customHeight="1" x14ac:dyDescent="0.2"/>
    <row r="24" spans="7:8" ht="14.65" customHeight="1" x14ac:dyDescent="0.2"/>
    <row r="25" spans="7:8" ht="14.65" customHeight="1" x14ac:dyDescent="0.2"/>
    <row r="26" spans="7:8" ht="14.65" customHeight="1" x14ac:dyDescent="0.2"/>
    <row r="27" spans="7:8" ht="14.65" customHeight="1" x14ac:dyDescent="0.2"/>
    <row r="28" spans="7:8" ht="14.65" customHeight="1" x14ac:dyDescent="0.2"/>
    <row r="29" spans="7:8" ht="14.65" customHeight="1" x14ac:dyDescent="0.2"/>
    <row r="30" spans="7:8" ht="14.65" customHeight="1" x14ac:dyDescent="0.2"/>
    <row r="31" spans="7:8" ht="14.65" customHeight="1" x14ac:dyDescent="0.2"/>
    <row r="32" spans="7:8" ht="14.65" customHeight="1" x14ac:dyDescent="0.2"/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tabSelected="1" zoomScale="80" zoomScaleNormal="80" workbookViewId="0">
      <selection activeCell="E9" sqref="E9"/>
    </sheetView>
  </sheetViews>
  <sheetFormatPr defaultColWidth="11.42578125" defaultRowHeight="12.75" x14ac:dyDescent="0.2"/>
  <cols>
    <col min="1" max="1" width="21" customWidth="1"/>
    <col min="3" max="3" width="18.42578125" customWidth="1"/>
    <col min="5" max="5" width="13.5703125" customWidth="1"/>
    <col min="13" max="13" width="25.85546875" customWidth="1"/>
  </cols>
  <sheetData>
    <row r="1" spans="1:7" ht="15.75" x14ac:dyDescent="0.25">
      <c r="A1" s="14" t="s">
        <v>1</v>
      </c>
      <c r="B1" s="4" t="s">
        <v>40</v>
      </c>
      <c r="C1" s="4" t="s">
        <v>41</v>
      </c>
      <c r="D1" s="4" t="s">
        <v>42</v>
      </c>
      <c r="E1" s="4">
        <v>2019</v>
      </c>
      <c r="F1" s="4" t="s">
        <v>44</v>
      </c>
      <c r="G1" s="4" t="s">
        <v>45</v>
      </c>
    </row>
    <row r="2" spans="1:7" x14ac:dyDescent="0.2">
      <c r="A2" s="22" t="s">
        <v>5</v>
      </c>
      <c r="B2" s="2" t="s">
        <v>58</v>
      </c>
      <c r="C2" s="2" t="s">
        <v>59</v>
      </c>
      <c r="D2" s="2" t="s">
        <v>60</v>
      </c>
      <c r="E2" s="2">
        <v>66.400000000000006</v>
      </c>
      <c r="F2" s="2"/>
      <c r="G2" s="2">
        <v>1</v>
      </c>
    </row>
    <row r="3" spans="1:7" x14ac:dyDescent="0.2">
      <c r="A3" s="22"/>
      <c r="B3" s="2" t="s">
        <v>62</v>
      </c>
      <c r="C3" s="2" t="s">
        <v>59</v>
      </c>
      <c r="D3" s="2" t="s">
        <v>60</v>
      </c>
      <c r="E3" s="2">
        <v>77.3</v>
      </c>
      <c r="F3" s="2"/>
      <c r="G3" s="2">
        <v>1</v>
      </c>
    </row>
    <row r="4" spans="1:7" x14ac:dyDescent="0.2">
      <c r="A4" s="22"/>
      <c r="B4" s="2" t="s">
        <v>63</v>
      </c>
      <c r="C4" s="2" t="s">
        <v>59</v>
      </c>
      <c r="D4" s="2" t="s">
        <v>60</v>
      </c>
      <c r="E4" s="2">
        <v>61</v>
      </c>
      <c r="F4" s="2"/>
      <c r="G4" s="2">
        <v>1</v>
      </c>
    </row>
    <row r="5" spans="1:7" x14ac:dyDescent="0.2">
      <c r="A5" s="22"/>
      <c r="B5" s="2" t="s">
        <v>64</v>
      </c>
      <c r="C5" s="2" t="s">
        <v>59</v>
      </c>
      <c r="D5" s="2" t="s">
        <v>60</v>
      </c>
      <c r="E5" s="2">
        <v>11.3</v>
      </c>
      <c r="F5" s="2"/>
      <c r="G5" s="2"/>
    </row>
    <row r="6" spans="1:7" x14ac:dyDescent="0.2">
      <c r="A6" s="22"/>
      <c r="B6" s="2" t="s">
        <v>65</v>
      </c>
      <c r="C6" s="2" t="s">
        <v>59</v>
      </c>
      <c r="D6" s="2" t="s">
        <v>60</v>
      </c>
      <c r="E6" s="16">
        <f>E5*'Conversion Factors'!$D$10</f>
        <v>10.708665309515197</v>
      </c>
      <c r="F6" s="2"/>
      <c r="G6" s="2">
        <v>1</v>
      </c>
    </row>
    <row r="7" spans="1:7" x14ac:dyDescent="0.2">
      <c r="A7" s="22"/>
      <c r="B7" s="2" t="s">
        <v>66</v>
      </c>
      <c r="C7" s="2" t="s">
        <v>59</v>
      </c>
      <c r="D7" s="2" t="s">
        <v>60</v>
      </c>
      <c r="E7" s="16">
        <f>E6*'Conversion Factors'!$D$11</f>
        <v>0.56038984834579819</v>
      </c>
      <c r="F7" s="2"/>
      <c r="G7" s="2">
        <v>1</v>
      </c>
    </row>
  </sheetData>
  <sheetProtection selectLockedCells="1" selectUnlockedCells="1"/>
  <mergeCells count="1">
    <mergeCell ref="A2:A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workbookViewId="0"/>
  </sheetViews>
  <sheetFormatPr defaultColWidth="8.7109375" defaultRowHeight="12.75" x14ac:dyDescent="0.2"/>
  <cols>
    <col min="2" max="2" width="9.85546875" customWidth="1"/>
    <col min="3" max="3" width="13.42578125" customWidth="1"/>
    <col min="4" max="5" width="10.42578125" customWidth="1"/>
    <col min="10" max="10" width="14.85546875" customWidth="1"/>
  </cols>
  <sheetData>
    <row r="2" spans="2:10" ht="15.75" x14ac:dyDescent="0.25">
      <c r="B2" s="23" t="s">
        <v>103</v>
      </c>
      <c r="C2" s="23"/>
      <c r="D2" s="23"/>
      <c r="E2" s="23"/>
      <c r="F2" s="23"/>
      <c r="G2" s="23"/>
      <c r="H2" s="23"/>
      <c r="I2" s="23"/>
      <c r="J2" s="23"/>
    </row>
    <row r="3" spans="2:10" ht="15.75" x14ac:dyDescent="0.25">
      <c r="B3" s="4"/>
      <c r="C3" s="4">
        <v>2020</v>
      </c>
      <c r="D3" s="4">
        <v>2025</v>
      </c>
      <c r="E3" s="4">
        <v>2030</v>
      </c>
      <c r="F3" s="4">
        <v>2035</v>
      </c>
      <c r="G3" s="4">
        <v>2040</v>
      </c>
      <c r="H3" s="4">
        <v>2045</v>
      </c>
      <c r="I3" s="4">
        <v>2050</v>
      </c>
      <c r="J3" s="4" t="s">
        <v>41</v>
      </c>
    </row>
    <row r="4" spans="2:10" x14ac:dyDescent="0.2">
      <c r="B4" s="2" t="s">
        <v>104</v>
      </c>
      <c r="C4" s="2">
        <v>1.38</v>
      </c>
      <c r="D4" s="2">
        <v>1.29</v>
      </c>
      <c r="E4" s="2">
        <v>1.27</v>
      </c>
      <c r="F4" s="2">
        <v>1.24</v>
      </c>
      <c r="G4" s="2">
        <v>1.23</v>
      </c>
      <c r="H4" s="2">
        <v>1.22</v>
      </c>
      <c r="I4" s="2">
        <v>1.2</v>
      </c>
      <c r="J4" s="2" t="s">
        <v>105</v>
      </c>
    </row>
    <row r="7" spans="2:10" ht="36" customHeight="1" x14ac:dyDescent="0.25">
      <c r="B7" s="24" t="s">
        <v>106</v>
      </c>
      <c r="C7" s="24"/>
      <c r="D7" s="24"/>
      <c r="E7" s="24"/>
    </row>
    <row r="8" spans="2:10" ht="31.5" customHeight="1" x14ac:dyDescent="0.2">
      <c r="B8" s="9" t="s">
        <v>40</v>
      </c>
      <c r="C8" s="9" t="s">
        <v>107</v>
      </c>
      <c r="D8" s="9" t="s">
        <v>108</v>
      </c>
      <c r="E8" s="9" t="s">
        <v>41</v>
      </c>
    </row>
    <row r="9" spans="2:10" x14ac:dyDescent="0.2">
      <c r="B9" s="2" t="s">
        <v>64</v>
      </c>
      <c r="C9" s="17">
        <v>519716</v>
      </c>
      <c r="D9" s="18">
        <f>C9/C9</f>
        <v>1</v>
      </c>
      <c r="E9" s="19" t="s">
        <v>109</v>
      </c>
    </row>
    <row r="10" spans="2:10" x14ac:dyDescent="0.2">
      <c r="B10" s="2" t="s">
        <v>65</v>
      </c>
      <c r="C10" s="17">
        <f>C9-C11</f>
        <v>492519</v>
      </c>
      <c r="D10" s="18">
        <f>C10/C9</f>
        <v>0.94766949641727405</v>
      </c>
      <c r="E10" s="19" t="s">
        <v>110</v>
      </c>
    </row>
    <row r="11" spans="2:10" x14ac:dyDescent="0.2">
      <c r="B11" s="2" t="s">
        <v>66</v>
      </c>
      <c r="C11" s="17">
        <v>27197</v>
      </c>
      <c r="D11" s="18">
        <f>C11/C9</f>
        <v>5.2330503582725951E-2</v>
      </c>
      <c r="E11" s="19" t="s">
        <v>111</v>
      </c>
    </row>
  </sheetData>
  <sheetProtection selectLockedCells="1" selectUnlockedCells="1"/>
  <mergeCells count="2">
    <mergeCell ref="B2:J2"/>
    <mergeCell ref="B7:E7"/>
  </mergeCells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Technologies and Commodities</vt:lpstr>
      <vt:lpstr>CostInvest</vt:lpstr>
      <vt:lpstr>CostFixed</vt:lpstr>
      <vt:lpstr>Demand</vt:lpstr>
      <vt:lpstr>Efficiency</vt:lpstr>
      <vt:lpstr>EmissionActivity</vt:lpstr>
      <vt:lpstr>LifetimeTech</vt:lpstr>
      <vt:lpstr>ExistingCapacity</vt:lpstr>
      <vt:lpstr>Conversion Factors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Wade</dc:creator>
  <cp:lastModifiedBy>Cameron Wade</cp:lastModifiedBy>
  <cp:revision>464</cp:revision>
  <cp:lastPrinted>1601-01-01T00:00:00Z</cp:lastPrinted>
  <dcterms:created xsi:type="dcterms:W3CDTF">2021-07-22T15:21:08Z</dcterms:created>
  <dcterms:modified xsi:type="dcterms:W3CDTF">2022-06-27T16:01:06Z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ate">
    <vt:lpwstr>YYYY-09-DDT11:35:25.619</vt:lpwstr>
  </property>
</Properties>
</file>