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oera-my.sharepoint.com/personal/malkatheri_netzeroatlantic_ca/Documents/model update/Modelsheets/"/>
    </mc:Choice>
  </mc:AlternateContent>
  <xr:revisionPtr revIDLastSave="44" documentId="13_ncr:1_{56F09A34-8419-4BBB-8E7D-628C1DAE5613}" xr6:coauthVersionLast="47" xr6:coauthVersionMax="47" xr10:uidLastSave="{0B965DE4-9E37-4394-B2B2-A83E26BDC8C8}"/>
  <bookViews>
    <workbookView xWindow="28692" yWindow="-1956" windowWidth="29016" windowHeight="15816" tabRatio="349" firstSheet="10" activeTab="13" xr2:uid="{00000000-000D-0000-FFFF-FFFF00000000}"/>
  </bookViews>
  <sheets>
    <sheet name="Technologies and Commodities" sheetId="1" r:id="rId1"/>
    <sheet name="CostInvest" sheetId="3" r:id="rId2"/>
    <sheet name="Demand" sheetId="7" r:id="rId3"/>
    <sheet name="CostVariable" sheetId="5" r:id="rId4"/>
    <sheet name="CostFixed" sheetId="4" r:id="rId5"/>
    <sheet name="CapacityToActivity" sheetId="6" r:id="rId6"/>
    <sheet name="Efficiency" sheetId="8" r:id="rId7"/>
    <sheet name="LifetimeTech" sheetId="11" r:id="rId8"/>
    <sheet name="EmissionActivity" sheetId="9" r:id="rId9"/>
    <sheet name="TechInputSplit" sheetId="10" r:id="rId10"/>
    <sheet name="Constraints" sheetId="12" r:id="rId11"/>
    <sheet name="RampUp and RampDown" sheetId="13" r:id="rId12"/>
    <sheet name="ExistingCapacity" sheetId="14" r:id="rId13"/>
    <sheet name="Data Sources" sheetId="15" r:id="rId14"/>
    <sheet name="Conversion Factors" sheetId="16"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2" i="5" l="1"/>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G42"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I38" i="5"/>
  <c r="H38" i="5"/>
  <c r="G38"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G9" i="5"/>
  <c r="F32" i="7"/>
  <c r="G3" i="7" l="1"/>
  <c r="I11" i="3" l="1"/>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M34" i="5"/>
  <c r="N34" i="5"/>
  <c r="O34" i="5"/>
  <c r="P34" i="5"/>
  <c r="Q34" i="5"/>
  <c r="R34" i="5"/>
  <c r="S34" i="5"/>
  <c r="T34" i="5"/>
  <c r="U34" i="5"/>
  <c r="V34" i="5"/>
  <c r="W34" i="5"/>
  <c r="X34" i="5"/>
  <c r="Y34" i="5"/>
  <c r="Z34" i="5"/>
  <c r="AA34" i="5"/>
  <c r="AB34" i="5"/>
  <c r="AC34" i="5"/>
  <c r="AD34" i="5"/>
  <c r="AE34" i="5"/>
  <c r="AF34" i="5"/>
  <c r="AG34" i="5"/>
  <c r="AH34" i="5"/>
  <c r="AI34" i="5"/>
  <c r="AJ34" i="5"/>
  <c r="AK34" i="5"/>
  <c r="H34" i="5"/>
  <c r="I34" i="5"/>
  <c r="J34" i="5"/>
  <c r="K34" i="5"/>
  <c r="L34" i="5"/>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H2" i="12"/>
  <c r="AI2" i="12"/>
  <c r="AJ2" i="12"/>
  <c r="AK2" i="12"/>
  <c r="AL2" i="12"/>
  <c r="AH3" i="12"/>
  <c r="AI3" i="12"/>
  <c r="AJ3" i="12"/>
  <c r="AK3" i="12"/>
  <c r="AL3" i="12"/>
  <c r="AH4" i="12"/>
  <c r="AI4" i="12"/>
  <c r="AJ4" i="12"/>
  <c r="AK4" i="12"/>
  <c r="AL4" i="12"/>
  <c r="AH5" i="12"/>
  <c r="AI5" i="12"/>
  <c r="AJ5" i="12"/>
  <c r="AK5" i="12"/>
  <c r="AL5" i="12"/>
  <c r="AH6" i="12"/>
  <c r="AI6" i="12"/>
  <c r="AJ6" i="12"/>
  <c r="AK6" i="12"/>
  <c r="AL6" i="12"/>
  <c r="AH7" i="12"/>
  <c r="AI7" i="12"/>
  <c r="AJ7" i="12"/>
  <c r="AK7" i="12"/>
  <c r="AL7" i="12"/>
  <c r="AH8" i="12"/>
  <c r="AI8" i="12"/>
  <c r="AJ8" i="12"/>
  <c r="AK8" i="12"/>
  <c r="AL8" i="12"/>
  <c r="AH9" i="12"/>
  <c r="AI9" i="12"/>
  <c r="AJ9" i="12"/>
  <c r="AK9" i="12"/>
  <c r="AL9" i="12"/>
  <c r="AH10" i="12"/>
  <c r="AI10" i="12"/>
  <c r="AJ10" i="12"/>
  <c r="AK10" i="12"/>
  <c r="AL10" i="12"/>
  <c r="AH11" i="12"/>
  <c r="AI11" i="12"/>
  <c r="AJ11" i="12"/>
  <c r="AK11" i="12"/>
  <c r="AL11" i="12"/>
  <c r="AH12" i="12"/>
  <c r="AI12" i="12"/>
  <c r="AJ12" i="12"/>
  <c r="AK12" i="12"/>
  <c r="AL12" i="12"/>
  <c r="AH13" i="12"/>
  <c r="AI13" i="12"/>
  <c r="AJ13" i="12"/>
  <c r="AK13" i="12"/>
  <c r="AL13" i="12"/>
  <c r="AC2" i="12"/>
  <c r="AD2" i="12"/>
  <c r="AE2" i="12"/>
  <c r="AF2" i="12"/>
  <c r="AG2" i="12"/>
  <c r="AC3" i="12"/>
  <c r="AD3" i="12"/>
  <c r="AE3" i="12"/>
  <c r="AF3" i="12"/>
  <c r="AG3" i="12"/>
  <c r="AC4" i="12"/>
  <c r="AD4" i="12"/>
  <c r="AE4" i="12"/>
  <c r="AF4" i="12"/>
  <c r="AG4" i="12"/>
  <c r="AC5" i="12"/>
  <c r="AD5" i="12"/>
  <c r="AE5" i="12"/>
  <c r="AF5" i="12"/>
  <c r="AG5" i="12"/>
  <c r="AC6" i="12"/>
  <c r="AD6" i="12"/>
  <c r="AE6" i="12"/>
  <c r="AF6" i="12"/>
  <c r="AG6" i="12"/>
  <c r="AC7" i="12"/>
  <c r="AD7" i="12"/>
  <c r="AE7" i="12"/>
  <c r="AF7" i="12"/>
  <c r="AG7" i="12"/>
  <c r="AC8" i="12"/>
  <c r="AD8" i="12"/>
  <c r="AE8" i="12"/>
  <c r="AF8" i="12"/>
  <c r="AG8" i="12"/>
  <c r="AC9" i="12"/>
  <c r="AD9" i="12"/>
  <c r="AE9" i="12"/>
  <c r="AF9" i="12"/>
  <c r="AG9" i="12"/>
  <c r="AC10" i="12"/>
  <c r="AD10" i="12"/>
  <c r="AE10" i="12"/>
  <c r="AF10" i="12"/>
  <c r="AG10" i="12"/>
  <c r="AC11" i="12"/>
  <c r="AD11" i="12"/>
  <c r="AE11" i="12"/>
  <c r="AF11" i="12"/>
  <c r="AG11" i="12"/>
  <c r="AC12" i="12"/>
  <c r="AD12" i="12"/>
  <c r="AE12" i="12"/>
  <c r="AF12" i="12"/>
  <c r="AG12" i="12"/>
  <c r="AC13" i="12"/>
  <c r="AD13" i="12"/>
  <c r="AE13" i="12"/>
  <c r="AF13" i="12"/>
  <c r="AG13" i="12"/>
  <c r="X2" i="12"/>
  <c r="Y2" i="12"/>
  <c r="Z2" i="12"/>
  <c r="AA2" i="12"/>
  <c r="AB2" i="12"/>
  <c r="X3" i="12"/>
  <c r="Y3" i="12"/>
  <c r="Z3" i="12"/>
  <c r="AA3" i="12"/>
  <c r="AB3" i="12"/>
  <c r="X4" i="12"/>
  <c r="Y4" i="12"/>
  <c r="Z4" i="12"/>
  <c r="AA4" i="12"/>
  <c r="AB4" i="12"/>
  <c r="X5" i="12"/>
  <c r="Y5" i="12"/>
  <c r="Z5" i="12"/>
  <c r="AA5" i="12"/>
  <c r="AB5" i="12"/>
  <c r="X6" i="12"/>
  <c r="Y6" i="12"/>
  <c r="Z6" i="12"/>
  <c r="AA6" i="12"/>
  <c r="AB6" i="12"/>
  <c r="X7" i="12"/>
  <c r="Y7" i="12"/>
  <c r="Z7" i="12"/>
  <c r="AA7" i="12"/>
  <c r="AB7" i="12"/>
  <c r="X8" i="12"/>
  <c r="Y8" i="12"/>
  <c r="Z8" i="12"/>
  <c r="AA8" i="12"/>
  <c r="AB8" i="12"/>
  <c r="X9" i="12"/>
  <c r="Y9" i="12"/>
  <c r="Z9" i="12"/>
  <c r="AA9" i="12"/>
  <c r="AB9" i="12"/>
  <c r="X10" i="12"/>
  <c r="Y10" i="12"/>
  <c r="Z10" i="12"/>
  <c r="AA10" i="12"/>
  <c r="AB10" i="12"/>
  <c r="X11" i="12"/>
  <c r="Y11" i="12"/>
  <c r="Z11" i="12"/>
  <c r="AA11" i="12"/>
  <c r="AB11" i="12"/>
  <c r="X12" i="12"/>
  <c r="Y12" i="12"/>
  <c r="Z12" i="12"/>
  <c r="AA12" i="12"/>
  <c r="AB12" i="12"/>
  <c r="X13" i="12"/>
  <c r="Y13" i="12"/>
  <c r="Z13" i="12"/>
  <c r="AA13" i="12"/>
  <c r="AB13" i="12"/>
  <c r="S2" i="12"/>
  <c r="T2" i="12"/>
  <c r="U2" i="12"/>
  <c r="V2" i="12"/>
  <c r="W2" i="12"/>
  <c r="S3" i="12"/>
  <c r="T3" i="12"/>
  <c r="U3" i="12"/>
  <c r="V3" i="12"/>
  <c r="W3" i="12"/>
  <c r="S4" i="12"/>
  <c r="T4" i="12"/>
  <c r="U4" i="12"/>
  <c r="V4" i="12"/>
  <c r="W4" i="12"/>
  <c r="S5" i="12"/>
  <c r="T5" i="12"/>
  <c r="U5" i="12"/>
  <c r="V5" i="12"/>
  <c r="W5" i="12"/>
  <c r="S6" i="12"/>
  <c r="T6" i="12"/>
  <c r="U6" i="12"/>
  <c r="V6" i="12"/>
  <c r="W6" i="12"/>
  <c r="S7" i="12"/>
  <c r="T7" i="12"/>
  <c r="U7" i="12"/>
  <c r="V7" i="12"/>
  <c r="W7" i="12"/>
  <c r="S8" i="12"/>
  <c r="T8" i="12"/>
  <c r="U8" i="12"/>
  <c r="V8" i="12"/>
  <c r="W8" i="12"/>
  <c r="S9" i="12"/>
  <c r="T9" i="12"/>
  <c r="U9" i="12"/>
  <c r="V9" i="12"/>
  <c r="W9" i="12"/>
  <c r="S10" i="12"/>
  <c r="T10" i="12"/>
  <c r="U10" i="12"/>
  <c r="V10" i="12"/>
  <c r="W10" i="12"/>
  <c r="S11" i="12"/>
  <c r="T11" i="12"/>
  <c r="U11" i="12"/>
  <c r="V11" i="12"/>
  <c r="W11" i="12"/>
  <c r="S12" i="12"/>
  <c r="T12" i="12"/>
  <c r="U12" i="12"/>
  <c r="V12" i="12"/>
  <c r="W12" i="12"/>
  <c r="S13" i="12"/>
  <c r="T13" i="12"/>
  <c r="U13" i="12"/>
  <c r="V13" i="12"/>
  <c r="W13" i="12"/>
  <c r="R2" i="12"/>
  <c r="R3" i="12"/>
  <c r="R4" i="12"/>
  <c r="R5" i="12"/>
  <c r="R6" i="12"/>
  <c r="R7" i="12"/>
  <c r="R8" i="12"/>
  <c r="R9" i="12"/>
  <c r="R10" i="12"/>
  <c r="R11" i="12"/>
  <c r="R12" i="12"/>
  <c r="R13" i="12"/>
  <c r="N2" i="12"/>
  <c r="O2" i="12"/>
  <c r="P2" i="12"/>
  <c r="Q2" i="12"/>
  <c r="N3" i="12"/>
  <c r="O3" i="12"/>
  <c r="P3" i="12"/>
  <c r="Q3" i="12"/>
  <c r="N4" i="12"/>
  <c r="O4" i="12"/>
  <c r="P4" i="12"/>
  <c r="Q4" i="12"/>
  <c r="N5" i="12"/>
  <c r="O5" i="12"/>
  <c r="P5" i="12"/>
  <c r="Q5" i="12"/>
  <c r="N6" i="12"/>
  <c r="O6" i="12"/>
  <c r="P6" i="12"/>
  <c r="Q6" i="12"/>
  <c r="N7" i="12"/>
  <c r="O7" i="12"/>
  <c r="P7" i="12"/>
  <c r="Q7" i="12"/>
  <c r="N8" i="12"/>
  <c r="O8" i="12"/>
  <c r="P8" i="12"/>
  <c r="Q8" i="12"/>
  <c r="N9" i="12"/>
  <c r="O9" i="12"/>
  <c r="P9" i="12"/>
  <c r="Q9" i="12"/>
  <c r="N10" i="12"/>
  <c r="O10" i="12"/>
  <c r="P10" i="12"/>
  <c r="Q10" i="12"/>
  <c r="N11" i="12"/>
  <c r="O11" i="12"/>
  <c r="P11" i="12"/>
  <c r="Q11" i="12"/>
  <c r="N12" i="12"/>
  <c r="O12" i="12"/>
  <c r="P12" i="12"/>
  <c r="Q12" i="12"/>
  <c r="N13" i="12"/>
  <c r="O13" i="12"/>
  <c r="P13" i="12"/>
  <c r="Q13" i="12"/>
  <c r="M2" i="12"/>
  <c r="M3" i="12"/>
  <c r="M4" i="12"/>
  <c r="M5" i="12"/>
  <c r="M6" i="12"/>
  <c r="M7" i="12"/>
  <c r="M8" i="12"/>
  <c r="M9" i="12"/>
  <c r="M10" i="12"/>
  <c r="M11" i="12"/>
  <c r="M12" i="12"/>
  <c r="M13" i="12"/>
  <c r="I2" i="12"/>
  <c r="J2" i="12"/>
  <c r="K2" i="12"/>
  <c r="L2" i="12"/>
  <c r="I3" i="12"/>
  <c r="J3" i="12"/>
  <c r="K3" i="12"/>
  <c r="L3" i="12"/>
  <c r="I4" i="12"/>
  <c r="J4" i="12"/>
  <c r="K4" i="12"/>
  <c r="L4" i="12"/>
  <c r="I5" i="12"/>
  <c r="J5" i="12"/>
  <c r="K5" i="12"/>
  <c r="L5" i="12"/>
  <c r="I6" i="12"/>
  <c r="J6" i="12"/>
  <c r="K6" i="12"/>
  <c r="L6" i="12"/>
  <c r="I7" i="12"/>
  <c r="J7" i="12"/>
  <c r="K7" i="12"/>
  <c r="L7" i="12"/>
  <c r="I8" i="12"/>
  <c r="J8" i="12"/>
  <c r="K8" i="12"/>
  <c r="L8" i="12"/>
  <c r="I9" i="12"/>
  <c r="J9" i="12"/>
  <c r="K9" i="12"/>
  <c r="L9" i="12"/>
  <c r="I10" i="12"/>
  <c r="J10" i="12"/>
  <c r="K10" i="12"/>
  <c r="L10" i="12"/>
  <c r="I11" i="12"/>
  <c r="J11" i="12"/>
  <c r="K11" i="12"/>
  <c r="L11" i="12"/>
  <c r="I12" i="12"/>
  <c r="J12" i="12"/>
  <c r="K12" i="12"/>
  <c r="L12" i="12"/>
  <c r="I13" i="12"/>
  <c r="J13" i="12"/>
  <c r="K13" i="12"/>
  <c r="L13" i="12"/>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H32" i="9"/>
  <c r="I32" i="9"/>
  <c r="J32" i="9"/>
  <c r="K32" i="9"/>
  <c r="L32" i="9"/>
  <c r="M32" i="9"/>
  <c r="N32" i="9"/>
  <c r="O32" i="9"/>
  <c r="P32" i="9"/>
  <c r="Q32" i="9"/>
  <c r="R32" i="9"/>
  <c r="S32" i="9"/>
  <c r="T32" i="9"/>
  <c r="U32" i="9"/>
  <c r="V32" i="9"/>
  <c r="W32" i="9"/>
  <c r="X32" i="9"/>
  <c r="Y32" i="9"/>
  <c r="Z32" i="9"/>
  <c r="AA32" i="9"/>
  <c r="AB32" i="9"/>
  <c r="AC32" i="9"/>
  <c r="AD32" i="9"/>
  <c r="AD33" i="9" s="1"/>
  <c r="AE32" i="9"/>
  <c r="AF32" i="9"/>
  <c r="AG32" i="9"/>
  <c r="AH32" i="9"/>
  <c r="AI32" i="9"/>
  <c r="AJ32" i="9"/>
  <c r="AK32" i="9"/>
  <c r="H33" i="9"/>
  <c r="I33" i="9"/>
  <c r="J33" i="9"/>
  <c r="K33" i="9"/>
  <c r="L33" i="9"/>
  <c r="M33" i="9"/>
  <c r="N33" i="9"/>
  <c r="O33" i="9"/>
  <c r="P33" i="9"/>
  <c r="Q33" i="9"/>
  <c r="R33" i="9"/>
  <c r="S33" i="9"/>
  <c r="T33" i="9"/>
  <c r="U33" i="9"/>
  <c r="V33" i="9"/>
  <c r="W33" i="9"/>
  <c r="X33" i="9"/>
  <c r="Y33" i="9"/>
  <c r="Z33" i="9"/>
  <c r="AA33" i="9"/>
  <c r="AB33" i="9"/>
  <c r="AC33" i="9"/>
  <c r="AE33" i="9"/>
  <c r="AF33" i="9"/>
  <c r="AG33" i="9"/>
  <c r="AH33" i="9"/>
  <c r="AI33" i="9"/>
  <c r="AJ33" i="9"/>
  <c r="AK33" i="9"/>
  <c r="H28" i="9"/>
  <c r="I28" i="9"/>
  <c r="J28" i="9"/>
  <c r="K28" i="9"/>
  <c r="L28" i="9"/>
  <c r="L29" i="9" s="1"/>
  <c r="M28" i="9"/>
  <c r="N28" i="9"/>
  <c r="O28" i="9"/>
  <c r="P28" i="9"/>
  <c r="Q28" i="9"/>
  <c r="R28" i="9"/>
  <c r="S28" i="9"/>
  <c r="T28" i="9"/>
  <c r="U28" i="9"/>
  <c r="V28" i="9"/>
  <c r="W28" i="9"/>
  <c r="X28" i="9"/>
  <c r="Y28" i="9"/>
  <c r="Z28" i="9"/>
  <c r="AA28" i="9"/>
  <c r="AB28" i="9"/>
  <c r="AC28" i="9"/>
  <c r="AD28" i="9"/>
  <c r="AE28" i="9"/>
  <c r="AF28" i="9"/>
  <c r="AG28" i="9"/>
  <c r="AH28" i="9"/>
  <c r="AI28" i="9"/>
  <c r="AJ28" i="9"/>
  <c r="AK28" i="9"/>
  <c r="H29" i="9"/>
  <c r="I29" i="9"/>
  <c r="J29" i="9"/>
  <c r="K29" i="9"/>
  <c r="M29" i="9"/>
  <c r="N29" i="9"/>
  <c r="O29" i="9"/>
  <c r="P29" i="9"/>
  <c r="Q29" i="9"/>
  <c r="R29" i="9"/>
  <c r="S29" i="9"/>
  <c r="T29" i="9"/>
  <c r="U29" i="9"/>
  <c r="V29" i="9"/>
  <c r="W29" i="9"/>
  <c r="X29" i="9"/>
  <c r="Y29" i="9"/>
  <c r="Z29" i="9"/>
  <c r="AA29" i="9"/>
  <c r="AB29" i="9"/>
  <c r="AC29" i="9"/>
  <c r="AD29" i="9"/>
  <c r="AE29" i="9"/>
  <c r="AF29" i="9"/>
  <c r="AG29" i="9"/>
  <c r="AH29" i="9"/>
  <c r="AI29" i="9"/>
  <c r="AJ29" i="9"/>
  <c r="AK29" i="9"/>
  <c r="H24" i="9"/>
  <c r="I24" i="9"/>
  <c r="J24" i="9"/>
  <c r="J25" i="9" s="1"/>
  <c r="K24" i="9"/>
  <c r="K25" i="9" s="1"/>
  <c r="L24" i="9"/>
  <c r="L25" i="9" s="1"/>
  <c r="M24" i="9"/>
  <c r="N24" i="9"/>
  <c r="O24" i="9"/>
  <c r="P24" i="9"/>
  <c r="P25" i="9" s="1"/>
  <c r="Q24" i="9"/>
  <c r="Q25" i="9" s="1"/>
  <c r="R24" i="9"/>
  <c r="R25" i="9" s="1"/>
  <c r="S24" i="9"/>
  <c r="T24" i="9"/>
  <c r="U24" i="9"/>
  <c r="V24" i="9"/>
  <c r="V25" i="9" s="1"/>
  <c r="W24" i="9"/>
  <c r="W25" i="9" s="1"/>
  <c r="X24" i="9"/>
  <c r="X25" i="9" s="1"/>
  <c r="Y24" i="9"/>
  <c r="Z24" i="9"/>
  <c r="AA24" i="9"/>
  <c r="AB24" i="9"/>
  <c r="AB25" i="9" s="1"/>
  <c r="AC24" i="9"/>
  <c r="AC25" i="9" s="1"/>
  <c r="AD24" i="9"/>
  <c r="AD25" i="9" s="1"/>
  <c r="H25" i="9"/>
  <c r="I25" i="9"/>
  <c r="M25" i="9"/>
  <c r="N25" i="9"/>
  <c r="O25" i="9"/>
  <c r="S25" i="9"/>
  <c r="T25" i="9"/>
  <c r="U25" i="9"/>
  <c r="Y25" i="9"/>
  <c r="Z25" i="9"/>
  <c r="AA25" i="9"/>
  <c r="AE24" i="9"/>
  <c r="AF24" i="9"/>
  <c r="AG24" i="9"/>
  <c r="AH24" i="9"/>
  <c r="AI24" i="9"/>
  <c r="AI25" i="9" s="1"/>
  <c r="AJ24" i="9"/>
  <c r="AJ25" i="9" s="1"/>
  <c r="AK24" i="9"/>
  <c r="AE25" i="9"/>
  <c r="AF25" i="9"/>
  <c r="AG25" i="9"/>
  <c r="AH25" i="9"/>
  <c r="AK25"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J21" i="9" s="1"/>
  <c r="AK19"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K21"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H11" i="9"/>
  <c r="I11" i="9"/>
  <c r="J11" i="9"/>
  <c r="K11" i="9"/>
  <c r="L11" i="9"/>
  <c r="M11" i="9"/>
  <c r="N11" i="9"/>
  <c r="O11" i="9"/>
  <c r="P11" i="9"/>
  <c r="Q11" i="9"/>
  <c r="R11" i="9"/>
  <c r="S11" i="9"/>
  <c r="T11" i="9"/>
  <c r="U11" i="9"/>
  <c r="V11" i="9"/>
  <c r="W11" i="9"/>
  <c r="X11" i="9"/>
  <c r="Y11" i="9"/>
  <c r="Z11" i="9"/>
  <c r="AA11" i="9"/>
  <c r="AB11" i="9"/>
  <c r="AC11" i="9"/>
  <c r="AD11" i="9"/>
  <c r="AD13" i="9" s="1"/>
  <c r="AE11" i="9"/>
  <c r="AF11" i="9"/>
  <c r="AG11" i="9"/>
  <c r="AH11" i="9"/>
  <c r="AI11" i="9"/>
  <c r="AJ11" i="9"/>
  <c r="AK11"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H13" i="9"/>
  <c r="I13" i="9"/>
  <c r="J13" i="9"/>
  <c r="K13" i="9"/>
  <c r="L13" i="9"/>
  <c r="M13" i="9"/>
  <c r="N13" i="9"/>
  <c r="O13" i="9"/>
  <c r="P13" i="9"/>
  <c r="Q13" i="9"/>
  <c r="R13" i="9"/>
  <c r="S13" i="9"/>
  <c r="T13" i="9"/>
  <c r="U13" i="9"/>
  <c r="V13" i="9"/>
  <c r="W13" i="9"/>
  <c r="X13" i="9"/>
  <c r="Y13" i="9"/>
  <c r="Z13" i="9"/>
  <c r="AA13" i="9"/>
  <c r="AB13" i="9"/>
  <c r="AC13" i="9"/>
  <c r="AE13" i="9"/>
  <c r="AF13" i="9"/>
  <c r="AG13" i="9"/>
  <c r="AH13" i="9"/>
  <c r="AI13" i="9"/>
  <c r="AJ13" i="9"/>
  <c r="AK13"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P3" i="9"/>
  <c r="Q3" i="9"/>
  <c r="R3" i="9"/>
  <c r="S3" i="9"/>
  <c r="T3" i="9"/>
  <c r="T5" i="9" s="1"/>
  <c r="U3" i="9"/>
  <c r="V3" i="9"/>
  <c r="W3" i="9"/>
  <c r="X3" i="9"/>
  <c r="Y3" i="9"/>
  <c r="Z3" i="9"/>
  <c r="Z5" i="9" s="1"/>
  <c r="AA3" i="9"/>
  <c r="AB3" i="9"/>
  <c r="AC3" i="9"/>
  <c r="AD3" i="9"/>
  <c r="AE3" i="9"/>
  <c r="AF3" i="9"/>
  <c r="AF5" i="9" s="1"/>
  <c r="AG3" i="9"/>
  <c r="AH3" i="9"/>
  <c r="AI3" i="9"/>
  <c r="AJ3" i="9"/>
  <c r="AK3" i="9"/>
  <c r="AL3" i="9"/>
  <c r="AL5" i="9" s="1"/>
  <c r="P4" i="9"/>
  <c r="Q4" i="9"/>
  <c r="R4" i="9"/>
  <c r="S4" i="9"/>
  <c r="T4" i="9"/>
  <c r="U4" i="9"/>
  <c r="U5" i="9" s="1"/>
  <c r="V4" i="9"/>
  <c r="W4" i="9"/>
  <c r="X4" i="9"/>
  <c r="Y4" i="9"/>
  <c r="Z4" i="9"/>
  <c r="AA4" i="9"/>
  <c r="AA5" i="9" s="1"/>
  <c r="AB4" i="9"/>
  <c r="AC4" i="9"/>
  <c r="AD4" i="9"/>
  <c r="AE4" i="9"/>
  <c r="AF4" i="9"/>
  <c r="AG4" i="9"/>
  <c r="AG5" i="9" s="1"/>
  <c r="AH4" i="9"/>
  <c r="AI4" i="9"/>
  <c r="AJ4" i="9"/>
  <c r="AK4" i="9"/>
  <c r="AL4" i="9"/>
  <c r="P5" i="9"/>
  <c r="Q5" i="9"/>
  <c r="R5" i="9"/>
  <c r="S5" i="9"/>
  <c r="V5" i="9"/>
  <c r="W5" i="9"/>
  <c r="X5" i="9"/>
  <c r="Y5" i="9"/>
  <c r="AB5" i="9"/>
  <c r="AC5" i="9"/>
  <c r="AD5" i="9"/>
  <c r="AE5" i="9"/>
  <c r="AH5" i="9"/>
  <c r="AI5" i="9"/>
  <c r="AJ5" i="9"/>
  <c r="AK5" i="9"/>
  <c r="I3" i="9"/>
  <c r="J3" i="9"/>
  <c r="K3" i="9"/>
  <c r="L3" i="9"/>
  <c r="M3" i="9"/>
  <c r="N3" i="9"/>
  <c r="N5" i="9" s="1"/>
  <c r="O3" i="9"/>
  <c r="I4" i="9"/>
  <c r="J4" i="9"/>
  <c r="K4" i="9"/>
  <c r="L4" i="9"/>
  <c r="L5" i="9" s="1"/>
  <c r="M4" i="9"/>
  <c r="M5" i="9" s="1"/>
  <c r="N4" i="9"/>
  <c r="O4" i="9"/>
  <c r="I5" i="9"/>
  <c r="J5" i="9"/>
  <c r="K5" i="9"/>
  <c r="O5" i="9"/>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R13" i="4"/>
  <c r="S13" i="4"/>
  <c r="T13" i="4"/>
  <c r="T14" i="4" s="1"/>
  <c r="U13" i="4"/>
  <c r="V13" i="4"/>
  <c r="V14" i="4" s="1"/>
  <c r="W13" i="4"/>
  <c r="X13" i="4"/>
  <c r="Y13" i="4"/>
  <c r="Z13" i="4"/>
  <c r="Z14" i="4" s="1"/>
  <c r="AA13" i="4"/>
  <c r="AB13" i="4"/>
  <c r="AB14" i="4" s="1"/>
  <c r="AC13" i="4"/>
  <c r="AD13" i="4"/>
  <c r="AE13" i="4"/>
  <c r="AF13" i="4"/>
  <c r="AG13" i="4"/>
  <c r="AH13" i="4"/>
  <c r="AH14" i="4" s="1"/>
  <c r="AI13" i="4"/>
  <c r="AJ13" i="4"/>
  <c r="AK13" i="4"/>
  <c r="R14" i="4"/>
  <c r="S14" i="4"/>
  <c r="U14" i="4"/>
  <c r="W14" i="4"/>
  <c r="X14" i="4"/>
  <c r="Y14" i="4"/>
  <c r="AA14" i="4"/>
  <c r="AC14" i="4"/>
  <c r="AD14" i="4"/>
  <c r="AE14" i="4"/>
  <c r="AF14" i="4"/>
  <c r="AG14" i="4"/>
  <c r="AI14" i="4"/>
  <c r="AJ14" i="4"/>
  <c r="AK14" i="4"/>
  <c r="R10" i="4"/>
  <c r="S10" i="4"/>
  <c r="S11" i="4" s="1"/>
  <c r="T10" i="4"/>
  <c r="U10" i="4"/>
  <c r="U11" i="4" s="1"/>
  <c r="V10" i="4"/>
  <c r="V11" i="4" s="1"/>
  <c r="W10" i="4"/>
  <c r="W11" i="4" s="1"/>
  <c r="X10" i="4"/>
  <c r="Y10" i="4"/>
  <c r="Y11" i="4" s="1"/>
  <c r="Z10" i="4"/>
  <c r="AA10" i="4"/>
  <c r="AA11" i="4" s="1"/>
  <c r="AB10" i="4"/>
  <c r="AB11" i="4" s="1"/>
  <c r="AC10" i="4"/>
  <c r="AC11" i="4" s="1"/>
  <c r="AD10" i="4"/>
  <c r="AE10" i="4"/>
  <c r="AE11" i="4" s="1"/>
  <c r="AF10" i="4"/>
  <c r="AG10" i="4"/>
  <c r="AG11" i="4" s="1"/>
  <c r="AH10" i="4"/>
  <c r="AH11" i="4" s="1"/>
  <c r="AI10" i="4"/>
  <c r="AI11" i="4" s="1"/>
  <c r="AJ10" i="4"/>
  <c r="AK10" i="4"/>
  <c r="AK11" i="4" s="1"/>
  <c r="R11" i="4"/>
  <c r="T11" i="4"/>
  <c r="X11" i="4"/>
  <c r="Z11" i="4"/>
  <c r="AD11" i="4"/>
  <c r="AF11" i="4"/>
  <c r="AJ11" i="4"/>
  <c r="R7" i="4"/>
  <c r="R8" i="4" s="1"/>
  <c r="S7" i="4"/>
  <c r="T7" i="4"/>
  <c r="U7" i="4"/>
  <c r="U8" i="4" s="1"/>
  <c r="V7" i="4"/>
  <c r="V8" i="4" s="1"/>
  <c r="W7" i="4"/>
  <c r="X7" i="4"/>
  <c r="Y7" i="4"/>
  <c r="Z7" i="4"/>
  <c r="AA7" i="4"/>
  <c r="AA8" i="4" s="1"/>
  <c r="AB7" i="4"/>
  <c r="AB8" i="4" s="1"/>
  <c r="AC7" i="4"/>
  <c r="AD7" i="4"/>
  <c r="AD8" i="4" s="1"/>
  <c r="AE7" i="4"/>
  <c r="AF7" i="4"/>
  <c r="AG7" i="4"/>
  <c r="AG8" i="4" s="1"/>
  <c r="AH7" i="4"/>
  <c r="AH8" i="4" s="1"/>
  <c r="AI7" i="4"/>
  <c r="AJ7" i="4"/>
  <c r="AJ8" i="4" s="1"/>
  <c r="AK7" i="4"/>
  <c r="S8" i="4"/>
  <c r="T8" i="4"/>
  <c r="W8" i="4"/>
  <c r="X8" i="4"/>
  <c r="Y8" i="4"/>
  <c r="Z8" i="4"/>
  <c r="AC8" i="4"/>
  <c r="AE8" i="4"/>
  <c r="AF8" i="4"/>
  <c r="AI8" i="4"/>
  <c r="AK8"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K29" i="5" s="1"/>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G27" i="5"/>
  <c r="H23" i="5"/>
  <c r="I23" i="5"/>
  <c r="J23" i="5"/>
  <c r="K23" i="5"/>
  <c r="L23" i="5"/>
  <c r="L24" i="5" s="1"/>
  <c r="L25" i="5" s="1"/>
  <c r="M23" i="5"/>
  <c r="N23" i="5"/>
  <c r="O23" i="5"/>
  <c r="O24" i="5" s="1"/>
  <c r="O25" i="5" s="1"/>
  <c r="P23" i="5"/>
  <c r="Q23" i="5"/>
  <c r="R23" i="5"/>
  <c r="R24" i="5" s="1"/>
  <c r="R25" i="5" s="1"/>
  <c r="S23" i="5"/>
  <c r="T23" i="5"/>
  <c r="U23" i="5"/>
  <c r="U24" i="5" s="1"/>
  <c r="U25" i="5" s="1"/>
  <c r="V23" i="5"/>
  <c r="W23" i="5"/>
  <c r="X23" i="5"/>
  <c r="X24" i="5" s="1"/>
  <c r="X25" i="5" s="1"/>
  <c r="Y23" i="5"/>
  <c r="Z23" i="5"/>
  <c r="AA23" i="5"/>
  <c r="AA24" i="5" s="1"/>
  <c r="AA25" i="5" s="1"/>
  <c r="AB23" i="5"/>
  <c r="AC23" i="5"/>
  <c r="AD23" i="5"/>
  <c r="AD24" i="5" s="1"/>
  <c r="AD25" i="5" s="1"/>
  <c r="AE23" i="5"/>
  <c r="AF23" i="5"/>
  <c r="AG23" i="5"/>
  <c r="AG24" i="5" s="1"/>
  <c r="AG25" i="5" s="1"/>
  <c r="AH23" i="5"/>
  <c r="AI23" i="5"/>
  <c r="AJ23" i="5"/>
  <c r="AJ24" i="5" s="1"/>
  <c r="AJ25" i="5" s="1"/>
  <c r="AK23" i="5"/>
  <c r="H24" i="5"/>
  <c r="I24" i="5"/>
  <c r="I25" i="5" s="1"/>
  <c r="J24" i="5"/>
  <c r="K24" i="5"/>
  <c r="M24" i="5"/>
  <c r="M25" i="5" s="1"/>
  <c r="N24" i="5"/>
  <c r="P24" i="5"/>
  <c r="Q24" i="5"/>
  <c r="S24" i="5"/>
  <c r="S25" i="5" s="1"/>
  <c r="T24" i="5"/>
  <c r="T25" i="5" s="1"/>
  <c r="V24" i="5"/>
  <c r="W24" i="5"/>
  <c r="W25" i="5" s="1"/>
  <c r="Y24" i="5"/>
  <c r="Y25" i="5" s="1"/>
  <c r="Z24" i="5"/>
  <c r="AB24" i="5"/>
  <c r="AC24" i="5"/>
  <c r="AE24" i="5"/>
  <c r="AE25" i="5" s="1"/>
  <c r="AF24" i="5"/>
  <c r="AH24" i="5"/>
  <c r="AI24" i="5"/>
  <c r="AI25" i="5" s="1"/>
  <c r="AK24" i="5"/>
  <c r="AK25" i="5" s="1"/>
  <c r="H25" i="5"/>
  <c r="J25" i="5"/>
  <c r="K25" i="5"/>
  <c r="N25" i="5"/>
  <c r="P25" i="5"/>
  <c r="Q25" i="5"/>
  <c r="V25" i="5"/>
  <c r="Z25" i="5"/>
  <c r="AB25" i="5"/>
  <c r="AC25" i="5"/>
  <c r="AF25" i="5"/>
  <c r="AH25" i="5"/>
  <c r="G23" i="5"/>
  <c r="H19" i="5"/>
  <c r="I19" i="5"/>
  <c r="J19" i="5"/>
  <c r="K19" i="5"/>
  <c r="L19" i="5"/>
  <c r="L20" i="5" s="1"/>
  <c r="L21" i="5" s="1"/>
  <c r="M19" i="5"/>
  <c r="M20" i="5" s="1"/>
  <c r="M21" i="5" s="1"/>
  <c r="N19" i="5"/>
  <c r="O19" i="5"/>
  <c r="P19" i="5"/>
  <c r="Q19" i="5"/>
  <c r="Q20" i="5" s="1"/>
  <c r="Q21" i="5" s="1"/>
  <c r="R19" i="5"/>
  <c r="R20" i="5" s="1"/>
  <c r="R21" i="5" s="1"/>
  <c r="S19" i="5"/>
  <c r="S20" i="5" s="1"/>
  <c r="S21" i="5" s="1"/>
  <c r="T19" i="5"/>
  <c r="T20" i="5" s="1"/>
  <c r="T21" i="5" s="1"/>
  <c r="U19" i="5"/>
  <c r="V19" i="5"/>
  <c r="W19" i="5"/>
  <c r="W20" i="5" s="1"/>
  <c r="W21" i="5" s="1"/>
  <c r="X19" i="5"/>
  <c r="X20" i="5" s="1"/>
  <c r="X21" i="5" s="1"/>
  <c r="Y19" i="5"/>
  <c r="Y20" i="5" s="1"/>
  <c r="Y21" i="5" s="1"/>
  <c r="Z19" i="5"/>
  <c r="AA19" i="5"/>
  <c r="AA20" i="5" s="1"/>
  <c r="AA21" i="5" s="1"/>
  <c r="AB19" i="5"/>
  <c r="AC19" i="5"/>
  <c r="AD19" i="5"/>
  <c r="AD20" i="5" s="1"/>
  <c r="AD21" i="5" s="1"/>
  <c r="AE19" i="5"/>
  <c r="AE20" i="5" s="1"/>
  <c r="AE21" i="5" s="1"/>
  <c r="AF19" i="5"/>
  <c r="AF20" i="5" s="1"/>
  <c r="AF21" i="5" s="1"/>
  <c r="AG19" i="5"/>
  <c r="AG20" i="5" s="1"/>
  <c r="AG21" i="5" s="1"/>
  <c r="AH19" i="5"/>
  <c r="AI19" i="5"/>
  <c r="AI20" i="5" s="1"/>
  <c r="AI21" i="5" s="1"/>
  <c r="AJ19" i="5"/>
  <c r="AJ20" i="5" s="1"/>
  <c r="AJ21" i="5" s="1"/>
  <c r="AK19" i="5"/>
  <c r="AK20" i="5" s="1"/>
  <c r="AK21" i="5" s="1"/>
  <c r="H20" i="5"/>
  <c r="H21" i="5" s="1"/>
  <c r="I20" i="5"/>
  <c r="I21" i="5" s="1"/>
  <c r="J20" i="5"/>
  <c r="J21" i="5" s="1"/>
  <c r="K20" i="5"/>
  <c r="K21" i="5" s="1"/>
  <c r="N20" i="5"/>
  <c r="N21" i="5" s="1"/>
  <c r="O20" i="5"/>
  <c r="O21" i="5" s="1"/>
  <c r="P20" i="5"/>
  <c r="P21" i="5" s="1"/>
  <c r="U20" i="5"/>
  <c r="U21" i="5" s="1"/>
  <c r="V20" i="5"/>
  <c r="V21" i="5" s="1"/>
  <c r="Z20" i="5"/>
  <c r="Z21" i="5" s="1"/>
  <c r="AB20" i="5"/>
  <c r="AC20" i="5"/>
  <c r="AC21" i="5" s="1"/>
  <c r="AH20" i="5"/>
  <c r="AH21" i="5" s="1"/>
  <c r="AB21" i="5"/>
  <c r="G19" i="5"/>
  <c r="H15" i="5"/>
  <c r="I15" i="5"/>
  <c r="J15" i="5"/>
  <c r="K15" i="5"/>
  <c r="K16" i="5" s="1"/>
  <c r="K17" i="5" s="1"/>
  <c r="L15" i="5"/>
  <c r="M15" i="5"/>
  <c r="M16" i="5" s="1"/>
  <c r="M17" i="5" s="1"/>
  <c r="N15" i="5"/>
  <c r="O15" i="5"/>
  <c r="P15" i="5"/>
  <c r="P16" i="5" s="1"/>
  <c r="P17" i="5" s="1"/>
  <c r="Q15" i="5"/>
  <c r="R15" i="5"/>
  <c r="S15" i="5"/>
  <c r="S16" i="5" s="1"/>
  <c r="S17" i="5" s="1"/>
  <c r="T15" i="5"/>
  <c r="T16" i="5" s="1"/>
  <c r="T17" i="5" s="1"/>
  <c r="U15" i="5"/>
  <c r="V15" i="5"/>
  <c r="V16" i="5" s="1"/>
  <c r="V17" i="5" s="1"/>
  <c r="W15" i="5"/>
  <c r="X15" i="5"/>
  <c r="Y15" i="5"/>
  <c r="Y16" i="5" s="1"/>
  <c r="Y17" i="5" s="1"/>
  <c r="Z15" i="5"/>
  <c r="AA15" i="5"/>
  <c r="AA16" i="5" s="1"/>
  <c r="AA17" i="5" s="1"/>
  <c r="AB15" i="5"/>
  <c r="AB16" i="5" s="1"/>
  <c r="AB17" i="5" s="1"/>
  <c r="AC15" i="5"/>
  <c r="AD15" i="5"/>
  <c r="AE15" i="5"/>
  <c r="AE16" i="5" s="1"/>
  <c r="AE17" i="5" s="1"/>
  <c r="AF15" i="5"/>
  <c r="AG15" i="5"/>
  <c r="AG16" i="5" s="1"/>
  <c r="AG17" i="5" s="1"/>
  <c r="AH15" i="5"/>
  <c r="AH16" i="5" s="1"/>
  <c r="AH17" i="5" s="1"/>
  <c r="AI15" i="5"/>
  <c r="AI16" i="5" s="1"/>
  <c r="AI17" i="5" s="1"/>
  <c r="AJ15" i="5"/>
  <c r="AK15" i="5"/>
  <c r="AK16" i="5" s="1"/>
  <c r="AK17" i="5" s="1"/>
  <c r="H16" i="5"/>
  <c r="I16" i="5"/>
  <c r="J16" i="5"/>
  <c r="J17" i="5" s="1"/>
  <c r="L16" i="5"/>
  <c r="N16" i="5"/>
  <c r="O16" i="5"/>
  <c r="Q16" i="5"/>
  <c r="Q17" i="5" s="1"/>
  <c r="R16" i="5"/>
  <c r="R17" i="5" s="1"/>
  <c r="U16" i="5"/>
  <c r="U17" i="5" s="1"/>
  <c r="W16" i="5"/>
  <c r="W17" i="5" s="1"/>
  <c r="X16" i="5"/>
  <c r="Z16" i="5"/>
  <c r="AC16" i="5"/>
  <c r="AC17" i="5" s="1"/>
  <c r="AD16" i="5"/>
  <c r="AF16" i="5"/>
  <c r="AJ16" i="5"/>
  <c r="AJ17" i="5" s="1"/>
  <c r="H17" i="5"/>
  <c r="I17" i="5"/>
  <c r="L17" i="5"/>
  <c r="N17" i="5"/>
  <c r="O17" i="5"/>
  <c r="X17" i="5"/>
  <c r="Z17" i="5"/>
  <c r="AD17" i="5"/>
  <c r="AF17" i="5"/>
  <c r="G15" i="5"/>
  <c r="H11" i="5"/>
  <c r="I11" i="5"/>
  <c r="I12" i="5" s="1"/>
  <c r="I13" i="5" s="1"/>
  <c r="J11" i="5"/>
  <c r="K11" i="5"/>
  <c r="L11" i="5"/>
  <c r="M11" i="5"/>
  <c r="N11" i="5"/>
  <c r="O11" i="5"/>
  <c r="P11" i="5"/>
  <c r="Q11" i="5"/>
  <c r="R11" i="5"/>
  <c r="R12" i="5" s="1"/>
  <c r="R13" i="5" s="1"/>
  <c r="S11" i="5"/>
  <c r="T11" i="5"/>
  <c r="U11" i="5"/>
  <c r="U12" i="5" s="1"/>
  <c r="U13" i="5" s="1"/>
  <c r="V11" i="5"/>
  <c r="V12" i="5" s="1"/>
  <c r="V13" i="5" s="1"/>
  <c r="W11" i="5"/>
  <c r="W12" i="5" s="1"/>
  <c r="W13" i="5" s="1"/>
  <c r="X11" i="5"/>
  <c r="Y11" i="5"/>
  <c r="Z11" i="5"/>
  <c r="AA11" i="5"/>
  <c r="AA12" i="5" s="1"/>
  <c r="AA13" i="5" s="1"/>
  <c r="AB11" i="5"/>
  <c r="AB12" i="5" s="1"/>
  <c r="AB13" i="5" s="1"/>
  <c r="AC11" i="5"/>
  <c r="AC12" i="5" s="1"/>
  <c r="AC13" i="5" s="1"/>
  <c r="AD11" i="5"/>
  <c r="AD12" i="5" s="1"/>
  <c r="AD13" i="5" s="1"/>
  <c r="AE11" i="5"/>
  <c r="AE12" i="5" s="1"/>
  <c r="AE13" i="5" s="1"/>
  <c r="AF11" i="5"/>
  <c r="AG11" i="5"/>
  <c r="AG12" i="5" s="1"/>
  <c r="AG13" i="5" s="1"/>
  <c r="AH11" i="5"/>
  <c r="AH12" i="5" s="1"/>
  <c r="AH13" i="5" s="1"/>
  <c r="AI11" i="5"/>
  <c r="AI12" i="5" s="1"/>
  <c r="AI13" i="5" s="1"/>
  <c r="AJ11" i="5"/>
  <c r="AK11" i="5"/>
  <c r="H12" i="5"/>
  <c r="J12" i="5"/>
  <c r="J13" i="5" s="1"/>
  <c r="K12" i="5"/>
  <c r="K13" i="5" s="1"/>
  <c r="L12" i="5"/>
  <c r="M12" i="5"/>
  <c r="N12" i="5"/>
  <c r="O12" i="5"/>
  <c r="O13" i="5" s="1"/>
  <c r="P12" i="5"/>
  <c r="P13" i="5" s="1"/>
  <c r="Q12" i="5"/>
  <c r="Q13" i="5" s="1"/>
  <c r="S12" i="5"/>
  <c r="S13" i="5" s="1"/>
  <c r="T12" i="5"/>
  <c r="X12" i="5"/>
  <c r="X13" i="5" s="1"/>
  <c r="Y12" i="5"/>
  <c r="Y13" i="5" s="1"/>
  <c r="Z12" i="5"/>
  <c r="AF12" i="5"/>
  <c r="AF13" i="5" s="1"/>
  <c r="AJ12" i="5"/>
  <c r="AK12" i="5"/>
  <c r="AK13" i="5" s="1"/>
  <c r="H13" i="5"/>
  <c r="L13" i="5"/>
  <c r="M13" i="5"/>
  <c r="N13" i="5"/>
  <c r="T13" i="5"/>
  <c r="Z13" i="5"/>
  <c r="AJ13" i="5"/>
  <c r="G11" i="5"/>
  <c r="H7" i="5"/>
  <c r="I7" i="5"/>
  <c r="J7" i="5"/>
  <c r="K7" i="5"/>
  <c r="L7" i="5"/>
  <c r="M7" i="5"/>
  <c r="N7" i="5"/>
  <c r="O7" i="5"/>
  <c r="P7" i="5"/>
  <c r="Q7" i="5"/>
  <c r="R7" i="5"/>
  <c r="R8" i="5" s="1"/>
  <c r="S7" i="5"/>
  <c r="T7" i="5"/>
  <c r="U7" i="5"/>
  <c r="V7" i="5"/>
  <c r="V8" i="5" s="1"/>
  <c r="W7" i="5"/>
  <c r="W8" i="5" s="1"/>
  <c r="X7" i="5"/>
  <c r="X8" i="5" s="1"/>
  <c r="Y7" i="5"/>
  <c r="Z7" i="5"/>
  <c r="AA7" i="5"/>
  <c r="AB7" i="5"/>
  <c r="AB8" i="5" s="1"/>
  <c r="AC7" i="5"/>
  <c r="AC8" i="5" s="1"/>
  <c r="AD7" i="5"/>
  <c r="AD8" i="5" s="1"/>
  <c r="AE7" i="5"/>
  <c r="AE8" i="5" s="1"/>
  <c r="AF7" i="5"/>
  <c r="AF8" i="5" s="1"/>
  <c r="AG7" i="5"/>
  <c r="AH7" i="5"/>
  <c r="AH8" i="5" s="1"/>
  <c r="AI7" i="5"/>
  <c r="AI8" i="5" s="1"/>
  <c r="AJ7" i="5"/>
  <c r="AJ8" i="5" s="1"/>
  <c r="AK7" i="5"/>
  <c r="H8" i="5"/>
  <c r="I8" i="5"/>
  <c r="J8" i="5"/>
  <c r="K8" i="5"/>
  <c r="L8" i="5"/>
  <c r="M8" i="5"/>
  <c r="N8" i="5"/>
  <c r="O8" i="5"/>
  <c r="P8" i="5"/>
  <c r="Q8" i="5"/>
  <c r="S8" i="5"/>
  <c r="T8" i="5"/>
  <c r="U8" i="5"/>
  <c r="Y8" i="5"/>
  <c r="Z8" i="5"/>
  <c r="AA8" i="5"/>
  <c r="AG8" i="5"/>
  <c r="AK8" i="5"/>
  <c r="G7" i="5"/>
  <c r="K3" i="5"/>
  <c r="K4" i="5" s="1"/>
  <c r="K5" i="5" s="1"/>
  <c r="L3" i="5"/>
  <c r="L4" i="5" s="1"/>
  <c r="L5" i="5" s="1"/>
  <c r="M3" i="5"/>
  <c r="M4" i="5" s="1"/>
  <c r="M5" i="5" s="1"/>
  <c r="N3" i="5"/>
  <c r="N4" i="5" s="1"/>
  <c r="N5" i="5" s="1"/>
  <c r="O3" i="5"/>
  <c r="O4" i="5" s="1"/>
  <c r="O5" i="5" s="1"/>
  <c r="P3" i="5"/>
  <c r="P4" i="5" s="1"/>
  <c r="P5" i="5" s="1"/>
  <c r="Q3" i="5"/>
  <c r="Q4" i="5" s="1"/>
  <c r="Q5" i="5" s="1"/>
  <c r="R3" i="5"/>
  <c r="R4" i="5" s="1"/>
  <c r="R5" i="5" s="1"/>
  <c r="S3" i="5"/>
  <c r="S4" i="5" s="1"/>
  <c r="S5" i="5" s="1"/>
  <c r="T3" i="5"/>
  <c r="T4" i="5" s="1"/>
  <c r="T5" i="5" s="1"/>
  <c r="U3" i="5"/>
  <c r="U4" i="5" s="1"/>
  <c r="U5" i="5" s="1"/>
  <c r="V3" i="5"/>
  <c r="V4" i="5" s="1"/>
  <c r="V5" i="5" s="1"/>
  <c r="W3" i="5"/>
  <c r="W4" i="5" s="1"/>
  <c r="W5" i="5" s="1"/>
  <c r="X3" i="5"/>
  <c r="X4" i="5" s="1"/>
  <c r="X5" i="5" s="1"/>
  <c r="Y3" i="5"/>
  <c r="Y4" i="5" s="1"/>
  <c r="Y5" i="5" s="1"/>
  <c r="Z3" i="5"/>
  <c r="Z4" i="5" s="1"/>
  <c r="Z5" i="5" s="1"/>
  <c r="AA3" i="5"/>
  <c r="AA4" i="5" s="1"/>
  <c r="AA5" i="5" s="1"/>
  <c r="AB3" i="5"/>
  <c r="AB4" i="5" s="1"/>
  <c r="AB5" i="5" s="1"/>
  <c r="AC3" i="5"/>
  <c r="AC4" i="5" s="1"/>
  <c r="AC5" i="5" s="1"/>
  <c r="AD3" i="5"/>
  <c r="AD4" i="5" s="1"/>
  <c r="AD5" i="5" s="1"/>
  <c r="AE3" i="5"/>
  <c r="AE4" i="5" s="1"/>
  <c r="AE5" i="5" s="1"/>
  <c r="AF3" i="5"/>
  <c r="AF4" i="5" s="1"/>
  <c r="AF5" i="5" s="1"/>
  <c r="AG3" i="5"/>
  <c r="AG4" i="5" s="1"/>
  <c r="AG5" i="5" s="1"/>
  <c r="AH3" i="5"/>
  <c r="AH4" i="5" s="1"/>
  <c r="AH5" i="5" s="1"/>
  <c r="AI3" i="5"/>
  <c r="AI4" i="5" s="1"/>
  <c r="AI5" i="5" s="1"/>
  <c r="AJ3" i="5"/>
  <c r="AJ4" i="5" s="1"/>
  <c r="AJ5" i="5" s="1"/>
  <c r="AK3" i="5"/>
  <c r="AK4" i="5" s="1"/>
  <c r="AK5" i="5" s="1"/>
  <c r="H3" i="5"/>
  <c r="H4" i="5" s="1"/>
  <c r="H5" i="5" s="1"/>
  <c r="I3" i="5"/>
  <c r="I4" i="5" s="1"/>
  <c r="I5" i="5" s="1"/>
  <c r="J3" i="5"/>
  <c r="J4" i="5" s="1"/>
  <c r="J5" i="5" s="1"/>
  <c r="G3" i="5"/>
  <c r="E36" i="16"/>
  <c r="K40" i="7"/>
  <c r="L40" i="7"/>
  <c r="M40" i="7"/>
  <c r="N40" i="7"/>
  <c r="O40" i="7"/>
  <c r="P40" i="7"/>
  <c r="Q40" i="7"/>
  <c r="R40" i="7"/>
  <c r="S40" i="7"/>
  <c r="T40" i="7"/>
  <c r="U40" i="7"/>
  <c r="V40" i="7"/>
  <c r="W40" i="7"/>
  <c r="X40" i="7"/>
  <c r="Y40" i="7"/>
  <c r="Z40" i="7"/>
  <c r="AA40" i="7"/>
  <c r="AB40" i="7"/>
  <c r="AC40" i="7"/>
  <c r="AD40" i="7"/>
  <c r="AE40" i="7"/>
  <c r="AF40" i="7"/>
  <c r="AG40" i="7"/>
  <c r="AH40" i="7"/>
  <c r="AI40" i="7"/>
  <c r="K41" i="7"/>
  <c r="K43" i="7" s="1"/>
  <c r="L41" i="7"/>
  <c r="M41" i="7"/>
  <c r="M43" i="7" s="1"/>
  <c r="N41" i="7"/>
  <c r="N43" i="7" s="1"/>
  <c r="O41" i="7"/>
  <c r="O43" i="7" s="1"/>
  <c r="P41" i="7"/>
  <c r="Q41" i="7"/>
  <c r="R41" i="7"/>
  <c r="S41" i="7"/>
  <c r="S43" i="7" s="1"/>
  <c r="T41" i="7"/>
  <c r="T43" i="7" s="1"/>
  <c r="U41" i="7"/>
  <c r="U43" i="7" s="1"/>
  <c r="V41" i="7"/>
  <c r="V43" i="7" s="1"/>
  <c r="W41" i="7"/>
  <c r="W43" i="7" s="1"/>
  <c r="X41" i="7"/>
  <c r="X43" i="7" s="1"/>
  <c r="Y41" i="7"/>
  <c r="Y43" i="7" s="1"/>
  <c r="Z41" i="7"/>
  <c r="Z43" i="7" s="1"/>
  <c r="AA41" i="7"/>
  <c r="AA42" i="7" s="1"/>
  <c r="AB41" i="7"/>
  <c r="AB43" i="7" s="1"/>
  <c r="AC41" i="7"/>
  <c r="AD41" i="7"/>
  <c r="AE41" i="7"/>
  <c r="AE43" i="7" s="1"/>
  <c r="AF41" i="7"/>
  <c r="AF43" i="7" s="1"/>
  <c r="AG41" i="7"/>
  <c r="AH41" i="7"/>
  <c r="AH43" i="7" s="1"/>
  <c r="AI41" i="7"/>
  <c r="AI43" i="7" s="1"/>
  <c r="L42" i="7"/>
  <c r="O42" i="7"/>
  <c r="P42" i="7"/>
  <c r="Q42" i="7"/>
  <c r="R42" i="7"/>
  <c r="S42" i="7"/>
  <c r="U42" i="7"/>
  <c r="V42" i="7"/>
  <c r="W42" i="7"/>
  <c r="X42" i="7"/>
  <c r="AC42" i="7"/>
  <c r="AD42" i="7"/>
  <c r="AG42" i="7"/>
  <c r="AH42" i="7"/>
  <c r="L43" i="7"/>
  <c r="P43" i="7"/>
  <c r="Q43" i="7"/>
  <c r="R43" i="7"/>
  <c r="AC43" i="7"/>
  <c r="AD43" i="7"/>
  <c r="AG43" i="7"/>
  <c r="K44" i="7"/>
  <c r="L44" i="7"/>
  <c r="M44" i="7"/>
  <c r="N44" i="7"/>
  <c r="O44" i="7"/>
  <c r="P44" i="7"/>
  <c r="Q44" i="7"/>
  <c r="R44" i="7"/>
  <c r="S44" i="7"/>
  <c r="T44" i="7"/>
  <c r="U44" i="7"/>
  <c r="V44" i="7"/>
  <c r="W44" i="7"/>
  <c r="X44" i="7"/>
  <c r="Y44" i="7"/>
  <c r="Z44" i="7"/>
  <c r="AA44" i="7"/>
  <c r="AB44" i="7"/>
  <c r="AC44" i="7"/>
  <c r="AD44" i="7"/>
  <c r="AE44" i="7"/>
  <c r="AF44" i="7"/>
  <c r="AG44" i="7"/>
  <c r="AH44" i="7"/>
  <c r="AI44" i="7"/>
  <c r="K45" i="7"/>
  <c r="L45" i="7"/>
  <c r="M45" i="7"/>
  <c r="N45" i="7"/>
  <c r="O45" i="7"/>
  <c r="P45" i="7"/>
  <c r="Q45" i="7"/>
  <c r="R45" i="7"/>
  <c r="S45" i="7"/>
  <c r="T45" i="7"/>
  <c r="U45" i="7"/>
  <c r="V45" i="7"/>
  <c r="W45" i="7"/>
  <c r="X45" i="7"/>
  <c r="Y45" i="7"/>
  <c r="Z45" i="7"/>
  <c r="AA45" i="7"/>
  <c r="AB45" i="7"/>
  <c r="AC45" i="7"/>
  <c r="AD45" i="7"/>
  <c r="AE45" i="7"/>
  <c r="AF45" i="7"/>
  <c r="AG45" i="7"/>
  <c r="AH45" i="7"/>
  <c r="AI45" i="7"/>
  <c r="K46" i="7"/>
  <c r="L46" i="7"/>
  <c r="M46" i="7"/>
  <c r="N46" i="7"/>
  <c r="O46" i="7"/>
  <c r="P46" i="7"/>
  <c r="Q46" i="7"/>
  <c r="R46" i="7"/>
  <c r="S46" i="7"/>
  <c r="T46" i="7"/>
  <c r="U46" i="7"/>
  <c r="V46" i="7"/>
  <c r="W46" i="7"/>
  <c r="X46" i="7"/>
  <c r="Y46" i="7"/>
  <c r="Z46" i="7"/>
  <c r="AA46" i="7"/>
  <c r="AB46" i="7"/>
  <c r="AC46" i="7"/>
  <c r="AD46" i="7"/>
  <c r="AE46" i="7"/>
  <c r="AF46" i="7"/>
  <c r="AG46" i="7"/>
  <c r="AH46" i="7"/>
  <c r="AI46" i="7"/>
  <c r="K47" i="7"/>
  <c r="K49" i="7" s="1"/>
  <c r="L47" i="7"/>
  <c r="L49" i="7" s="1"/>
  <c r="M47" i="7"/>
  <c r="M49" i="7" s="1"/>
  <c r="N47" i="7"/>
  <c r="N49" i="7" s="1"/>
  <c r="O47" i="7"/>
  <c r="O48" i="7" s="1"/>
  <c r="P47" i="7"/>
  <c r="P49" i="7" s="1"/>
  <c r="Q47" i="7"/>
  <c r="R47" i="7"/>
  <c r="R48" i="7" s="1"/>
  <c r="S47" i="7"/>
  <c r="S49" i="7" s="1"/>
  <c r="T47" i="7"/>
  <c r="T49" i="7" s="1"/>
  <c r="U47" i="7"/>
  <c r="V47" i="7"/>
  <c r="V49" i="7" s="1"/>
  <c r="W47" i="7"/>
  <c r="W49" i="7" s="1"/>
  <c r="X47" i="7"/>
  <c r="X49" i="7" s="1"/>
  <c r="Y47" i="7"/>
  <c r="Y49" i="7" s="1"/>
  <c r="Z47" i="7"/>
  <c r="Z49" i="7" s="1"/>
  <c r="AA47" i="7"/>
  <c r="AA48" i="7" s="1"/>
  <c r="AB47" i="7"/>
  <c r="AB49" i="7" s="1"/>
  <c r="AC47" i="7"/>
  <c r="AC49" i="7" s="1"/>
  <c r="AD47" i="7"/>
  <c r="AD48" i="7" s="1"/>
  <c r="AE47" i="7"/>
  <c r="AE49" i="7" s="1"/>
  <c r="AF47" i="7"/>
  <c r="AF49" i="7" s="1"/>
  <c r="AG47" i="7"/>
  <c r="AG48" i="7" s="1"/>
  <c r="AH47" i="7"/>
  <c r="AI47" i="7"/>
  <c r="Q48" i="7"/>
  <c r="S48" i="7"/>
  <c r="U48" i="7"/>
  <c r="V48" i="7"/>
  <c r="W48" i="7"/>
  <c r="X48" i="7"/>
  <c r="AC48" i="7"/>
  <c r="AH48" i="7"/>
  <c r="AI48" i="7"/>
  <c r="O49" i="7"/>
  <c r="Q49" i="7"/>
  <c r="R49" i="7"/>
  <c r="U49" i="7"/>
  <c r="AH49" i="7"/>
  <c r="AI49" i="7"/>
  <c r="K50" i="7"/>
  <c r="L50" i="7"/>
  <c r="M50" i="7"/>
  <c r="N50" i="7"/>
  <c r="O50" i="7"/>
  <c r="P50" i="7"/>
  <c r="Q50" i="7"/>
  <c r="R50" i="7"/>
  <c r="S50" i="7"/>
  <c r="T50" i="7"/>
  <c r="U50" i="7"/>
  <c r="V50" i="7"/>
  <c r="W50" i="7"/>
  <c r="X50" i="7"/>
  <c r="Y50" i="7"/>
  <c r="Z50" i="7"/>
  <c r="AA50" i="7"/>
  <c r="AB50" i="7"/>
  <c r="AC50" i="7"/>
  <c r="AD50" i="7"/>
  <c r="AE50" i="7"/>
  <c r="AF50" i="7"/>
  <c r="AG50" i="7"/>
  <c r="AH50" i="7"/>
  <c r="AI50" i="7"/>
  <c r="K51" i="7"/>
  <c r="L51" i="7"/>
  <c r="M51" i="7"/>
  <c r="N51" i="7"/>
  <c r="O51" i="7"/>
  <c r="P51" i="7"/>
  <c r="Q51" i="7"/>
  <c r="R51" i="7"/>
  <c r="S51" i="7"/>
  <c r="T51" i="7"/>
  <c r="U51" i="7"/>
  <c r="V51" i="7"/>
  <c r="W51" i="7"/>
  <c r="X51" i="7"/>
  <c r="Y51" i="7"/>
  <c r="Z51" i="7"/>
  <c r="AA51" i="7"/>
  <c r="AB51" i="7"/>
  <c r="AC51" i="7"/>
  <c r="AD51" i="7"/>
  <c r="AE51" i="7"/>
  <c r="AF51" i="7"/>
  <c r="AG51" i="7"/>
  <c r="AH51" i="7"/>
  <c r="AI51" i="7"/>
  <c r="K52" i="7"/>
  <c r="L52" i="7"/>
  <c r="M52" i="7"/>
  <c r="N52" i="7"/>
  <c r="O52" i="7"/>
  <c r="P52" i="7"/>
  <c r="Q52" i="7"/>
  <c r="R52" i="7"/>
  <c r="S52" i="7"/>
  <c r="T52" i="7"/>
  <c r="U52" i="7"/>
  <c r="V52" i="7"/>
  <c r="W52" i="7"/>
  <c r="X52" i="7"/>
  <c r="Y52" i="7"/>
  <c r="Z52" i="7"/>
  <c r="AA52" i="7"/>
  <c r="AB52" i="7"/>
  <c r="AC52" i="7"/>
  <c r="AD52" i="7"/>
  <c r="AE52" i="7"/>
  <c r="AF52" i="7"/>
  <c r="AG52" i="7"/>
  <c r="AH52" i="7"/>
  <c r="AI52" i="7"/>
  <c r="K53" i="7"/>
  <c r="L53" i="7"/>
  <c r="M53" i="7"/>
  <c r="M55" i="7" s="1"/>
  <c r="N53" i="7"/>
  <c r="N55" i="7" s="1"/>
  <c r="O53" i="7"/>
  <c r="P53" i="7"/>
  <c r="P54" i="7" s="1"/>
  <c r="Q53" i="7"/>
  <c r="Q54" i="7" s="1"/>
  <c r="R53" i="7"/>
  <c r="R55" i="7" s="1"/>
  <c r="S53" i="7"/>
  <c r="S55" i="7" s="1"/>
  <c r="T53" i="7"/>
  <c r="T55" i="7" s="1"/>
  <c r="U53" i="7"/>
  <c r="U55" i="7" s="1"/>
  <c r="V53" i="7"/>
  <c r="W53" i="7"/>
  <c r="X53" i="7"/>
  <c r="X54" i="7" s="1"/>
  <c r="Y53" i="7"/>
  <c r="Y55" i="7" s="1"/>
  <c r="Z53" i="7"/>
  <c r="Z55" i="7" s="1"/>
  <c r="AA53" i="7"/>
  <c r="AA54" i="7" s="1"/>
  <c r="AB53" i="7"/>
  <c r="AB54" i="7" s="1"/>
  <c r="AC53" i="7"/>
  <c r="AC55" i="7" s="1"/>
  <c r="AD53" i="7"/>
  <c r="AD55" i="7" s="1"/>
  <c r="AE53" i="7"/>
  <c r="AE55" i="7" s="1"/>
  <c r="AF53" i="7"/>
  <c r="AF55" i="7" s="1"/>
  <c r="AG53" i="7"/>
  <c r="AG55" i="7" s="1"/>
  <c r="AH53" i="7"/>
  <c r="AH54" i="7" s="1"/>
  <c r="AI53" i="7"/>
  <c r="AI55" i="7" s="1"/>
  <c r="K54" i="7"/>
  <c r="L54" i="7"/>
  <c r="O54" i="7"/>
  <c r="S54" i="7"/>
  <c r="V54" i="7"/>
  <c r="W54" i="7"/>
  <c r="AC54" i="7"/>
  <c r="K55" i="7"/>
  <c r="L55" i="7"/>
  <c r="O55" i="7"/>
  <c r="P55" i="7"/>
  <c r="Q55" i="7"/>
  <c r="V55" i="7"/>
  <c r="W55" i="7"/>
  <c r="X55" i="7"/>
  <c r="F40" i="7"/>
  <c r="G40" i="7"/>
  <c r="H40" i="7"/>
  <c r="I40" i="7"/>
  <c r="F41" i="7"/>
  <c r="F43" i="7" s="1"/>
  <c r="G41" i="7"/>
  <c r="G42" i="7" s="1"/>
  <c r="H41" i="7"/>
  <c r="H42" i="7" s="1"/>
  <c r="I41" i="7"/>
  <c r="I42" i="7" s="1"/>
  <c r="F44" i="7"/>
  <c r="G44" i="7"/>
  <c r="H44" i="7"/>
  <c r="I44" i="7"/>
  <c r="F45" i="7"/>
  <c r="G45" i="7"/>
  <c r="H45" i="7"/>
  <c r="I45" i="7"/>
  <c r="F46" i="7"/>
  <c r="G46" i="7"/>
  <c r="H46" i="7"/>
  <c r="I46" i="7"/>
  <c r="F47" i="7"/>
  <c r="F49" i="7" s="1"/>
  <c r="G47" i="7"/>
  <c r="G49" i="7" s="1"/>
  <c r="H47" i="7"/>
  <c r="H48" i="7" s="1"/>
  <c r="I47" i="7"/>
  <c r="I48" i="7" s="1"/>
  <c r="G48" i="7"/>
  <c r="F50" i="7"/>
  <c r="G50" i="7"/>
  <c r="H50" i="7"/>
  <c r="I50" i="7"/>
  <c r="F51" i="7"/>
  <c r="G51" i="7"/>
  <c r="H51" i="7"/>
  <c r="I51" i="7"/>
  <c r="F52" i="7"/>
  <c r="G52" i="7"/>
  <c r="H52" i="7"/>
  <c r="I52" i="7"/>
  <c r="F53" i="7"/>
  <c r="F55" i="7" s="1"/>
  <c r="G53" i="7"/>
  <c r="G55" i="7" s="1"/>
  <c r="H53" i="7"/>
  <c r="H54" i="7" s="1"/>
  <c r="I53" i="7"/>
  <c r="I54" i="7" s="1"/>
  <c r="H55" i="7"/>
  <c r="I55" i="7"/>
  <c r="K38" i="7"/>
  <c r="L38" i="7"/>
  <c r="M38" i="7"/>
  <c r="N38" i="7"/>
  <c r="O38" i="7"/>
  <c r="P38" i="7"/>
  <c r="Q38" i="7"/>
  <c r="R38" i="7"/>
  <c r="S38" i="7"/>
  <c r="T38" i="7"/>
  <c r="U38" i="7"/>
  <c r="V38" i="7"/>
  <c r="W38" i="7"/>
  <c r="X38" i="7"/>
  <c r="Y38" i="7"/>
  <c r="Z38" i="7"/>
  <c r="AA38" i="7"/>
  <c r="AB38" i="7"/>
  <c r="AC38" i="7"/>
  <c r="AD38" i="7"/>
  <c r="AE38" i="7"/>
  <c r="AF38" i="7"/>
  <c r="AG38" i="7"/>
  <c r="AH38" i="7"/>
  <c r="AI38" i="7"/>
  <c r="K39" i="7"/>
  <c r="L39" i="7"/>
  <c r="M39" i="7"/>
  <c r="N39" i="7"/>
  <c r="O39" i="7"/>
  <c r="P39" i="7"/>
  <c r="Q39" i="7"/>
  <c r="R39" i="7"/>
  <c r="S39" i="7"/>
  <c r="T39" i="7"/>
  <c r="U39" i="7"/>
  <c r="V39" i="7"/>
  <c r="W39" i="7"/>
  <c r="X39" i="7"/>
  <c r="Y39" i="7"/>
  <c r="Z39" i="7"/>
  <c r="AA39" i="7"/>
  <c r="AB39" i="7"/>
  <c r="AC39" i="7"/>
  <c r="AD39" i="7"/>
  <c r="AE39" i="7"/>
  <c r="AF39" i="7"/>
  <c r="AG39" i="7"/>
  <c r="AH39" i="7"/>
  <c r="AI39" i="7"/>
  <c r="F38" i="7"/>
  <c r="G38" i="7"/>
  <c r="H38" i="7"/>
  <c r="F39" i="7"/>
  <c r="G39" i="7"/>
  <c r="H39" i="7"/>
  <c r="I38" i="7"/>
  <c r="I39" i="7"/>
  <c r="K33" i="7"/>
  <c r="L33" i="7"/>
  <c r="M33" i="7"/>
  <c r="N33" i="7"/>
  <c r="O33" i="7"/>
  <c r="P33" i="7"/>
  <c r="Q33" i="7"/>
  <c r="R33" i="7"/>
  <c r="S33" i="7"/>
  <c r="T33" i="7"/>
  <c r="U33" i="7"/>
  <c r="V33" i="7"/>
  <c r="W33" i="7"/>
  <c r="X33" i="7"/>
  <c r="Y33" i="7"/>
  <c r="Z33" i="7"/>
  <c r="AA33" i="7"/>
  <c r="AB33" i="7"/>
  <c r="AC33" i="7"/>
  <c r="AD33" i="7"/>
  <c r="AE33" i="7"/>
  <c r="AF33" i="7"/>
  <c r="AG33" i="7"/>
  <c r="AH33" i="7"/>
  <c r="AI33" i="7"/>
  <c r="K34" i="7"/>
  <c r="L34" i="7"/>
  <c r="M34" i="7"/>
  <c r="N34" i="7"/>
  <c r="O34" i="7"/>
  <c r="P34" i="7"/>
  <c r="Q34" i="7"/>
  <c r="R34" i="7"/>
  <c r="S34" i="7"/>
  <c r="T34" i="7"/>
  <c r="U34" i="7"/>
  <c r="V34" i="7"/>
  <c r="W34" i="7"/>
  <c r="X34" i="7"/>
  <c r="Y34" i="7"/>
  <c r="Z34" i="7"/>
  <c r="AA34" i="7"/>
  <c r="AB34" i="7"/>
  <c r="AC34" i="7"/>
  <c r="AD34" i="7"/>
  <c r="AE34" i="7"/>
  <c r="AF34" i="7"/>
  <c r="AG34" i="7"/>
  <c r="AH34" i="7"/>
  <c r="AI34" i="7"/>
  <c r="K35" i="7"/>
  <c r="L35" i="7"/>
  <c r="M35" i="7"/>
  <c r="N35" i="7"/>
  <c r="O35" i="7"/>
  <c r="P35" i="7"/>
  <c r="Q35" i="7"/>
  <c r="R35" i="7"/>
  <c r="S35" i="7"/>
  <c r="T35" i="7"/>
  <c r="U35" i="7"/>
  <c r="V35" i="7"/>
  <c r="W35" i="7"/>
  <c r="X35" i="7"/>
  <c r="Y35" i="7"/>
  <c r="Z35" i="7"/>
  <c r="AA35" i="7"/>
  <c r="AB35" i="7"/>
  <c r="AC35" i="7"/>
  <c r="AD35" i="7"/>
  <c r="AE35" i="7"/>
  <c r="AF35" i="7"/>
  <c r="AG35" i="7"/>
  <c r="AH35" i="7"/>
  <c r="AI35" i="7"/>
  <c r="AA32" i="7"/>
  <c r="AB32" i="7"/>
  <c r="AC32" i="7"/>
  <c r="AD32" i="7"/>
  <c r="AE32" i="7"/>
  <c r="AF32" i="7"/>
  <c r="AG32" i="7"/>
  <c r="AH32" i="7"/>
  <c r="AI32" i="7"/>
  <c r="V32" i="7"/>
  <c r="W32" i="7"/>
  <c r="X32" i="7"/>
  <c r="Y32" i="7"/>
  <c r="Z32" i="7"/>
  <c r="Q32" i="7"/>
  <c r="R32" i="7"/>
  <c r="S32" i="7"/>
  <c r="T32" i="7"/>
  <c r="U32" i="7"/>
  <c r="K32" i="7"/>
  <c r="L32" i="7"/>
  <c r="M32" i="7"/>
  <c r="N32" i="7"/>
  <c r="O32" i="7"/>
  <c r="P32" i="7"/>
  <c r="G32" i="7"/>
  <c r="H32" i="7"/>
  <c r="I32" i="7"/>
  <c r="F33" i="7"/>
  <c r="G33" i="7"/>
  <c r="H33" i="7"/>
  <c r="I33" i="7"/>
  <c r="F34" i="7"/>
  <c r="G34" i="7"/>
  <c r="H34" i="7"/>
  <c r="I34" i="7"/>
  <c r="F35" i="7"/>
  <c r="G35" i="7"/>
  <c r="H35" i="7"/>
  <c r="I35" i="7"/>
  <c r="K20" i="7"/>
  <c r="L20" i="7"/>
  <c r="M20" i="7"/>
  <c r="N20" i="7"/>
  <c r="O20" i="7"/>
  <c r="P20" i="7"/>
  <c r="Q20" i="7"/>
  <c r="R20" i="7"/>
  <c r="S20" i="7"/>
  <c r="T20" i="7"/>
  <c r="U20" i="7"/>
  <c r="V20" i="7"/>
  <c r="W20" i="7"/>
  <c r="X20" i="7"/>
  <c r="Y20" i="7"/>
  <c r="Z20" i="7"/>
  <c r="AA20" i="7"/>
  <c r="AB20" i="7"/>
  <c r="AC20" i="7"/>
  <c r="AD20" i="7"/>
  <c r="AE20" i="7"/>
  <c r="AF20" i="7"/>
  <c r="AG20" i="7"/>
  <c r="AH20" i="7"/>
  <c r="AI20" i="7"/>
  <c r="K21" i="7"/>
  <c r="L21" i="7"/>
  <c r="M21" i="7"/>
  <c r="N21" i="7"/>
  <c r="O21" i="7"/>
  <c r="P21" i="7"/>
  <c r="Q21" i="7"/>
  <c r="R21" i="7"/>
  <c r="S21" i="7"/>
  <c r="T21" i="7"/>
  <c r="U21" i="7"/>
  <c r="V21" i="7"/>
  <c r="W21" i="7"/>
  <c r="X21" i="7"/>
  <c r="Y21" i="7"/>
  <c r="Z21" i="7"/>
  <c r="AA21" i="7"/>
  <c r="AB21" i="7"/>
  <c r="AC21" i="7"/>
  <c r="AD21" i="7"/>
  <c r="AE21" i="7"/>
  <c r="AF21" i="7"/>
  <c r="AG21" i="7"/>
  <c r="AH21" i="7"/>
  <c r="AI21" i="7"/>
  <c r="K22" i="7"/>
  <c r="L22" i="7"/>
  <c r="M22" i="7"/>
  <c r="N22" i="7"/>
  <c r="O22" i="7"/>
  <c r="P22" i="7"/>
  <c r="Q22" i="7"/>
  <c r="R22" i="7"/>
  <c r="S22" i="7"/>
  <c r="T22" i="7"/>
  <c r="U22" i="7"/>
  <c r="V22" i="7"/>
  <c r="W22" i="7"/>
  <c r="X22" i="7"/>
  <c r="Y22" i="7"/>
  <c r="Z22" i="7"/>
  <c r="AA22" i="7"/>
  <c r="AB22" i="7"/>
  <c r="AC22" i="7"/>
  <c r="AD22" i="7"/>
  <c r="AE22" i="7"/>
  <c r="AF22" i="7"/>
  <c r="AG22" i="7"/>
  <c r="AH22" i="7"/>
  <c r="AI22" i="7"/>
  <c r="K23" i="7"/>
  <c r="K24" i="7" s="1"/>
  <c r="L23" i="7"/>
  <c r="L25" i="7" s="1"/>
  <c r="M23" i="7"/>
  <c r="N23" i="7"/>
  <c r="O23" i="7"/>
  <c r="O25" i="7" s="1"/>
  <c r="P23" i="7"/>
  <c r="Q23" i="7"/>
  <c r="Q25" i="7" s="1"/>
  <c r="R23" i="7"/>
  <c r="R25" i="7" s="1"/>
  <c r="S23" i="7"/>
  <c r="S25" i="7" s="1"/>
  <c r="T23" i="7"/>
  <c r="T25" i="7" s="1"/>
  <c r="U23" i="7"/>
  <c r="U24" i="7" s="1"/>
  <c r="V23" i="7"/>
  <c r="V24" i="7" s="1"/>
  <c r="W23" i="7"/>
  <c r="W25" i="7" s="1"/>
  <c r="X23" i="7"/>
  <c r="X25" i="7" s="1"/>
  <c r="Y23" i="7"/>
  <c r="Z23" i="7"/>
  <c r="AA23" i="7"/>
  <c r="AB23" i="7"/>
  <c r="AC23" i="7"/>
  <c r="AC25" i="7" s="1"/>
  <c r="AD23" i="7"/>
  <c r="AD25" i="7" s="1"/>
  <c r="AE23" i="7"/>
  <c r="AE25" i="7" s="1"/>
  <c r="AF23" i="7"/>
  <c r="AF25" i="7" s="1"/>
  <c r="AG23" i="7"/>
  <c r="AG25" i="7" s="1"/>
  <c r="AH23" i="7"/>
  <c r="AH24" i="7" s="1"/>
  <c r="AI23" i="7"/>
  <c r="AI24" i="7" s="1"/>
  <c r="M24" i="7"/>
  <c r="N24" i="7"/>
  <c r="O24" i="7"/>
  <c r="P24" i="7"/>
  <c r="Q24" i="7"/>
  <c r="S24" i="7"/>
  <c r="T24" i="7"/>
  <c r="Y24" i="7"/>
  <c r="Z24" i="7"/>
  <c r="AA24" i="7"/>
  <c r="AB24" i="7"/>
  <c r="M25" i="7"/>
  <c r="N25" i="7"/>
  <c r="P25" i="7"/>
  <c r="Y25" i="7"/>
  <c r="Z25" i="7"/>
  <c r="AA25" i="7"/>
  <c r="AB25" i="7"/>
  <c r="K26" i="7"/>
  <c r="L26" i="7"/>
  <c r="M26" i="7"/>
  <c r="N26" i="7"/>
  <c r="O26" i="7"/>
  <c r="P26" i="7"/>
  <c r="Q26" i="7"/>
  <c r="R26" i="7"/>
  <c r="S26" i="7"/>
  <c r="T26" i="7"/>
  <c r="U26" i="7"/>
  <c r="V26" i="7"/>
  <c r="W26" i="7"/>
  <c r="X26" i="7"/>
  <c r="Y26" i="7"/>
  <c r="Z26" i="7"/>
  <c r="AA26" i="7"/>
  <c r="AB26" i="7"/>
  <c r="AC26" i="7"/>
  <c r="AD26" i="7"/>
  <c r="AE26" i="7"/>
  <c r="AF26" i="7"/>
  <c r="AG26" i="7"/>
  <c r="AH26" i="7"/>
  <c r="AI26" i="7"/>
  <c r="K27" i="7"/>
  <c r="L27" i="7"/>
  <c r="M27" i="7"/>
  <c r="N27" i="7"/>
  <c r="O27" i="7"/>
  <c r="P27" i="7"/>
  <c r="Q27" i="7"/>
  <c r="R27" i="7"/>
  <c r="S27" i="7"/>
  <c r="T27" i="7"/>
  <c r="U27" i="7"/>
  <c r="V27" i="7"/>
  <c r="W27" i="7"/>
  <c r="X27" i="7"/>
  <c r="Y27" i="7"/>
  <c r="Z27" i="7"/>
  <c r="AA27" i="7"/>
  <c r="AB27" i="7"/>
  <c r="AC27" i="7"/>
  <c r="AD27" i="7"/>
  <c r="AE27" i="7"/>
  <c r="AF27" i="7"/>
  <c r="AG27" i="7"/>
  <c r="AH27" i="7"/>
  <c r="AI27" i="7"/>
  <c r="K28" i="7"/>
  <c r="L28" i="7"/>
  <c r="M28" i="7"/>
  <c r="N28" i="7"/>
  <c r="O28" i="7"/>
  <c r="P28" i="7"/>
  <c r="Q28" i="7"/>
  <c r="R28" i="7"/>
  <c r="S28" i="7"/>
  <c r="T28" i="7"/>
  <c r="U28" i="7"/>
  <c r="V28" i="7"/>
  <c r="W28" i="7"/>
  <c r="X28" i="7"/>
  <c r="Y28" i="7"/>
  <c r="Z28" i="7"/>
  <c r="AA28" i="7"/>
  <c r="AB28" i="7"/>
  <c r="AC28" i="7"/>
  <c r="AD28" i="7"/>
  <c r="AE28" i="7"/>
  <c r="AF28" i="7"/>
  <c r="AG28" i="7"/>
  <c r="AH28" i="7"/>
  <c r="AI28" i="7"/>
  <c r="K29" i="7"/>
  <c r="L29" i="7"/>
  <c r="M29" i="7"/>
  <c r="N29" i="7"/>
  <c r="O29" i="7"/>
  <c r="P29" i="7"/>
  <c r="Q29" i="7"/>
  <c r="R29" i="7"/>
  <c r="S29" i="7"/>
  <c r="T29" i="7"/>
  <c r="U29" i="7"/>
  <c r="V29" i="7"/>
  <c r="W29" i="7"/>
  <c r="X29" i="7"/>
  <c r="Y29" i="7"/>
  <c r="Z29" i="7"/>
  <c r="AA29" i="7"/>
  <c r="AB29" i="7"/>
  <c r="AC29" i="7"/>
  <c r="AD29" i="7"/>
  <c r="AE29" i="7"/>
  <c r="AF29" i="7"/>
  <c r="AG29" i="7"/>
  <c r="AH29" i="7"/>
  <c r="AI29" i="7"/>
  <c r="F20" i="7"/>
  <c r="G20" i="7"/>
  <c r="H20" i="7"/>
  <c r="I20" i="7"/>
  <c r="F21" i="7"/>
  <c r="G21" i="7"/>
  <c r="H21" i="7"/>
  <c r="I21" i="7"/>
  <c r="F22" i="7"/>
  <c r="G22" i="7"/>
  <c r="H22" i="7"/>
  <c r="I22" i="7"/>
  <c r="F23" i="7"/>
  <c r="F24" i="7" s="1"/>
  <c r="G23" i="7"/>
  <c r="G25" i="7" s="1"/>
  <c r="H23" i="7"/>
  <c r="H25" i="7" s="1"/>
  <c r="I23" i="7"/>
  <c r="I24" i="7" s="1"/>
  <c r="I25" i="7"/>
  <c r="F26" i="7"/>
  <c r="G26" i="7"/>
  <c r="H26" i="7"/>
  <c r="I26" i="7"/>
  <c r="F27" i="7"/>
  <c r="G27" i="7"/>
  <c r="H27" i="7"/>
  <c r="I27" i="7"/>
  <c r="F28" i="7"/>
  <c r="G28" i="7"/>
  <c r="H28" i="7"/>
  <c r="I28" i="7"/>
  <c r="F29" i="7"/>
  <c r="G29" i="7"/>
  <c r="H29" i="7"/>
  <c r="I29" i="7"/>
  <c r="K17" i="7"/>
  <c r="L17" i="7"/>
  <c r="L18" i="7" s="1"/>
  <c r="M17" i="7"/>
  <c r="N17" i="7"/>
  <c r="N18" i="7" s="1"/>
  <c r="O17" i="7"/>
  <c r="O18" i="7" s="1"/>
  <c r="P17" i="7"/>
  <c r="P18" i="7" s="1"/>
  <c r="Q17" i="7"/>
  <c r="R17" i="7"/>
  <c r="S17" i="7"/>
  <c r="T17" i="7"/>
  <c r="T18" i="7" s="1"/>
  <c r="U17" i="7"/>
  <c r="U18" i="7" s="1"/>
  <c r="V17" i="7"/>
  <c r="V18" i="7" s="1"/>
  <c r="W17" i="7"/>
  <c r="W18" i="7" s="1"/>
  <c r="X17" i="7"/>
  <c r="X18" i="7" s="1"/>
  <c r="Y17" i="7"/>
  <c r="Y18" i="7" s="1"/>
  <c r="Z17" i="7"/>
  <c r="Z18" i="7" s="1"/>
  <c r="AA17" i="7"/>
  <c r="AA18" i="7" s="1"/>
  <c r="AB17" i="7"/>
  <c r="AC17" i="7"/>
  <c r="AD17" i="7"/>
  <c r="AE17" i="7"/>
  <c r="AF17" i="7"/>
  <c r="AF18" i="7" s="1"/>
  <c r="AG17" i="7"/>
  <c r="AG18" i="7" s="1"/>
  <c r="AH17" i="7"/>
  <c r="AH18" i="7" s="1"/>
  <c r="AI17" i="7"/>
  <c r="AI18" i="7" s="1"/>
  <c r="K18" i="7"/>
  <c r="M18" i="7"/>
  <c r="Q18" i="7"/>
  <c r="R18" i="7"/>
  <c r="S18" i="7"/>
  <c r="AB18" i="7"/>
  <c r="AC18" i="7"/>
  <c r="AD18" i="7"/>
  <c r="AE18" i="7"/>
  <c r="F17" i="7"/>
  <c r="F18" i="7" s="1"/>
  <c r="G17" i="7"/>
  <c r="G18" i="7" s="1"/>
  <c r="H17" i="7"/>
  <c r="I17" i="7"/>
  <c r="I18" i="7" s="1"/>
  <c r="H18" i="7"/>
  <c r="S13" i="7"/>
  <c r="F11" i="7"/>
  <c r="F13" i="7" s="1"/>
  <c r="G11" i="7"/>
  <c r="G13" i="7" s="1"/>
  <c r="H11" i="7"/>
  <c r="H13" i="7" s="1"/>
  <c r="I11" i="7"/>
  <c r="I13" i="7" s="1"/>
  <c r="J11" i="7"/>
  <c r="J13" i="7" s="1"/>
  <c r="K11" i="7"/>
  <c r="K13" i="7" s="1"/>
  <c r="L11" i="7"/>
  <c r="L13" i="7" s="1"/>
  <c r="M11" i="7"/>
  <c r="M13" i="7" s="1"/>
  <c r="N11" i="7"/>
  <c r="N13" i="7" s="1"/>
  <c r="O11" i="7"/>
  <c r="O13" i="7" s="1"/>
  <c r="P11" i="7"/>
  <c r="P13" i="7" s="1"/>
  <c r="Q11" i="7"/>
  <c r="Q13" i="7" s="1"/>
  <c r="R11" i="7"/>
  <c r="R13" i="7" s="1"/>
  <c r="S11" i="7"/>
  <c r="T11" i="7"/>
  <c r="T13" i="7" s="1"/>
  <c r="U11" i="7"/>
  <c r="U13" i="7" s="1"/>
  <c r="V11" i="7"/>
  <c r="V13" i="7" s="1"/>
  <c r="W11" i="7"/>
  <c r="W13" i="7" s="1"/>
  <c r="X11" i="7"/>
  <c r="X13" i="7" s="1"/>
  <c r="Y11" i="7"/>
  <c r="Y13" i="7" s="1"/>
  <c r="Z11" i="7"/>
  <c r="Z13" i="7" s="1"/>
  <c r="AA11" i="7"/>
  <c r="AA13" i="7" s="1"/>
  <c r="AB11" i="7"/>
  <c r="AB13" i="7" s="1"/>
  <c r="AC11" i="7"/>
  <c r="AC13" i="7" s="1"/>
  <c r="AD11" i="7"/>
  <c r="AD13" i="7" s="1"/>
  <c r="AE11" i="7"/>
  <c r="AE13" i="7" s="1"/>
  <c r="AF11" i="7"/>
  <c r="AF13" i="7" s="1"/>
  <c r="AG11" i="7"/>
  <c r="AG13" i="7" s="1"/>
  <c r="AH11" i="7"/>
  <c r="AH13" i="7" s="1"/>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K9" i="7"/>
  <c r="L9" i="7"/>
  <c r="M9" i="7"/>
  <c r="N9" i="7"/>
  <c r="O9" i="7"/>
  <c r="P9" i="7"/>
  <c r="Q9" i="7"/>
  <c r="R9" i="7"/>
  <c r="S9" i="7"/>
  <c r="T9" i="7"/>
  <c r="U9" i="7"/>
  <c r="V9" i="7"/>
  <c r="W9" i="7"/>
  <c r="X9" i="7"/>
  <c r="Y9" i="7"/>
  <c r="Z9" i="7"/>
  <c r="AA9" i="7"/>
  <c r="AB9" i="7"/>
  <c r="AC9" i="7"/>
  <c r="AD9" i="7"/>
  <c r="AE9" i="7"/>
  <c r="AF9" i="7"/>
  <c r="AG9" i="7"/>
  <c r="AH9" i="7"/>
  <c r="AI9" i="7"/>
  <c r="K10" i="7"/>
  <c r="L10" i="7"/>
  <c r="M10" i="7"/>
  <c r="N10" i="7"/>
  <c r="O10" i="7"/>
  <c r="P10" i="7"/>
  <c r="Q10" i="7"/>
  <c r="R10" i="7"/>
  <c r="S10" i="7"/>
  <c r="T10" i="7"/>
  <c r="U10" i="7"/>
  <c r="V10" i="7"/>
  <c r="W10" i="7"/>
  <c r="X10" i="7"/>
  <c r="Y10" i="7"/>
  <c r="Z10" i="7"/>
  <c r="AA10" i="7"/>
  <c r="AB10" i="7"/>
  <c r="AC10" i="7"/>
  <c r="AD10" i="7"/>
  <c r="AE10" i="7"/>
  <c r="AF10" i="7"/>
  <c r="AG10" i="7"/>
  <c r="AH10" i="7"/>
  <c r="AI10" i="7"/>
  <c r="F9" i="7"/>
  <c r="G9" i="7"/>
  <c r="H9" i="7"/>
  <c r="I9" i="7"/>
  <c r="F10" i="7"/>
  <c r="G10" i="7"/>
  <c r="H10" i="7"/>
  <c r="I10" i="7"/>
  <c r="K8" i="7"/>
  <c r="L8" i="7"/>
  <c r="M8" i="7"/>
  <c r="N8" i="7"/>
  <c r="O8" i="7"/>
  <c r="P8" i="7"/>
  <c r="Q8" i="7"/>
  <c r="R8" i="7"/>
  <c r="S8" i="7"/>
  <c r="T8" i="7"/>
  <c r="U8" i="7"/>
  <c r="V8" i="7"/>
  <c r="W8" i="7"/>
  <c r="X8" i="7"/>
  <c r="Y8" i="7"/>
  <c r="Z8" i="7"/>
  <c r="AA8" i="7"/>
  <c r="AB8" i="7"/>
  <c r="AC8" i="7"/>
  <c r="AD8" i="7"/>
  <c r="AE8" i="7"/>
  <c r="AF8" i="7"/>
  <c r="AG8" i="7"/>
  <c r="AH8" i="7"/>
  <c r="AI8" i="7"/>
  <c r="F8" i="7"/>
  <c r="G8" i="7"/>
  <c r="H8" i="7"/>
  <c r="I8" i="7"/>
  <c r="O6" i="7"/>
  <c r="U6" i="7"/>
  <c r="K3" i="7"/>
  <c r="L3" i="7"/>
  <c r="M3" i="7"/>
  <c r="N3" i="7"/>
  <c r="O3" i="7"/>
  <c r="P3" i="7"/>
  <c r="Q3" i="7"/>
  <c r="R3" i="7"/>
  <c r="S3" i="7"/>
  <c r="T3" i="7"/>
  <c r="U3" i="7"/>
  <c r="V3" i="7"/>
  <c r="W3" i="7"/>
  <c r="X3" i="7"/>
  <c r="Y3" i="7"/>
  <c r="Z3" i="7"/>
  <c r="AA3" i="7"/>
  <c r="AB3" i="7"/>
  <c r="AC3" i="7"/>
  <c r="AD3" i="7"/>
  <c r="AE3" i="7"/>
  <c r="AF3" i="7"/>
  <c r="AG3" i="7"/>
  <c r="AH3" i="7"/>
  <c r="AI3" i="7"/>
  <c r="K4" i="7"/>
  <c r="L4" i="7"/>
  <c r="M4" i="7"/>
  <c r="N4" i="7"/>
  <c r="O4" i="7"/>
  <c r="P4" i="7"/>
  <c r="Q4" i="7"/>
  <c r="R4" i="7"/>
  <c r="S4" i="7"/>
  <c r="T4" i="7"/>
  <c r="U4" i="7"/>
  <c r="V4" i="7"/>
  <c r="W4" i="7"/>
  <c r="X4" i="7"/>
  <c r="Y4" i="7"/>
  <c r="Z4" i="7"/>
  <c r="AA4" i="7"/>
  <c r="AB4" i="7"/>
  <c r="AC4" i="7"/>
  <c r="AD4" i="7"/>
  <c r="AE4" i="7"/>
  <c r="AF4" i="7"/>
  <c r="AG4" i="7"/>
  <c r="AH4" i="7"/>
  <c r="AI4" i="7"/>
  <c r="K5" i="7"/>
  <c r="K6" i="7" s="1"/>
  <c r="L5" i="7"/>
  <c r="L6" i="7" s="1"/>
  <c r="M5" i="7"/>
  <c r="M6" i="7" s="1"/>
  <c r="N5" i="7"/>
  <c r="N6" i="7" s="1"/>
  <c r="O5" i="7"/>
  <c r="P5" i="7"/>
  <c r="P6" i="7" s="1"/>
  <c r="Q5" i="7"/>
  <c r="Q6" i="7" s="1"/>
  <c r="R5" i="7"/>
  <c r="R6" i="7" s="1"/>
  <c r="S5" i="7"/>
  <c r="S6" i="7" s="1"/>
  <c r="T5" i="7"/>
  <c r="T6" i="7" s="1"/>
  <c r="U5" i="7"/>
  <c r="V5" i="7"/>
  <c r="V6" i="7" s="1"/>
  <c r="W5" i="7"/>
  <c r="W6" i="7" s="1"/>
  <c r="X5" i="7"/>
  <c r="X6" i="7" s="1"/>
  <c r="Y5" i="7"/>
  <c r="Y6" i="7" s="1"/>
  <c r="Z5" i="7"/>
  <c r="Z6" i="7" s="1"/>
  <c r="AA5" i="7"/>
  <c r="AA6" i="7" s="1"/>
  <c r="AB5" i="7"/>
  <c r="AB6" i="7" s="1"/>
  <c r="AC5" i="7"/>
  <c r="AC6" i="7" s="1"/>
  <c r="AD5" i="7"/>
  <c r="AD6" i="7" s="1"/>
  <c r="AE5" i="7"/>
  <c r="AE6" i="7" s="1"/>
  <c r="AF5" i="7"/>
  <c r="AF6" i="7" s="1"/>
  <c r="AG5" i="7"/>
  <c r="AG6" i="7" s="1"/>
  <c r="AH5" i="7"/>
  <c r="AH6" i="7" s="1"/>
  <c r="AI5" i="7"/>
  <c r="AI6" i="7" s="1"/>
  <c r="F3" i="7"/>
  <c r="H3" i="7"/>
  <c r="I3" i="7"/>
  <c r="F4" i="7"/>
  <c r="G4" i="7"/>
  <c r="H4" i="7"/>
  <c r="I4" i="7"/>
  <c r="F5" i="7"/>
  <c r="F6" i="7" s="1"/>
  <c r="G5" i="7"/>
  <c r="G6" i="7" s="1"/>
  <c r="H5" i="7"/>
  <c r="H6" i="7" s="1"/>
  <c r="I5" i="7"/>
  <c r="I6" i="7" s="1"/>
  <c r="K2" i="7"/>
  <c r="L2" i="7"/>
  <c r="M2" i="7"/>
  <c r="N2" i="7"/>
  <c r="O2" i="7"/>
  <c r="P2" i="7"/>
  <c r="Q2" i="7"/>
  <c r="R2" i="7"/>
  <c r="S2" i="7"/>
  <c r="T2" i="7"/>
  <c r="U2" i="7"/>
  <c r="V2" i="7"/>
  <c r="W2" i="7"/>
  <c r="X2" i="7"/>
  <c r="Y2" i="7"/>
  <c r="Z2" i="7"/>
  <c r="AA2" i="7"/>
  <c r="AB2" i="7"/>
  <c r="AC2" i="7"/>
  <c r="AD2" i="7"/>
  <c r="AE2" i="7"/>
  <c r="AF2" i="7"/>
  <c r="AG2" i="7"/>
  <c r="AH2" i="7"/>
  <c r="AI2" i="7"/>
  <c r="F2" i="7"/>
  <c r="G2" i="7"/>
  <c r="H2" i="7"/>
  <c r="I2" i="7"/>
  <c r="T22" i="3"/>
  <c r="Z22" i="3"/>
  <c r="AF22" i="3"/>
  <c r="R21" i="3"/>
  <c r="R22" i="3" s="1"/>
  <c r="S21" i="3"/>
  <c r="S22" i="3" s="1"/>
  <c r="T21" i="3"/>
  <c r="U21" i="3"/>
  <c r="U22" i="3" s="1"/>
  <c r="V21" i="3"/>
  <c r="V22" i="3" s="1"/>
  <c r="W21" i="3"/>
  <c r="W22" i="3" s="1"/>
  <c r="X21" i="3"/>
  <c r="X22" i="3" s="1"/>
  <c r="Y21" i="3"/>
  <c r="Y22" i="3" s="1"/>
  <c r="Z21" i="3"/>
  <c r="AA21" i="3"/>
  <c r="AA22" i="3" s="1"/>
  <c r="AB21" i="3"/>
  <c r="AB22" i="3" s="1"/>
  <c r="AC21" i="3"/>
  <c r="AC22" i="3" s="1"/>
  <c r="AD21" i="3"/>
  <c r="AD22" i="3" s="1"/>
  <c r="AE21" i="3"/>
  <c r="AE22" i="3" s="1"/>
  <c r="AF21" i="3"/>
  <c r="AG21" i="3"/>
  <c r="AG22" i="3" s="1"/>
  <c r="AH21" i="3"/>
  <c r="AH22" i="3" s="1"/>
  <c r="AI21" i="3"/>
  <c r="AI22" i="3" s="1"/>
  <c r="AJ21" i="3"/>
  <c r="AJ22" i="3" s="1"/>
  <c r="AK21" i="3"/>
  <c r="AK22" i="3" s="1"/>
  <c r="V19" i="3"/>
  <c r="AB19" i="3"/>
  <c r="AH19" i="3"/>
  <c r="R18" i="3"/>
  <c r="R19" i="3" s="1"/>
  <c r="S18" i="3"/>
  <c r="S19" i="3" s="1"/>
  <c r="T18" i="3"/>
  <c r="T19" i="3" s="1"/>
  <c r="U18" i="3"/>
  <c r="U19" i="3" s="1"/>
  <c r="V18" i="3"/>
  <c r="W18" i="3"/>
  <c r="W19" i="3" s="1"/>
  <c r="X18" i="3"/>
  <c r="X19" i="3" s="1"/>
  <c r="Y18" i="3"/>
  <c r="Y19" i="3" s="1"/>
  <c r="Z18" i="3"/>
  <c r="Z19" i="3" s="1"/>
  <c r="AA18" i="3"/>
  <c r="AA19" i="3" s="1"/>
  <c r="AB18" i="3"/>
  <c r="AC18" i="3"/>
  <c r="AC19" i="3" s="1"/>
  <c r="AD18" i="3"/>
  <c r="AD19" i="3" s="1"/>
  <c r="AE18" i="3"/>
  <c r="AE19" i="3" s="1"/>
  <c r="AF18" i="3"/>
  <c r="AF19" i="3" s="1"/>
  <c r="AG18" i="3"/>
  <c r="AG19" i="3" s="1"/>
  <c r="AH18" i="3"/>
  <c r="AI18" i="3"/>
  <c r="AI19" i="3" s="1"/>
  <c r="AJ18" i="3"/>
  <c r="AJ19" i="3" s="1"/>
  <c r="AK18" i="3"/>
  <c r="AK19" i="3" s="1"/>
  <c r="AB16" i="3"/>
  <c r="AH16" i="3"/>
  <c r="Y16" i="3"/>
  <c r="T15" i="3"/>
  <c r="T16" i="3" s="1"/>
  <c r="U15" i="3"/>
  <c r="U16" i="3" s="1"/>
  <c r="V15" i="3"/>
  <c r="W15" i="3"/>
  <c r="W16" i="3" s="1"/>
  <c r="X15" i="3"/>
  <c r="X16" i="3" s="1"/>
  <c r="Y15" i="3"/>
  <c r="Z15" i="3"/>
  <c r="Z16" i="3" s="1"/>
  <c r="AA15" i="3"/>
  <c r="AB15" i="3"/>
  <c r="AC15" i="3"/>
  <c r="AC16" i="3" s="1"/>
  <c r="AD15" i="3"/>
  <c r="AD16" i="3" s="1"/>
  <c r="AE15" i="3"/>
  <c r="AE16" i="3" s="1"/>
  <c r="AF15" i="3"/>
  <c r="AF16" i="3" s="1"/>
  <c r="AG15" i="3"/>
  <c r="AG16" i="3" s="1"/>
  <c r="AH15" i="3"/>
  <c r="AI15" i="3"/>
  <c r="AI16" i="3" s="1"/>
  <c r="AJ15" i="3"/>
  <c r="AJ16" i="3" s="1"/>
  <c r="AK15" i="3"/>
  <c r="AK16" i="3" s="1"/>
  <c r="R15" i="3"/>
  <c r="R16" i="3" s="1"/>
  <c r="S15" i="3"/>
  <c r="S16" i="3" s="1"/>
  <c r="M13" i="3"/>
  <c r="N13" i="3"/>
  <c r="O13" i="3"/>
  <c r="P13" i="3"/>
  <c r="Q13" i="3"/>
  <c r="R13" i="3"/>
  <c r="S13" i="3"/>
  <c r="T13" i="3"/>
  <c r="U13" i="3"/>
  <c r="V13" i="3"/>
  <c r="W13" i="3"/>
  <c r="X13" i="3"/>
  <c r="Y13" i="3"/>
  <c r="Z13" i="3"/>
  <c r="AA13" i="3"/>
  <c r="AB13" i="3"/>
  <c r="AC13" i="3"/>
  <c r="AD13" i="3"/>
  <c r="AE13" i="3"/>
  <c r="AF13" i="3"/>
  <c r="AG13" i="3"/>
  <c r="AH13" i="3"/>
  <c r="AI13" i="3"/>
  <c r="AJ13" i="3"/>
  <c r="AK13" i="3"/>
  <c r="H13" i="3"/>
  <c r="I13" i="3"/>
  <c r="J13" i="3"/>
  <c r="K13" i="3"/>
  <c r="M11" i="3"/>
  <c r="N11" i="3"/>
  <c r="O11" i="3"/>
  <c r="P11" i="3"/>
  <c r="Q11" i="3"/>
  <c r="R11" i="3"/>
  <c r="S11" i="3"/>
  <c r="T11" i="3"/>
  <c r="U11" i="3"/>
  <c r="V11" i="3"/>
  <c r="W11" i="3"/>
  <c r="X11" i="3"/>
  <c r="Y11" i="3"/>
  <c r="Z11" i="3"/>
  <c r="AA11" i="3"/>
  <c r="AB11" i="3"/>
  <c r="AC11" i="3"/>
  <c r="AD11" i="3"/>
  <c r="AE11" i="3"/>
  <c r="AF11" i="3"/>
  <c r="AG11" i="3"/>
  <c r="AH11" i="3"/>
  <c r="AI11" i="3"/>
  <c r="AJ11" i="3"/>
  <c r="AK11" i="3"/>
  <c r="H11" i="3"/>
  <c r="J11" i="3"/>
  <c r="K11" i="3"/>
  <c r="B31"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D22" i="16"/>
  <c r="E22" i="16"/>
  <c r="F22" i="16"/>
  <c r="G22"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D20" i="16"/>
  <c r="E20" i="16"/>
  <c r="F20" i="16"/>
  <c r="G20" i="16"/>
  <c r="AG19" i="16"/>
  <c r="AF19" i="16"/>
  <c r="AE19" i="16"/>
  <c r="AD19" i="16"/>
  <c r="AC19" i="16"/>
  <c r="AB19" i="16"/>
  <c r="AA19" i="16"/>
  <c r="Z19" i="16"/>
  <c r="Y19" i="16"/>
  <c r="X19" i="16"/>
  <c r="W19" i="16"/>
  <c r="V19" i="16"/>
  <c r="U19" i="16"/>
  <c r="T19" i="16"/>
  <c r="S19" i="16"/>
  <c r="R19" i="16"/>
  <c r="Q19" i="16"/>
  <c r="P19" i="16"/>
  <c r="O19" i="16"/>
  <c r="N19" i="16"/>
  <c r="M19" i="16"/>
  <c r="L19" i="16"/>
  <c r="K19" i="16"/>
  <c r="J19" i="16"/>
  <c r="I19" i="16"/>
  <c r="H19" i="16"/>
  <c r="G19" i="16"/>
  <c r="F19" i="16"/>
  <c r="E19" i="16"/>
  <c r="D19" i="16"/>
  <c r="C19" i="16"/>
  <c r="D17" i="16"/>
  <c r="E17" i="16"/>
  <c r="F17" i="16"/>
  <c r="G17" i="16"/>
  <c r="H17" i="16"/>
  <c r="C20" i="16"/>
  <c r="H20" i="16"/>
  <c r="C22" i="16"/>
  <c r="H22" i="16"/>
  <c r="C30" i="16"/>
  <c r="C31" i="16"/>
  <c r="C32" i="16"/>
  <c r="V25" i="7" l="1"/>
  <c r="AA43" i="7"/>
  <c r="AF24" i="7"/>
  <c r="K42" i="7"/>
  <c r="U25" i="7"/>
  <c r="AG49" i="7"/>
  <c r="AG54" i="7"/>
  <c r="AH55" i="7"/>
  <c r="AE24" i="7"/>
  <c r="F25" i="7"/>
  <c r="AH25" i="7"/>
  <c r="AA55" i="7"/>
  <c r="P48" i="7"/>
  <c r="AD49" i="7"/>
  <c r="AA49" i="7"/>
  <c r="AG24" i="7"/>
  <c r="AB55" i="7"/>
  <c r="U54" i="7"/>
  <c r="AI42" i="7"/>
  <c r="AI54" i="7"/>
  <c r="AB48" i="7"/>
  <c r="AI25" i="7"/>
  <c r="L48" i="7"/>
  <c r="AD54" i="7"/>
  <c r="I43" i="7"/>
  <c r="R54" i="7"/>
  <c r="K48" i="7"/>
  <c r="AB42" i="7"/>
  <c r="I49" i="7"/>
  <c r="H43" i="7"/>
  <c r="H49" i="7"/>
  <c r="H24" i="7"/>
  <c r="W24" i="7"/>
  <c r="G43" i="7"/>
  <c r="Y54" i="7"/>
  <c r="Y48" i="7"/>
  <c r="Y42" i="7"/>
  <c r="G24" i="7"/>
  <c r="K25" i="7"/>
  <c r="AC24" i="7"/>
  <c r="AE54" i="7"/>
  <c r="AE48" i="7"/>
  <c r="AE42" i="7"/>
  <c r="G54" i="7"/>
  <c r="M54" i="7"/>
  <c r="M48" i="7"/>
  <c r="M42" i="7"/>
  <c r="AF54" i="7"/>
  <c r="Z54" i="7"/>
  <c r="T54" i="7"/>
  <c r="N54" i="7"/>
  <c r="AF48" i="7"/>
  <c r="Z48" i="7"/>
  <c r="T48" i="7"/>
  <c r="N48" i="7"/>
  <c r="AF42" i="7"/>
  <c r="Z42" i="7"/>
  <c r="T42" i="7"/>
  <c r="N42" i="7"/>
  <c r="F54" i="7"/>
  <c r="F48" i="7"/>
  <c r="F42" i="7"/>
  <c r="AD24" i="7"/>
  <c r="X24" i="7"/>
  <c r="R24" i="7"/>
  <c r="L24" i="7"/>
  <c r="I17" i="16" l="1"/>
  <c r="J17" i="16"/>
  <c r="K17" i="16"/>
  <c r="L17" i="16"/>
  <c r="M17" i="16"/>
  <c r="N17" i="16"/>
  <c r="O17" i="16"/>
  <c r="P17" i="16"/>
  <c r="Q17" i="16"/>
  <c r="R17" i="16"/>
  <c r="S17" i="16"/>
  <c r="T17" i="16"/>
  <c r="U17" i="16"/>
  <c r="V17" i="16"/>
  <c r="W17" i="16"/>
  <c r="X17" i="16"/>
  <c r="Y17" i="16"/>
  <c r="Z17" i="16"/>
  <c r="AA17" i="16"/>
  <c r="AB17" i="16"/>
  <c r="AC17" i="16"/>
  <c r="AD17" i="16"/>
  <c r="AE17" i="16"/>
  <c r="AF17" i="16"/>
  <c r="AG17" i="16"/>
  <c r="I13" i="16"/>
  <c r="J13" i="16"/>
  <c r="K13" i="16"/>
  <c r="L13" i="16"/>
  <c r="M13" i="16"/>
  <c r="N13" i="16"/>
  <c r="O13" i="16"/>
  <c r="P13" i="16"/>
  <c r="Q13" i="16"/>
  <c r="R13" i="16"/>
  <c r="S13" i="16"/>
  <c r="T13" i="16"/>
  <c r="U13" i="16"/>
  <c r="V13" i="16"/>
  <c r="W13" i="16"/>
  <c r="X13" i="16"/>
  <c r="Y13" i="16"/>
  <c r="Z13" i="16"/>
  <c r="AA13" i="16"/>
  <c r="AB13" i="16"/>
  <c r="AC13" i="16"/>
  <c r="AD13" i="16"/>
  <c r="AE13" i="16"/>
  <c r="AF13" i="16"/>
  <c r="D13" i="16"/>
  <c r="E13" i="16"/>
  <c r="F13" i="16"/>
  <c r="G13" i="16"/>
  <c r="I9" i="16"/>
  <c r="J9" i="16"/>
  <c r="K9" i="16"/>
  <c r="L9" i="16"/>
  <c r="M9" i="16"/>
  <c r="N9" i="16"/>
  <c r="O9" i="16"/>
  <c r="P9" i="16"/>
  <c r="Q9" i="16"/>
  <c r="R9" i="16"/>
  <c r="S9" i="16"/>
  <c r="T9" i="16"/>
  <c r="U9" i="16"/>
  <c r="V9" i="16"/>
  <c r="W9" i="16"/>
  <c r="X9" i="16"/>
  <c r="Y9" i="16"/>
  <c r="Z9" i="16"/>
  <c r="AA9" i="16"/>
  <c r="AB9" i="16"/>
  <c r="AC9" i="16"/>
  <c r="AD9" i="16"/>
  <c r="AE9" i="16"/>
  <c r="AF9" i="16"/>
  <c r="AG9" i="16"/>
  <c r="D9" i="16"/>
  <c r="E9" i="16"/>
  <c r="F9" i="16"/>
  <c r="G9" i="16"/>
  <c r="I5" i="16"/>
  <c r="J5" i="16"/>
  <c r="K5" i="16"/>
  <c r="L5" i="16"/>
  <c r="M5" i="16"/>
  <c r="N5" i="16"/>
  <c r="O5" i="16"/>
  <c r="P5" i="16"/>
  <c r="Q5" i="16"/>
  <c r="R5" i="16"/>
  <c r="S5" i="16"/>
  <c r="T5" i="16"/>
  <c r="U5" i="16"/>
  <c r="V5" i="16"/>
  <c r="W5" i="16"/>
  <c r="X5" i="16"/>
  <c r="Y5" i="16"/>
  <c r="Z5" i="16"/>
  <c r="AA5" i="16"/>
  <c r="AB5" i="16"/>
  <c r="AC5" i="16"/>
  <c r="AD5" i="16"/>
  <c r="AE5" i="16"/>
  <c r="AF5" i="16"/>
  <c r="AG5" i="16"/>
  <c r="D5" i="16"/>
  <c r="E5" i="16"/>
  <c r="F5" i="16"/>
  <c r="G5" i="16"/>
  <c r="AL32" i="9"/>
  <c r="AL31" i="9"/>
  <c r="AL28" i="9"/>
  <c r="AL29" i="9" s="1"/>
  <c r="AL24" i="9"/>
  <c r="AL25" i="9" s="1"/>
  <c r="AL20" i="9"/>
  <c r="AL19" i="9"/>
  <c r="AL16" i="9"/>
  <c r="AL15" i="9"/>
  <c r="AL12" i="9"/>
  <c r="AL11" i="9"/>
  <c r="Q21" i="3"/>
  <c r="Q22" i="3" s="1"/>
  <c r="AL13" i="9" l="1"/>
  <c r="AL17" i="9"/>
  <c r="AL21" i="9"/>
  <c r="AL33" i="9"/>
  <c r="E25" i="7"/>
  <c r="J32" i="7"/>
  <c r="J17" i="7"/>
  <c r="J18" i="7" s="1"/>
  <c r="E17" i="7"/>
  <c r="E18" i="7" s="1"/>
  <c r="J53" i="7"/>
  <c r="AG13" i="16"/>
  <c r="H13" i="16"/>
  <c r="J34" i="7" s="1"/>
  <c r="H9" i="16"/>
  <c r="J38" i="7" s="1"/>
  <c r="H5" i="16"/>
  <c r="J39" i="7" s="1"/>
  <c r="D70" i="12"/>
  <c r="D71" i="12" s="1"/>
  <c r="H13" i="12"/>
  <c r="H12" i="12"/>
  <c r="H11" i="12"/>
  <c r="H10" i="12"/>
  <c r="H9" i="12"/>
  <c r="H8" i="12"/>
  <c r="H7" i="12"/>
  <c r="H6" i="12"/>
  <c r="H5" i="12"/>
  <c r="H4" i="12"/>
  <c r="H3" i="12"/>
  <c r="H2" i="12"/>
  <c r="H35" i="9"/>
  <c r="H8" i="9"/>
  <c r="H7" i="9"/>
  <c r="H9" i="9" s="1"/>
  <c r="H4" i="9"/>
  <c r="H3" i="9"/>
  <c r="G11" i="8"/>
  <c r="E43" i="7"/>
  <c r="E13" i="7"/>
  <c r="E12" i="7"/>
  <c r="AI11" i="7"/>
  <c r="AI13" i="7" s="1"/>
  <c r="E6" i="7"/>
  <c r="G44" i="5"/>
  <c r="G40" i="5"/>
  <c r="G36" i="5"/>
  <c r="G34" i="5"/>
  <c r="G28" i="5"/>
  <c r="G29" i="5" s="1"/>
  <c r="G24" i="5"/>
  <c r="G25" i="5" s="1"/>
  <c r="G20" i="5"/>
  <c r="G21" i="5" s="1"/>
  <c r="G16" i="5"/>
  <c r="G17" i="5" s="1"/>
  <c r="G12" i="5"/>
  <c r="G13" i="5" s="1"/>
  <c r="G8" i="5"/>
  <c r="G4" i="5"/>
  <c r="G5" i="5" s="1"/>
  <c r="G18" i="4"/>
  <c r="G16" i="4"/>
  <c r="Q13" i="4"/>
  <c r="Q14" i="4" s="1"/>
  <c r="Q10" i="4"/>
  <c r="Q11" i="4" s="1"/>
  <c r="Q7" i="4"/>
  <c r="Q8" i="4" s="1"/>
  <c r="G5" i="4"/>
  <c r="G3" i="4"/>
  <c r="G27" i="3"/>
  <c r="G25" i="3"/>
  <c r="Q18" i="3"/>
  <c r="Q19" i="3" s="1"/>
  <c r="AA16" i="3"/>
  <c r="V16" i="3"/>
  <c r="Q15" i="3"/>
  <c r="Q16" i="3" s="1"/>
  <c r="L13" i="3"/>
  <c r="G13" i="3"/>
  <c r="L11" i="3"/>
  <c r="G11" i="3"/>
  <c r="J4" i="7" l="1"/>
  <c r="J28" i="7"/>
  <c r="J45" i="7"/>
  <c r="J46" i="7"/>
  <c r="J22" i="7"/>
  <c r="J44" i="7"/>
  <c r="J3" i="7"/>
  <c r="J10" i="7"/>
  <c r="J33" i="7"/>
  <c r="J40" i="7"/>
  <c r="J52" i="7"/>
  <c r="J20" i="7"/>
  <c r="J51" i="7"/>
  <c r="J9" i="7"/>
  <c r="J21" i="7"/>
  <c r="J27" i="7"/>
  <c r="E55" i="7"/>
  <c r="E49" i="7"/>
  <c r="H5" i="9"/>
  <c r="J29" i="7"/>
  <c r="J2" i="7"/>
  <c r="J26" i="7"/>
  <c r="J50" i="7"/>
  <c r="J8" i="7"/>
  <c r="J41" i="7"/>
  <c r="J43" i="7" s="1"/>
  <c r="J55" i="7"/>
  <c r="J54" i="7"/>
  <c r="E48" i="7"/>
  <c r="E42" i="7"/>
  <c r="E24" i="7"/>
  <c r="E54" i="7"/>
  <c r="J47" i="7"/>
  <c r="J5" i="7"/>
  <c r="J6" i="7" s="1"/>
  <c r="J35" i="7"/>
  <c r="J23" i="7"/>
  <c r="J42" i="7" l="1"/>
  <c r="J48" i="7"/>
  <c r="J49" i="7"/>
  <c r="J24" i="7"/>
  <c r="J25" i="7"/>
</calcChain>
</file>

<file path=xl/sharedStrings.xml><?xml version="1.0" encoding="utf-8"?>
<sst xmlns="http://schemas.openxmlformats.org/spreadsheetml/2006/main" count="2586" uniqueCount="325">
  <si>
    <t>Technologies</t>
  </si>
  <si>
    <t>Database Name</t>
  </si>
  <si>
    <t>Description</t>
  </si>
  <si>
    <t>Details</t>
  </si>
  <si>
    <t>I_PULPPAPER_GEN</t>
  </si>
  <si>
    <t>Generic process representing a region's pulp and paper industry.</t>
  </si>
  <si>
    <t>Generic processes are designed to preserve a processes' reported energy use (by fuel type) and emissions. Such processes do not model techno-economic parameters such as fixed costs and efficiencies. In this sense, generic processes take the simplified representation of a 'black box'.</t>
  </si>
  <si>
    <t>I_MINING_GEN</t>
  </si>
  <si>
    <t>Generic process representing a region's mining and quarrying industry.</t>
  </si>
  <si>
    <t>I_OILGAS_GEN</t>
  </si>
  <si>
    <t>Generic process representing a region's oil and gas extraction industry.</t>
  </si>
  <si>
    <t>I_SMELTING_GEN</t>
  </si>
  <si>
    <t>Generic process representing a region's smelting and refining industry.</t>
  </si>
  <si>
    <t>I_CEMENT_GEN</t>
  </si>
  <si>
    <t>Generic process representing a region's cement industry.</t>
  </si>
  <si>
    <t>I_RPP_GEN</t>
  </si>
  <si>
    <t>Generic process representing a region's petroleum refining industry.</t>
  </si>
  <si>
    <t>I_MANUF-OTH_GEN</t>
  </si>
  <si>
    <t>Generic process representing a region's other manufacturing industry.</t>
  </si>
  <si>
    <t>I_CONSTR_GEN</t>
  </si>
  <si>
    <t>Generic process representing a region's construction industry.</t>
  </si>
  <si>
    <t>I_FORESTRY_GEN</t>
  </si>
  <si>
    <t>Generic process representing a region's forestry industry.</t>
  </si>
  <si>
    <t>IMP_NG_I</t>
  </si>
  <si>
    <t>Technology that imports natural gas into the industrial sector.</t>
  </si>
  <si>
    <t>IMP_DSL_I</t>
  </si>
  <si>
    <t>Technology that imports diesel into the industrial sector.</t>
  </si>
  <si>
    <t>IMP_HFO_I</t>
  </si>
  <si>
    <t>Technology that imports heavy fuel oil into the industrial sector.</t>
  </si>
  <si>
    <t>IMP_NGL_I</t>
  </si>
  <si>
    <t>Technology that imports natural gas liquids into the industrial sector.</t>
  </si>
  <si>
    <t>IMP_COAL_I</t>
  </si>
  <si>
    <t>Technology that imports coal into the industrial sector.</t>
  </si>
  <si>
    <t>IMP_PCOKE_I</t>
  </si>
  <si>
    <t>Technology that imports coke into the industrial sector.</t>
  </si>
  <si>
    <t>IMP_SGAS_I</t>
  </si>
  <si>
    <t>Technology that imports still gas into the industrial sector.</t>
  </si>
  <si>
    <t>IMP_NGOFF_I</t>
  </si>
  <si>
    <t>The mechanism by which natural gas enters the industrial processes on offshore oil and gas platforms.</t>
  </si>
  <si>
    <t>IMP_OTH_I</t>
  </si>
  <si>
    <t>Technology that imports "other" fuel into the industrial sector. This includes steam and waste fuels (consistent with language in [1]).</t>
  </si>
  <si>
    <t>IMP_WOOD_I</t>
  </si>
  <si>
    <t>IMP_NG_ALL</t>
  </si>
  <si>
    <t>I_TRANSEST</t>
  </si>
  <si>
    <t>Transesterification process to produce bio-diesel from greasy residues and/or fish oil.</t>
  </si>
  <si>
    <t>I_FISCHTROP</t>
  </si>
  <si>
    <t>Fischer–Tropsch process to produce either bio-diesel or aviation biofuel from agricultural residues, industrial waste, forestry residues and dedicated crops.</t>
  </si>
  <si>
    <t>IMP_GRESID</t>
  </si>
  <si>
    <t>Technology that imports greasy residues into the industrial sector.</t>
  </si>
  <si>
    <t>IMP_FISHOIL</t>
  </si>
  <si>
    <t>Technology that imports fish oil into the industrial sector.</t>
  </si>
  <si>
    <t>IMP_AGRESID</t>
  </si>
  <si>
    <t>Technology that imports agricultural residues, industrial waste, forestry residues and dedicated crops into the industrial sector.</t>
  </si>
  <si>
    <t>BLND_ELCNGA</t>
  </si>
  <si>
    <t>A non-physical blending technology for electricity and natural gas.</t>
  </si>
  <si>
    <t>CO2_Capture_elcnga</t>
  </si>
  <si>
    <t>Direct air capture technology that uses electricity and natural gas as a fuel source. Modelled after Plant Configuration D in [2] (I.e. Nth plant financials).</t>
  </si>
  <si>
    <t>CO2_Capture_nga</t>
  </si>
  <si>
    <t>Direct air capture technology that uses natural gas as a fuel source. Modelled after Plant Configuration B in [2] (I.e. Nth plant financials).</t>
  </si>
  <si>
    <t>CO2_CAPTURE-NGA-1STGEN</t>
  </si>
  <si>
    <t>Direct air capture technology that uses natural gas as a fuel source. Modelled after Plant Configuration A in [2].</t>
  </si>
  <si>
    <t>CO2_CAPTURE-DUMMY</t>
  </si>
  <si>
    <t>A dummy direct air capture technology.</t>
  </si>
  <si>
    <r>
      <t>This technology is prohibitavely expensive and included only to ensure models with ambitious emission limits that can't otherwise be met with available technologies are computationally feasible.</t>
    </r>
    <r>
      <rPr>
        <b/>
        <sz val="10"/>
        <rFont val="Arial"/>
        <family val="2"/>
      </rPr>
      <t xml:space="preserve"> ***Note: scenarios in which this technology is built can be considered infeasible.***</t>
    </r>
  </si>
  <si>
    <t>CO2_ROUTER</t>
  </si>
  <si>
    <t>A technology that routes physical CO2 to be sequestered or used in industrial processes.</t>
  </si>
  <si>
    <t>CO2_TRNSPSEQ</t>
  </si>
  <si>
    <t>Transportation and sequestration technology for physical CO2.</t>
  </si>
  <si>
    <t>SNGSYN</t>
  </si>
  <si>
    <t>Technology for generating synthetic natural gas from hydrogen and CO2.</t>
  </si>
  <si>
    <t>SNG_COMP-20-100</t>
  </si>
  <si>
    <t>Technology for compressing synthetic natural gas from 20 bar to 100 bar.</t>
  </si>
  <si>
    <t>SNG_ROUTER</t>
  </si>
  <si>
    <t>Technology that routes synthetic natural gas into different end-use sectors.</t>
  </si>
  <si>
    <t>H2_BLND_NG_I</t>
  </si>
  <si>
    <t>Technology that blends hydrogen at 100 bar with natural gas.</t>
  </si>
  <si>
    <t>CO2_PASSTHROUGH</t>
  </si>
  <si>
    <t>Dummy passthrough technology that allows a dummy CO2 demand to be set.</t>
  </si>
  <si>
    <t>Commodities</t>
  </si>
  <si>
    <t>BIODSL</t>
  </si>
  <si>
    <t>Biodiesel.</t>
  </si>
  <si>
    <t>BIOJTF</t>
  </si>
  <si>
    <t>Aviation biofuel.</t>
  </si>
  <si>
    <t>co2_captured</t>
  </si>
  <si>
    <t>Captured CO2.</t>
  </si>
  <si>
    <t>CO2_DUMMY</t>
  </si>
  <si>
    <t>Dummy CO2 commodity that satisfies dummy CO2 demand.</t>
  </si>
  <si>
    <t>CO2_SEQ</t>
  </si>
  <si>
    <t>A dummy demand for sequestered CO2.</t>
  </si>
  <si>
    <t>co2_to_fuel</t>
  </si>
  <si>
    <t>Captured CO2 to be used in synthetic fuel production.</t>
  </si>
  <si>
    <t>co2_to_ground</t>
  </si>
  <si>
    <t>Captured CO2 to be sequestered.</t>
  </si>
  <si>
    <t>D_I_CEMENT</t>
  </si>
  <si>
    <t>Demand for secondary energy use in the cement industry.</t>
  </si>
  <si>
    <t>D_I_CONSTR</t>
  </si>
  <si>
    <t>Demand for secondary energy use in the construction industry.</t>
  </si>
  <si>
    <t>D_I_FORESTRY</t>
  </si>
  <si>
    <t>Demand for secondary energy use in the forestry industry.</t>
  </si>
  <si>
    <t>D_I_MANUF-OTH</t>
  </si>
  <si>
    <t>Demand for secondary energy use in the other manufacturing industry.</t>
  </si>
  <si>
    <t>D_I_MINING</t>
  </si>
  <si>
    <t>Demand for secondary energy use in the mining and quarrying industry.</t>
  </si>
  <si>
    <t>D_I_OILGAS</t>
  </si>
  <si>
    <t>Demand for crude oil production.</t>
  </si>
  <si>
    <t>D_I_PULPPAPER</t>
  </si>
  <si>
    <t>Demand for secondary energy use in the pulp and paper industry.</t>
  </si>
  <si>
    <t>D_I_RPP</t>
  </si>
  <si>
    <t>Demand for secondary energy use in the petroleum refining industry.</t>
  </si>
  <si>
    <t>D_I_SMELTING</t>
  </si>
  <si>
    <t>Demand for secondary energy use in the smelting and refining industry.</t>
  </si>
  <si>
    <t>ELCNGA</t>
  </si>
  <si>
    <t>A mixture of electricity and natural gas.</t>
  </si>
  <si>
    <t>ethos</t>
  </si>
  <si>
    <t>Dummy commodity to supply inputs.</t>
  </si>
  <si>
    <t>H2_100</t>
  </si>
  <si>
    <t>Hydrogen at 100 bar.</t>
  </si>
  <si>
    <t>Hydrogen at 100 bar is produced in the Electricity sector via electrolysis or steam methane reforming and is linked to the Industrial sector via the "H2_distribution" technology. Please see the electricty sector for details.</t>
  </si>
  <si>
    <t>I_AGRESID</t>
  </si>
  <si>
    <t>Agricultural residues, industrial waste, forestry residues and dedicated crops.</t>
  </si>
  <si>
    <t>I_COAL</t>
  </si>
  <si>
    <t>Coal (Industrial sector)</t>
  </si>
  <si>
    <t>I_DSL</t>
  </si>
  <si>
    <t>Diesel (Industrial sector)</t>
  </si>
  <si>
    <t>I_ELC</t>
  </si>
  <si>
    <t>Electricity (Industrial sector)</t>
  </si>
  <si>
    <t>Electricity is produced in the Electricity sector and is linked to the Industrial sector via the E_TRANS-DIST technology. Please see the Electricity sector for further details.</t>
  </si>
  <si>
    <t>I_FISHOIL</t>
  </si>
  <si>
    <t>Fish oil used in the transesterification process</t>
  </si>
  <si>
    <t>I_GRESID</t>
  </si>
  <si>
    <t>Greasy residues used in the transesterification process</t>
  </si>
  <si>
    <t>I_HFO</t>
  </si>
  <si>
    <t>Heavy fuel oil (Industrial sector)</t>
  </si>
  <si>
    <t>I_NG</t>
  </si>
  <si>
    <t>Natural gas (Industrial sector)</t>
  </si>
  <si>
    <t>I_NGL</t>
  </si>
  <si>
    <t>Natural gas liquids (Industrial sector)</t>
  </si>
  <si>
    <t>I_NGOFF</t>
  </si>
  <si>
    <t>Natural gas used on offshore oil and gas platforms</t>
  </si>
  <si>
    <t>I_NG-PREH2</t>
  </si>
  <si>
    <t>Natural gas prior to potential blending with hydrogen</t>
  </si>
  <si>
    <t>I_OTH</t>
  </si>
  <si>
    <t>"Other fuel" (Industrial sector). This includes steam and waste fuels (consistent with language in [1])</t>
  </si>
  <si>
    <t>I_PCOKE</t>
  </si>
  <si>
    <t>Coke (Industrial sector)</t>
  </si>
  <si>
    <t>I_SGAS</t>
  </si>
  <si>
    <t>Still gas</t>
  </si>
  <si>
    <t>I_WOOD</t>
  </si>
  <si>
    <t>Wood waste and pulping liquor</t>
  </si>
  <si>
    <t>NG</t>
  </si>
  <si>
    <t>Natural gas (via the Maritimes and Northeast pipeline)</t>
  </si>
  <si>
    <t>SNG_100</t>
  </si>
  <si>
    <t>Synthetic natural gas (100 bar)</t>
  </si>
  <si>
    <t>SNG_20</t>
  </si>
  <si>
    <t>Synthetic natural gas (20 bar)</t>
  </si>
  <si>
    <t>CO2</t>
  </si>
  <si>
    <t>Carbon dioxide</t>
  </si>
  <si>
    <t>CO2e</t>
  </si>
  <si>
    <t>Carbon dioxide equivalent</t>
  </si>
  <si>
    <t>N2O</t>
  </si>
  <si>
    <t>Nitrous oxide</t>
  </si>
  <si>
    <t>CH4</t>
  </si>
  <si>
    <t>Methane</t>
  </si>
  <si>
    <t>Regions</t>
  </si>
  <si>
    <t>Data Source</t>
  </si>
  <si>
    <t>Unit</t>
  </si>
  <si>
    <t>Currency</t>
  </si>
  <si>
    <t>Notes</t>
  </si>
  <si>
    <t>Include</t>
  </si>
  <si>
    <t>NB, NS, NL</t>
  </si>
  <si>
    <t xml:space="preserve"> </t>
  </si>
  <si>
    <t>M$/PJ</t>
  </si>
  <si>
    <t>N/A</t>
  </si>
  <si>
    <t>This technology has no capital cost. A small value of 0.1 is used for computational reasons.</t>
  </si>
  <si>
    <t>NB, NS, LAB</t>
  </si>
  <si>
    <t>NB, NL, LAB</t>
  </si>
  <si>
    <t>NS</t>
  </si>
  <si>
    <t>NB</t>
  </si>
  <si>
    <t>All</t>
  </si>
  <si>
    <t>[3]</t>
  </si>
  <si>
    <t>NB, NS</t>
  </si>
  <si>
    <t>[2]</t>
  </si>
  <si>
    <t>M$/kt CO2/year</t>
  </si>
  <si>
    <t>Table 2. Scenario B. This cost takes into account the carbon captured from the NG fuel. Assume no change in cost over time.</t>
  </si>
  <si>
    <t>Table 2. Scenario A. This cost takes into account the carbon captured from the NG fuel. Assume no change in cost over time.</t>
  </si>
  <si>
    <t>CO2_CAPTURE-NG-1STGEN</t>
  </si>
  <si>
    <t>Table 2. Scenario D. This cost takes into account the carbon captured from the NG fuel. Assume no change in cost over time.</t>
  </si>
  <si>
    <t>Dummy technology that is prohibitively expensive.</t>
  </si>
  <si>
    <t>M$/GW</t>
  </si>
  <si>
    <t>[8]</t>
  </si>
  <si>
    <t>PJ of input energy</t>
  </si>
  <si>
    <t>Demand for 2020 is assumed to be equal to the reported demand in 2018. Demand growth is indexed to forecast population growth in [4].</t>
  </si>
  <si>
    <t>PEI</t>
  </si>
  <si>
    <t>NL+LAB</t>
  </si>
  <si>
    <t>NL</t>
  </si>
  <si>
    <t>As per [10], provincial pulp and paper industry is located in Newfoundland. Demand for 2020 is assumed to be equal to the reported demand in 2018. Demand growth is indexed to forecast population growth in [4].</t>
  </si>
  <si>
    <t>LAB</t>
  </si>
  <si>
    <t>As per [10], provincial mining industry is located in Labrador. Demand for 2020 is assumed to be equal to the reported demand in 2018. Demand growth is indexed to forecast population growth in [4].</t>
  </si>
  <si>
    <t>[4]</t>
  </si>
  <si>
    <t>PJ of oil production</t>
  </si>
  <si>
    <t>Forecast demand for Newfoundland crude oil is taken from [4].</t>
  </si>
  <si>
    <t>Assume demand is split between NL and LAB by population. Demand for 2020 is assumed to be equal to the reported demand in 2018. Demand growth is indexed to forecast population growth in [4].</t>
  </si>
  <si>
    <t>[8] [9]</t>
  </si>
  <si>
    <t>Secondary energy use of RPP sector is omitted in [8]. Total secondary energy use is reported in [9]. This includes both NL and NB. To determine NB total energy use, emission intensity from [9] is used and scaled to match reported emissions in [10]. Demand growth is then indexed to national end-use demand for refined petroleum products reported in [4].</t>
  </si>
  <si>
    <t>Note: The Come By Chance Refinery is assumed to be decommisioned.</t>
  </si>
  <si>
    <t>IMP_ELC_I</t>
  </si>
  <si>
    <t>[5]</t>
  </si>
  <si>
    <t>Case: Reference Case. Region: New England</t>
  </si>
  <si>
    <t>NB, NS, NL, LAB</t>
  </si>
  <si>
    <t>Petcoke numbers are not provided in [5]. Assume the same as coal.</t>
  </si>
  <si>
    <t>Petcoke used in the Irving Oil Refinery is a refining by-product and therefore has no cost to import.</t>
  </si>
  <si>
    <t>Still gas is assumed to be a by-product of petroleum refineries. Therefore it has no cost to import.</t>
  </si>
  <si>
    <t>Byproduct of oil extraction. No cost to import</t>
  </si>
  <si>
    <t>[6]</t>
  </si>
  <si>
    <t>[7]</t>
  </si>
  <si>
    <t>M$/kt</t>
  </si>
  <si>
    <t>Table 2. Scenario B. This cost takes into account the carbon captured from the NG fuel.</t>
  </si>
  <si>
    <t>Table 2. Scenario A. This cost takes into account the carbon captured from the NG fuel.</t>
  </si>
  <si>
    <t>Table 2. Scenario D. This cost takes into account the carbon captured from the NG fuel.</t>
  </si>
  <si>
    <t>Capacity Units</t>
  </si>
  <si>
    <t>Activity Units</t>
  </si>
  <si>
    <t>CapacityToActivity</t>
  </si>
  <si>
    <t>GW</t>
  </si>
  <si>
    <t>PJ</t>
  </si>
  <si>
    <t>1 GW run at full load in every hour of the year = 8760 GWh = 31.536 PJ</t>
  </si>
  <si>
    <t>Input Commodity</t>
  </si>
  <si>
    <t>Output Commodity</t>
  </si>
  <si>
    <t>Efficiencies for generic processes are set to one. This is done to properly account for the energy use.</t>
  </si>
  <si>
    <t>[8] [11]</t>
  </si>
  <si>
    <t>PJ oil / PJ NG combusted</t>
  </si>
  <si>
    <t>Calculated by dividing the total reported oil production in PJ by the amount of natural gas used in the process (for year 2018). Note: Although 218 PJ of natural gas was produced in 2018 on the offshore crude oil facilities [11], only 21.29 PJ of that is combusted to provide energy services [8]. The remaining is either reinjected or flared.</t>
  </si>
  <si>
    <t>PEI, NL, LAB</t>
  </si>
  <si>
    <t>Values in [2] are per ton of atmospheric co2 captured. ACES units are provided in per kt of total co2 captured (taking into account the co2 captured from the NG feedstock).</t>
  </si>
  <si>
    <t>In theory, this value ought to be 0. However, it is set to 0.01 to avoid division by zero errors.</t>
  </si>
  <si>
    <t>Lifetime (Technical)</t>
  </si>
  <si>
    <t>Years</t>
  </si>
  <si>
    <t>Technology does not retire.</t>
  </si>
  <si>
    <t>[21]</t>
  </si>
  <si>
    <t>IMP_H2_100</t>
  </si>
  <si>
    <t>Emission Commodity</t>
  </si>
  <si>
    <t>[12]</t>
  </si>
  <si>
    <t>kt/PJ</t>
  </si>
  <si>
    <t>This value is calculated by using warming potentials of 1 for CO2, 25 for CH4 and 298 for N2O.</t>
  </si>
  <si>
    <t>[13] [14]</t>
  </si>
  <si>
    <t>kt/PJ oil</t>
  </si>
  <si>
    <t>Emissions from venting and flaring on offshore platforms. These values are calculated dividing venting and flaring emissions [14] by reported 2018 oil production [13].</t>
  </si>
  <si>
    <t>kt/kt CO2 captured</t>
  </si>
  <si>
    <t>[15]</t>
  </si>
  <si>
    <t>Relative shares are calculated from data tabulated in the source. It's assumed that these stay fixed over the model's time horizon.</t>
  </si>
  <si>
    <t>[16]</t>
  </si>
  <si>
    <t>[17]</t>
  </si>
  <si>
    <t>[18]</t>
  </si>
  <si>
    <t>[19]</t>
  </si>
  <si>
    <t>[20]</t>
  </si>
  <si>
    <t>The NG H2 blend can consist of up to a maximum of 3.434% of H2 by energy content.</t>
  </si>
  <si>
    <t>Constraint</t>
  </si>
  <si>
    <t>MaxActivity</t>
  </si>
  <si>
    <t>[4] provides resource availability for Atlantic Canada as a single region. We assume these are apporptioned by population share.</t>
  </si>
  <si>
    <t>Ramp Up</t>
  </si>
  <si>
    <t>Ramp Down</t>
  </si>
  <si>
    <t>NB, NS, PEI, NL</t>
  </si>
  <si>
    <t>[22]</t>
  </si>
  <si>
    <t>Fraction of installed capacity</t>
  </si>
  <si>
    <t>Source states direct air capture and fuel synthesis technologies can ramp at 10% per hour in base case.</t>
  </si>
  <si>
    <t>Existing industries are represented by generic technologies that reflect reported fuel usage and associated emissions. These generic technologies are not assigned a capital cost and therefore existing capacities need not be defined.</t>
  </si>
  <si>
    <t>[1]</t>
  </si>
  <si>
    <t>NRCan, "Comprehensive Energy Use Database. Industrial Sector. Atlantic Provinces. Table 1: Secondary Energy Use and GHG Emissions by Energy Source". [Online]. Available: https://oee.nrcan.gc.ca/corporate/statistics/neud/dpa/showTable.cfm?type=CP&amp;sector=agg&amp;juris=atl&amp;rn=1&amp;page=0</t>
  </si>
  <si>
    <r>
      <rPr>
        <sz val="10"/>
        <rFont val="Arial"/>
        <family val="2"/>
        <charset val="1"/>
      </rPr>
      <t xml:space="preserve">Keith, David W., et al. "A process for capturing CO2 from the atmosphere." </t>
    </r>
    <r>
      <rPr>
        <i/>
        <sz val="10"/>
        <rFont val="Arial"/>
        <family val="2"/>
        <charset val="1"/>
      </rPr>
      <t>Joule</t>
    </r>
    <r>
      <rPr>
        <sz val="10"/>
        <rFont val="Arial"/>
        <family val="2"/>
        <charset val="1"/>
      </rPr>
      <t xml:space="preserve"> 2.8 (2018): 1573-1594.</t>
    </r>
  </si>
  <si>
    <t>Open Energy Outlook for the United States (2021), GitHub Repository, https://github.com/TemoaProject/oeo</t>
  </si>
  <si>
    <r>
      <rPr>
        <sz val="10"/>
        <rFont val="Arial"/>
        <family val="2"/>
        <charset val="1"/>
      </rPr>
      <t xml:space="preserve">Trottier Energy Futures Project (TEFP). 2016. </t>
    </r>
    <r>
      <rPr>
        <i/>
        <sz val="11"/>
        <rFont val="Calibri"/>
        <family val="2"/>
        <charset val="1"/>
      </rPr>
      <t>Canada’s challenge and opportunity: Transformation for major reductions in GHG emissions.</t>
    </r>
    <r>
      <rPr>
        <sz val="10"/>
        <rFont val="Arial"/>
        <family val="2"/>
        <charset val="1"/>
      </rPr>
      <t>Vancouver, Canada: Trottier Energy Futures Project. </t>
    </r>
  </si>
  <si>
    <t xml:space="preserve">[7] </t>
  </si>
  <si>
    <t>[9]</t>
  </si>
  <si>
    <t>NRCan, "Comprehensive Energy Use Database. Industrial Sector. Atlantic Provinces. Table 6: Petroleum Refining Secondary Energy Use and GHG Emissions". [Online]. Available: https://oee.nrcan.gc.ca/corporate/statistics/neud/dpa/showTable.cfm?type=CP&amp;sector=agg&amp;juris=atl&amp;rn=6&amp;page=0</t>
  </si>
  <si>
    <t>[10]</t>
  </si>
  <si>
    <t>Government of Canada (2019). "Greenhouse gas missions from large facilities, Canada, 2019". [Online]. Available: https://www.canada.ca/en/environment-climate-change/services/environmental-indicators/greenhouse-gas-emissions/large-facilities.html</t>
  </si>
  <si>
    <t>[11]</t>
  </si>
  <si>
    <t>Canada Energy Regulator. Provincial and Territorial Energy Profiles – Newfoundland and Labrador. [Online]. Available: https://www.cer-rec.gc.ca/en/data-analysis/energy-markets/provincial-territorial-energy-profiles/provincial-territorial-energy-profiles-newfoundland-labrador.html</t>
  </si>
  <si>
    <r>
      <rPr>
        <sz val="10"/>
        <rFont val="Arial"/>
        <family val="2"/>
        <charset val="1"/>
      </rPr>
      <t xml:space="preserve">Government of Nova Scotia. (2018). </t>
    </r>
    <r>
      <rPr>
        <i/>
        <sz val="11"/>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</si>
  <si>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[13]</t>
  </si>
  <si>
    <t>Canada-Newfoundland and Labrador Offshore Petroleum Board (2021). Statistical Information, Resource Management Statistics. Total Production (2018). [Online]. Available: https://www.cnlopb.ca/information/statistics/#rm</t>
  </si>
  <si>
    <t>[14]</t>
  </si>
  <si>
    <t xml:space="preserve">Canada's Official Greenhouse Gas Inventory - GHG_IPCC_Can_Prov_Terr.csv. [Online]. Available: http://donnees.ec.gc.ca/data/substances/monitor/canada-s-official-greenhouse-gas-inventory/GHG_IPCC_Can_Prov_Terr.csv </t>
  </si>
  <si>
    <t>NRCan, "Comprehensive Energy Use Database. Industrial Sector. Atlantic Provinces. Table 4: Pulp and Paper Secondary Energy Use and GHG Emissions". [Online]. Available: https://oee.nrcan.gc.ca/corporate/statistics/neud/dpa/showTable.cfm?type=CP&amp;sector=agg&amp;juris=atl&amp;rn=4&amp;page=0</t>
  </si>
  <si>
    <t>NRCan, "Comprehensive Energy Use Database. Industrial Sector. Atlantic Provinces. Table 12: Mining Secondary Energy Use and GHG Emissions". [Online]. Available: https://oee.nrcan.gc.ca/corporate/statistics/neud/dpa/showTable.cfm?type=CP&amp;sector=agg&amp;juris=atl&amp;rn=12&amp;page=0</t>
  </si>
  <si>
    <t>NRCan, "Comprehensive Energy Use Database. Industrial Sector. Atlantic Provinces. Table 5: Smelting and Refining Secondary Energy Use and GHG Emissions". [Online]. Available: https://oee.nrcan.gc.ca/corporate/statistics/neud/dpa/showTable.cfm?type=CP&amp;sector=agg&amp;juris=atl&amp;rn=5&amp;page=0</t>
  </si>
  <si>
    <t>NRCan, "Comprehensive Energy Use Database. Industrial Sector. Atlantic Provinces. Table 7: Cement Secondary Energy Use and GHG Emissions". [Online]. Available: https://oee.nrcan.gc.ca/corporate/statistics/neud/dpa/showTable.cfm?type=CP&amp;sector=agg&amp;juris=atl&amp;rn=7&amp;page=0</t>
  </si>
  <si>
    <t>NRCan, "Comprehensive Energy Use Database. Industrial Sector. Atlantic Provinces. Table 10: Other Manufacturing Secondary Energy Use and GHG Emissions". [Online]. Available: https://oee.nrcan.gc.ca/corporate/statistics/neud/dpa/showTable.cfm?type=CP&amp;sector=agg&amp;juris=atl&amp;rn=10&amp;page=0</t>
  </si>
  <si>
    <t>Larson, E., et al. "Net-Zero America: Potential Pathways, Infrastructure, and Impacts Interim Report. Princeton University." (2020).</t>
  </si>
  <si>
    <t xml:space="preserve">Evan Sherwin, 2018. "Electrofuel Synthesis from Variable Renewable Electricity: An Optimization-Based Techno-Economic Analysis". </t>
  </si>
  <si>
    <t>[23]</t>
  </si>
  <si>
    <r>
      <rPr>
        <sz val="10"/>
        <rFont val="Arial"/>
        <family val="2"/>
        <charset val="1"/>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</si>
  <si>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</si>
  <si>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</si>
  <si>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Region</t>
  </si>
  <si>
    <t>Macro Indicator</t>
  </si>
  <si>
    <t>2020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</si>
  <si>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</si>
  <si>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</si>
  <si>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</si>
  <si>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</si>
  <si>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</si>
  <si>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</si>
  <si>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</si>
  <si>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</si>
  <si>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</si>
  <si>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</si>
  <si>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</si>
  <si>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</si>
  <si>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</si>
  <si>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</si>
  <si>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</si>
  <si>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</si>
  <si>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</si>
  <si>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Currency Year</t>
  </si>
  <si>
    <t>CAD</t>
  </si>
  <si>
    <t>USD</t>
  </si>
  <si>
    <r>
      <t xml:space="preserve">Statistics Canada. (2021). </t>
    </r>
    <r>
      <rPr>
        <i/>
        <sz val="10"/>
        <rFont val="Arial"/>
        <family val="2"/>
        <charset val="1"/>
      </rPr>
      <t>Table: 25-10-0029-01 Supply and demand of primary and secondary energy in terajoules, annual</t>
    </r>
    <r>
      <rPr>
        <sz val="10"/>
        <rFont val="Arial"/>
        <family val="2"/>
        <charset val="1"/>
      </rPr>
      <t xml:space="preserve"> [Data table]. https://doi.org/10.25318/2510002901-eng</t>
    </r>
  </si>
  <si>
    <r>
      <t xml:space="preserve">U.S. Energy Information Administration. </t>
    </r>
    <r>
      <rPr>
        <i/>
        <sz val="11"/>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</si>
  <si>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$/MMBtu</t>
  </si>
  <si>
    <t>MMBtu</t>
  </si>
  <si>
    <r>
      <t xml:space="preserve">Nova Scotia Power (2020). </t>
    </r>
    <r>
      <rPr>
        <i/>
        <sz val="11"/>
        <rFont val="Calibri"/>
        <family val="2"/>
        <charset val="1"/>
      </rPr>
      <t>2020 Integrated Resource Plan. [Online]. Available: https://irp.nspower.ca/files/key-documents/E3_NS-Power_2020_IRP_Report_final_Nov-27-2020.pdf</t>
    </r>
  </si>
  <si>
    <t>Case: Reference Case. Region: New England (Propane)</t>
  </si>
  <si>
    <t>Note</t>
  </si>
  <si>
    <t>Evolving policy</t>
  </si>
  <si>
    <t>Canada Energy Regulator. Canada's Energy Future 2021 Data Appendices (Evolving Policies).DOI: https://doi.org/10.35002/zjr8-8x75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</si>
</sst>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
    <numFmt numFmtId="166" formatCode="0.000"/>
    <numFmt numFmtId="167" formatCode="_-* #,##0.00_-;\-* #,##0.00_-;_-* \-??_-;_-@_-"/>
    <numFmt numFmtId="168" formatCode="_-* #,##0_-;\-* #,##0_-;_-* \-??_-;_-@_-"/>
    <numFmt numFmtId="169" formatCode="_-* #,##0.000_-;\-* #,##0.000_-;_-* \-??_-;_-@_-"/>
  </numFmts>
  <fonts count="15" x14ac:knownFonts="1">
    <font>
      <sz val="10"/>
      <name val="Arial"/>
      <family val="2"/>
      <charset val="1"/>
    </font>
    <font>
      <sz val="11"/>
      <color rgb="FF000000"/>
      <name val="Arial"/>
      <family val="2"/>
      <charset val="1"/>
    </font>
    <font>
      <b/>
      <sz val="12"/>
      <name val="Arial"/>
      <family val="2"/>
      <charset val="1"/>
    </font>
    <font>
      <b/>
      <sz val="10"/>
      <name val="Arial"/>
      <family val="2"/>
      <charset val="1"/>
    </font>
    <font>
      <sz val="10"/>
      <name val="Arial"/>
      <family val="2"/>
    </font>
    <font>
      <i/>
      <sz val="10"/>
      <name val="Arial"/>
      <family val="2"/>
      <charset val="1"/>
    </font>
    <font>
      <sz val="11"/>
      <name val="Calibri"/>
      <family val="2"/>
      <charset val="1"/>
    </font>
    <font>
      <u/>
      <sz val="10"/>
      <color rgb="FF0563C1"/>
      <name val="Arial"/>
      <family val="2"/>
      <charset val="1"/>
    </font>
    <font>
      <sz val="10"/>
      <name val="Arial"/>
      <family val="2"/>
    </font>
    <font>
      <sz val="10"/>
      <name val="Arial"/>
      <family val="2"/>
      <charset val="1"/>
    </font>
    <font>
      <b/>
      <sz val="14"/>
      <name val="Arial"/>
      <family val="2"/>
    </font>
    <font>
      <b/>
      <sz val="12"/>
      <name val="Arial"/>
      <family val="2"/>
    </font>
    <font>
      <b/>
      <sz val="10"/>
      <name val="Arial"/>
      <family val="2"/>
    </font>
    <font>
      <i/>
      <sz val="11"/>
      <name val="Calibri"/>
      <family val="2"/>
      <charset val="1"/>
    </font>
    <font>
      <sz val="8"/>
      <name val="Arial"/>
      <family val="2"/>
      <charset val="1"/>
    </font>
  </fonts>
  <fills count="4">
    <fill>
      <patternFill patternType="none"/>
    </fill>
    <fill>
      <patternFill patternType="gray125"/>
    </fill>
    <fill>
      <patternFill patternType="solid">
        <fgColor rgb="FFDDE8CB"/>
        <bgColor rgb="FFFFFFCC"/>
      </patternFill>
    </fill>
    <fill>
      <patternFill patternType="solid">
        <fgColor rgb="FFDDE8CB"/>
        <bgColor rgb="FFDAE3F3"/>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diagonal/>
    </border>
    <border>
      <left/>
      <right style="hair">
        <color auto="1"/>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7" fontId="8" fillId="0" borderId="0" applyBorder="0" applyProtection="0"/>
    <xf numFmtId="0" fontId="7" fillId="0" borderId="0" applyBorder="0" applyProtection="0"/>
    <xf numFmtId="0" fontId="1" fillId="0" borderId="0"/>
    <xf numFmtId="0" fontId="9" fillId="0" borderId="0"/>
  </cellStyleXfs>
  <cellXfs count="57">
    <xf numFmtId="0" fontId="0" fillId="0" borderId="0" xfId="0"/>
    <xf numFmtId="0" fontId="0" fillId="0" borderId="0" xfId="0" applyAlignment="1">
      <alignment horizontal="center" vertical="center"/>
    </xf>
    <xf numFmtId="4" fontId="0" fillId="0" borderId="0" xfId="0" applyNumberFormat="1"/>
    <xf numFmtId="165" fontId="3" fillId="0" borderId="0" xfId="0" applyNumberFormat="1" applyFont="1"/>
    <xf numFmtId="0" fontId="3" fillId="0" borderId="0" xfId="0" applyFont="1"/>
    <xf numFmtId="165" fontId="0" fillId="0" borderId="0" xfId="0" applyNumberFormat="1"/>
    <xf numFmtId="0" fontId="0" fillId="0" borderId="0" xfId="0" applyAlignment="1">
      <alignment wrapText="1"/>
    </xf>
    <xf numFmtId="166" fontId="0" fillId="0" borderId="0" xfId="0" applyNumberFormat="1"/>
    <xf numFmtId="0" fontId="6" fillId="0" borderId="0" xfId="2" applyFont="1" applyBorder="1" applyProtection="1"/>
    <xf numFmtId="49" fontId="0" fillId="0" borderId="0" xfId="0" applyNumberFormat="1"/>
    <xf numFmtId="0" fontId="11" fillId="3" borderId="1" xfId="4" applyFont="1" applyFill="1" applyBorder="1"/>
    <xf numFmtId="0" fontId="0" fillId="0" borderId="1" xfId="0" applyBorder="1"/>
    <xf numFmtId="0" fontId="2" fillId="2" borderId="5" xfId="0" applyFont="1" applyFill="1" applyBorder="1"/>
    <xf numFmtId="0" fontId="0" fillId="0" borderId="1" xfId="0" applyBorder="1" applyAlignment="1">
      <alignment horizontal="left" vertical="center"/>
    </xf>
    <xf numFmtId="166" fontId="0" fillId="0" borderId="1" xfId="0" applyNumberFormat="1" applyBorder="1" applyAlignment="1">
      <alignment horizontal="left" vertical="center"/>
    </xf>
    <xf numFmtId="164" fontId="0" fillId="0" borderId="1" xfId="0" applyNumberFormat="1" applyBorder="1"/>
    <xf numFmtId="0" fontId="2" fillId="2" borderId="1" xfId="0" applyFont="1" applyFill="1" applyBorder="1"/>
    <xf numFmtId="0" fontId="0" fillId="0" borderId="1" xfId="0" applyBorder="1" applyAlignment="1">
      <alignment horizontal="left"/>
    </xf>
    <xf numFmtId="0" fontId="0" fillId="0" borderId="1" xfId="4" applyFont="1" applyBorder="1" applyAlignment="1">
      <alignment horizontal="center"/>
    </xf>
    <xf numFmtId="0" fontId="2" fillId="2" borderId="1" xfId="0" applyFont="1" applyFill="1" applyBorder="1" applyAlignment="1">
      <alignment horizontal="center" vertical="center" wrapText="1"/>
    </xf>
    <xf numFmtId="4" fontId="0" fillId="0" borderId="1" xfId="0" applyNumberFormat="1" applyBorder="1" applyAlignment="1">
      <alignment wrapText="1"/>
    </xf>
    <xf numFmtId="165" fontId="0" fillId="0" borderId="1" xfId="0" applyNumberFormat="1" applyBorder="1"/>
    <xf numFmtId="0" fontId="2" fillId="2" borderId="1" xfId="0" applyFont="1" applyFill="1" applyBorder="1" applyAlignment="1">
      <alignment wrapText="1"/>
    </xf>
    <xf numFmtId="0" fontId="2" fillId="2" borderId="1" xfId="0" applyFont="1" applyFill="1" applyBorder="1" applyAlignment="1">
      <alignment horizontal="left"/>
    </xf>
    <xf numFmtId="0" fontId="0" fillId="0" borderId="1" xfId="0" applyBorder="1" applyAlignment="1">
      <alignment wrapText="1"/>
    </xf>
    <xf numFmtId="0" fontId="4" fillId="0" borderId="1" xfId="0" applyFont="1" applyBorder="1"/>
    <xf numFmtId="0" fontId="6" fillId="0" borderId="1" xfId="2" applyFont="1" applyBorder="1" applyProtection="1"/>
    <xf numFmtId="166" fontId="0" fillId="0" borderId="1" xfId="0" applyNumberFormat="1" applyBorder="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0" fillId="0" borderId="1" xfId="0" applyBorder="1" applyAlignment="1">
      <alignment horizontal="center"/>
    </xf>
    <xf numFmtId="0" fontId="2" fillId="2" borderId="6" xfId="0" applyFont="1" applyFill="1" applyBorder="1"/>
    <xf numFmtId="4" fontId="0" fillId="0" borderId="1" xfId="0" applyNumberFormat="1" applyBorder="1"/>
    <xf numFmtId="0" fontId="0" fillId="0" borderId="0" xfId="0" applyAlignment="1">
      <alignment horizontal="center"/>
    </xf>
    <xf numFmtId="3" fontId="0" fillId="0" borderId="1" xfId="0" applyNumberFormat="1" applyBorder="1"/>
    <xf numFmtId="2" fontId="0" fillId="0" borderId="1" xfId="0" applyNumberFormat="1" applyBorder="1"/>
    <xf numFmtId="0" fontId="0" fillId="0" borderId="1" xfId="0" applyBorder="1" applyAlignment="1">
      <alignment horizontal="right" vertical="center"/>
    </xf>
    <xf numFmtId="0" fontId="2" fillId="0" borderId="1" xfId="0" applyFont="1" applyBorder="1"/>
    <xf numFmtId="0" fontId="12" fillId="0" borderId="0" xfId="0" applyFont="1"/>
    <xf numFmtId="0" fontId="12" fillId="0" borderId="1" xfId="0" applyFont="1" applyBorder="1"/>
    <xf numFmtId="11" fontId="12" fillId="0" borderId="1" xfId="0" applyNumberFormat="1" applyFont="1" applyBorder="1"/>
    <xf numFmtId="11" fontId="4" fillId="0" borderId="1" xfId="0" applyNumberFormat="1" applyFont="1" applyBorder="1"/>
    <xf numFmtId="0" fontId="10" fillId="3" borderId="1" xfId="4"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wrapText="1"/>
    </xf>
    <xf numFmtId="0" fontId="2" fillId="2" borderId="1"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cellXfs>
  <cellStyles count="5">
    <cellStyle name="20% - Accent1 2 70" xfId="4" xr:uid="{109E7945-286D-49C0-A902-C8A8ABABAA3A}"/>
    <cellStyle name="Comma" xfId="1" builtinId="3"/>
    <cellStyle name="Hyperlink" xfId="2" builtinId="8"/>
    <cellStyle name="Normal" xfId="0" builtinId="0"/>
    <cellStyle name="Normal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cnlopb.ca/information/statistic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84"/>
  <sheetViews>
    <sheetView showGridLines="0" topLeftCell="A45" zoomScaleNormal="100" workbookViewId="0">
      <selection activeCell="C35" sqref="C35"/>
    </sheetView>
  </sheetViews>
  <sheetFormatPr defaultColWidth="8.6640625" defaultRowHeight="13.2" x14ac:dyDescent="0.25"/>
  <cols>
    <col min="2" max="2" width="27.44140625" customWidth="1"/>
    <col min="3" max="3" width="131.5546875" bestFit="1" customWidth="1"/>
    <col min="4" max="4" width="246.88671875" bestFit="1" customWidth="1"/>
  </cols>
  <sheetData>
    <row r="1" spans="2:4" ht="17.399999999999999" x14ac:dyDescent="0.25">
      <c r="B1" s="42" t="s">
        <v>0</v>
      </c>
      <c r="C1" s="42"/>
      <c r="D1" s="42"/>
    </row>
    <row r="2" spans="2:4" ht="15.6" x14ac:dyDescent="0.3">
      <c r="B2" s="10" t="s">
        <v>1</v>
      </c>
      <c r="C2" s="10" t="s">
        <v>2</v>
      </c>
      <c r="D2" s="10" t="s">
        <v>3</v>
      </c>
    </row>
    <row r="3" spans="2:4" x14ac:dyDescent="0.25">
      <c r="B3" s="11" t="s">
        <v>4</v>
      </c>
      <c r="C3" s="11" t="s">
        <v>5</v>
      </c>
      <c r="D3" s="43" t="s">
        <v>6</v>
      </c>
    </row>
    <row r="4" spans="2:4" x14ac:dyDescent="0.25">
      <c r="B4" s="11" t="s">
        <v>7</v>
      </c>
      <c r="C4" s="11" t="s">
        <v>8</v>
      </c>
      <c r="D4" s="44"/>
    </row>
    <row r="5" spans="2:4" x14ac:dyDescent="0.25">
      <c r="B5" s="11" t="s">
        <v>9</v>
      </c>
      <c r="C5" s="11" t="s">
        <v>10</v>
      </c>
      <c r="D5" s="44"/>
    </row>
    <row r="6" spans="2:4" x14ac:dyDescent="0.25">
      <c r="B6" s="11" t="s">
        <v>11</v>
      </c>
      <c r="C6" s="11" t="s">
        <v>12</v>
      </c>
      <c r="D6" s="44"/>
    </row>
    <row r="7" spans="2:4" x14ac:dyDescent="0.25">
      <c r="B7" s="11" t="s">
        <v>13</v>
      </c>
      <c r="C7" s="11" t="s">
        <v>14</v>
      </c>
      <c r="D7" s="44"/>
    </row>
    <row r="8" spans="2:4" x14ac:dyDescent="0.25">
      <c r="B8" s="11" t="s">
        <v>15</v>
      </c>
      <c r="C8" s="11" t="s">
        <v>16</v>
      </c>
      <c r="D8" s="44"/>
    </row>
    <row r="9" spans="2:4" x14ac:dyDescent="0.25">
      <c r="B9" s="11" t="s">
        <v>17</v>
      </c>
      <c r="C9" s="11" t="s">
        <v>18</v>
      </c>
      <c r="D9" s="44"/>
    </row>
    <row r="10" spans="2:4" x14ac:dyDescent="0.25">
      <c r="B10" s="11" t="s">
        <v>19</v>
      </c>
      <c r="C10" s="11" t="s">
        <v>20</v>
      </c>
      <c r="D10" s="44"/>
    </row>
    <row r="11" spans="2:4" x14ac:dyDescent="0.25">
      <c r="B11" s="11" t="s">
        <v>21</v>
      </c>
      <c r="C11" s="11" t="s">
        <v>22</v>
      </c>
      <c r="D11" s="45"/>
    </row>
    <row r="12" spans="2:4" x14ac:dyDescent="0.25">
      <c r="B12" s="11" t="s">
        <v>23</v>
      </c>
      <c r="C12" s="11" t="s">
        <v>24</v>
      </c>
      <c r="D12" s="11"/>
    </row>
    <row r="13" spans="2:4" x14ac:dyDescent="0.25">
      <c r="B13" s="11" t="s">
        <v>25</v>
      </c>
      <c r="C13" s="11" t="s">
        <v>26</v>
      </c>
      <c r="D13" s="11"/>
    </row>
    <row r="14" spans="2:4" x14ac:dyDescent="0.25">
      <c r="B14" s="11" t="s">
        <v>27</v>
      </c>
      <c r="C14" s="11" t="s">
        <v>28</v>
      </c>
      <c r="D14" s="11"/>
    </row>
    <row r="15" spans="2:4" x14ac:dyDescent="0.25">
      <c r="B15" s="11" t="s">
        <v>29</v>
      </c>
      <c r="C15" s="11" t="s">
        <v>30</v>
      </c>
      <c r="D15" s="11"/>
    </row>
    <row r="16" spans="2:4" x14ac:dyDescent="0.25">
      <c r="B16" s="11" t="s">
        <v>31</v>
      </c>
      <c r="C16" s="11" t="s">
        <v>32</v>
      </c>
      <c r="D16" s="11"/>
    </row>
    <row r="17" spans="2:4" x14ac:dyDescent="0.25">
      <c r="B17" s="11" t="s">
        <v>33</v>
      </c>
      <c r="C17" s="11" t="s">
        <v>34</v>
      </c>
      <c r="D17" s="11"/>
    </row>
    <row r="18" spans="2:4" x14ac:dyDescent="0.25">
      <c r="B18" s="11" t="s">
        <v>35</v>
      </c>
      <c r="C18" s="11" t="s">
        <v>36</v>
      </c>
      <c r="D18" s="11"/>
    </row>
    <row r="19" spans="2:4" x14ac:dyDescent="0.25">
      <c r="B19" s="11" t="s">
        <v>37</v>
      </c>
      <c r="C19" s="11" t="s">
        <v>38</v>
      </c>
      <c r="D19" s="11"/>
    </row>
    <row r="20" spans="2:4" x14ac:dyDescent="0.25">
      <c r="B20" s="11" t="s">
        <v>39</v>
      </c>
      <c r="C20" s="11" t="s">
        <v>40</v>
      </c>
      <c r="D20" s="11"/>
    </row>
    <row r="21" spans="2:4" x14ac:dyDescent="0.25">
      <c r="B21" s="11" t="s">
        <v>41</v>
      </c>
      <c r="C21" s="11" t="s">
        <v>24</v>
      </c>
      <c r="D21" s="11"/>
    </row>
    <row r="22" spans="2:4" x14ac:dyDescent="0.25">
      <c r="B22" s="11" t="s">
        <v>42</v>
      </c>
      <c r="C22" s="11" t="s">
        <v>24</v>
      </c>
      <c r="D22" s="11"/>
    </row>
    <row r="23" spans="2:4" x14ac:dyDescent="0.25">
      <c r="B23" s="11" t="s">
        <v>43</v>
      </c>
      <c r="C23" s="11" t="s">
        <v>44</v>
      </c>
      <c r="D23" s="11"/>
    </row>
    <row r="24" spans="2:4" x14ac:dyDescent="0.25">
      <c r="B24" s="11" t="s">
        <v>45</v>
      </c>
      <c r="C24" s="11" t="s">
        <v>46</v>
      </c>
      <c r="D24" s="11"/>
    </row>
    <row r="25" spans="2:4" x14ac:dyDescent="0.25">
      <c r="B25" s="11" t="s">
        <v>47</v>
      </c>
      <c r="C25" s="11" t="s">
        <v>48</v>
      </c>
      <c r="D25" s="11"/>
    </row>
    <row r="26" spans="2:4" x14ac:dyDescent="0.25">
      <c r="B26" s="11" t="s">
        <v>49</v>
      </c>
      <c r="C26" s="11" t="s">
        <v>50</v>
      </c>
      <c r="D26" s="11"/>
    </row>
    <row r="27" spans="2:4" x14ac:dyDescent="0.25">
      <c r="B27" s="11" t="s">
        <v>51</v>
      </c>
      <c r="C27" s="11" t="s">
        <v>52</v>
      </c>
      <c r="D27" s="11"/>
    </row>
    <row r="28" spans="2:4" x14ac:dyDescent="0.25">
      <c r="B28" s="11" t="s">
        <v>53</v>
      </c>
      <c r="C28" s="11" t="s">
        <v>54</v>
      </c>
      <c r="D28" s="11"/>
    </row>
    <row r="29" spans="2:4" x14ac:dyDescent="0.25">
      <c r="B29" s="11" t="s">
        <v>55</v>
      </c>
      <c r="C29" s="11" t="s">
        <v>56</v>
      </c>
      <c r="D29" s="11"/>
    </row>
    <row r="30" spans="2:4" x14ac:dyDescent="0.25">
      <c r="B30" s="11" t="s">
        <v>57</v>
      </c>
      <c r="C30" s="11" t="s">
        <v>58</v>
      </c>
      <c r="D30" s="11"/>
    </row>
    <row r="31" spans="2:4" x14ac:dyDescent="0.25">
      <c r="B31" s="11" t="s">
        <v>59</v>
      </c>
      <c r="C31" s="11" t="s">
        <v>60</v>
      </c>
      <c r="D31" s="11"/>
    </row>
    <row r="32" spans="2:4" x14ac:dyDescent="0.25">
      <c r="B32" s="11" t="s">
        <v>61</v>
      </c>
      <c r="C32" s="11" t="s">
        <v>62</v>
      </c>
      <c r="D32" s="11" t="s">
        <v>63</v>
      </c>
    </row>
    <row r="33" spans="2:4" x14ac:dyDescent="0.25">
      <c r="B33" s="11" t="s">
        <v>64</v>
      </c>
      <c r="C33" s="11" t="s">
        <v>65</v>
      </c>
      <c r="D33" s="11"/>
    </row>
    <row r="34" spans="2:4" x14ac:dyDescent="0.25">
      <c r="B34" s="11" t="s">
        <v>66</v>
      </c>
      <c r="C34" s="11" t="s">
        <v>67</v>
      </c>
      <c r="D34" s="11"/>
    </row>
    <row r="35" spans="2:4" x14ac:dyDescent="0.25">
      <c r="B35" s="11" t="s">
        <v>68</v>
      </c>
      <c r="C35" s="11" t="s">
        <v>69</v>
      </c>
      <c r="D35" s="11"/>
    </row>
    <row r="36" spans="2:4" x14ac:dyDescent="0.25">
      <c r="B36" s="11" t="s">
        <v>70</v>
      </c>
      <c r="C36" s="11" t="s">
        <v>71</v>
      </c>
      <c r="D36" s="11"/>
    </row>
    <row r="37" spans="2:4" x14ac:dyDescent="0.25">
      <c r="B37" s="11" t="s">
        <v>72</v>
      </c>
      <c r="C37" s="11" t="s">
        <v>73</v>
      </c>
      <c r="D37" s="11"/>
    </row>
    <row r="38" spans="2:4" x14ac:dyDescent="0.25">
      <c r="B38" s="11" t="s">
        <v>74</v>
      </c>
      <c r="C38" s="11" t="s">
        <v>75</v>
      </c>
      <c r="D38" s="11"/>
    </row>
    <row r="39" spans="2:4" x14ac:dyDescent="0.25">
      <c r="B39" s="11" t="s">
        <v>76</v>
      </c>
      <c r="C39" s="11" t="s">
        <v>77</v>
      </c>
      <c r="D39" s="11"/>
    </row>
    <row r="42" spans="2:4" ht="17.399999999999999" x14ac:dyDescent="0.25">
      <c r="B42" s="42" t="s">
        <v>78</v>
      </c>
      <c r="C42" s="42"/>
      <c r="D42" s="42"/>
    </row>
    <row r="43" spans="2:4" ht="15.6" x14ac:dyDescent="0.3">
      <c r="B43" s="10" t="s">
        <v>1</v>
      </c>
      <c r="C43" s="10" t="s">
        <v>2</v>
      </c>
      <c r="D43" s="10" t="s">
        <v>3</v>
      </c>
    </row>
    <row r="44" spans="2:4" x14ac:dyDescent="0.25">
      <c r="B44" s="11" t="s">
        <v>79</v>
      </c>
      <c r="C44" s="11" t="s">
        <v>80</v>
      </c>
      <c r="D44" s="11"/>
    </row>
    <row r="45" spans="2:4" x14ac:dyDescent="0.25">
      <c r="B45" s="11" t="s">
        <v>81</v>
      </c>
      <c r="C45" s="11" t="s">
        <v>82</v>
      </c>
      <c r="D45" s="11"/>
    </row>
    <row r="46" spans="2:4" x14ac:dyDescent="0.25">
      <c r="B46" s="11" t="s">
        <v>83</v>
      </c>
      <c r="C46" s="11" t="s">
        <v>84</v>
      </c>
      <c r="D46" s="11"/>
    </row>
    <row r="47" spans="2:4" x14ac:dyDescent="0.25">
      <c r="B47" s="11" t="s">
        <v>85</v>
      </c>
      <c r="C47" s="11" t="s">
        <v>86</v>
      </c>
      <c r="D47" s="11"/>
    </row>
    <row r="48" spans="2:4" x14ac:dyDescent="0.25">
      <c r="B48" s="11" t="s">
        <v>87</v>
      </c>
      <c r="C48" s="11" t="s">
        <v>88</v>
      </c>
      <c r="D48" s="11"/>
    </row>
    <row r="49" spans="2:4" x14ac:dyDescent="0.25">
      <c r="B49" s="11" t="s">
        <v>89</v>
      </c>
      <c r="C49" s="11" t="s">
        <v>90</v>
      </c>
      <c r="D49" s="11"/>
    </row>
    <row r="50" spans="2:4" x14ac:dyDescent="0.25">
      <c r="B50" s="11" t="s">
        <v>91</v>
      </c>
      <c r="C50" s="11" t="s">
        <v>92</v>
      </c>
      <c r="D50" s="11"/>
    </row>
    <row r="51" spans="2:4" x14ac:dyDescent="0.25">
      <c r="B51" s="11" t="s">
        <v>93</v>
      </c>
      <c r="C51" s="11" t="s">
        <v>94</v>
      </c>
      <c r="D51" s="11"/>
    </row>
    <row r="52" spans="2:4" x14ac:dyDescent="0.25">
      <c r="B52" s="11" t="s">
        <v>95</v>
      </c>
      <c r="C52" s="11" t="s">
        <v>96</v>
      </c>
      <c r="D52" s="11"/>
    </row>
    <row r="53" spans="2:4" x14ac:dyDescent="0.25">
      <c r="B53" s="11" t="s">
        <v>97</v>
      </c>
      <c r="C53" s="11" t="s">
        <v>98</v>
      </c>
      <c r="D53" s="11"/>
    </row>
    <row r="54" spans="2:4" x14ac:dyDescent="0.25">
      <c r="B54" s="11" t="s">
        <v>99</v>
      </c>
      <c r="C54" s="11" t="s">
        <v>100</v>
      </c>
      <c r="D54" s="11"/>
    </row>
    <row r="55" spans="2:4" x14ac:dyDescent="0.25">
      <c r="B55" s="11" t="s">
        <v>101</v>
      </c>
      <c r="C55" s="11" t="s">
        <v>102</v>
      </c>
      <c r="D55" s="11"/>
    </row>
    <row r="56" spans="2:4" x14ac:dyDescent="0.25">
      <c r="B56" s="11" t="s">
        <v>103</v>
      </c>
      <c r="C56" s="11" t="s">
        <v>104</v>
      </c>
      <c r="D56" s="11"/>
    </row>
    <row r="57" spans="2:4" x14ac:dyDescent="0.25">
      <c r="B57" s="11" t="s">
        <v>105</v>
      </c>
      <c r="C57" s="11" t="s">
        <v>106</v>
      </c>
      <c r="D57" s="11"/>
    </row>
    <row r="58" spans="2:4" x14ac:dyDescent="0.25">
      <c r="B58" s="11" t="s">
        <v>107</v>
      </c>
      <c r="C58" s="11" t="s">
        <v>108</v>
      </c>
      <c r="D58" s="11"/>
    </row>
    <row r="59" spans="2:4" x14ac:dyDescent="0.25">
      <c r="B59" s="11" t="s">
        <v>109</v>
      </c>
      <c r="C59" s="11" t="s">
        <v>110</v>
      </c>
      <c r="D59" s="11"/>
    </row>
    <row r="60" spans="2:4" x14ac:dyDescent="0.25">
      <c r="B60" s="11" t="s">
        <v>111</v>
      </c>
      <c r="C60" s="11" t="s">
        <v>112</v>
      </c>
      <c r="D60" s="11"/>
    </row>
    <row r="61" spans="2:4" x14ac:dyDescent="0.25">
      <c r="B61" s="11" t="s">
        <v>113</v>
      </c>
      <c r="C61" s="11" t="s">
        <v>114</v>
      </c>
      <c r="D61" s="11"/>
    </row>
    <row r="62" spans="2:4" x14ac:dyDescent="0.25">
      <c r="B62" s="11" t="s">
        <v>115</v>
      </c>
      <c r="C62" s="11" t="s">
        <v>116</v>
      </c>
      <c r="D62" s="11" t="s">
        <v>117</v>
      </c>
    </row>
    <row r="63" spans="2:4" x14ac:dyDescent="0.25">
      <c r="B63" s="11" t="s">
        <v>118</v>
      </c>
      <c r="C63" s="11" t="s">
        <v>119</v>
      </c>
      <c r="D63" s="11"/>
    </row>
    <row r="64" spans="2:4" x14ac:dyDescent="0.25">
      <c r="B64" s="11" t="s">
        <v>120</v>
      </c>
      <c r="C64" s="11" t="s">
        <v>121</v>
      </c>
      <c r="D64" s="11"/>
    </row>
    <row r="65" spans="2:4" x14ac:dyDescent="0.25">
      <c r="B65" s="11" t="s">
        <v>122</v>
      </c>
      <c r="C65" s="11" t="s">
        <v>123</v>
      </c>
      <c r="D65" s="11"/>
    </row>
    <row r="66" spans="2:4" x14ac:dyDescent="0.25">
      <c r="B66" s="11" t="s">
        <v>124</v>
      </c>
      <c r="C66" s="11" t="s">
        <v>125</v>
      </c>
      <c r="D66" s="11" t="s">
        <v>126</v>
      </c>
    </row>
    <row r="67" spans="2:4" x14ac:dyDescent="0.25">
      <c r="B67" s="11" t="s">
        <v>127</v>
      </c>
      <c r="C67" s="11" t="s">
        <v>128</v>
      </c>
      <c r="D67" s="11"/>
    </row>
    <row r="68" spans="2:4" x14ac:dyDescent="0.25">
      <c r="B68" s="11" t="s">
        <v>129</v>
      </c>
      <c r="C68" s="11" t="s">
        <v>130</v>
      </c>
      <c r="D68" s="11"/>
    </row>
    <row r="69" spans="2:4" x14ac:dyDescent="0.25">
      <c r="B69" s="11" t="s">
        <v>131</v>
      </c>
      <c r="C69" s="11" t="s">
        <v>132</v>
      </c>
      <c r="D69" s="11"/>
    </row>
    <row r="70" spans="2:4" x14ac:dyDescent="0.25">
      <c r="B70" s="11" t="s">
        <v>133</v>
      </c>
      <c r="C70" s="11" t="s">
        <v>134</v>
      </c>
      <c r="D70" s="11"/>
    </row>
    <row r="71" spans="2:4" x14ac:dyDescent="0.25">
      <c r="B71" s="11" t="s">
        <v>135</v>
      </c>
      <c r="C71" s="11" t="s">
        <v>136</v>
      </c>
      <c r="D71" s="11"/>
    </row>
    <row r="72" spans="2:4" x14ac:dyDescent="0.25">
      <c r="B72" s="11" t="s">
        <v>137</v>
      </c>
      <c r="C72" s="11" t="s">
        <v>138</v>
      </c>
      <c r="D72" s="11"/>
    </row>
    <row r="73" spans="2:4" x14ac:dyDescent="0.25">
      <c r="B73" s="11" t="s">
        <v>139</v>
      </c>
      <c r="C73" s="11" t="s">
        <v>140</v>
      </c>
      <c r="D73" s="11"/>
    </row>
    <row r="74" spans="2:4" x14ac:dyDescent="0.25">
      <c r="B74" s="11" t="s">
        <v>141</v>
      </c>
      <c r="C74" s="11" t="s">
        <v>142</v>
      </c>
      <c r="D74" s="11"/>
    </row>
    <row r="75" spans="2:4" x14ac:dyDescent="0.25">
      <c r="B75" s="11" t="s">
        <v>143</v>
      </c>
      <c r="C75" s="11" t="s">
        <v>144</v>
      </c>
      <c r="D75" s="11"/>
    </row>
    <row r="76" spans="2:4" x14ac:dyDescent="0.25">
      <c r="B76" s="11" t="s">
        <v>145</v>
      </c>
      <c r="C76" s="11" t="s">
        <v>146</v>
      </c>
      <c r="D76" s="11"/>
    </row>
    <row r="77" spans="2:4" x14ac:dyDescent="0.25">
      <c r="B77" s="11" t="s">
        <v>147</v>
      </c>
      <c r="C77" s="11" t="s">
        <v>148</v>
      </c>
      <c r="D77" s="11"/>
    </row>
    <row r="78" spans="2:4" x14ac:dyDescent="0.25">
      <c r="B78" s="11" t="s">
        <v>149</v>
      </c>
      <c r="C78" s="11" t="s">
        <v>150</v>
      </c>
      <c r="D78" s="11"/>
    </row>
    <row r="79" spans="2:4" x14ac:dyDescent="0.25">
      <c r="B79" s="11" t="s">
        <v>151</v>
      </c>
      <c r="C79" s="11" t="s">
        <v>152</v>
      </c>
      <c r="D79" s="11"/>
    </row>
    <row r="80" spans="2:4" x14ac:dyDescent="0.25">
      <c r="B80" s="11" t="s">
        <v>153</v>
      </c>
      <c r="C80" s="11" t="s">
        <v>154</v>
      </c>
      <c r="D80" s="11"/>
    </row>
    <row r="81" spans="2:4" x14ac:dyDescent="0.25">
      <c r="B81" s="11" t="s">
        <v>155</v>
      </c>
      <c r="C81" s="11" t="s">
        <v>156</v>
      </c>
      <c r="D81" s="11"/>
    </row>
    <row r="82" spans="2:4" x14ac:dyDescent="0.25">
      <c r="B82" s="11" t="s">
        <v>157</v>
      </c>
      <c r="C82" s="11" t="s">
        <v>158</v>
      </c>
      <c r="D82" s="11"/>
    </row>
    <row r="83" spans="2:4" x14ac:dyDescent="0.25">
      <c r="B83" s="11" t="s">
        <v>159</v>
      </c>
      <c r="C83" s="11" t="s">
        <v>160</v>
      </c>
      <c r="D83" s="11"/>
    </row>
    <row r="84" spans="2:4" x14ac:dyDescent="0.25">
      <c r="B84" s="11" t="s">
        <v>161</v>
      </c>
      <c r="C84" s="11" t="s">
        <v>162</v>
      </c>
      <c r="D84" s="11"/>
    </row>
  </sheetData>
  <mergeCells count="3">
    <mergeCell ref="B1:D1"/>
    <mergeCell ref="D3:D11"/>
    <mergeCell ref="B42:D42"/>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1048576"/>
  <sheetViews>
    <sheetView showGridLines="0" zoomScaleNormal="100" workbookViewId="0">
      <selection activeCell="M40" sqref="M40"/>
    </sheetView>
  </sheetViews>
  <sheetFormatPr defaultColWidth="11.44140625" defaultRowHeight="13.2" x14ac:dyDescent="0.25"/>
  <cols>
    <col min="1" max="1" width="19" customWidth="1"/>
    <col min="2" max="2" width="11.5546875" bestFit="1" customWidth="1"/>
    <col min="3" max="3" width="14.6640625" customWidth="1"/>
    <col min="4" max="4" width="13.88671875" customWidth="1"/>
    <col min="5" max="5" width="19" customWidth="1"/>
  </cols>
  <sheetData>
    <row r="1" spans="1:38" ht="28.35" customHeight="1" x14ac:dyDescent="0.3">
      <c r="A1" s="16" t="s">
        <v>1</v>
      </c>
      <c r="B1" s="16" t="s">
        <v>163</v>
      </c>
      <c r="C1" s="16" t="s">
        <v>164</v>
      </c>
      <c r="D1" s="19" t="s">
        <v>225</v>
      </c>
      <c r="E1" s="19" t="s">
        <v>226</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t="s">
        <v>167</v>
      </c>
      <c r="AL1" s="16" t="s">
        <v>168</v>
      </c>
    </row>
    <row r="2" spans="1:38" ht="14.7" customHeight="1" x14ac:dyDescent="0.25">
      <c r="A2" s="47" t="s">
        <v>4</v>
      </c>
      <c r="B2" s="11" t="s">
        <v>169</v>
      </c>
      <c r="C2" s="11" t="s">
        <v>247</v>
      </c>
      <c r="D2" s="11" t="s">
        <v>124</v>
      </c>
      <c r="E2" s="11" t="s">
        <v>105</v>
      </c>
      <c r="F2" s="21">
        <v>0.63278246870585098</v>
      </c>
      <c r="G2" s="21">
        <v>0.63278246870585098</v>
      </c>
      <c r="H2" s="21">
        <v>0.63278246870585098</v>
      </c>
      <c r="I2" s="21">
        <v>0.63278246870585098</v>
      </c>
      <c r="J2" s="21">
        <v>0.63278246870585098</v>
      </c>
      <c r="K2" s="21">
        <v>0.63278246870585098</v>
      </c>
      <c r="L2" s="21">
        <v>0.63278246870585098</v>
      </c>
      <c r="M2" s="21">
        <v>0.63278246870585098</v>
      </c>
      <c r="N2" s="21">
        <v>0.63278246870585098</v>
      </c>
      <c r="O2" s="21">
        <v>0.63278246870585098</v>
      </c>
      <c r="P2" s="21">
        <v>0.63278246870585098</v>
      </c>
      <c r="Q2" s="21">
        <v>0.63278246870585098</v>
      </c>
      <c r="R2" s="21">
        <v>0.63278246870585098</v>
      </c>
      <c r="S2" s="21">
        <v>0.63278246870585098</v>
      </c>
      <c r="T2" s="21">
        <v>0.63278246870585098</v>
      </c>
      <c r="U2" s="21">
        <v>0.63278246870585098</v>
      </c>
      <c r="V2" s="21">
        <v>0.63278246870585098</v>
      </c>
      <c r="W2" s="21">
        <v>0.63278246870585098</v>
      </c>
      <c r="X2" s="21">
        <v>0.63278246870585098</v>
      </c>
      <c r="Y2" s="21">
        <v>0.63278246870585098</v>
      </c>
      <c r="Z2" s="21">
        <v>0.63278246870585098</v>
      </c>
      <c r="AA2" s="21">
        <v>0.63278246870585098</v>
      </c>
      <c r="AB2" s="21">
        <v>0.63278246870585098</v>
      </c>
      <c r="AC2" s="21">
        <v>0.63278246870585098</v>
      </c>
      <c r="AD2" s="21">
        <v>0.63278246870585098</v>
      </c>
      <c r="AE2" s="21">
        <v>0.63278246870585098</v>
      </c>
      <c r="AF2" s="21">
        <v>0.63278246870585098</v>
      </c>
      <c r="AG2" s="21">
        <v>0.63278246870585098</v>
      </c>
      <c r="AH2" s="21">
        <v>0.63278246870585098</v>
      </c>
      <c r="AI2" s="21">
        <v>0.63278246870585098</v>
      </c>
      <c r="AJ2" s="21">
        <v>0.63278246870585098</v>
      </c>
      <c r="AK2" s="11" t="s">
        <v>248</v>
      </c>
      <c r="AL2" s="11">
        <v>1</v>
      </c>
    </row>
    <row r="3" spans="1:38" ht="14.7" customHeight="1" x14ac:dyDescent="0.25">
      <c r="A3" s="48"/>
      <c r="B3" s="11" t="s">
        <v>169</v>
      </c>
      <c r="C3" s="11" t="s">
        <v>247</v>
      </c>
      <c r="D3" s="11" t="s">
        <v>133</v>
      </c>
      <c r="E3" s="11" t="s">
        <v>105</v>
      </c>
      <c r="F3" s="21">
        <v>0.18891480763544399</v>
      </c>
      <c r="G3" s="21">
        <v>0.18891480763544399</v>
      </c>
      <c r="H3" s="21">
        <v>0.18891480763544399</v>
      </c>
      <c r="I3" s="21">
        <v>0.18891480763544399</v>
      </c>
      <c r="J3" s="21">
        <v>0.18891480763544399</v>
      </c>
      <c r="K3" s="21">
        <v>0.18891480763544399</v>
      </c>
      <c r="L3" s="21">
        <v>0.18891480763544399</v>
      </c>
      <c r="M3" s="21">
        <v>0.18891480763544399</v>
      </c>
      <c r="N3" s="21">
        <v>0.18891480763544399</v>
      </c>
      <c r="O3" s="21">
        <v>0.18891480763544399</v>
      </c>
      <c r="P3" s="21">
        <v>0.18891480763544399</v>
      </c>
      <c r="Q3" s="21">
        <v>0.18891480763544399</v>
      </c>
      <c r="R3" s="21">
        <v>0.18891480763544399</v>
      </c>
      <c r="S3" s="21">
        <v>0.18891480763544399</v>
      </c>
      <c r="T3" s="21">
        <v>0.18891480763544399</v>
      </c>
      <c r="U3" s="21">
        <v>0.18891480763544399</v>
      </c>
      <c r="V3" s="21">
        <v>0.18891480763544399</v>
      </c>
      <c r="W3" s="21">
        <v>0.18891480763544399</v>
      </c>
      <c r="X3" s="21">
        <v>0.18891480763544399</v>
      </c>
      <c r="Y3" s="21">
        <v>0.18891480763544399</v>
      </c>
      <c r="Z3" s="21">
        <v>0.18891480763544399</v>
      </c>
      <c r="AA3" s="21">
        <v>0.18891480763544399</v>
      </c>
      <c r="AB3" s="21">
        <v>0.18891480763544399</v>
      </c>
      <c r="AC3" s="21">
        <v>0.18891480763544399</v>
      </c>
      <c r="AD3" s="21">
        <v>0.18891480763544399</v>
      </c>
      <c r="AE3" s="21">
        <v>0.18891480763544399</v>
      </c>
      <c r="AF3" s="21">
        <v>0.18891480763544399</v>
      </c>
      <c r="AG3" s="21">
        <v>0.18891480763544399</v>
      </c>
      <c r="AH3" s="21">
        <v>0.18891480763544399</v>
      </c>
      <c r="AI3" s="21">
        <v>0.18891480763544399</v>
      </c>
      <c r="AJ3" s="21">
        <v>0.18891480763544399</v>
      </c>
      <c r="AK3" s="11" t="s">
        <v>248</v>
      </c>
      <c r="AL3" s="11">
        <v>1</v>
      </c>
    </row>
    <row r="4" spans="1:38" ht="14.7" customHeight="1" x14ac:dyDescent="0.25">
      <c r="A4" s="48"/>
      <c r="B4" s="11" t="s">
        <v>169</v>
      </c>
      <c r="C4" s="11" t="s">
        <v>247</v>
      </c>
      <c r="D4" s="11" t="s">
        <v>131</v>
      </c>
      <c r="E4" s="11" t="s">
        <v>105</v>
      </c>
      <c r="F4" s="21">
        <v>7.0703420179386897E-2</v>
      </c>
      <c r="G4" s="21">
        <v>7.0703420179386897E-2</v>
      </c>
      <c r="H4" s="21">
        <v>7.0703420179386897E-2</v>
      </c>
      <c r="I4" s="21">
        <v>7.0703420179386897E-2</v>
      </c>
      <c r="J4" s="21">
        <v>7.0703420179386897E-2</v>
      </c>
      <c r="K4" s="21">
        <v>7.0703420179386897E-2</v>
      </c>
      <c r="L4" s="21">
        <v>7.0703420179386897E-2</v>
      </c>
      <c r="M4" s="21">
        <v>7.0703420179386897E-2</v>
      </c>
      <c r="N4" s="21">
        <v>7.0703420179386897E-2</v>
      </c>
      <c r="O4" s="21">
        <v>7.0703420179386897E-2</v>
      </c>
      <c r="P4" s="21">
        <v>7.0703420179386897E-2</v>
      </c>
      <c r="Q4" s="21">
        <v>7.0703420179386897E-2</v>
      </c>
      <c r="R4" s="21">
        <v>7.0703420179386897E-2</v>
      </c>
      <c r="S4" s="21">
        <v>7.0703420179386897E-2</v>
      </c>
      <c r="T4" s="21">
        <v>7.0703420179386897E-2</v>
      </c>
      <c r="U4" s="21">
        <v>7.0703420179386897E-2</v>
      </c>
      <c r="V4" s="21">
        <v>7.0703420179386897E-2</v>
      </c>
      <c r="W4" s="21">
        <v>7.0703420179386897E-2</v>
      </c>
      <c r="X4" s="21">
        <v>7.0703420179386897E-2</v>
      </c>
      <c r="Y4" s="21">
        <v>7.0703420179386897E-2</v>
      </c>
      <c r="Z4" s="21">
        <v>7.0703420179386897E-2</v>
      </c>
      <c r="AA4" s="21">
        <v>7.0703420179386897E-2</v>
      </c>
      <c r="AB4" s="21">
        <v>7.0703420179386897E-2</v>
      </c>
      <c r="AC4" s="21">
        <v>7.0703420179386897E-2</v>
      </c>
      <c r="AD4" s="21">
        <v>7.0703420179386897E-2</v>
      </c>
      <c r="AE4" s="21">
        <v>7.0703420179386897E-2</v>
      </c>
      <c r="AF4" s="21">
        <v>7.0703420179386897E-2</v>
      </c>
      <c r="AG4" s="21">
        <v>7.0703420179386897E-2</v>
      </c>
      <c r="AH4" s="21">
        <v>7.0703420179386897E-2</v>
      </c>
      <c r="AI4" s="21">
        <v>7.0703420179386897E-2</v>
      </c>
      <c r="AJ4" s="21">
        <v>7.0703420179386897E-2</v>
      </c>
      <c r="AK4" s="11" t="s">
        <v>248</v>
      </c>
      <c r="AL4" s="11">
        <v>1</v>
      </c>
    </row>
    <row r="5" spans="1:38" ht="14.7" customHeight="1" x14ac:dyDescent="0.25">
      <c r="A5" s="49"/>
      <c r="B5" s="11" t="s">
        <v>169</v>
      </c>
      <c r="C5" s="11" t="s">
        <v>247</v>
      </c>
      <c r="D5" s="11" t="s">
        <v>141</v>
      </c>
      <c r="E5" s="11" t="s">
        <v>105</v>
      </c>
      <c r="F5" s="21">
        <v>0.107599303479318</v>
      </c>
      <c r="G5" s="21">
        <v>0.107599303479318</v>
      </c>
      <c r="H5" s="21">
        <v>0.107599303479318</v>
      </c>
      <c r="I5" s="21">
        <v>0.107599303479318</v>
      </c>
      <c r="J5" s="21">
        <v>0.107599303479318</v>
      </c>
      <c r="K5" s="21">
        <v>0.107599303479318</v>
      </c>
      <c r="L5" s="21">
        <v>0.107599303479318</v>
      </c>
      <c r="M5" s="21">
        <v>0.107599303479318</v>
      </c>
      <c r="N5" s="21">
        <v>0.107599303479318</v>
      </c>
      <c r="O5" s="21">
        <v>0.107599303479318</v>
      </c>
      <c r="P5" s="21">
        <v>0.107599303479318</v>
      </c>
      <c r="Q5" s="21">
        <v>0.107599303479318</v>
      </c>
      <c r="R5" s="21">
        <v>0.107599303479318</v>
      </c>
      <c r="S5" s="21">
        <v>0.107599303479318</v>
      </c>
      <c r="T5" s="21">
        <v>0.107599303479318</v>
      </c>
      <c r="U5" s="21">
        <v>0.107599303479318</v>
      </c>
      <c r="V5" s="21">
        <v>0.107599303479318</v>
      </c>
      <c r="W5" s="21">
        <v>0.107599303479318</v>
      </c>
      <c r="X5" s="21">
        <v>0.107599303479318</v>
      </c>
      <c r="Y5" s="21">
        <v>0.107599303479318</v>
      </c>
      <c r="Z5" s="21">
        <v>0.107599303479318</v>
      </c>
      <c r="AA5" s="21">
        <v>0.107599303479318</v>
      </c>
      <c r="AB5" s="21">
        <v>0.107599303479318</v>
      </c>
      <c r="AC5" s="21">
        <v>0.107599303479318</v>
      </c>
      <c r="AD5" s="21">
        <v>0.107599303479318</v>
      </c>
      <c r="AE5" s="21">
        <v>0.107599303479318</v>
      </c>
      <c r="AF5" s="21">
        <v>0.107599303479318</v>
      </c>
      <c r="AG5" s="21">
        <v>0.107599303479318</v>
      </c>
      <c r="AH5" s="21">
        <v>0.107599303479318</v>
      </c>
      <c r="AI5" s="21">
        <v>0.107599303479318</v>
      </c>
      <c r="AJ5" s="21">
        <v>0.107599303479318</v>
      </c>
      <c r="AK5" s="11" t="s">
        <v>248</v>
      </c>
      <c r="AL5" s="11">
        <v>1</v>
      </c>
    </row>
    <row r="6" spans="1:38" ht="14.7" customHeight="1" x14ac:dyDescent="0.25">
      <c r="A6" s="47" t="s">
        <v>7</v>
      </c>
      <c r="B6" s="11" t="s">
        <v>174</v>
      </c>
      <c r="C6" s="11" t="s">
        <v>249</v>
      </c>
      <c r="D6" s="11" t="s">
        <v>124</v>
      </c>
      <c r="E6" s="11" t="s">
        <v>101</v>
      </c>
      <c r="F6" s="21">
        <v>0.414407928334946</v>
      </c>
      <c r="G6" s="21">
        <v>0.414407928334946</v>
      </c>
      <c r="H6" s="21">
        <v>0.414407928334946</v>
      </c>
      <c r="I6" s="21">
        <v>0.414407928334946</v>
      </c>
      <c r="J6" s="21">
        <v>0.414407928334946</v>
      </c>
      <c r="K6" s="21">
        <v>0.414407928334946</v>
      </c>
      <c r="L6" s="21">
        <v>0.414407928334946</v>
      </c>
      <c r="M6" s="21">
        <v>0.414407928334946</v>
      </c>
      <c r="N6" s="21">
        <v>0.414407928334946</v>
      </c>
      <c r="O6" s="21">
        <v>0.414407928334946</v>
      </c>
      <c r="P6" s="21">
        <v>0.414407928334946</v>
      </c>
      <c r="Q6" s="21">
        <v>0.414407928334946</v>
      </c>
      <c r="R6" s="21">
        <v>0.414407928334946</v>
      </c>
      <c r="S6" s="21">
        <v>0.414407928334946</v>
      </c>
      <c r="T6" s="21">
        <v>0.414407928334946</v>
      </c>
      <c r="U6" s="21">
        <v>0.414407928334946</v>
      </c>
      <c r="V6" s="21">
        <v>0.414407928334946</v>
      </c>
      <c r="W6" s="21">
        <v>0.414407928334946</v>
      </c>
      <c r="X6" s="21">
        <v>0.414407928334946</v>
      </c>
      <c r="Y6" s="21">
        <v>0.414407928334946</v>
      </c>
      <c r="Z6" s="21">
        <v>0.414407928334946</v>
      </c>
      <c r="AA6" s="21">
        <v>0.414407928334946</v>
      </c>
      <c r="AB6" s="21">
        <v>0.414407928334946</v>
      </c>
      <c r="AC6" s="21">
        <v>0.414407928334946</v>
      </c>
      <c r="AD6" s="21">
        <v>0.414407928334946</v>
      </c>
      <c r="AE6" s="21">
        <v>0.414407928334946</v>
      </c>
      <c r="AF6" s="21">
        <v>0.414407928334946</v>
      </c>
      <c r="AG6" s="21">
        <v>0.414407928334946</v>
      </c>
      <c r="AH6" s="21">
        <v>0.414407928334946</v>
      </c>
      <c r="AI6" s="21">
        <v>0.414407928334946</v>
      </c>
      <c r="AJ6" s="21">
        <v>0.414407928334946</v>
      </c>
      <c r="AK6" s="11" t="s">
        <v>248</v>
      </c>
      <c r="AL6" s="11">
        <v>1</v>
      </c>
    </row>
    <row r="7" spans="1:38" ht="14.7" customHeight="1" x14ac:dyDescent="0.25">
      <c r="A7" s="48"/>
      <c r="B7" s="11" t="s">
        <v>174</v>
      </c>
      <c r="C7" s="11" t="s">
        <v>249</v>
      </c>
      <c r="D7" s="11" t="s">
        <v>122</v>
      </c>
      <c r="E7" s="11" t="s">
        <v>101</v>
      </c>
      <c r="F7" s="21">
        <v>0.229915386084835</v>
      </c>
      <c r="G7" s="21">
        <v>0.229915386084835</v>
      </c>
      <c r="H7" s="21">
        <v>0.229915386084835</v>
      </c>
      <c r="I7" s="21">
        <v>0.229915386084835</v>
      </c>
      <c r="J7" s="21">
        <v>0.229915386084835</v>
      </c>
      <c r="K7" s="21">
        <v>0.229915386084835</v>
      </c>
      <c r="L7" s="21">
        <v>0.229915386084835</v>
      </c>
      <c r="M7" s="21">
        <v>0.229915386084835</v>
      </c>
      <c r="N7" s="21">
        <v>0.229915386084835</v>
      </c>
      <c r="O7" s="21">
        <v>0.229915386084835</v>
      </c>
      <c r="P7" s="21">
        <v>0.229915386084835</v>
      </c>
      <c r="Q7" s="21">
        <v>0.229915386084835</v>
      </c>
      <c r="R7" s="21">
        <v>0.229915386084835</v>
      </c>
      <c r="S7" s="21">
        <v>0.229915386084835</v>
      </c>
      <c r="T7" s="21">
        <v>0.229915386084835</v>
      </c>
      <c r="U7" s="21">
        <v>0.229915386084835</v>
      </c>
      <c r="V7" s="21">
        <v>0.229915386084835</v>
      </c>
      <c r="W7" s="21">
        <v>0.229915386084835</v>
      </c>
      <c r="X7" s="21">
        <v>0.229915386084835</v>
      </c>
      <c r="Y7" s="21">
        <v>0.229915386084835</v>
      </c>
      <c r="Z7" s="21">
        <v>0.229915386084835</v>
      </c>
      <c r="AA7" s="21">
        <v>0.229915386084835</v>
      </c>
      <c r="AB7" s="21">
        <v>0.229915386084835</v>
      </c>
      <c r="AC7" s="21">
        <v>0.229915386084835</v>
      </c>
      <c r="AD7" s="21">
        <v>0.229915386084835</v>
      </c>
      <c r="AE7" s="21">
        <v>0.229915386084835</v>
      </c>
      <c r="AF7" s="21">
        <v>0.229915386084835</v>
      </c>
      <c r="AG7" s="21">
        <v>0.229915386084835</v>
      </c>
      <c r="AH7" s="21">
        <v>0.229915386084835</v>
      </c>
      <c r="AI7" s="21">
        <v>0.229915386084835</v>
      </c>
      <c r="AJ7" s="21">
        <v>0.229915386084835</v>
      </c>
      <c r="AK7" s="11" t="s">
        <v>248</v>
      </c>
      <c r="AL7" s="11">
        <v>1</v>
      </c>
    </row>
    <row r="8" spans="1:38" ht="14.7" customHeight="1" x14ac:dyDescent="0.25">
      <c r="A8" s="48"/>
      <c r="B8" s="11" t="s">
        <v>174</v>
      </c>
      <c r="C8" s="11" t="s">
        <v>249</v>
      </c>
      <c r="D8" s="11" t="s">
        <v>131</v>
      </c>
      <c r="E8" s="11" t="s">
        <v>101</v>
      </c>
      <c r="F8" s="21">
        <v>1.1918690582993101E-2</v>
      </c>
      <c r="G8" s="21">
        <v>1.1918690582993101E-2</v>
      </c>
      <c r="H8" s="21">
        <v>1.1918690582993101E-2</v>
      </c>
      <c r="I8" s="21">
        <v>1.1918690582993101E-2</v>
      </c>
      <c r="J8" s="21">
        <v>1.1918690582993101E-2</v>
      </c>
      <c r="K8" s="21">
        <v>1.1918690582993101E-2</v>
      </c>
      <c r="L8" s="21">
        <v>1.1918690582993101E-2</v>
      </c>
      <c r="M8" s="21">
        <v>1.1918690582993101E-2</v>
      </c>
      <c r="N8" s="21">
        <v>1.1918690582993101E-2</v>
      </c>
      <c r="O8" s="21">
        <v>1.1918690582993101E-2</v>
      </c>
      <c r="P8" s="21">
        <v>1.1918690582993101E-2</v>
      </c>
      <c r="Q8" s="21">
        <v>1.1918690582993101E-2</v>
      </c>
      <c r="R8" s="21">
        <v>1.1918690582993101E-2</v>
      </c>
      <c r="S8" s="21">
        <v>1.1918690582993101E-2</v>
      </c>
      <c r="T8" s="21">
        <v>1.1918690582993101E-2</v>
      </c>
      <c r="U8" s="21">
        <v>1.1918690582993101E-2</v>
      </c>
      <c r="V8" s="21">
        <v>1.1918690582993101E-2</v>
      </c>
      <c r="W8" s="21">
        <v>1.1918690582993101E-2</v>
      </c>
      <c r="X8" s="21">
        <v>1.1918690582993101E-2</v>
      </c>
      <c r="Y8" s="21">
        <v>1.1918690582993101E-2</v>
      </c>
      <c r="Z8" s="21">
        <v>1.1918690582993101E-2</v>
      </c>
      <c r="AA8" s="21">
        <v>1.1918690582993101E-2</v>
      </c>
      <c r="AB8" s="21">
        <v>1.1918690582993101E-2</v>
      </c>
      <c r="AC8" s="21">
        <v>1.1918690582993101E-2</v>
      </c>
      <c r="AD8" s="21">
        <v>1.1918690582993101E-2</v>
      </c>
      <c r="AE8" s="21">
        <v>1.1918690582993101E-2</v>
      </c>
      <c r="AF8" s="21">
        <v>1.1918690582993101E-2</v>
      </c>
      <c r="AG8" s="21">
        <v>1.1918690582993101E-2</v>
      </c>
      <c r="AH8" s="21">
        <v>1.1918690582993101E-2</v>
      </c>
      <c r="AI8" s="21">
        <v>1.1918690582993101E-2</v>
      </c>
      <c r="AJ8" s="21">
        <v>1.1918690582993101E-2</v>
      </c>
      <c r="AK8" s="11" t="s">
        <v>248</v>
      </c>
      <c r="AL8" s="11">
        <v>1</v>
      </c>
    </row>
    <row r="9" spans="1:38" ht="14.7" customHeight="1" x14ac:dyDescent="0.25">
      <c r="A9" s="48"/>
      <c r="B9" s="11" t="s">
        <v>174</v>
      </c>
      <c r="C9" s="11" t="s">
        <v>249</v>
      </c>
      <c r="D9" s="11" t="s">
        <v>135</v>
      </c>
      <c r="E9" s="11" t="s">
        <v>101</v>
      </c>
      <c r="F9" s="21">
        <v>0.19276960599884699</v>
      </c>
      <c r="G9" s="21">
        <v>0.19276960599884699</v>
      </c>
      <c r="H9" s="21">
        <v>0.19276960599884699</v>
      </c>
      <c r="I9" s="21">
        <v>0.19276960599884699</v>
      </c>
      <c r="J9" s="21">
        <v>0.19276960599884699</v>
      </c>
      <c r="K9" s="21">
        <v>0.19276960599884699</v>
      </c>
      <c r="L9" s="21">
        <v>0.19276960599884699</v>
      </c>
      <c r="M9" s="21">
        <v>0.19276960599884699</v>
      </c>
      <c r="N9" s="21">
        <v>0.19276960599884699</v>
      </c>
      <c r="O9" s="21">
        <v>0.19276960599884699</v>
      </c>
      <c r="P9" s="21">
        <v>0.19276960599884699</v>
      </c>
      <c r="Q9" s="21">
        <v>0.19276960599884699</v>
      </c>
      <c r="R9" s="21">
        <v>0.19276960599884699</v>
      </c>
      <c r="S9" s="21">
        <v>0.19276960599884699</v>
      </c>
      <c r="T9" s="21">
        <v>0.19276960599884699</v>
      </c>
      <c r="U9" s="21">
        <v>0.19276960599884699</v>
      </c>
      <c r="V9" s="21">
        <v>0.19276960599884699</v>
      </c>
      <c r="W9" s="21">
        <v>0.19276960599884699</v>
      </c>
      <c r="X9" s="21">
        <v>0.19276960599884699</v>
      </c>
      <c r="Y9" s="21">
        <v>0.19276960599884699</v>
      </c>
      <c r="Z9" s="21">
        <v>0.19276960599884699</v>
      </c>
      <c r="AA9" s="21">
        <v>0.19276960599884699</v>
      </c>
      <c r="AB9" s="21">
        <v>0.19276960599884699</v>
      </c>
      <c r="AC9" s="21">
        <v>0.19276960599884699</v>
      </c>
      <c r="AD9" s="21">
        <v>0.19276960599884699</v>
      </c>
      <c r="AE9" s="21">
        <v>0.19276960599884699</v>
      </c>
      <c r="AF9" s="21">
        <v>0.19276960599884699</v>
      </c>
      <c r="AG9" s="21">
        <v>0.19276960599884699</v>
      </c>
      <c r="AH9" s="21">
        <v>0.19276960599884699</v>
      </c>
      <c r="AI9" s="21">
        <v>0.19276960599884699</v>
      </c>
      <c r="AJ9" s="21">
        <v>0.19276960599884699</v>
      </c>
      <c r="AK9" s="11" t="s">
        <v>248</v>
      </c>
      <c r="AL9" s="11">
        <v>1</v>
      </c>
    </row>
    <row r="10" spans="1:38" ht="14.7" customHeight="1" x14ac:dyDescent="0.25">
      <c r="A10" s="49"/>
      <c r="B10" s="11" t="s">
        <v>174</v>
      </c>
      <c r="C10" s="11" t="s">
        <v>249</v>
      </c>
      <c r="D10" s="11" t="s">
        <v>120</v>
      </c>
      <c r="E10" s="11" t="s">
        <v>101</v>
      </c>
      <c r="F10" s="21">
        <v>0.15098838899837899</v>
      </c>
      <c r="G10" s="21">
        <v>0.15098838899837899</v>
      </c>
      <c r="H10" s="21">
        <v>0.15098838899837899</v>
      </c>
      <c r="I10" s="21">
        <v>0.15098838899837899</v>
      </c>
      <c r="J10" s="21">
        <v>0.15098838899837899</v>
      </c>
      <c r="K10" s="21">
        <v>0.15098838899837899</v>
      </c>
      <c r="L10" s="21">
        <v>0.15098838899837899</v>
      </c>
      <c r="M10" s="21">
        <v>0.15098838899837899</v>
      </c>
      <c r="N10" s="21">
        <v>0.15098838899837899</v>
      </c>
      <c r="O10" s="21">
        <v>0.15098838899837899</v>
      </c>
      <c r="P10" s="21">
        <v>0.15098838899837899</v>
      </c>
      <c r="Q10" s="21">
        <v>0.15098838899837899</v>
      </c>
      <c r="R10" s="21">
        <v>0.15098838899837899</v>
      </c>
      <c r="S10" s="21">
        <v>0.15098838899837899</v>
      </c>
      <c r="T10" s="21">
        <v>0.15098838899837899</v>
      </c>
      <c r="U10" s="21">
        <v>0.15098838899837899</v>
      </c>
      <c r="V10" s="21">
        <v>0.15098838899837899</v>
      </c>
      <c r="W10" s="21">
        <v>0.15098838899837899</v>
      </c>
      <c r="X10" s="21">
        <v>0.15098838899837899</v>
      </c>
      <c r="Y10" s="21">
        <v>0.15098838899837899</v>
      </c>
      <c r="Z10" s="21">
        <v>0.15098838899837899</v>
      </c>
      <c r="AA10" s="21">
        <v>0.15098838899837899</v>
      </c>
      <c r="AB10" s="21">
        <v>0.15098838899837899</v>
      </c>
      <c r="AC10" s="21">
        <v>0.15098838899837899</v>
      </c>
      <c r="AD10" s="21">
        <v>0.15098838899837899</v>
      </c>
      <c r="AE10" s="21">
        <v>0.15098838899837899</v>
      </c>
      <c r="AF10" s="21">
        <v>0.15098838899837899</v>
      </c>
      <c r="AG10" s="21">
        <v>0.15098838899837899</v>
      </c>
      <c r="AH10" s="21">
        <v>0.15098838899837899</v>
      </c>
      <c r="AI10" s="21">
        <v>0.15098838899837899</v>
      </c>
      <c r="AJ10" s="21">
        <v>0.15098838899837899</v>
      </c>
      <c r="AK10" s="11" t="s">
        <v>248</v>
      </c>
      <c r="AL10" s="11">
        <v>1</v>
      </c>
    </row>
    <row r="11" spans="1:38" ht="14.7" customHeight="1" x14ac:dyDescent="0.25">
      <c r="A11" s="47" t="s">
        <v>11</v>
      </c>
      <c r="B11" s="11" t="s">
        <v>175</v>
      </c>
      <c r="C11" s="11" t="s">
        <v>250</v>
      </c>
      <c r="D11" s="11" t="s">
        <v>124</v>
      </c>
      <c r="E11" s="11" t="s">
        <v>109</v>
      </c>
      <c r="F11" s="21">
        <v>0.542127506862494</v>
      </c>
      <c r="G11" s="21">
        <v>0.542127506862494</v>
      </c>
      <c r="H11" s="21">
        <v>0.542127506862494</v>
      </c>
      <c r="I11" s="21">
        <v>0.542127506862494</v>
      </c>
      <c r="J11" s="21">
        <v>0.542127506862494</v>
      </c>
      <c r="K11" s="21">
        <v>0.542127506862494</v>
      </c>
      <c r="L11" s="21">
        <v>0.542127506862494</v>
      </c>
      <c r="M11" s="21">
        <v>0.542127506862494</v>
      </c>
      <c r="N11" s="21">
        <v>0.542127506862494</v>
      </c>
      <c r="O11" s="21">
        <v>0.542127506862494</v>
      </c>
      <c r="P11" s="21">
        <v>0.542127506862494</v>
      </c>
      <c r="Q11" s="21">
        <v>0.542127506862494</v>
      </c>
      <c r="R11" s="21">
        <v>0.542127506862494</v>
      </c>
      <c r="S11" s="21">
        <v>0.542127506862494</v>
      </c>
      <c r="T11" s="21">
        <v>0.542127506862494</v>
      </c>
      <c r="U11" s="21">
        <v>0.542127506862494</v>
      </c>
      <c r="V11" s="21">
        <v>0.542127506862494</v>
      </c>
      <c r="W11" s="21">
        <v>0.542127506862494</v>
      </c>
      <c r="X11" s="21">
        <v>0.542127506862494</v>
      </c>
      <c r="Y11" s="21">
        <v>0.542127506862494</v>
      </c>
      <c r="Z11" s="21">
        <v>0.542127506862494</v>
      </c>
      <c r="AA11" s="21">
        <v>0.542127506862494</v>
      </c>
      <c r="AB11" s="21">
        <v>0.542127506862494</v>
      </c>
      <c r="AC11" s="21">
        <v>0.542127506862494</v>
      </c>
      <c r="AD11" s="21">
        <v>0.542127506862494</v>
      </c>
      <c r="AE11" s="21">
        <v>0.542127506862494</v>
      </c>
      <c r="AF11" s="21">
        <v>0.542127506862494</v>
      </c>
      <c r="AG11" s="21">
        <v>0.542127506862494</v>
      </c>
      <c r="AH11" s="21">
        <v>0.542127506862494</v>
      </c>
      <c r="AI11" s="21">
        <v>0.542127506862494</v>
      </c>
      <c r="AJ11" s="21">
        <v>0.542127506862494</v>
      </c>
      <c r="AK11" s="11" t="s">
        <v>248</v>
      </c>
      <c r="AL11" s="11">
        <v>1</v>
      </c>
    </row>
    <row r="12" spans="1:38" ht="14.7" customHeight="1" x14ac:dyDescent="0.25">
      <c r="A12" s="48"/>
      <c r="B12" s="11" t="s">
        <v>175</v>
      </c>
      <c r="C12" s="11" t="s">
        <v>250</v>
      </c>
      <c r="D12" s="11" t="s">
        <v>122</v>
      </c>
      <c r="E12" s="11" t="s">
        <v>109</v>
      </c>
      <c r="F12" s="21">
        <v>0.16485951713168001</v>
      </c>
      <c r="G12" s="21">
        <v>0.16485951713168001</v>
      </c>
      <c r="H12" s="21">
        <v>0.16485951713168001</v>
      </c>
      <c r="I12" s="21">
        <v>0.16485951713168001</v>
      </c>
      <c r="J12" s="21">
        <v>0.16485951713168001</v>
      </c>
      <c r="K12" s="21">
        <v>0.16485951713168001</v>
      </c>
      <c r="L12" s="21">
        <v>0.16485951713168001</v>
      </c>
      <c r="M12" s="21">
        <v>0.16485951713168001</v>
      </c>
      <c r="N12" s="21">
        <v>0.16485951713168001</v>
      </c>
      <c r="O12" s="21">
        <v>0.16485951713168001</v>
      </c>
      <c r="P12" s="21">
        <v>0.16485951713168001</v>
      </c>
      <c r="Q12" s="21">
        <v>0.16485951713168001</v>
      </c>
      <c r="R12" s="21">
        <v>0.16485951713168001</v>
      </c>
      <c r="S12" s="21">
        <v>0.16485951713168001</v>
      </c>
      <c r="T12" s="21">
        <v>0.16485951713168001</v>
      </c>
      <c r="U12" s="21">
        <v>0.16485951713168001</v>
      </c>
      <c r="V12" s="21">
        <v>0.16485951713168001</v>
      </c>
      <c r="W12" s="21">
        <v>0.16485951713168001</v>
      </c>
      <c r="X12" s="21">
        <v>0.16485951713168001</v>
      </c>
      <c r="Y12" s="21">
        <v>0.16485951713168001</v>
      </c>
      <c r="Z12" s="21">
        <v>0.16485951713168001</v>
      </c>
      <c r="AA12" s="21">
        <v>0.16485951713168001</v>
      </c>
      <c r="AB12" s="21">
        <v>0.16485951713168001</v>
      </c>
      <c r="AC12" s="21">
        <v>0.16485951713168001</v>
      </c>
      <c r="AD12" s="21">
        <v>0.16485951713168001</v>
      </c>
      <c r="AE12" s="21">
        <v>0.16485951713168001</v>
      </c>
      <c r="AF12" s="21">
        <v>0.16485951713168001</v>
      </c>
      <c r="AG12" s="21">
        <v>0.16485951713168001</v>
      </c>
      <c r="AH12" s="21">
        <v>0.16485951713168001</v>
      </c>
      <c r="AI12" s="21">
        <v>0.16485951713168001</v>
      </c>
      <c r="AJ12" s="21">
        <v>0.16485951713168001</v>
      </c>
      <c r="AK12" s="11" t="s">
        <v>248</v>
      </c>
      <c r="AL12" s="11">
        <v>1</v>
      </c>
    </row>
    <row r="13" spans="1:38" ht="14.7" customHeight="1" x14ac:dyDescent="0.25">
      <c r="A13" s="48"/>
      <c r="B13" s="11" t="s">
        <v>175</v>
      </c>
      <c r="C13" s="11" t="s">
        <v>250</v>
      </c>
      <c r="D13" s="11" t="s">
        <v>135</v>
      </c>
      <c r="E13" s="11" t="s">
        <v>109</v>
      </c>
      <c r="F13" s="21">
        <v>0.22392052591227199</v>
      </c>
      <c r="G13" s="21">
        <v>0.22392052591227199</v>
      </c>
      <c r="H13" s="21">
        <v>0.22392052591227199</v>
      </c>
      <c r="I13" s="21">
        <v>0.22392052591227199</v>
      </c>
      <c r="J13" s="21">
        <v>0.22392052591227199</v>
      </c>
      <c r="K13" s="21">
        <v>0.22392052591227199</v>
      </c>
      <c r="L13" s="21">
        <v>0.22392052591227199</v>
      </c>
      <c r="M13" s="21">
        <v>0.22392052591227199</v>
      </c>
      <c r="N13" s="21">
        <v>0.22392052591227199</v>
      </c>
      <c r="O13" s="21">
        <v>0.22392052591227199</v>
      </c>
      <c r="P13" s="21">
        <v>0.22392052591227199</v>
      </c>
      <c r="Q13" s="21">
        <v>0.22392052591227199</v>
      </c>
      <c r="R13" s="21">
        <v>0.22392052591227199</v>
      </c>
      <c r="S13" s="21">
        <v>0.22392052591227199</v>
      </c>
      <c r="T13" s="21">
        <v>0.22392052591227199</v>
      </c>
      <c r="U13" s="21">
        <v>0.22392052591227199</v>
      </c>
      <c r="V13" s="21">
        <v>0.22392052591227199</v>
      </c>
      <c r="W13" s="21">
        <v>0.22392052591227199</v>
      </c>
      <c r="X13" s="21">
        <v>0.22392052591227199</v>
      </c>
      <c r="Y13" s="21">
        <v>0.22392052591227199</v>
      </c>
      <c r="Z13" s="21">
        <v>0.22392052591227199</v>
      </c>
      <c r="AA13" s="21">
        <v>0.22392052591227199</v>
      </c>
      <c r="AB13" s="21">
        <v>0.22392052591227199</v>
      </c>
      <c r="AC13" s="21">
        <v>0.22392052591227199</v>
      </c>
      <c r="AD13" s="21">
        <v>0.22392052591227199</v>
      </c>
      <c r="AE13" s="21">
        <v>0.22392052591227199</v>
      </c>
      <c r="AF13" s="21">
        <v>0.22392052591227199</v>
      </c>
      <c r="AG13" s="21">
        <v>0.22392052591227199</v>
      </c>
      <c r="AH13" s="21">
        <v>0.22392052591227199</v>
      </c>
      <c r="AI13" s="21">
        <v>0.22392052591227199</v>
      </c>
      <c r="AJ13" s="21">
        <v>0.22392052591227199</v>
      </c>
      <c r="AK13" s="11" t="s">
        <v>248</v>
      </c>
      <c r="AL13" s="11">
        <v>1</v>
      </c>
    </row>
    <row r="14" spans="1:38" ht="14.7" customHeight="1" x14ac:dyDescent="0.25">
      <c r="A14" s="49"/>
      <c r="B14" s="11" t="s">
        <v>175</v>
      </c>
      <c r="C14" s="11" t="s">
        <v>250</v>
      </c>
      <c r="D14" s="11" t="s">
        <v>147</v>
      </c>
      <c r="E14" s="11" t="s">
        <v>109</v>
      </c>
      <c r="F14" s="21">
        <v>6.9092450093553401E-2</v>
      </c>
      <c r="G14" s="21">
        <v>6.9092450093553401E-2</v>
      </c>
      <c r="H14" s="21">
        <v>6.9092450093553401E-2</v>
      </c>
      <c r="I14" s="21">
        <v>6.9092450093553401E-2</v>
      </c>
      <c r="J14" s="21">
        <v>6.9092450093553401E-2</v>
      </c>
      <c r="K14" s="21">
        <v>6.9092450093553401E-2</v>
      </c>
      <c r="L14" s="21">
        <v>6.9092450093553401E-2</v>
      </c>
      <c r="M14" s="21">
        <v>6.9092450093553401E-2</v>
      </c>
      <c r="N14" s="21">
        <v>6.9092450093553401E-2</v>
      </c>
      <c r="O14" s="21">
        <v>6.9092450093553401E-2</v>
      </c>
      <c r="P14" s="21">
        <v>6.9092450093553401E-2</v>
      </c>
      <c r="Q14" s="21">
        <v>6.9092450093553401E-2</v>
      </c>
      <c r="R14" s="21">
        <v>6.9092450093553401E-2</v>
      </c>
      <c r="S14" s="21">
        <v>6.9092450093553401E-2</v>
      </c>
      <c r="T14" s="21">
        <v>6.9092450093553401E-2</v>
      </c>
      <c r="U14" s="21">
        <v>6.9092450093553401E-2</v>
      </c>
      <c r="V14" s="21">
        <v>6.9092450093553401E-2</v>
      </c>
      <c r="W14" s="21">
        <v>6.9092450093553401E-2</v>
      </c>
      <c r="X14" s="21">
        <v>6.9092450093553401E-2</v>
      </c>
      <c r="Y14" s="21">
        <v>6.9092450093553401E-2</v>
      </c>
      <c r="Z14" s="21">
        <v>6.9092450093553401E-2</v>
      </c>
      <c r="AA14" s="21">
        <v>6.9092450093553401E-2</v>
      </c>
      <c r="AB14" s="21">
        <v>6.9092450093553401E-2</v>
      </c>
      <c r="AC14" s="21">
        <v>6.9092450093553401E-2</v>
      </c>
      <c r="AD14" s="21">
        <v>6.9092450093553401E-2</v>
      </c>
      <c r="AE14" s="21">
        <v>6.9092450093553401E-2</v>
      </c>
      <c r="AF14" s="21">
        <v>6.9092450093553401E-2</v>
      </c>
      <c r="AG14" s="21">
        <v>6.9092450093553401E-2</v>
      </c>
      <c r="AH14" s="21">
        <v>6.9092450093553401E-2</v>
      </c>
      <c r="AI14" s="21">
        <v>6.9092450093553401E-2</v>
      </c>
      <c r="AJ14" s="21">
        <v>6.9092450093553401E-2</v>
      </c>
      <c r="AK14" s="11" t="s">
        <v>248</v>
      </c>
      <c r="AL14" s="11">
        <v>1</v>
      </c>
    </row>
    <row r="15" spans="1:38" ht="14.7" customHeight="1" x14ac:dyDescent="0.25">
      <c r="A15" s="47" t="s">
        <v>13</v>
      </c>
      <c r="B15" s="11" t="s">
        <v>176</v>
      </c>
      <c r="C15" s="11" t="s">
        <v>251</v>
      </c>
      <c r="D15" s="11" t="s">
        <v>124</v>
      </c>
      <c r="E15" s="11" t="s">
        <v>93</v>
      </c>
      <c r="F15" s="21">
        <v>0.120941558441558</v>
      </c>
      <c r="G15" s="21">
        <v>0.120941558441558</v>
      </c>
      <c r="H15" s="21">
        <v>0.120941558441558</v>
      </c>
      <c r="I15" s="21">
        <v>0.120941558441558</v>
      </c>
      <c r="J15" s="21">
        <v>0.120941558441558</v>
      </c>
      <c r="K15" s="21">
        <v>0.120941558441558</v>
      </c>
      <c r="L15" s="21">
        <v>0.120941558441558</v>
      </c>
      <c r="M15" s="21">
        <v>0.120941558441558</v>
      </c>
      <c r="N15" s="21">
        <v>0.120941558441558</v>
      </c>
      <c r="O15" s="21">
        <v>0.120941558441558</v>
      </c>
      <c r="P15" s="21">
        <v>0.120941558441558</v>
      </c>
      <c r="Q15" s="21">
        <v>0.120941558441558</v>
      </c>
      <c r="R15" s="21">
        <v>0.120941558441558</v>
      </c>
      <c r="S15" s="21">
        <v>0.120941558441558</v>
      </c>
      <c r="T15" s="21">
        <v>0.120941558441558</v>
      </c>
      <c r="U15" s="21">
        <v>0.120941558441558</v>
      </c>
      <c r="V15" s="21">
        <v>0.120941558441558</v>
      </c>
      <c r="W15" s="21">
        <v>0.120941558441558</v>
      </c>
      <c r="X15" s="21">
        <v>0.120941558441558</v>
      </c>
      <c r="Y15" s="21">
        <v>0.120941558441558</v>
      </c>
      <c r="Z15" s="21">
        <v>0.120941558441558</v>
      </c>
      <c r="AA15" s="21">
        <v>0.120941558441558</v>
      </c>
      <c r="AB15" s="21">
        <v>0.120941558441558</v>
      </c>
      <c r="AC15" s="21">
        <v>0.120941558441558</v>
      </c>
      <c r="AD15" s="21">
        <v>0.120941558441558</v>
      </c>
      <c r="AE15" s="21">
        <v>0.120941558441558</v>
      </c>
      <c r="AF15" s="21">
        <v>0.120941558441558</v>
      </c>
      <c r="AG15" s="21">
        <v>0.120941558441558</v>
      </c>
      <c r="AH15" s="21">
        <v>0.120941558441558</v>
      </c>
      <c r="AI15" s="21">
        <v>0.120941558441558</v>
      </c>
      <c r="AJ15" s="21">
        <v>0.120941558441558</v>
      </c>
      <c r="AK15" s="11" t="s">
        <v>248</v>
      </c>
      <c r="AL15" s="11">
        <v>1</v>
      </c>
    </row>
    <row r="16" spans="1:38" ht="14.7" customHeight="1" x14ac:dyDescent="0.25">
      <c r="A16" s="48"/>
      <c r="B16" s="11" t="s">
        <v>176</v>
      </c>
      <c r="C16" s="11" t="s">
        <v>251</v>
      </c>
      <c r="D16" s="11" t="s">
        <v>143</v>
      </c>
      <c r="E16" s="11" t="s">
        <v>93</v>
      </c>
      <c r="F16" s="21">
        <v>0.51055194805194803</v>
      </c>
      <c r="G16" s="21">
        <v>0.51055194805194803</v>
      </c>
      <c r="H16" s="21">
        <v>0.51055194805194803</v>
      </c>
      <c r="I16" s="21">
        <v>0.51055194805194803</v>
      </c>
      <c r="J16" s="21">
        <v>0.51055194805194803</v>
      </c>
      <c r="K16" s="21">
        <v>0.51055194805194803</v>
      </c>
      <c r="L16" s="21">
        <v>0.51055194805194803</v>
      </c>
      <c r="M16" s="21">
        <v>0.51055194805194803</v>
      </c>
      <c r="N16" s="21">
        <v>0.51055194805194803</v>
      </c>
      <c r="O16" s="21">
        <v>0.51055194805194803</v>
      </c>
      <c r="P16" s="21">
        <v>0.51055194805194803</v>
      </c>
      <c r="Q16" s="21">
        <v>0.51055194805194803</v>
      </c>
      <c r="R16" s="21">
        <v>0.51055194805194803</v>
      </c>
      <c r="S16" s="21">
        <v>0.51055194805194803</v>
      </c>
      <c r="T16" s="21">
        <v>0.51055194805194803</v>
      </c>
      <c r="U16" s="21">
        <v>0.51055194805194803</v>
      </c>
      <c r="V16" s="21">
        <v>0.51055194805194803</v>
      </c>
      <c r="W16" s="21">
        <v>0.51055194805194803</v>
      </c>
      <c r="X16" s="21">
        <v>0.51055194805194803</v>
      </c>
      <c r="Y16" s="21">
        <v>0.51055194805194803</v>
      </c>
      <c r="Z16" s="21">
        <v>0.51055194805194803</v>
      </c>
      <c r="AA16" s="21">
        <v>0.51055194805194803</v>
      </c>
      <c r="AB16" s="21">
        <v>0.51055194805194803</v>
      </c>
      <c r="AC16" s="21">
        <v>0.51055194805194803</v>
      </c>
      <c r="AD16" s="21">
        <v>0.51055194805194803</v>
      </c>
      <c r="AE16" s="21">
        <v>0.51055194805194803</v>
      </c>
      <c r="AF16" s="21">
        <v>0.51055194805194803</v>
      </c>
      <c r="AG16" s="21">
        <v>0.51055194805194803</v>
      </c>
      <c r="AH16" s="21">
        <v>0.51055194805194803</v>
      </c>
      <c r="AI16" s="21">
        <v>0.51055194805194803</v>
      </c>
      <c r="AJ16" s="21">
        <v>0.51055194805194803</v>
      </c>
      <c r="AK16" s="11" t="s">
        <v>248</v>
      </c>
      <c r="AL16" s="11">
        <v>1</v>
      </c>
    </row>
    <row r="17" spans="1:38" ht="14.7" customHeight="1" x14ac:dyDescent="0.25">
      <c r="A17" s="49"/>
      <c r="B17" s="11" t="s">
        <v>176</v>
      </c>
      <c r="C17" s="11" t="s">
        <v>251</v>
      </c>
      <c r="D17" s="11" t="s">
        <v>120</v>
      </c>
      <c r="E17" s="11" t="s">
        <v>93</v>
      </c>
      <c r="F17" s="21">
        <v>0.368506493506493</v>
      </c>
      <c r="G17" s="21">
        <v>0.368506493506493</v>
      </c>
      <c r="H17" s="21">
        <v>0.368506493506493</v>
      </c>
      <c r="I17" s="21">
        <v>0.368506493506493</v>
      </c>
      <c r="J17" s="21">
        <v>0.368506493506493</v>
      </c>
      <c r="K17" s="21">
        <v>0.368506493506493</v>
      </c>
      <c r="L17" s="21">
        <v>0.368506493506493</v>
      </c>
      <c r="M17" s="21">
        <v>0.368506493506493</v>
      </c>
      <c r="N17" s="21">
        <v>0.368506493506493</v>
      </c>
      <c r="O17" s="21">
        <v>0.368506493506493</v>
      </c>
      <c r="P17" s="21">
        <v>0.368506493506493</v>
      </c>
      <c r="Q17" s="21">
        <v>0.368506493506493</v>
      </c>
      <c r="R17" s="21">
        <v>0.368506493506493</v>
      </c>
      <c r="S17" s="21">
        <v>0.368506493506493</v>
      </c>
      <c r="T17" s="21">
        <v>0.368506493506493</v>
      </c>
      <c r="U17" s="21">
        <v>0.368506493506493</v>
      </c>
      <c r="V17" s="21">
        <v>0.368506493506493</v>
      </c>
      <c r="W17" s="21">
        <v>0.368506493506493</v>
      </c>
      <c r="X17" s="21">
        <v>0.368506493506493</v>
      </c>
      <c r="Y17" s="21">
        <v>0.368506493506493</v>
      </c>
      <c r="Z17" s="21">
        <v>0.368506493506493</v>
      </c>
      <c r="AA17" s="21">
        <v>0.368506493506493</v>
      </c>
      <c r="AB17" s="21">
        <v>0.368506493506493</v>
      </c>
      <c r="AC17" s="21">
        <v>0.368506493506493</v>
      </c>
      <c r="AD17" s="21">
        <v>0.368506493506493</v>
      </c>
      <c r="AE17" s="21">
        <v>0.368506493506493</v>
      </c>
      <c r="AF17" s="21">
        <v>0.368506493506493</v>
      </c>
      <c r="AG17" s="21">
        <v>0.368506493506493</v>
      </c>
      <c r="AH17" s="21">
        <v>0.368506493506493</v>
      </c>
      <c r="AI17" s="21">
        <v>0.368506493506493</v>
      </c>
      <c r="AJ17" s="21">
        <v>0.368506493506493</v>
      </c>
      <c r="AK17" s="11" t="s">
        <v>248</v>
      </c>
      <c r="AL17" s="11">
        <v>1</v>
      </c>
    </row>
    <row r="18" spans="1:38" ht="14.7" customHeight="1" x14ac:dyDescent="0.25">
      <c r="A18" s="47" t="s">
        <v>15</v>
      </c>
      <c r="B18" s="11" t="s">
        <v>177</v>
      </c>
      <c r="C18" s="11" t="s">
        <v>252</v>
      </c>
      <c r="D18" s="11" t="s">
        <v>124</v>
      </c>
      <c r="E18" s="11" t="s">
        <v>107</v>
      </c>
      <c r="F18" s="21">
        <v>4.9083794258193203E-2</v>
      </c>
      <c r="G18" s="21">
        <v>4.9083794258193203E-2</v>
      </c>
      <c r="H18" s="21">
        <v>4.9083794258193203E-2</v>
      </c>
      <c r="I18" s="21">
        <v>4.9083794258193203E-2</v>
      </c>
      <c r="J18" s="21">
        <v>4.9083794258193203E-2</v>
      </c>
      <c r="K18" s="21">
        <v>4.9083794258193203E-2</v>
      </c>
      <c r="L18" s="21">
        <v>4.9083794258193203E-2</v>
      </c>
      <c r="M18" s="21">
        <v>4.9083794258193203E-2</v>
      </c>
      <c r="N18" s="21">
        <v>4.9083794258193203E-2</v>
      </c>
      <c r="O18" s="21">
        <v>4.9083794258193203E-2</v>
      </c>
      <c r="P18" s="21">
        <v>4.9083794258193203E-2</v>
      </c>
      <c r="Q18" s="21">
        <v>4.9083794258193203E-2</v>
      </c>
      <c r="R18" s="21">
        <v>4.9083794258193203E-2</v>
      </c>
      <c r="S18" s="21">
        <v>4.9083794258193203E-2</v>
      </c>
      <c r="T18" s="21">
        <v>4.9083794258193203E-2</v>
      </c>
      <c r="U18" s="21">
        <v>4.9083794258193203E-2</v>
      </c>
      <c r="V18" s="21">
        <v>4.9083794258193203E-2</v>
      </c>
      <c r="W18" s="21">
        <v>4.9083794258193203E-2</v>
      </c>
      <c r="X18" s="21">
        <v>4.9083794258193203E-2</v>
      </c>
      <c r="Y18" s="21">
        <v>4.9083794258193203E-2</v>
      </c>
      <c r="Z18" s="21">
        <v>4.9083794258193203E-2</v>
      </c>
      <c r="AA18" s="21">
        <v>4.9083794258193203E-2</v>
      </c>
      <c r="AB18" s="21">
        <v>4.9083794258193203E-2</v>
      </c>
      <c r="AC18" s="21">
        <v>4.9083794258193203E-2</v>
      </c>
      <c r="AD18" s="21">
        <v>4.9083794258193203E-2</v>
      </c>
      <c r="AE18" s="21">
        <v>4.9083794258193203E-2</v>
      </c>
      <c r="AF18" s="21">
        <v>4.9083794258193203E-2</v>
      </c>
      <c r="AG18" s="21">
        <v>4.9083794258193203E-2</v>
      </c>
      <c r="AH18" s="21">
        <v>4.9083794258193203E-2</v>
      </c>
      <c r="AI18" s="21">
        <v>4.9083794258193203E-2</v>
      </c>
      <c r="AJ18" s="21">
        <v>4.9083794258193203E-2</v>
      </c>
      <c r="AK18" s="11" t="s">
        <v>248</v>
      </c>
      <c r="AL18" s="11">
        <v>1</v>
      </c>
    </row>
    <row r="19" spans="1:38" ht="14.7" customHeight="1" x14ac:dyDescent="0.25">
      <c r="A19" s="48"/>
      <c r="B19" s="11" t="s">
        <v>177</v>
      </c>
      <c r="C19" s="11" t="s">
        <v>252</v>
      </c>
      <c r="D19" s="11" t="s">
        <v>133</v>
      </c>
      <c r="E19" s="11" t="s">
        <v>107</v>
      </c>
      <c r="F19" s="21">
        <v>0.14740188885126199</v>
      </c>
      <c r="G19" s="21">
        <v>0.14740188885126199</v>
      </c>
      <c r="H19" s="21">
        <v>0.14740188885126199</v>
      </c>
      <c r="I19" s="21">
        <v>0.14740188885126199</v>
      </c>
      <c r="J19" s="21">
        <v>0.14740188885126199</v>
      </c>
      <c r="K19" s="21">
        <v>0.14740188885126199</v>
      </c>
      <c r="L19" s="21">
        <v>0.14740188885126199</v>
      </c>
      <c r="M19" s="21">
        <v>0.14740188885126199</v>
      </c>
      <c r="N19" s="21">
        <v>0.14740188885126199</v>
      </c>
      <c r="O19" s="21">
        <v>0.14740188885126199</v>
      </c>
      <c r="P19" s="21">
        <v>0.14740188885126199</v>
      </c>
      <c r="Q19" s="21">
        <v>0.14740188885126199</v>
      </c>
      <c r="R19" s="21">
        <v>0.14740188885126199</v>
      </c>
      <c r="S19" s="21">
        <v>0.14740188885126199</v>
      </c>
      <c r="T19" s="21">
        <v>0.14740188885126199</v>
      </c>
      <c r="U19" s="21">
        <v>0.14740188885126199</v>
      </c>
      <c r="V19" s="21">
        <v>0.14740188885126199</v>
      </c>
      <c r="W19" s="21">
        <v>0.14740188885126199</v>
      </c>
      <c r="X19" s="21">
        <v>0.14740188885126199</v>
      </c>
      <c r="Y19" s="21">
        <v>0.14740188885126199</v>
      </c>
      <c r="Z19" s="21">
        <v>0.14740188885126199</v>
      </c>
      <c r="AA19" s="21">
        <v>0.14740188885126199</v>
      </c>
      <c r="AB19" s="21">
        <v>0.14740188885126199</v>
      </c>
      <c r="AC19" s="21">
        <v>0.14740188885126199</v>
      </c>
      <c r="AD19" s="21">
        <v>0.14740188885126199</v>
      </c>
      <c r="AE19" s="21">
        <v>0.14740188885126199</v>
      </c>
      <c r="AF19" s="21">
        <v>0.14740188885126199</v>
      </c>
      <c r="AG19" s="21">
        <v>0.14740188885126199</v>
      </c>
      <c r="AH19" s="21">
        <v>0.14740188885126199</v>
      </c>
      <c r="AI19" s="21">
        <v>0.14740188885126199</v>
      </c>
      <c r="AJ19" s="21">
        <v>0.14740188885126199</v>
      </c>
      <c r="AK19" s="11" t="s">
        <v>248</v>
      </c>
      <c r="AL19" s="11">
        <v>1</v>
      </c>
    </row>
    <row r="20" spans="1:38" ht="14.7" customHeight="1" x14ac:dyDescent="0.25">
      <c r="A20" s="48"/>
      <c r="B20" s="11" t="s">
        <v>177</v>
      </c>
      <c r="C20" s="11" t="s">
        <v>252</v>
      </c>
      <c r="D20" s="11" t="s">
        <v>131</v>
      </c>
      <c r="E20" s="11" t="s">
        <v>107</v>
      </c>
      <c r="F20" s="21">
        <v>0.111242803928209</v>
      </c>
      <c r="G20" s="21">
        <v>0.111242803928209</v>
      </c>
      <c r="H20" s="21">
        <v>0.111242803928209</v>
      </c>
      <c r="I20" s="21">
        <v>0.111242803928209</v>
      </c>
      <c r="J20" s="21">
        <v>0.111242803928209</v>
      </c>
      <c r="K20" s="21">
        <v>0.111242803928209</v>
      </c>
      <c r="L20" s="21">
        <v>0.111242803928209</v>
      </c>
      <c r="M20" s="21">
        <v>0.111242803928209</v>
      </c>
      <c r="N20" s="21">
        <v>0.111242803928209</v>
      </c>
      <c r="O20" s="21">
        <v>0.111242803928209</v>
      </c>
      <c r="P20" s="21">
        <v>0.111242803928209</v>
      </c>
      <c r="Q20" s="21">
        <v>0.111242803928209</v>
      </c>
      <c r="R20" s="21">
        <v>0.111242803928209</v>
      </c>
      <c r="S20" s="21">
        <v>0.111242803928209</v>
      </c>
      <c r="T20" s="21">
        <v>0.111242803928209</v>
      </c>
      <c r="U20" s="21">
        <v>0.111242803928209</v>
      </c>
      <c r="V20" s="21">
        <v>0.111242803928209</v>
      </c>
      <c r="W20" s="21">
        <v>0.111242803928209</v>
      </c>
      <c r="X20" s="21">
        <v>0.111242803928209</v>
      </c>
      <c r="Y20" s="21">
        <v>0.111242803928209</v>
      </c>
      <c r="Z20" s="21">
        <v>0.111242803928209</v>
      </c>
      <c r="AA20" s="21">
        <v>0.111242803928209</v>
      </c>
      <c r="AB20" s="21">
        <v>0.111242803928209</v>
      </c>
      <c r="AC20" s="21">
        <v>0.111242803928209</v>
      </c>
      <c r="AD20" s="21">
        <v>0.111242803928209</v>
      </c>
      <c r="AE20" s="21">
        <v>0.111242803928209</v>
      </c>
      <c r="AF20" s="21">
        <v>0.111242803928209</v>
      </c>
      <c r="AG20" s="21">
        <v>0.111242803928209</v>
      </c>
      <c r="AH20" s="21">
        <v>0.111242803928209</v>
      </c>
      <c r="AI20" s="21">
        <v>0.111242803928209</v>
      </c>
      <c r="AJ20" s="21">
        <v>0.111242803928209</v>
      </c>
      <c r="AK20" s="11" t="s">
        <v>248</v>
      </c>
      <c r="AL20" s="11">
        <v>1</v>
      </c>
    </row>
    <row r="21" spans="1:38" ht="14.7" customHeight="1" x14ac:dyDescent="0.25">
      <c r="A21" s="48"/>
      <c r="B21" s="11" t="s">
        <v>177</v>
      </c>
      <c r="C21" s="11" t="s">
        <v>252</v>
      </c>
      <c r="D21" s="11" t="s">
        <v>145</v>
      </c>
      <c r="E21" s="11" t="s">
        <v>107</v>
      </c>
      <c r="F21" s="21">
        <v>0.38039206832975903</v>
      </c>
      <c r="G21" s="21">
        <v>0.38039206832975903</v>
      </c>
      <c r="H21" s="21">
        <v>0.38039206832975903</v>
      </c>
      <c r="I21" s="21">
        <v>0.38039206832975903</v>
      </c>
      <c r="J21" s="21">
        <v>0.38039206832975903</v>
      </c>
      <c r="K21" s="21">
        <v>0.38039206832975903</v>
      </c>
      <c r="L21" s="21">
        <v>0.38039206832975903</v>
      </c>
      <c r="M21" s="21">
        <v>0.38039206832975903</v>
      </c>
      <c r="N21" s="21">
        <v>0.38039206832975903</v>
      </c>
      <c r="O21" s="21">
        <v>0.38039206832975903</v>
      </c>
      <c r="P21" s="21">
        <v>0.38039206832975903</v>
      </c>
      <c r="Q21" s="21">
        <v>0.38039206832975903</v>
      </c>
      <c r="R21" s="21">
        <v>0.38039206832975903</v>
      </c>
      <c r="S21" s="21">
        <v>0.38039206832975903</v>
      </c>
      <c r="T21" s="21">
        <v>0.38039206832975903</v>
      </c>
      <c r="U21" s="21">
        <v>0.38039206832975903</v>
      </c>
      <c r="V21" s="21">
        <v>0.38039206832975903</v>
      </c>
      <c r="W21" s="21">
        <v>0.38039206832975903</v>
      </c>
      <c r="X21" s="21">
        <v>0.38039206832975903</v>
      </c>
      <c r="Y21" s="21">
        <v>0.38039206832975903</v>
      </c>
      <c r="Z21" s="21">
        <v>0.38039206832975903</v>
      </c>
      <c r="AA21" s="21">
        <v>0.38039206832975903</v>
      </c>
      <c r="AB21" s="21">
        <v>0.38039206832975903</v>
      </c>
      <c r="AC21" s="21">
        <v>0.38039206832975903</v>
      </c>
      <c r="AD21" s="21">
        <v>0.38039206832975903</v>
      </c>
      <c r="AE21" s="21">
        <v>0.38039206832975903</v>
      </c>
      <c r="AF21" s="21">
        <v>0.38039206832975903</v>
      </c>
      <c r="AG21" s="21">
        <v>0.38039206832975903</v>
      </c>
      <c r="AH21" s="21">
        <v>0.38039206832975903</v>
      </c>
      <c r="AI21" s="21">
        <v>0.38039206832975903</v>
      </c>
      <c r="AJ21" s="21">
        <v>0.38039206832975903</v>
      </c>
      <c r="AK21" s="11" t="s">
        <v>248</v>
      </c>
      <c r="AL21" s="11">
        <v>1</v>
      </c>
    </row>
    <row r="22" spans="1:38" ht="14.7" customHeight="1" x14ac:dyDescent="0.25">
      <c r="A22" s="48"/>
      <c r="B22" s="11" t="s">
        <v>177</v>
      </c>
      <c r="C22" s="11" t="s">
        <v>252</v>
      </c>
      <c r="D22" s="11" t="s">
        <v>143</v>
      </c>
      <c r="E22" s="11" t="s">
        <v>107</v>
      </c>
      <c r="F22" s="21">
        <v>0.298879482259096</v>
      </c>
      <c r="G22" s="21">
        <v>0.298879482259096</v>
      </c>
      <c r="H22" s="21">
        <v>0.298879482259096</v>
      </c>
      <c r="I22" s="21">
        <v>0.298879482259096</v>
      </c>
      <c r="J22" s="21">
        <v>0.298879482259096</v>
      </c>
      <c r="K22" s="21">
        <v>0.298879482259096</v>
      </c>
      <c r="L22" s="21">
        <v>0.298879482259096</v>
      </c>
      <c r="M22" s="21">
        <v>0.298879482259096</v>
      </c>
      <c r="N22" s="21">
        <v>0.298879482259096</v>
      </c>
      <c r="O22" s="21">
        <v>0.298879482259096</v>
      </c>
      <c r="P22" s="21">
        <v>0.298879482259096</v>
      </c>
      <c r="Q22" s="21">
        <v>0.298879482259096</v>
      </c>
      <c r="R22" s="21">
        <v>0.298879482259096</v>
      </c>
      <c r="S22" s="21">
        <v>0.298879482259096</v>
      </c>
      <c r="T22" s="21">
        <v>0.298879482259096</v>
      </c>
      <c r="U22" s="21">
        <v>0.298879482259096</v>
      </c>
      <c r="V22" s="21">
        <v>0.298879482259096</v>
      </c>
      <c r="W22" s="21">
        <v>0.298879482259096</v>
      </c>
      <c r="X22" s="21">
        <v>0.298879482259096</v>
      </c>
      <c r="Y22" s="21">
        <v>0.298879482259096</v>
      </c>
      <c r="Z22" s="21">
        <v>0.298879482259096</v>
      </c>
      <c r="AA22" s="21">
        <v>0.298879482259096</v>
      </c>
      <c r="AB22" s="21">
        <v>0.298879482259096</v>
      </c>
      <c r="AC22" s="21">
        <v>0.298879482259096</v>
      </c>
      <c r="AD22" s="21">
        <v>0.298879482259096</v>
      </c>
      <c r="AE22" s="21">
        <v>0.298879482259096</v>
      </c>
      <c r="AF22" s="21">
        <v>0.298879482259096</v>
      </c>
      <c r="AG22" s="21">
        <v>0.298879482259096</v>
      </c>
      <c r="AH22" s="21">
        <v>0.298879482259096</v>
      </c>
      <c r="AI22" s="21">
        <v>0.298879482259096</v>
      </c>
      <c r="AJ22" s="21">
        <v>0.298879482259096</v>
      </c>
      <c r="AK22" s="11" t="s">
        <v>248</v>
      </c>
      <c r="AL22" s="11">
        <v>1</v>
      </c>
    </row>
    <row r="23" spans="1:38" ht="14.7" customHeight="1" x14ac:dyDescent="0.25">
      <c r="A23" s="49"/>
      <c r="B23" s="11" t="s">
        <v>177</v>
      </c>
      <c r="C23" s="11" t="s">
        <v>252</v>
      </c>
      <c r="D23" s="11" t="s">
        <v>135</v>
      </c>
      <c r="E23" s="11" t="s">
        <v>107</v>
      </c>
      <c r="F23" s="21">
        <v>1.29999623734808E-2</v>
      </c>
      <c r="G23" s="21">
        <v>1.29999623734808E-2</v>
      </c>
      <c r="H23" s="21">
        <v>1.29999623734808E-2</v>
      </c>
      <c r="I23" s="21">
        <v>1.29999623734808E-2</v>
      </c>
      <c r="J23" s="21">
        <v>1.29999623734808E-2</v>
      </c>
      <c r="K23" s="21">
        <v>1.29999623734808E-2</v>
      </c>
      <c r="L23" s="21">
        <v>1.29999623734808E-2</v>
      </c>
      <c r="M23" s="21">
        <v>1.29999623734808E-2</v>
      </c>
      <c r="N23" s="21">
        <v>1.29999623734808E-2</v>
      </c>
      <c r="O23" s="21">
        <v>1.29999623734808E-2</v>
      </c>
      <c r="P23" s="21">
        <v>1.29999623734808E-2</v>
      </c>
      <c r="Q23" s="21">
        <v>1.29999623734808E-2</v>
      </c>
      <c r="R23" s="21">
        <v>1.29999623734808E-2</v>
      </c>
      <c r="S23" s="21">
        <v>1.29999623734808E-2</v>
      </c>
      <c r="T23" s="21">
        <v>1.29999623734808E-2</v>
      </c>
      <c r="U23" s="21">
        <v>1.29999623734808E-2</v>
      </c>
      <c r="V23" s="21">
        <v>1.29999623734808E-2</v>
      </c>
      <c r="W23" s="21">
        <v>1.29999623734808E-2</v>
      </c>
      <c r="X23" s="21">
        <v>1.29999623734808E-2</v>
      </c>
      <c r="Y23" s="21">
        <v>1.29999623734808E-2</v>
      </c>
      <c r="Z23" s="21">
        <v>1.29999623734808E-2</v>
      </c>
      <c r="AA23" s="21">
        <v>1.29999623734808E-2</v>
      </c>
      <c r="AB23" s="21">
        <v>1.29999623734808E-2</v>
      </c>
      <c r="AC23" s="21">
        <v>1.29999623734808E-2</v>
      </c>
      <c r="AD23" s="21">
        <v>1.29999623734808E-2</v>
      </c>
      <c r="AE23" s="21">
        <v>1.29999623734808E-2</v>
      </c>
      <c r="AF23" s="21">
        <v>1.29999623734808E-2</v>
      </c>
      <c r="AG23" s="21">
        <v>1.29999623734808E-2</v>
      </c>
      <c r="AH23" s="21">
        <v>1.29999623734808E-2</v>
      </c>
      <c r="AI23" s="21">
        <v>1.29999623734808E-2</v>
      </c>
      <c r="AJ23" s="21">
        <v>1.29999623734808E-2</v>
      </c>
      <c r="AK23" s="11" t="s">
        <v>248</v>
      </c>
      <c r="AL23" s="11">
        <v>1</v>
      </c>
    </row>
    <row r="24" spans="1:38" ht="14.7" customHeight="1" x14ac:dyDescent="0.25">
      <c r="A24" s="47" t="s">
        <v>17</v>
      </c>
      <c r="B24" s="11" t="s">
        <v>178</v>
      </c>
      <c r="C24" s="11" t="s">
        <v>253</v>
      </c>
      <c r="D24" s="11" t="s">
        <v>124</v>
      </c>
      <c r="E24" s="11" t="s">
        <v>99</v>
      </c>
      <c r="F24" s="21">
        <v>0.46339390085251098</v>
      </c>
      <c r="G24" s="21">
        <v>0.46339390085251098</v>
      </c>
      <c r="H24" s="21">
        <v>0.46339390085251098</v>
      </c>
      <c r="I24" s="21">
        <v>0.46339390085251098</v>
      </c>
      <c r="J24" s="21">
        <v>0.46339390085251098</v>
      </c>
      <c r="K24" s="21">
        <v>0.46339390085251098</v>
      </c>
      <c r="L24" s="21">
        <v>0.46339390085251098</v>
      </c>
      <c r="M24" s="21">
        <v>0.46339390085251098</v>
      </c>
      <c r="N24" s="21">
        <v>0.46339390085251098</v>
      </c>
      <c r="O24" s="21">
        <v>0.46339390085251098</v>
      </c>
      <c r="P24" s="21">
        <v>0.46339390085251098</v>
      </c>
      <c r="Q24" s="21">
        <v>0.46339390085251098</v>
      </c>
      <c r="R24" s="21">
        <v>0.46339390085251098</v>
      </c>
      <c r="S24" s="21">
        <v>0.46339390085251098</v>
      </c>
      <c r="T24" s="21">
        <v>0.46339390085251098</v>
      </c>
      <c r="U24" s="21">
        <v>0.46339390085251098</v>
      </c>
      <c r="V24" s="21">
        <v>0.46339390085251098</v>
      </c>
      <c r="W24" s="21">
        <v>0.46339390085251098</v>
      </c>
      <c r="X24" s="21">
        <v>0.46339390085251098</v>
      </c>
      <c r="Y24" s="21">
        <v>0.46339390085251098</v>
      </c>
      <c r="Z24" s="21">
        <v>0.46339390085251098</v>
      </c>
      <c r="AA24" s="21">
        <v>0.46339390085251098</v>
      </c>
      <c r="AB24" s="21">
        <v>0.46339390085251098</v>
      </c>
      <c r="AC24" s="21">
        <v>0.46339390085251098</v>
      </c>
      <c r="AD24" s="21">
        <v>0.46339390085251098</v>
      </c>
      <c r="AE24" s="21">
        <v>0.46339390085251098</v>
      </c>
      <c r="AF24" s="21">
        <v>0.46339390085251098</v>
      </c>
      <c r="AG24" s="21">
        <v>0.46339390085251098</v>
      </c>
      <c r="AH24" s="21">
        <v>0.46339390085251098</v>
      </c>
      <c r="AI24" s="21">
        <v>0.46339390085251098</v>
      </c>
      <c r="AJ24" s="21">
        <v>0.46339390085251098</v>
      </c>
      <c r="AK24" s="11" t="s">
        <v>248</v>
      </c>
      <c r="AL24" s="11">
        <v>1</v>
      </c>
    </row>
    <row r="25" spans="1:38" ht="14.7" customHeight="1" x14ac:dyDescent="0.25">
      <c r="A25" s="48"/>
      <c r="B25" s="11" t="s">
        <v>178</v>
      </c>
      <c r="C25" s="11" t="s">
        <v>253</v>
      </c>
      <c r="D25" s="11" t="s">
        <v>133</v>
      </c>
      <c r="E25" s="11" t="s">
        <v>99</v>
      </c>
      <c r="F25" s="21">
        <v>0.38424832236755602</v>
      </c>
      <c r="G25" s="21">
        <v>0.38424832236755602</v>
      </c>
      <c r="H25" s="21">
        <v>0.38424832236755602</v>
      </c>
      <c r="I25" s="21">
        <v>0.38424832236755602</v>
      </c>
      <c r="J25" s="21">
        <v>0.38424832236755602</v>
      </c>
      <c r="K25" s="21">
        <v>0.38424832236755602</v>
      </c>
      <c r="L25" s="21">
        <v>0.38424832236755602</v>
      </c>
      <c r="M25" s="21">
        <v>0.38424832236755602</v>
      </c>
      <c r="N25" s="21">
        <v>0.38424832236755602</v>
      </c>
      <c r="O25" s="21">
        <v>0.38424832236755602</v>
      </c>
      <c r="P25" s="21">
        <v>0.38424832236755602</v>
      </c>
      <c r="Q25" s="21">
        <v>0.38424832236755602</v>
      </c>
      <c r="R25" s="21">
        <v>0.38424832236755602</v>
      </c>
      <c r="S25" s="21">
        <v>0.38424832236755602</v>
      </c>
      <c r="T25" s="21">
        <v>0.38424832236755602</v>
      </c>
      <c r="U25" s="21">
        <v>0.38424832236755602</v>
      </c>
      <c r="V25" s="21">
        <v>0.38424832236755602</v>
      </c>
      <c r="W25" s="21">
        <v>0.38424832236755602</v>
      </c>
      <c r="X25" s="21">
        <v>0.38424832236755602</v>
      </c>
      <c r="Y25" s="21">
        <v>0.38424832236755602</v>
      </c>
      <c r="Z25" s="21">
        <v>0.38424832236755602</v>
      </c>
      <c r="AA25" s="21">
        <v>0.38424832236755602</v>
      </c>
      <c r="AB25" s="21">
        <v>0.38424832236755602</v>
      </c>
      <c r="AC25" s="21">
        <v>0.38424832236755602</v>
      </c>
      <c r="AD25" s="21">
        <v>0.38424832236755602</v>
      </c>
      <c r="AE25" s="21">
        <v>0.38424832236755602</v>
      </c>
      <c r="AF25" s="21">
        <v>0.38424832236755602</v>
      </c>
      <c r="AG25" s="21">
        <v>0.38424832236755602</v>
      </c>
      <c r="AH25" s="21">
        <v>0.38424832236755602</v>
      </c>
      <c r="AI25" s="21">
        <v>0.38424832236755602</v>
      </c>
      <c r="AJ25" s="21">
        <v>0.38424832236755602</v>
      </c>
      <c r="AK25" s="11" t="s">
        <v>248</v>
      </c>
      <c r="AL25" s="11">
        <v>1</v>
      </c>
    </row>
    <row r="26" spans="1:38" ht="14.7" customHeight="1" x14ac:dyDescent="0.25">
      <c r="A26" s="48"/>
      <c r="B26" s="11" t="s">
        <v>178</v>
      </c>
      <c r="C26" s="11" t="s">
        <v>253</v>
      </c>
      <c r="D26" s="11" t="s">
        <v>122</v>
      </c>
      <c r="E26" s="11" t="s">
        <v>99</v>
      </c>
      <c r="F26" s="21">
        <v>5.5098705842881998E-2</v>
      </c>
      <c r="G26" s="21">
        <v>5.5098705842881998E-2</v>
      </c>
      <c r="H26" s="21">
        <v>5.5098705842881998E-2</v>
      </c>
      <c r="I26" s="21">
        <v>5.5098705842881998E-2</v>
      </c>
      <c r="J26" s="21">
        <v>5.5098705842881998E-2</v>
      </c>
      <c r="K26" s="21">
        <v>5.5098705842881998E-2</v>
      </c>
      <c r="L26" s="21">
        <v>5.5098705842881998E-2</v>
      </c>
      <c r="M26" s="21">
        <v>5.5098705842881998E-2</v>
      </c>
      <c r="N26" s="21">
        <v>5.5098705842881998E-2</v>
      </c>
      <c r="O26" s="21">
        <v>5.5098705842881998E-2</v>
      </c>
      <c r="P26" s="21">
        <v>5.5098705842881998E-2</v>
      </c>
      <c r="Q26" s="21">
        <v>5.5098705842881998E-2</v>
      </c>
      <c r="R26" s="21">
        <v>5.5098705842881998E-2</v>
      </c>
      <c r="S26" s="21">
        <v>5.5098705842881998E-2</v>
      </c>
      <c r="T26" s="21">
        <v>5.5098705842881998E-2</v>
      </c>
      <c r="U26" s="21">
        <v>5.5098705842881998E-2</v>
      </c>
      <c r="V26" s="21">
        <v>5.5098705842881998E-2</v>
      </c>
      <c r="W26" s="21">
        <v>5.5098705842881998E-2</v>
      </c>
      <c r="X26" s="21">
        <v>5.5098705842881998E-2</v>
      </c>
      <c r="Y26" s="21">
        <v>5.5098705842881998E-2</v>
      </c>
      <c r="Z26" s="21">
        <v>5.5098705842881998E-2</v>
      </c>
      <c r="AA26" s="21">
        <v>5.5098705842881998E-2</v>
      </c>
      <c r="AB26" s="21">
        <v>5.5098705842881998E-2</v>
      </c>
      <c r="AC26" s="21">
        <v>5.5098705842881998E-2</v>
      </c>
      <c r="AD26" s="21">
        <v>5.5098705842881998E-2</v>
      </c>
      <c r="AE26" s="21">
        <v>5.5098705842881998E-2</v>
      </c>
      <c r="AF26" s="21">
        <v>5.5098705842881998E-2</v>
      </c>
      <c r="AG26" s="21">
        <v>5.5098705842881998E-2</v>
      </c>
      <c r="AH26" s="21">
        <v>5.5098705842881998E-2</v>
      </c>
      <c r="AI26" s="21">
        <v>5.5098705842881998E-2</v>
      </c>
      <c r="AJ26" s="21">
        <v>5.5098705842881998E-2</v>
      </c>
      <c r="AK26" s="11" t="s">
        <v>248</v>
      </c>
      <c r="AL26" s="11">
        <v>1</v>
      </c>
    </row>
    <row r="27" spans="1:38" ht="14.7" customHeight="1" x14ac:dyDescent="0.25">
      <c r="A27" s="48"/>
      <c r="B27" s="11" t="s">
        <v>178</v>
      </c>
      <c r="C27" s="11" t="s">
        <v>253</v>
      </c>
      <c r="D27" s="11" t="s">
        <v>131</v>
      </c>
      <c r="E27" s="11" t="s">
        <v>99</v>
      </c>
      <c r="F27" s="21">
        <v>3.7092279129610897E-2</v>
      </c>
      <c r="G27" s="21">
        <v>3.7092279129610897E-2</v>
      </c>
      <c r="H27" s="21">
        <v>3.7092279129610897E-2</v>
      </c>
      <c r="I27" s="21">
        <v>3.7092279129610897E-2</v>
      </c>
      <c r="J27" s="21">
        <v>3.7092279129610897E-2</v>
      </c>
      <c r="K27" s="21">
        <v>3.7092279129610897E-2</v>
      </c>
      <c r="L27" s="21">
        <v>3.7092279129610897E-2</v>
      </c>
      <c r="M27" s="21">
        <v>3.7092279129610897E-2</v>
      </c>
      <c r="N27" s="21">
        <v>3.7092279129610897E-2</v>
      </c>
      <c r="O27" s="21">
        <v>3.7092279129610897E-2</v>
      </c>
      <c r="P27" s="21">
        <v>3.7092279129610897E-2</v>
      </c>
      <c r="Q27" s="21">
        <v>3.7092279129610897E-2</v>
      </c>
      <c r="R27" s="21">
        <v>3.7092279129610897E-2</v>
      </c>
      <c r="S27" s="21">
        <v>3.7092279129610897E-2</v>
      </c>
      <c r="T27" s="21">
        <v>3.7092279129610897E-2</v>
      </c>
      <c r="U27" s="21">
        <v>3.7092279129610897E-2</v>
      </c>
      <c r="V27" s="21">
        <v>3.7092279129610897E-2</v>
      </c>
      <c r="W27" s="21">
        <v>3.7092279129610897E-2</v>
      </c>
      <c r="X27" s="21">
        <v>3.7092279129610897E-2</v>
      </c>
      <c r="Y27" s="21">
        <v>3.7092279129610897E-2</v>
      </c>
      <c r="Z27" s="21">
        <v>3.7092279129610897E-2</v>
      </c>
      <c r="AA27" s="21">
        <v>3.7092279129610897E-2</v>
      </c>
      <c r="AB27" s="21">
        <v>3.7092279129610897E-2</v>
      </c>
      <c r="AC27" s="21">
        <v>3.7092279129610897E-2</v>
      </c>
      <c r="AD27" s="21">
        <v>3.7092279129610897E-2</v>
      </c>
      <c r="AE27" s="21">
        <v>3.7092279129610897E-2</v>
      </c>
      <c r="AF27" s="21">
        <v>3.7092279129610897E-2</v>
      </c>
      <c r="AG27" s="21">
        <v>3.7092279129610897E-2</v>
      </c>
      <c r="AH27" s="21">
        <v>3.7092279129610897E-2</v>
      </c>
      <c r="AI27" s="21">
        <v>3.7092279129610897E-2</v>
      </c>
      <c r="AJ27" s="21">
        <v>3.7092279129610897E-2</v>
      </c>
      <c r="AK27" s="11" t="s">
        <v>248</v>
      </c>
      <c r="AL27" s="11">
        <v>1</v>
      </c>
    </row>
    <row r="28" spans="1:38" ht="14.7" customHeight="1" x14ac:dyDescent="0.25">
      <c r="A28" s="49"/>
      <c r="B28" s="11" t="s">
        <v>178</v>
      </c>
      <c r="C28" s="11" t="s">
        <v>253</v>
      </c>
      <c r="D28" s="11" t="s">
        <v>135</v>
      </c>
      <c r="E28" s="11" t="s">
        <v>99</v>
      </c>
      <c r="F28" s="21">
        <v>6.0166791807440403E-2</v>
      </c>
      <c r="G28" s="21">
        <v>6.0166791807440403E-2</v>
      </c>
      <c r="H28" s="21">
        <v>6.0166791807440403E-2</v>
      </c>
      <c r="I28" s="21">
        <v>6.0166791807440403E-2</v>
      </c>
      <c r="J28" s="21">
        <v>6.0166791807440403E-2</v>
      </c>
      <c r="K28" s="21">
        <v>6.0166791807440403E-2</v>
      </c>
      <c r="L28" s="21">
        <v>6.0166791807440403E-2</v>
      </c>
      <c r="M28" s="21">
        <v>6.0166791807440403E-2</v>
      </c>
      <c r="N28" s="21">
        <v>6.0166791807440403E-2</v>
      </c>
      <c r="O28" s="21">
        <v>6.0166791807440403E-2</v>
      </c>
      <c r="P28" s="21">
        <v>6.0166791807440403E-2</v>
      </c>
      <c r="Q28" s="21">
        <v>6.0166791807440403E-2</v>
      </c>
      <c r="R28" s="21">
        <v>6.0166791807440403E-2</v>
      </c>
      <c r="S28" s="21">
        <v>6.0166791807440403E-2</v>
      </c>
      <c r="T28" s="21">
        <v>6.0166791807440403E-2</v>
      </c>
      <c r="U28" s="21">
        <v>6.0166791807440403E-2</v>
      </c>
      <c r="V28" s="21">
        <v>6.0166791807440403E-2</v>
      </c>
      <c r="W28" s="21">
        <v>6.0166791807440403E-2</v>
      </c>
      <c r="X28" s="21">
        <v>6.0166791807440403E-2</v>
      </c>
      <c r="Y28" s="21">
        <v>6.0166791807440403E-2</v>
      </c>
      <c r="Z28" s="21">
        <v>6.0166791807440403E-2</v>
      </c>
      <c r="AA28" s="21">
        <v>6.0166791807440403E-2</v>
      </c>
      <c r="AB28" s="21">
        <v>6.0166791807440403E-2</v>
      </c>
      <c r="AC28" s="21">
        <v>6.0166791807440403E-2</v>
      </c>
      <c r="AD28" s="21">
        <v>6.0166791807440403E-2</v>
      </c>
      <c r="AE28" s="21">
        <v>6.0166791807440403E-2</v>
      </c>
      <c r="AF28" s="21">
        <v>6.0166791807440403E-2</v>
      </c>
      <c r="AG28" s="21">
        <v>6.0166791807440403E-2</v>
      </c>
      <c r="AH28" s="21">
        <v>6.0166791807440403E-2</v>
      </c>
      <c r="AI28" s="21">
        <v>6.0166791807440403E-2</v>
      </c>
      <c r="AJ28" s="21">
        <v>6.0166791807440403E-2</v>
      </c>
      <c r="AK28" s="11" t="s">
        <v>248</v>
      </c>
      <c r="AL28" s="11">
        <v>1</v>
      </c>
    </row>
    <row r="29" spans="1:38" ht="14.7" customHeight="1" x14ac:dyDescent="0.25">
      <c r="A29" s="47" t="s">
        <v>53</v>
      </c>
      <c r="B29" s="11" t="s">
        <v>180</v>
      </c>
      <c r="C29" s="11" t="s">
        <v>181</v>
      </c>
      <c r="D29" s="11" t="s">
        <v>133</v>
      </c>
      <c r="E29" s="11" t="s">
        <v>111</v>
      </c>
      <c r="F29" s="21" t="s">
        <v>172</v>
      </c>
      <c r="G29" s="21" t="s">
        <v>172</v>
      </c>
      <c r="H29" s="21" t="s">
        <v>172</v>
      </c>
      <c r="I29" s="21" t="s">
        <v>172</v>
      </c>
      <c r="J29" s="21" t="s">
        <v>172</v>
      </c>
      <c r="K29" s="21" t="s">
        <v>172</v>
      </c>
      <c r="L29" s="21" t="s">
        <v>172</v>
      </c>
      <c r="M29" s="21" t="s">
        <v>172</v>
      </c>
      <c r="N29" s="21" t="s">
        <v>172</v>
      </c>
      <c r="O29" s="21" t="s">
        <v>172</v>
      </c>
      <c r="P29" s="21">
        <v>0.94984802400000001</v>
      </c>
      <c r="Q29" s="21">
        <v>0.94984802400000001</v>
      </c>
      <c r="R29" s="21">
        <v>0.94984802400000001</v>
      </c>
      <c r="S29" s="21">
        <v>0.94984802400000001</v>
      </c>
      <c r="T29" s="21">
        <v>0.94984802400000001</v>
      </c>
      <c r="U29" s="21">
        <v>0.94984802400000001</v>
      </c>
      <c r="V29" s="21">
        <v>0.94984802400000001</v>
      </c>
      <c r="W29" s="21">
        <v>0.94984802400000001</v>
      </c>
      <c r="X29" s="21">
        <v>0.94984802400000001</v>
      </c>
      <c r="Y29" s="21">
        <v>0.94984802400000001</v>
      </c>
      <c r="Z29" s="21">
        <v>0.94984802400000001</v>
      </c>
      <c r="AA29" s="21">
        <v>0.94984802400000001</v>
      </c>
      <c r="AB29" s="21">
        <v>0.94984802400000001</v>
      </c>
      <c r="AC29" s="21">
        <v>0.94984802400000001</v>
      </c>
      <c r="AD29" s="21">
        <v>0.94984802400000001</v>
      </c>
      <c r="AE29" s="21">
        <v>0.94984802400000001</v>
      </c>
      <c r="AF29" s="21">
        <v>0.94984802400000001</v>
      </c>
      <c r="AG29" s="21">
        <v>0.94984802400000001</v>
      </c>
      <c r="AH29" s="21">
        <v>0.94984802400000001</v>
      </c>
      <c r="AI29" s="21">
        <v>0.94984802400000001</v>
      </c>
      <c r="AJ29" s="21">
        <v>0.94984802400000001</v>
      </c>
      <c r="AK29" s="11"/>
      <c r="AL29" s="11">
        <v>1</v>
      </c>
    </row>
    <row r="30" spans="1:38" ht="14.7" customHeight="1" x14ac:dyDescent="0.25">
      <c r="A30" s="49"/>
      <c r="B30" s="11" t="s">
        <v>180</v>
      </c>
      <c r="C30" s="11" t="s">
        <v>181</v>
      </c>
      <c r="D30" s="11" t="s">
        <v>124</v>
      </c>
      <c r="E30" s="11" t="s">
        <v>111</v>
      </c>
      <c r="F30" s="21" t="s">
        <v>172</v>
      </c>
      <c r="G30" s="21" t="s">
        <v>172</v>
      </c>
      <c r="H30" s="21" t="s">
        <v>172</v>
      </c>
      <c r="I30" s="21" t="s">
        <v>172</v>
      </c>
      <c r="J30" s="21" t="s">
        <v>172</v>
      </c>
      <c r="K30" s="21" t="s">
        <v>172</v>
      </c>
      <c r="L30" s="21" t="s">
        <v>172</v>
      </c>
      <c r="M30" s="21" t="s">
        <v>172</v>
      </c>
      <c r="N30" s="21" t="s">
        <v>172</v>
      </c>
      <c r="O30" s="21" t="s">
        <v>172</v>
      </c>
      <c r="P30" s="11">
        <v>5.0151976000000001E-2</v>
      </c>
      <c r="Q30" s="11">
        <v>5.0151976000000001E-2</v>
      </c>
      <c r="R30" s="11">
        <v>5.0151976000000001E-2</v>
      </c>
      <c r="S30" s="11">
        <v>5.0151976000000001E-2</v>
      </c>
      <c r="T30" s="11">
        <v>5.0151976000000001E-2</v>
      </c>
      <c r="U30" s="11">
        <v>5.0151976000000001E-2</v>
      </c>
      <c r="V30" s="11">
        <v>5.0151976000000001E-2</v>
      </c>
      <c r="W30" s="11">
        <v>5.0151976000000001E-2</v>
      </c>
      <c r="X30" s="11">
        <v>5.0151976000000001E-2</v>
      </c>
      <c r="Y30" s="11">
        <v>5.0151976000000001E-2</v>
      </c>
      <c r="Z30" s="11">
        <v>5.0151976000000001E-2</v>
      </c>
      <c r="AA30" s="11">
        <v>5.0151976000000001E-2</v>
      </c>
      <c r="AB30" s="11">
        <v>5.0151976000000001E-2</v>
      </c>
      <c r="AC30" s="11">
        <v>5.0151976000000001E-2</v>
      </c>
      <c r="AD30" s="11">
        <v>5.0151976000000001E-2</v>
      </c>
      <c r="AE30" s="11">
        <v>5.0151976000000001E-2</v>
      </c>
      <c r="AF30" s="11">
        <v>5.0151976000000001E-2</v>
      </c>
      <c r="AG30" s="11">
        <v>5.0151976000000001E-2</v>
      </c>
      <c r="AH30" s="11">
        <v>5.0151976000000001E-2</v>
      </c>
      <c r="AI30" s="11">
        <v>5.0151976000000001E-2</v>
      </c>
      <c r="AJ30" s="11">
        <v>5.0151976000000001E-2</v>
      </c>
      <c r="AK30" s="11"/>
      <c r="AL30" s="11">
        <v>1</v>
      </c>
    </row>
    <row r="31" spans="1:38" ht="14.7" customHeight="1" x14ac:dyDescent="0.25">
      <c r="A31" s="47" t="s">
        <v>68</v>
      </c>
      <c r="B31" s="11" t="s">
        <v>180</v>
      </c>
      <c r="C31" s="11" t="s">
        <v>179</v>
      </c>
      <c r="D31" s="11" t="s">
        <v>115</v>
      </c>
      <c r="E31" s="11" t="s">
        <v>153</v>
      </c>
      <c r="F31" s="11">
        <v>2.53E-2</v>
      </c>
      <c r="G31" s="11">
        <v>2.53E-2</v>
      </c>
      <c r="H31" s="11">
        <v>2.53E-2</v>
      </c>
      <c r="I31" s="11">
        <v>2.53E-2</v>
      </c>
      <c r="J31" s="11">
        <v>2.53E-2</v>
      </c>
      <c r="K31" s="11">
        <v>2.53E-2</v>
      </c>
      <c r="L31" s="11">
        <v>2.53E-2</v>
      </c>
      <c r="M31" s="11">
        <v>2.53E-2</v>
      </c>
      <c r="N31" s="11">
        <v>2.53E-2</v>
      </c>
      <c r="O31" s="11">
        <v>2.53E-2</v>
      </c>
      <c r="P31" s="11">
        <v>2.53E-2</v>
      </c>
      <c r="Q31" s="11">
        <v>2.53E-2</v>
      </c>
      <c r="R31" s="11">
        <v>2.53E-2</v>
      </c>
      <c r="S31" s="11">
        <v>2.53E-2</v>
      </c>
      <c r="T31" s="11">
        <v>2.53E-2</v>
      </c>
      <c r="U31" s="11">
        <v>2.53E-2</v>
      </c>
      <c r="V31" s="11">
        <v>2.53E-2</v>
      </c>
      <c r="W31" s="11">
        <v>2.53E-2</v>
      </c>
      <c r="X31" s="11">
        <v>2.53E-2</v>
      </c>
      <c r="Y31" s="11">
        <v>2.53E-2</v>
      </c>
      <c r="Z31" s="11">
        <v>2.53E-2</v>
      </c>
      <c r="AA31" s="11">
        <v>2.53E-2</v>
      </c>
      <c r="AB31" s="11">
        <v>2.53E-2</v>
      </c>
      <c r="AC31" s="11">
        <v>2.53E-2</v>
      </c>
      <c r="AD31" s="11">
        <v>2.53E-2</v>
      </c>
      <c r="AE31" s="11">
        <v>2.53E-2</v>
      </c>
      <c r="AF31" s="11">
        <v>2.53E-2</v>
      </c>
      <c r="AG31" s="11">
        <v>2.53E-2</v>
      </c>
      <c r="AH31" s="11">
        <v>2.53E-2</v>
      </c>
      <c r="AI31" s="11">
        <v>2.53E-2</v>
      </c>
      <c r="AJ31" s="11">
        <v>2.53E-2</v>
      </c>
      <c r="AK31" s="11"/>
      <c r="AL31" s="11">
        <v>1</v>
      </c>
    </row>
    <row r="32" spans="1:38" ht="14.7" customHeight="1" x14ac:dyDescent="0.25">
      <c r="A32" s="49"/>
      <c r="B32" s="11" t="s">
        <v>180</v>
      </c>
      <c r="C32" s="11" t="s">
        <v>179</v>
      </c>
      <c r="D32" s="11" t="s">
        <v>89</v>
      </c>
      <c r="E32" s="11" t="s">
        <v>153</v>
      </c>
      <c r="F32" s="11">
        <v>0.97470000000000001</v>
      </c>
      <c r="G32" s="11">
        <v>0.97470000000000001</v>
      </c>
      <c r="H32" s="11">
        <v>0.97470000000000001</v>
      </c>
      <c r="I32" s="11">
        <v>0.97470000000000001</v>
      </c>
      <c r="J32" s="11">
        <v>0.97470000000000001</v>
      </c>
      <c r="K32" s="11">
        <v>0.97470000000000001</v>
      </c>
      <c r="L32" s="11">
        <v>0.97470000000000001</v>
      </c>
      <c r="M32" s="11">
        <v>0.97470000000000001</v>
      </c>
      <c r="N32" s="11">
        <v>0.97470000000000001</v>
      </c>
      <c r="O32" s="11">
        <v>0.97470000000000001</v>
      </c>
      <c r="P32" s="11">
        <v>0.97470000000000001</v>
      </c>
      <c r="Q32" s="11">
        <v>0.97470000000000001</v>
      </c>
      <c r="R32" s="11">
        <v>0.97470000000000001</v>
      </c>
      <c r="S32" s="11">
        <v>0.97470000000000001</v>
      </c>
      <c r="T32" s="11">
        <v>0.97470000000000001</v>
      </c>
      <c r="U32" s="11">
        <v>0.97470000000000001</v>
      </c>
      <c r="V32" s="11">
        <v>0.97470000000000001</v>
      </c>
      <c r="W32" s="11">
        <v>0.97470000000000001</v>
      </c>
      <c r="X32" s="11">
        <v>0.97470000000000001</v>
      </c>
      <c r="Y32" s="11">
        <v>0.97470000000000001</v>
      </c>
      <c r="Z32" s="11">
        <v>0.97470000000000001</v>
      </c>
      <c r="AA32" s="11">
        <v>0.97470000000000001</v>
      </c>
      <c r="AB32" s="11">
        <v>0.97470000000000001</v>
      </c>
      <c r="AC32" s="11">
        <v>0.97470000000000001</v>
      </c>
      <c r="AD32" s="11">
        <v>0.97470000000000001</v>
      </c>
      <c r="AE32" s="11">
        <v>0.97470000000000001</v>
      </c>
      <c r="AF32" s="11">
        <v>0.97470000000000001</v>
      </c>
      <c r="AG32" s="11">
        <v>0.97470000000000001</v>
      </c>
      <c r="AH32" s="11">
        <v>0.97470000000000001</v>
      </c>
      <c r="AI32" s="11">
        <v>0.97470000000000001</v>
      </c>
      <c r="AJ32" s="11">
        <v>0.97470000000000001</v>
      </c>
      <c r="AK32" s="11"/>
      <c r="AL32" s="11">
        <v>1</v>
      </c>
    </row>
    <row r="33" spans="1:38" ht="14.7" customHeight="1" x14ac:dyDescent="0.25">
      <c r="A33" s="47" t="s">
        <v>70</v>
      </c>
      <c r="B33" s="11" t="s">
        <v>180</v>
      </c>
      <c r="C33" s="11" t="s">
        <v>179</v>
      </c>
      <c r="D33" s="11" t="s">
        <v>153</v>
      </c>
      <c r="E33" s="11" t="s">
        <v>151</v>
      </c>
      <c r="F33" s="11">
        <v>0.98</v>
      </c>
      <c r="G33" s="11">
        <v>0.98</v>
      </c>
      <c r="H33" s="11">
        <v>0.98</v>
      </c>
      <c r="I33" s="11">
        <v>0.98</v>
      </c>
      <c r="J33" s="11">
        <v>0.98</v>
      </c>
      <c r="K33" s="11">
        <v>0.98</v>
      </c>
      <c r="L33" s="11">
        <v>0.98</v>
      </c>
      <c r="M33" s="11">
        <v>0.98</v>
      </c>
      <c r="N33" s="11">
        <v>0.98</v>
      </c>
      <c r="O33" s="11">
        <v>0.98</v>
      </c>
      <c r="P33" s="11">
        <v>0.98</v>
      </c>
      <c r="Q33" s="11">
        <v>0.98</v>
      </c>
      <c r="R33" s="11">
        <v>0.98</v>
      </c>
      <c r="S33" s="11">
        <v>0.98</v>
      </c>
      <c r="T33" s="11">
        <v>0.98</v>
      </c>
      <c r="U33" s="11">
        <v>0.98</v>
      </c>
      <c r="V33" s="11">
        <v>0.98</v>
      </c>
      <c r="W33" s="11">
        <v>0.98</v>
      </c>
      <c r="X33" s="11">
        <v>0.98</v>
      </c>
      <c r="Y33" s="11">
        <v>0.98</v>
      </c>
      <c r="Z33" s="11">
        <v>0.98</v>
      </c>
      <c r="AA33" s="11">
        <v>0.98</v>
      </c>
      <c r="AB33" s="11">
        <v>0.98</v>
      </c>
      <c r="AC33" s="11">
        <v>0.98</v>
      </c>
      <c r="AD33" s="11">
        <v>0.98</v>
      </c>
      <c r="AE33" s="11">
        <v>0.98</v>
      </c>
      <c r="AF33" s="11">
        <v>0.98</v>
      </c>
      <c r="AG33" s="11">
        <v>0.98</v>
      </c>
      <c r="AH33" s="11">
        <v>0.98</v>
      </c>
      <c r="AI33" s="11">
        <v>0.98</v>
      </c>
      <c r="AJ33" s="11">
        <v>0.98</v>
      </c>
      <c r="AK33" s="11"/>
      <c r="AL33" s="11">
        <v>1</v>
      </c>
    </row>
    <row r="34" spans="1:38" ht="14.7" customHeight="1" x14ac:dyDescent="0.25">
      <c r="A34" s="49"/>
      <c r="B34" s="11" t="s">
        <v>180</v>
      </c>
      <c r="C34" s="11" t="s">
        <v>179</v>
      </c>
      <c r="D34" s="11" t="s">
        <v>124</v>
      </c>
      <c r="E34" s="11" t="s">
        <v>151</v>
      </c>
      <c r="F34" s="11">
        <v>0.02</v>
      </c>
      <c r="G34" s="11">
        <v>0.02</v>
      </c>
      <c r="H34" s="11">
        <v>0.02</v>
      </c>
      <c r="I34" s="11">
        <v>0.02</v>
      </c>
      <c r="J34" s="11">
        <v>0.02</v>
      </c>
      <c r="K34" s="11">
        <v>0.02</v>
      </c>
      <c r="L34" s="11">
        <v>0.02</v>
      </c>
      <c r="M34" s="11">
        <v>0.02</v>
      </c>
      <c r="N34" s="11">
        <v>0.02</v>
      </c>
      <c r="O34" s="11">
        <v>0.02</v>
      </c>
      <c r="P34" s="11">
        <v>0.02</v>
      </c>
      <c r="Q34" s="11">
        <v>0.02</v>
      </c>
      <c r="R34" s="11">
        <v>0.02</v>
      </c>
      <c r="S34" s="11">
        <v>0.02</v>
      </c>
      <c r="T34" s="11">
        <v>0.02</v>
      </c>
      <c r="U34" s="11">
        <v>0.02</v>
      </c>
      <c r="V34" s="11">
        <v>0.02</v>
      </c>
      <c r="W34" s="11">
        <v>0.02</v>
      </c>
      <c r="X34" s="11">
        <v>0.02</v>
      </c>
      <c r="Y34" s="11">
        <v>0.02</v>
      </c>
      <c r="Z34" s="11">
        <v>0.02</v>
      </c>
      <c r="AA34" s="11">
        <v>0.02</v>
      </c>
      <c r="AB34" s="11">
        <v>0.02</v>
      </c>
      <c r="AC34" s="11">
        <v>0.02</v>
      </c>
      <c r="AD34" s="11">
        <v>0.02</v>
      </c>
      <c r="AE34" s="11">
        <v>0.02</v>
      </c>
      <c r="AF34" s="11">
        <v>0.02</v>
      </c>
      <c r="AG34" s="11">
        <v>0.02</v>
      </c>
      <c r="AH34" s="11">
        <v>0.02</v>
      </c>
      <c r="AI34" s="11">
        <v>0.02</v>
      </c>
      <c r="AJ34" s="11">
        <v>0.02</v>
      </c>
      <c r="AK34" s="11"/>
      <c r="AL34" s="11">
        <v>1</v>
      </c>
    </row>
    <row r="35" spans="1:38" ht="14.7" customHeight="1" x14ac:dyDescent="0.25">
      <c r="A35" s="11" t="s">
        <v>74</v>
      </c>
      <c r="B35" s="11" t="s">
        <v>180</v>
      </c>
      <c r="C35" s="11" t="s">
        <v>179</v>
      </c>
      <c r="D35" s="11" t="s">
        <v>139</v>
      </c>
      <c r="E35" s="11" t="s">
        <v>133</v>
      </c>
      <c r="F35" s="11">
        <v>0.96565999999999996</v>
      </c>
      <c r="G35" s="11">
        <v>0.96565999999999996</v>
      </c>
      <c r="H35" s="11">
        <v>0.96565999999999996</v>
      </c>
      <c r="I35" s="11">
        <v>0.96565999999999996</v>
      </c>
      <c r="J35" s="11">
        <v>0.96565999999999996</v>
      </c>
      <c r="K35" s="11">
        <v>0.96565999999999996</v>
      </c>
      <c r="L35" s="11">
        <v>0.96565999999999996</v>
      </c>
      <c r="M35" s="11">
        <v>0.96565999999999996</v>
      </c>
      <c r="N35" s="11">
        <v>0.96565999999999996</v>
      </c>
      <c r="O35" s="11">
        <v>0.96565999999999996</v>
      </c>
      <c r="P35" s="11">
        <v>0.96565999999999996</v>
      </c>
      <c r="Q35" s="11">
        <v>0.96565999999999996</v>
      </c>
      <c r="R35" s="11">
        <v>0.96565999999999996</v>
      </c>
      <c r="S35" s="11">
        <v>0.96565999999999996</v>
      </c>
      <c r="T35" s="11">
        <v>0.96565999999999996</v>
      </c>
      <c r="U35" s="11">
        <v>0.96565999999999996</v>
      </c>
      <c r="V35" s="11">
        <v>0.96565999999999996</v>
      </c>
      <c r="W35" s="11">
        <v>0.96565999999999996</v>
      </c>
      <c r="X35" s="11">
        <v>0.96565999999999996</v>
      </c>
      <c r="Y35" s="11">
        <v>0.96565999999999996</v>
      </c>
      <c r="Z35" s="11">
        <v>0.96565999999999996</v>
      </c>
      <c r="AA35" s="11">
        <v>0.96565999999999996</v>
      </c>
      <c r="AB35" s="11">
        <v>0.96565999999999996</v>
      </c>
      <c r="AC35" s="11">
        <v>0.96565999999999996</v>
      </c>
      <c r="AD35" s="11">
        <v>0.96565999999999996</v>
      </c>
      <c r="AE35" s="11">
        <v>0.96565999999999996</v>
      </c>
      <c r="AF35" s="11">
        <v>0.96565999999999996</v>
      </c>
      <c r="AG35" s="11">
        <v>0.96565999999999996</v>
      </c>
      <c r="AH35" s="11">
        <v>0.96565999999999996</v>
      </c>
      <c r="AI35" s="11">
        <v>0.96565999999999996</v>
      </c>
      <c r="AJ35" s="11">
        <v>0.96565999999999996</v>
      </c>
      <c r="AK35" s="11" t="s">
        <v>254</v>
      </c>
      <c r="AL35" s="11">
        <v>1</v>
      </c>
    </row>
    <row r="1048575" ht="12.75" customHeight="1" x14ac:dyDescent="0.25"/>
    <row r="1048576" ht="12.75" customHeight="1" x14ac:dyDescent="0.25"/>
  </sheetData>
  <mergeCells count="9">
    <mergeCell ref="A11:A14"/>
    <mergeCell ref="A6:A10"/>
    <mergeCell ref="A2:A5"/>
    <mergeCell ref="A33:A34"/>
    <mergeCell ref="A31:A32"/>
    <mergeCell ref="A29:A30"/>
    <mergeCell ref="A24:A28"/>
    <mergeCell ref="A18:A23"/>
    <mergeCell ref="A15:A17"/>
  </mergeCells>
  <pageMargins left="0.78749999999999998" right="0.78749999999999998" top="0.78749999999999998" bottom="0.78749999999999998"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71"/>
  <sheetViews>
    <sheetView showGridLines="0" zoomScaleNormal="100" workbookViewId="0">
      <selection activeCell="A2" sqref="A2:A5"/>
    </sheetView>
  </sheetViews>
  <sheetFormatPr defaultColWidth="11.44140625" defaultRowHeight="13.2" x14ac:dyDescent="0.25"/>
  <cols>
    <col min="1" max="1" width="17" customWidth="1"/>
    <col min="3" max="3" width="17.88671875" customWidth="1"/>
    <col min="4" max="4" width="16.88671875" customWidth="1"/>
    <col min="5" max="5" width="19.109375" customWidth="1"/>
    <col min="6" max="6" width="22.44140625" customWidth="1"/>
    <col min="39" max="39" width="107.6640625" bestFit="1" customWidth="1"/>
  </cols>
  <sheetData>
    <row r="1" spans="1:40" ht="14.7" customHeight="1" x14ac:dyDescent="0.3">
      <c r="A1" s="16" t="s">
        <v>1</v>
      </c>
      <c r="B1" s="16" t="s">
        <v>163</v>
      </c>
      <c r="C1" s="16" t="s">
        <v>255</v>
      </c>
      <c r="D1" s="16" t="s">
        <v>164</v>
      </c>
      <c r="E1" s="19" t="s">
        <v>225</v>
      </c>
      <c r="F1" s="19" t="s">
        <v>226</v>
      </c>
      <c r="G1" s="16" t="s">
        <v>165</v>
      </c>
      <c r="H1" s="16">
        <v>2020</v>
      </c>
      <c r="I1" s="16">
        <v>2021</v>
      </c>
      <c r="J1" s="16">
        <v>2022</v>
      </c>
      <c r="K1" s="16">
        <v>2023</v>
      </c>
      <c r="L1" s="16">
        <v>2024</v>
      </c>
      <c r="M1" s="16">
        <v>2025</v>
      </c>
      <c r="N1" s="16">
        <v>2026</v>
      </c>
      <c r="O1" s="16">
        <v>2027</v>
      </c>
      <c r="P1" s="16">
        <v>2028</v>
      </c>
      <c r="Q1" s="16">
        <v>2029</v>
      </c>
      <c r="R1" s="16">
        <v>2030</v>
      </c>
      <c r="S1" s="16">
        <v>2031</v>
      </c>
      <c r="T1" s="16">
        <v>2032</v>
      </c>
      <c r="U1" s="16">
        <v>2033</v>
      </c>
      <c r="V1" s="16">
        <v>2034</v>
      </c>
      <c r="W1" s="16">
        <v>2035</v>
      </c>
      <c r="X1" s="16">
        <v>2036</v>
      </c>
      <c r="Y1" s="16">
        <v>2037</v>
      </c>
      <c r="Z1" s="16">
        <v>2038</v>
      </c>
      <c r="AA1" s="16">
        <v>2039</v>
      </c>
      <c r="AB1" s="16">
        <v>2040</v>
      </c>
      <c r="AC1" s="16">
        <v>2041</v>
      </c>
      <c r="AD1" s="16">
        <v>2042</v>
      </c>
      <c r="AE1" s="16">
        <v>2043</v>
      </c>
      <c r="AF1" s="16">
        <v>2044</v>
      </c>
      <c r="AG1" s="16">
        <v>2045</v>
      </c>
      <c r="AH1" s="16">
        <v>2046</v>
      </c>
      <c r="AI1" s="16">
        <v>2047</v>
      </c>
      <c r="AJ1" s="16">
        <v>2048</v>
      </c>
      <c r="AK1" s="16">
        <v>2049</v>
      </c>
      <c r="AL1" s="16">
        <v>2050</v>
      </c>
      <c r="AM1" s="16" t="s">
        <v>167</v>
      </c>
      <c r="AN1" s="16" t="s">
        <v>168</v>
      </c>
    </row>
    <row r="2" spans="1:40" ht="14.7" customHeight="1" x14ac:dyDescent="0.25">
      <c r="A2" s="47" t="s">
        <v>47</v>
      </c>
      <c r="B2" s="24" t="s">
        <v>176</v>
      </c>
      <c r="C2" s="24" t="s">
        <v>256</v>
      </c>
      <c r="D2" s="24" t="s">
        <v>213</v>
      </c>
      <c r="E2" s="24" t="s">
        <v>113</v>
      </c>
      <c r="F2" s="11" t="s">
        <v>129</v>
      </c>
      <c r="G2" s="11" t="s">
        <v>223</v>
      </c>
      <c r="H2" s="11">
        <f>1 * ('Conversion Factors'!$C$3 / ('Conversion Factors'!$C$3 + 'Conversion Factors'!$C$7 + 'Conversion Factors'!$C$11 + 'Conversion Factors'!$C$15))</f>
        <v>0.40111511971138081</v>
      </c>
      <c r="I2" s="11">
        <f>1 * ('Conversion Factors'!$C$3 / ('Conversion Factors'!$C$3 + 'Conversion Factors'!$C$7 + 'Conversion Factors'!$C$11 + 'Conversion Factors'!$C$15))</f>
        <v>0.40111511971138081</v>
      </c>
      <c r="J2" s="11">
        <f>1 * ('Conversion Factors'!$C$3 / ('Conversion Factors'!$C$3 + 'Conversion Factors'!$C$7 + 'Conversion Factors'!$C$11 + 'Conversion Factors'!$C$15))</f>
        <v>0.40111511971138081</v>
      </c>
      <c r="K2" s="11">
        <f>1 * ('Conversion Factors'!$C$3 / ('Conversion Factors'!$C$3 + 'Conversion Factors'!$C$7 + 'Conversion Factors'!$C$11 + 'Conversion Factors'!$C$15))</f>
        <v>0.40111511971138081</v>
      </c>
      <c r="L2" s="11">
        <f>1 * ('Conversion Factors'!$C$3 / ('Conversion Factors'!$C$3 + 'Conversion Factors'!$C$7 + 'Conversion Factors'!$C$11 + 'Conversion Factors'!$C$15))</f>
        <v>0.40111511971138081</v>
      </c>
      <c r="M2" s="11">
        <f>1 * ('Conversion Factors'!$C$3 / ('Conversion Factors'!$C$3 + 'Conversion Factors'!$C$7 + 'Conversion Factors'!$C$11 + 'Conversion Factors'!$C$15))</f>
        <v>0.40111511971138081</v>
      </c>
      <c r="N2" s="11">
        <f>1 * ('Conversion Factors'!$C$3 / ('Conversion Factors'!$C$3 + 'Conversion Factors'!$C$7 + 'Conversion Factors'!$C$11 + 'Conversion Factors'!$C$15))</f>
        <v>0.40111511971138081</v>
      </c>
      <c r="O2" s="11">
        <f>1 * ('Conversion Factors'!$C$3 / ('Conversion Factors'!$C$3 + 'Conversion Factors'!$C$7 + 'Conversion Factors'!$C$11 + 'Conversion Factors'!$C$15))</f>
        <v>0.40111511971138081</v>
      </c>
      <c r="P2" s="11">
        <f>1 * ('Conversion Factors'!$C$3 / ('Conversion Factors'!$C$3 + 'Conversion Factors'!$C$7 + 'Conversion Factors'!$C$11 + 'Conversion Factors'!$C$15))</f>
        <v>0.40111511971138081</v>
      </c>
      <c r="Q2" s="11">
        <f>1 * ('Conversion Factors'!$C$3 / ('Conversion Factors'!$C$3 + 'Conversion Factors'!$C$7 + 'Conversion Factors'!$C$11 + 'Conversion Factors'!$C$15))</f>
        <v>0.40111511971138081</v>
      </c>
      <c r="R2" s="11">
        <f>1 * ('Conversion Factors'!$C$3 / ('Conversion Factors'!$C$3 + 'Conversion Factors'!$C$7 + 'Conversion Factors'!$C$11 + 'Conversion Factors'!$C$15))</f>
        <v>0.40111511971138081</v>
      </c>
      <c r="S2" s="11">
        <f>1 * ('Conversion Factors'!$C$3 / ('Conversion Factors'!$C$3 + 'Conversion Factors'!$C$7 + 'Conversion Factors'!$C$11 + 'Conversion Factors'!$C$15))</f>
        <v>0.40111511971138081</v>
      </c>
      <c r="T2" s="11">
        <f>1 * ('Conversion Factors'!$C$3 / ('Conversion Factors'!$C$3 + 'Conversion Factors'!$C$7 + 'Conversion Factors'!$C$11 + 'Conversion Factors'!$C$15))</f>
        <v>0.40111511971138081</v>
      </c>
      <c r="U2" s="11">
        <f>1 * ('Conversion Factors'!$C$3 / ('Conversion Factors'!$C$3 + 'Conversion Factors'!$C$7 + 'Conversion Factors'!$C$11 + 'Conversion Factors'!$C$15))</f>
        <v>0.40111511971138081</v>
      </c>
      <c r="V2" s="11">
        <f>1 * ('Conversion Factors'!$C$3 / ('Conversion Factors'!$C$3 + 'Conversion Factors'!$C$7 + 'Conversion Factors'!$C$11 + 'Conversion Factors'!$C$15))</f>
        <v>0.40111511971138081</v>
      </c>
      <c r="W2" s="11">
        <f>1 * ('Conversion Factors'!$C$3 / ('Conversion Factors'!$C$3 + 'Conversion Factors'!$C$7 + 'Conversion Factors'!$C$11 + 'Conversion Factors'!$C$15))</f>
        <v>0.40111511971138081</v>
      </c>
      <c r="X2" s="11">
        <f>1 * ('Conversion Factors'!$C$3 / ('Conversion Factors'!$C$3 + 'Conversion Factors'!$C$7 + 'Conversion Factors'!$C$11 + 'Conversion Factors'!$C$15))</f>
        <v>0.40111511971138081</v>
      </c>
      <c r="Y2" s="11">
        <f>1 * ('Conversion Factors'!$C$3 / ('Conversion Factors'!$C$3 + 'Conversion Factors'!$C$7 + 'Conversion Factors'!$C$11 + 'Conversion Factors'!$C$15))</f>
        <v>0.40111511971138081</v>
      </c>
      <c r="Z2" s="11">
        <f>1 * ('Conversion Factors'!$C$3 / ('Conversion Factors'!$C$3 + 'Conversion Factors'!$C$7 + 'Conversion Factors'!$C$11 + 'Conversion Factors'!$C$15))</f>
        <v>0.40111511971138081</v>
      </c>
      <c r="AA2" s="11">
        <f>1 * ('Conversion Factors'!$C$3 / ('Conversion Factors'!$C$3 + 'Conversion Factors'!$C$7 + 'Conversion Factors'!$C$11 + 'Conversion Factors'!$C$15))</f>
        <v>0.40111511971138081</v>
      </c>
      <c r="AB2" s="11">
        <f>1 * ('Conversion Factors'!$C$3 / ('Conversion Factors'!$C$3 + 'Conversion Factors'!$C$7 + 'Conversion Factors'!$C$11 + 'Conversion Factors'!$C$15))</f>
        <v>0.40111511971138081</v>
      </c>
      <c r="AC2" s="11">
        <f>1 * ('Conversion Factors'!$C$3 / ('Conversion Factors'!$C$3 + 'Conversion Factors'!$C$7 + 'Conversion Factors'!$C$11 + 'Conversion Factors'!$C$15))</f>
        <v>0.40111511971138081</v>
      </c>
      <c r="AD2" s="11">
        <f>1 * ('Conversion Factors'!$C$3 / ('Conversion Factors'!$C$3 + 'Conversion Factors'!$C$7 + 'Conversion Factors'!$C$11 + 'Conversion Factors'!$C$15))</f>
        <v>0.40111511971138081</v>
      </c>
      <c r="AE2" s="11">
        <f>1 * ('Conversion Factors'!$C$3 / ('Conversion Factors'!$C$3 + 'Conversion Factors'!$C$7 + 'Conversion Factors'!$C$11 + 'Conversion Factors'!$C$15))</f>
        <v>0.40111511971138081</v>
      </c>
      <c r="AF2" s="11">
        <f>1 * ('Conversion Factors'!$C$3 / ('Conversion Factors'!$C$3 + 'Conversion Factors'!$C$7 + 'Conversion Factors'!$C$11 + 'Conversion Factors'!$C$15))</f>
        <v>0.40111511971138081</v>
      </c>
      <c r="AG2" s="11">
        <f>1 * ('Conversion Factors'!$C$3 / ('Conversion Factors'!$C$3 + 'Conversion Factors'!$C$7 + 'Conversion Factors'!$C$11 + 'Conversion Factors'!$C$15))</f>
        <v>0.40111511971138081</v>
      </c>
      <c r="AH2" s="11">
        <f>1 * ('Conversion Factors'!$C$3 / ('Conversion Factors'!$C$3 + 'Conversion Factors'!$C$7 + 'Conversion Factors'!$C$11 + 'Conversion Factors'!$C$15))</f>
        <v>0.40111511971138081</v>
      </c>
      <c r="AI2" s="11">
        <f>1 * ('Conversion Factors'!$C$3 / ('Conversion Factors'!$C$3 + 'Conversion Factors'!$C$7 + 'Conversion Factors'!$C$11 + 'Conversion Factors'!$C$15))</f>
        <v>0.40111511971138081</v>
      </c>
      <c r="AJ2" s="11">
        <f>1 * ('Conversion Factors'!$C$3 / ('Conversion Factors'!$C$3 + 'Conversion Factors'!$C$7 + 'Conversion Factors'!$C$11 + 'Conversion Factors'!$C$15))</f>
        <v>0.40111511971138081</v>
      </c>
      <c r="AK2" s="11">
        <f>1 * ('Conversion Factors'!$C$3 / ('Conversion Factors'!$C$3 + 'Conversion Factors'!$C$7 + 'Conversion Factors'!$C$11 + 'Conversion Factors'!$C$15))</f>
        <v>0.40111511971138081</v>
      </c>
      <c r="AL2" s="11">
        <f>1 * ('Conversion Factors'!$C$3 / ('Conversion Factors'!$C$3 + 'Conversion Factors'!$C$7 + 'Conversion Factors'!$C$11 + 'Conversion Factors'!$C$15))</f>
        <v>0.40111511971138081</v>
      </c>
      <c r="AM2" s="11" t="s">
        <v>257</v>
      </c>
      <c r="AN2" s="11">
        <v>1</v>
      </c>
    </row>
    <row r="3" spans="1:40" ht="14.7" customHeight="1" x14ac:dyDescent="0.25">
      <c r="A3" s="48"/>
      <c r="B3" s="24" t="s">
        <v>177</v>
      </c>
      <c r="C3" s="24" t="s">
        <v>256</v>
      </c>
      <c r="D3" s="24" t="s">
        <v>213</v>
      </c>
      <c r="E3" s="24" t="s">
        <v>113</v>
      </c>
      <c r="F3" s="11" t="s">
        <v>129</v>
      </c>
      <c r="G3" s="11" t="s">
        <v>223</v>
      </c>
      <c r="H3" s="11">
        <f>1 * ('Conversion Factors'!$C$7 / ('Conversion Factors'!$C$3 + 'Conversion Factors'!$C$7 + 'Conversion Factors'!$C$11 + 'Conversion Factors'!$C$15))</f>
        <v>0.32030993768448673</v>
      </c>
      <c r="I3" s="11">
        <f>1 * ('Conversion Factors'!$C$7 / ('Conversion Factors'!$C$3 + 'Conversion Factors'!$C$7 + 'Conversion Factors'!$C$11 + 'Conversion Factors'!$C$15))</f>
        <v>0.32030993768448673</v>
      </c>
      <c r="J3" s="11">
        <f>1 * ('Conversion Factors'!$C$7 / ('Conversion Factors'!$C$3 + 'Conversion Factors'!$C$7 + 'Conversion Factors'!$C$11 + 'Conversion Factors'!$C$15))</f>
        <v>0.32030993768448673</v>
      </c>
      <c r="K3" s="11">
        <f>1 * ('Conversion Factors'!$C$7 / ('Conversion Factors'!$C$3 + 'Conversion Factors'!$C$7 + 'Conversion Factors'!$C$11 + 'Conversion Factors'!$C$15))</f>
        <v>0.32030993768448673</v>
      </c>
      <c r="L3" s="11">
        <f>1 * ('Conversion Factors'!$C$7 / ('Conversion Factors'!$C$3 + 'Conversion Factors'!$C$7 + 'Conversion Factors'!$C$11 + 'Conversion Factors'!$C$15))</f>
        <v>0.32030993768448673</v>
      </c>
      <c r="M3" s="11">
        <f>1 * ('Conversion Factors'!$C$7 / ('Conversion Factors'!$C$3 + 'Conversion Factors'!$C$7 + 'Conversion Factors'!$C$11 + 'Conversion Factors'!$C$15))</f>
        <v>0.32030993768448673</v>
      </c>
      <c r="N3" s="11">
        <f>1 * ('Conversion Factors'!$C$7 / ('Conversion Factors'!$C$3 + 'Conversion Factors'!$C$7 + 'Conversion Factors'!$C$11 + 'Conversion Factors'!$C$15))</f>
        <v>0.32030993768448673</v>
      </c>
      <c r="O3" s="11">
        <f>1 * ('Conversion Factors'!$C$7 / ('Conversion Factors'!$C$3 + 'Conversion Factors'!$C$7 + 'Conversion Factors'!$C$11 + 'Conversion Factors'!$C$15))</f>
        <v>0.32030993768448673</v>
      </c>
      <c r="P3" s="11">
        <f>1 * ('Conversion Factors'!$C$7 / ('Conversion Factors'!$C$3 + 'Conversion Factors'!$C$7 + 'Conversion Factors'!$C$11 + 'Conversion Factors'!$C$15))</f>
        <v>0.32030993768448673</v>
      </c>
      <c r="Q3" s="11">
        <f>1 * ('Conversion Factors'!$C$7 / ('Conversion Factors'!$C$3 + 'Conversion Factors'!$C$7 + 'Conversion Factors'!$C$11 + 'Conversion Factors'!$C$15))</f>
        <v>0.32030993768448673</v>
      </c>
      <c r="R3" s="11">
        <f>1 * ('Conversion Factors'!$C$7 / ('Conversion Factors'!$C$3 + 'Conversion Factors'!$C$7 + 'Conversion Factors'!$C$11 + 'Conversion Factors'!$C$15))</f>
        <v>0.32030993768448673</v>
      </c>
      <c r="S3" s="11">
        <f>1 * ('Conversion Factors'!$C$7 / ('Conversion Factors'!$C$3 + 'Conversion Factors'!$C$7 + 'Conversion Factors'!$C$11 + 'Conversion Factors'!$C$15))</f>
        <v>0.32030993768448673</v>
      </c>
      <c r="T3" s="11">
        <f>1 * ('Conversion Factors'!$C$7 / ('Conversion Factors'!$C$3 + 'Conversion Factors'!$C$7 + 'Conversion Factors'!$C$11 + 'Conversion Factors'!$C$15))</f>
        <v>0.32030993768448673</v>
      </c>
      <c r="U3" s="11">
        <f>1 * ('Conversion Factors'!$C$7 / ('Conversion Factors'!$C$3 + 'Conversion Factors'!$C$7 + 'Conversion Factors'!$C$11 + 'Conversion Factors'!$C$15))</f>
        <v>0.32030993768448673</v>
      </c>
      <c r="V3" s="11">
        <f>1 * ('Conversion Factors'!$C$7 / ('Conversion Factors'!$C$3 + 'Conversion Factors'!$C$7 + 'Conversion Factors'!$C$11 + 'Conversion Factors'!$C$15))</f>
        <v>0.32030993768448673</v>
      </c>
      <c r="W3" s="11">
        <f>1 * ('Conversion Factors'!$C$7 / ('Conversion Factors'!$C$3 + 'Conversion Factors'!$C$7 + 'Conversion Factors'!$C$11 + 'Conversion Factors'!$C$15))</f>
        <v>0.32030993768448673</v>
      </c>
      <c r="X3" s="11">
        <f>1 * ('Conversion Factors'!$C$7 / ('Conversion Factors'!$C$3 + 'Conversion Factors'!$C$7 + 'Conversion Factors'!$C$11 + 'Conversion Factors'!$C$15))</f>
        <v>0.32030993768448673</v>
      </c>
      <c r="Y3" s="11">
        <f>1 * ('Conversion Factors'!$C$7 / ('Conversion Factors'!$C$3 + 'Conversion Factors'!$C$7 + 'Conversion Factors'!$C$11 + 'Conversion Factors'!$C$15))</f>
        <v>0.32030993768448673</v>
      </c>
      <c r="Z3" s="11">
        <f>1 * ('Conversion Factors'!$C$7 / ('Conversion Factors'!$C$3 + 'Conversion Factors'!$C$7 + 'Conversion Factors'!$C$11 + 'Conversion Factors'!$C$15))</f>
        <v>0.32030993768448673</v>
      </c>
      <c r="AA3" s="11">
        <f>1 * ('Conversion Factors'!$C$7 / ('Conversion Factors'!$C$3 + 'Conversion Factors'!$C$7 + 'Conversion Factors'!$C$11 + 'Conversion Factors'!$C$15))</f>
        <v>0.32030993768448673</v>
      </c>
      <c r="AB3" s="11">
        <f>1 * ('Conversion Factors'!$C$7 / ('Conversion Factors'!$C$3 + 'Conversion Factors'!$C$7 + 'Conversion Factors'!$C$11 + 'Conversion Factors'!$C$15))</f>
        <v>0.32030993768448673</v>
      </c>
      <c r="AC3" s="11">
        <f>1 * ('Conversion Factors'!$C$7 / ('Conversion Factors'!$C$3 + 'Conversion Factors'!$C$7 + 'Conversion Factors'!$C$11 + 'Conversion Factors'!$C$15))</f>
        <v>0.32030993768448673</v>
      </c>
      <c r="AD3" s="11">
        <f>1 * ('Conversion Factors'!$C$7 / ('Conversion Factors'!$C$3 + 'Conversion Factors'!$C$7 + 'Conversion Factors'!$C$11 + 'Conversion Factors'!$C$15))</f>
        <v>0.32030993768448673</v>
      </c>
      <c r="AE3" s="11">
        <f>1 * ('Conversion Factors'!$C$7 / ('Conversion Factors'!$C$3 + 'Conversion Factors'!$C$7 + 'Conversion Factors'!$C$11 + 'Conversion Factors'!$C$15))</f>
        <v>0.32030993768448673</v>
      </c>
      <c r="AF3" s="11">
        <f>1 * ('Conversion Factors'!$C$7 / ('Conversion Factors'!$C$3 + 'Conversion Factors'!$C$7 + 'Conversion Factors'!$C$11 + 'Conversion Factors'!$C$15))</f>
        <v>0.32030993768448673</v>
      </c>
      <c r="AG3" s="11">
        <f>1 * ('Conversion Factors'!$C$7 / ('Conversion Factors'!$C$3 + 'Conversion Factors'!$C$7 + 'Conversion Factors'!$C$11 + 'Conversion Factors'!$C$15))</f>
        <v>0.32030993768448673</v>
      </c>
      <c r="AH3" s="11">
        <f>1 * ('Conversion Factors'!$C$7 / ('Conversion Factors'!$C$3 + 'Conversion Factors'!$C$7 + 'Conversion Factors'!$C$11 + 'Conversion Factors'!$C$15))</f>
        <v>0.32030993768448673</v>
      </c>
      <c r="AI3" s="11">
        <f>1 * ('Conversion Factors'!$C$7 / ('Conversion Factors'!$C$3 + 'Conversion Factors'!$C$7 + 'Conversion Factors'!$C$11 + 'Conversion Factors'!$C$15))</f>
        <v>0.32030993768448673</v>
      </c>
      <c r="AJ3" s="11">
        <f>1 * ('Conversion Factors'!$C$7 / ('Conversion Factors'!$C$3 + 'Conversion Factors'!$C$7 + 'Conversion Factors'!$C$11 + 'Conversion Factors'!$C$15))</f>
        <v>0.32030993768448673</v>
      </c>
      <c r="AK3" s="11">
        <f>1 * ('Conversion Factors'!$C$7 / ('Conversion Factors'!$C$3 + 'Conversion Factors'!$C$7 + 'Conversion Factors'!$C$11 + 'Conversion Factors'!$C$15))</f>
        <v>0.32030993768448673</v>
      </c>
      <c r="AL3" s="11">
        <f>1 * ('Conversion Factors'!$C$7 / ('Conversion Factors'!$C$3 + 'Conversion Factors'!$C$7 + 'Conversion Factors'!$C$11 + 'Conversion Factors'!$C$15))</f>
        <v>0.32030993768448673</v>
      </c>
      <c r="AM3" s="11" t="s">
        <v>257</v>
      </c>
      <c r="AN3" s="11">
        <v>1</v>
      </c>
    </row>
    <row r="4" spans="1:40" ht="14.7" customHeight="1" x14ac:dyDescent="0.25">
      <c r="A4" s="48"/>
      <c r="B4" s="24" t="s">
        <v>192</v>
      </c>
      <c r="C4" s="24" t="s">
        <v>256</v>
      </c>
      <c r="D4" s="24" t="s">
        <v>213</v>
      </c>
      <c r="E4" s="24" t="s">
        <v>113</v>
      </c>
      <c r="F4" s="11" t="s">
        <v>129</v>
      </c>
      <c r="G4" s="11" t="s">
        <v>223</v>
      </c>
      <c r="H4" s="11">
        <f>1 * ('Conversion Factors'!$C$11 / ('Conversion Factors'!$C$3 + 'Conversion Factors'!$C$7 + 'Conversion Factors'!$C$11 + 'Conversion Factors'!$C$15))</f>
        <v>6.5267300754345683E-2</v>
      </c>
      <c r="I4" s="11">
        <f>1 * ('Conversion Factors'!$C$11 / ('Conversion Factors'!$C$3 + 'Conversion Factors'!$C$7 + 'Conversion Factors'!$C$11 + 'Conversion Factors'!$C$15))</f>
        <v>6.5267300754345683E-2</v>
      </c>
      <c r="J4" s="11">
        <f>1 * ('Conversion Factors'!$C$11 / ('Conversion Factors'!$C$3 + 'Conversion Factors'!$C$7 + 'Conversion Factors'!$C$11 + 'Conversion Factors'!$C$15))</f>
        <v>6.5267300754345683E-2</v>
      </c>
      <c r="K4" s="11">
        <f>1 * ('Conversion Factors'!$C$11 / ('Conversion Factors'!$C$3 + 'Conversion Factors'!$C$7 + 'Conversion Factors'!$C$11 + 'Conversion Factors'!$C$15))</f>
        <v>6.5267300754345683E-2</v>
      </c>
      <c r="L4" s="11">
        <f>1 * ('Conversion Factors'!$C$11 / ('Conversion Factors'!$C$3 + 'Conversion Factors'!$C$7 + 'Conversion Factors'!$C$11 + 'Conversion Factors'!$C$15))</f>
        <v>6.5267300754345683E-2</v>
      </c>
      <c r="M4" s="11">
        <f>1 * ('Conversion Factors'!$C$11 / ('Conversion Factors'!$C$3 + 'Conversion Factors'!$C$7 + 'Conversion Factors'!$C$11 + 'Conversion Factors'!$C$15))</f>
        <v>6.5267300754345683E-2</v>
      </c>
      <c r="N4" s="11">
        <f>1 * ('Conversion Factors'!$C$11 / ('Conversion Factors'!$C$3 + 'Conversion Factors'!$C$7 + 'Conversion Factors'!$C$11 + 'Conversion Factors'!$C$15))</f>
        <v>6.5267300754345683E-2</v>
      </c>
      <c r="O4" s="11">
        <f>1 * ('Conversion Factors'!$C$11 / ('Conversion Factors'!$C$3 + 'Conversion Factors'!$C$7 + 'Conversion Factors'!$C$11 + 'Conversion Factors'!$C$15))</f>
        <v>6.5267300754345683E-2</v>
      </c>
      <c r="P4" s="11">
        <f>1 * ('Conversion Factors'!$C$11 / ('Conversion Factors'!$C$3 + 'Conversion Factors'!$C$7 + 'Conversion Factors'!$C$11 + 'Conversion Factors'!$C$15))</f>
        <v>6.5267300754345683E-2</v>
      </c>
      <c r="Q4" s="11">
        <f>1 * ('Conversion Factors'!$C$11 / ('Conversion Factors'!$C$3 + 'Conversion Factors'!$C$7 + 'Conversion Factors'!$C$11 + 'Conversion Factors'!$C$15))</f>
        <v>6.5267300754345683E-2</v>
      </c>
      <c r="R4" s="11">
        <f>1 * ('Conversion Factors'!$C$11 / ('Conversion Factors'!$C$3 + 'Conversion Factors'!$C$7 + 'Conversion Factors'!$C$11 + 'Conversion Factors'!$C$15))</f>
        <v>6.5267300754345683E-2</v>
      </c>
      <c r="S4" s="11">
        <f>1 * ('Conversion Factors'!$C$11 / ('Conversion Factors'!$C$3 + 'Conversion Factors'!$C$7 + 'Conversion Factors'!$C$11 + 'Conversion Factors'!$C$15))</f>
        <v>6.5267300754345683E-2</v>
      </c>
      <c r="T4" s="11">
        <f>1 * ('Conversion Factors'!$C$11 / ('Conversion Factors'!$C$3 + 'Conversion Factors'!$C$7 + 'Conversion Factors'!$C$11 + 'Conversion Factors'!$C$15))</f>
        <v>6.5267300754345683E-2</v>
      </c>
      <c r="U4" s="11">
        <f>1 * ('Conversion Factors'!$C$11 / ('Conversion Factors'!$C$3 + 'Conversion Factors'!$C$7 + 'Conversion Factors'!$C$11 + 'Conversion Factors'!$C$15))</f>
        <v>6.5267300754345683E-2</v>
      </c>
      <c r="V4" s="11">
        <f>1 * ('Conversion Factors'!$C$11 / ('Conversion Factors'!$C$3 + 'Conversion Factors'!$C$7 + 'Conversion Factors'!$C$11 + 'Conversion Factors'!$C$15))</f>
        <v>6.5267300754345683E-2</v>
      </c>
      <c r="W4" s="11">
        <f>1 * ('Conversion Factors'!$C$11 / ('Conversion Factors'!$C$3 + 'Conversion Factors'!$C$7 + 'Conversion Factors'!$C$11 + 'Conversion Factors'!$C$15))</f>
        <v>6.5267300754345683E-2</v>
      </c>
      <c r="X4" s="11">
        <f>1 * ('Conversion Factors'!$C$11 / ('Conversion Factors'!$C$3 + 'Conversion Factors'!$C$7 + 'Conversion Factors'!$C$11 + 'Conversion Factors'!$C$15))</f>
        <v>6.5267300754345683E-2</v>
      </c>
      <c r="Y4" s="11">
        <f>1 * ('Conversion Factors'!$C$11 / ('Conversion Factors'!$C$3 + 'Conversion Factors'!$C$7 + 'Conversion Factors'!$C$11 + 'Conversion Factors'!$C$15))</f>
        <v>6.5267300754345683E-2</v>
      </c>
      <c r="Z4" s="11">
        <f>1 * ('Conversion Factors'!$C$11 / ('Conversion Factors'!$C$3 + 'Conversion Factors'!$C$7 + 'Conversion Factors'!$C$11 + 'Conversion Factors'!$C$15))</f>
        <v>6.5267300754345683E-2</v>
      </c>
      <c r="AA4" s="11">
        <f>1 * ('Conversion Factors'!$C$11 / ('Conversion Factors'!$C$3 + 'Conversion Factors'!$C$7 + 'Conversion Factors'!$C$11 + 'Conversion Factors'!$C$15))</f>
        <v>6.5267300754345683E-2</v>
      </c>
      <c r="AB4" s="11">
        <f>1 * ('Conversion Factors'!$C$11 / ('Conversion Factors'!$C$3 + 'Conversion Factors'!$C$7 + 'Conversion Factors'!$C$11 + 'Conversion Factors'!$C$15))</f>
        <v>6.5267300754345683E-2</v>
      </c>
      <c r="AC4" s="11">
        <f>1 * ('Conversion Factors'!$C$11 / ('Conversion Factors'!$C$3 + 'Conversion Factors'!$C$7 + 'Conversion Factors'!$C$11 + 'Conversion Factors'!$C$15))</f>
        <v>6.5267300754345683E-2</v>
      </c>
      <c r="AD4" s="11">
        <f>1 * ('Conversion Factors'!$C$11 / ('Conversion Factors'!$C$3 + 'Conversion Factors'!$C$7 + 'Conversion Factors'!$C$11 + 'Conversion Factors'!$C$15))</f>
        <v>6.5267300754345683E-2</v>
      </c>
      <c r="AE4" s="11">
        <f>1 * ('Conversion Factors'!$C$11 / ('Conversion Factors'!$C$3 + 'Conversion Factors'!$C$7 + 'Conversion Factors'!$C$11 + 'Conversion Factors'!$C$15))</f>
        <v>6.5267300754345683E-2</v>
      </c>
      <c r="AF4" s="11">
        <f>1 * ('Conversion Factors'!$C$11 / ('Conversion Factors'!$C$3 + 'Conversion Factors'!$C$7 + 'Conversion Factors'!$C$11 + 'Conversion Factors'!$C$15))</f>
        <v>6.5267300754345683E-2</v>
      </c>
      <c r="AG4" s="11">
        <f>1 * ('Conversion Factors'!$C$11 / ('Conversion Factors'!$C$3 + 'Conversion Factors'!$C$7 + 'Conversion Factors'!$C$11 + 'Conversion Factors'!$C$15))</f>
        <v>6.5267300754345683E-2</v>
      </c>
      <c r="AH4" s="11">
        <f>1 * ('Conversion Factors'!$C$11 / ('Conversion Factors'!$C$3 + 'Conversion Factors'!$C$7 + 'Conversion Factors'!$C$11 + 'Conversion Factors'!$C$15))</f>
        <v>6.5267300754345683E-2</v>
      </c>
      <c r="AI4" s="11">
        <f>1 * ('Conversion Factors'!$C$11 / ('Conversion Factors'!$C$3 + 'Conversion Factors'!$C$7 + 'Conversion Factors'!$C$11 + 'Conversion Factors'!$C$15))</f>
        <v>6.5267300754345683E-2</v>
      </c>
      <c r="AJ4" s="11">
        <f>1 * ('Conversion Factors'!$C$11 / ('Conversion Factors'!$C$3 + 'Conversion Factors'!$C$7 + 'Conversion Factors'!$C$11 + 'Conversion Factors'!$C$15))</f>
        <v>6.5267300754345683E-2</v>
      </c>
      <c r="AK4" s="11">
        <f>1 * ('Conversion Factors'!$C$11 / ('Conversion Factors'!$C$3 + 'Conversion Factors'!$C$7 + 'Conversion Factors'!$C$11 + 'Conversion Factors'!$C$15))</f>
        <v>6.5267300754345683E-2</v>
      </c>
      <c r="AL4" s="11">
        <f>1 * ('Conversion Factors'!$C$11 / ('Conversion Factors'!$C$3 + 'Conversion Factors'!$C$7 + 'Conversion Factors'!$C$11 + 'Conversion Factors'!$C$15))</f>
        <v>6.5267300754345683E-2</v>
      </c>
      <c r="AM4" s="11" t="s">
        <v>257</v>
      </c>
      <c r="AN4" s="11">
        <v>1</v>
      </c>
    </row>
    <row r="5" spans="1:40" ht="14.7" customHeight="1" x14ac:dyDescent="0.25">
      <c r="A5" s="49"/>
      <c r="B5" s="24" t="s">
        <v>194</v>
      </c>
      <c r="C5" s="24" t="s">
        <v>256</v>
      </c>
      <c r="D5" s="24" t="s">
        <v>213</v>
      </c>
      <c r="E5" s="24" t="s">
        <v>113</v>
      </c>
      <c r="F5" s="11" t="s">
        <v>129</v>
      </c>
      <c r="G5" s="11" t="s">
        <v>223</v>
      </c>
      <c r="H5" s="11">
        <f>1 * ('Conversion Factors'!$C$15 / ('Conversion Factors'!$C$3 + 'Conversion Factors'!$C$7 + 'Conversion Factors'!$C$11 + 'Conversion Factors'!$C$15))</f>
        <v>0.21330764184978682</v>
      </c>
      <c r="I5" s="11">
        <f>1 * ('Conversion Factors'!$C$15 / ('Conversion Factors'!$C$3 + 'Conversion Factors'!$C$7 + 'Conversion Factors'!$C$11 + 'Conversion Factors'!$C$15))</f>
        <v>0.21330764184978682</v>
      </c>
      <c r="J5" s="11">
        <f>1 * ('Conversion Factors'!$C$15 / ('Conversion Factors'!$C$3 + 'Conversion Factors'!$C$7 + 'Conversion Factors'!$C$11 + 'Conversion Factors'!$C$15))</f>
        <v>0.21330764184978682</v>
      </c>
      <c r="K5" s="11">
        <f>1 * ('Conversion Factors'!$C$15 / ('Conversion Factors'!$C$3 + 'Conversion Factors'!$C$7 + 'Conversion Factors'!$C$11 + 'Conversion Factors'!$C$15))</f>
        <v>0.21330764184978682</v>
      </c>
      <c r="L5" s="11">
        <f>1 * ('Conversion Factors'!$C$15 / ('Conversion Factors'!$C$3 + 'Conversion Factors'!$C$7 + 'Conversion Factors'!$C$11 + 'Conversion Factors'!$C$15))</f>
        <v>0.21330764184978682</v>
      </c>
      <c r="M5" s="11">
        <f>1 * ('Conversion Factors'!$C$15 / ('Conversion Factors'!$C$3 + 'Conversion Factors'!$C$7 + 'Conversion Factors'!$C$11 + 'Conversion Factors'!$C$15))</f>
        <v>0.21330764184978682</v>
      </c>
      <c r="N5" s="11">
        <f>1 * ('Conversion Factors'!$C$15 / ('Conversion Factors'!$C$3 + 'Conversion Factors'!$C$7 + 'Conversion Factors'!$C$11 + 'Conversion Factors'!$C$15))</f>
        <v>0.21330764184978682</v>
      </c>
      <c r="O5" s="11">
        <f>1 * ('Conversion Factors'!$C$15 / ('Conversion Factors'!$C$3 + 'Conversion Factors'!$C$7 + 'Conversion Factors'!$C$11 + 'Conversion Factors'!$C$15))</f>
        <v>0.21330764184978682</v>
      </c>
      <c r="P5" s="11">
        <f>1 * ('Conversion Factors'!$C$15 / ('Conversion Factors'!$C$3 + 'Conversion Factors'!$C$7 + 'Conversion Factors'!$C$11 + 'Conversion Factors'!$C$15))</f>
        <v>0.21330764184978682</v>
      </c>
      <c r="Q5" s="11">
        <f>1 * ('Conversion Factors'!$C$15 / ('Conversion Factors'!$C$3 + 'Conversion Factors'!$C$7 + 'Conversion Factors'!$C$11 + 'Conversion Factors'!$C$15))</f>
        <v>0.21330764184978682</v>
      </c>
      <c r="R5" s="11">
        <f>1 * ('Conversion Factors'!$C$15 / ('Conversion Factors'!$C$3 + 'Conversion Factors'!$C$7 + 'Conversion Factors'!$C$11 + 'Conversion Factors'!$C$15))</f>
        <v>0.21330764184978682</v>
      </c>
      <c r="S5" s="11">
        <f>1 * ('Conversion Factors'!$C$15 / ('Conversion Factors'!$C$3 + 'Conversion Factors'!$C$7 + 'Conversion Factors'!$C$11 + 'Conversion Factors'!$C$15))</f>
        <v>0.21330764184978682</v>
      </c>
      <c r="T5" s="11">
        <f>1 * ('Conversion Factors'!$C$15 / ('Conversion Factors'!$C$3 + 'Conversion Factors'!$C$7 + 'Conversion Factors'!$C$11 + 'Conversion Factors'!$C$15))</f>
        <v>0.21330764184978682</v>
      </c>
      <c r="U5" s="11">
        <f>1 * ('Conversion Factors'!$C$15 / ('Conversion Factors'!$C$3 + 'Conversion Factors'!$C$7 + 'Conversion Factors'!$C$11 + 'Conversion Factors'!$C$15))</f>
        <v>0.21330764184978682</v>
      </c>
      <c r="V5" s="11">
        <f>1 * ('Conversion Factors'!$C$15 / ('Conversion Factors'!$C$3 + 'Conversion Factors'!$C$7 + 'Conversion Factors'!$C$11 + 'Conversion Factors'!$C$15))</f>
        <v>0.21330764184978682</v>
      </c>
      <c r="W5" s="11">
        <f>1 * ('Conversion Factors'!$C$15 / ('Conversion Factors'!$C$3 + 'Conversion Factors'!$C$7 + 'Conversion Factors'!$C$11 + 'Conversion Factors'!$C$15))</f>
        <v>0.21330764184978682</v>
      </c>
      <c r="X5" s="11">
        <f>1 * ('Conversion Factors'!$C$15 / ('Conversion Factors'!$C$3 + 'Conversion Factors'!$C$7 + 'Conversion Factors'!$C$11 + 'Conversion Factors'!$C$15))</f>
        <v>0.21330764184978682</v>
      </c>
      <c r="Y5" s="11">
        <f>1 * ('Conversion Factors'!$C$15 / ('Conversion Factors'!$C$3 + 'Conversion Factors'!$C$7 + 'Conversion Factors'!$C$11 + 'Conversion Factors'!$C$15))</f>
        <v>0.21330764184978682</v>
      </c>
      <c r="Z5" s="11">
        <f>1 * ('Conversion Factors'!$C$15 / ('Conversion Factors'!$C$3 + 'Conversion Factors'!$C$7 + 'Conversion Factors'!$C$11 + 'Conversion Factors'!$C$15))</f>
        <v>0.21330764184978682</v>
      </c>
      <c r="AA5" s="11">
        <f>1 * ('Conversion Factors'!$C$15 / ('Conversion Factors'!$C$3 + 'Conversion Factors'!$C$7 + 'Conversion Factors'!$C$11 + 'Conversion Factors'!$C$15))</f>
        <v>0.21330764184978682</v>
      </c>
      <c r="AB5" s="11">
        <f>1 * ('Conversion Factors'!$C$15 / ('Conversion Factors'!$C$3 + 'Conversion Factors'!$C$7 + 'Conversion Factors'!$C$11 + 'Conversion Factors'!$C$15))</f>
        <v>0.21330764184978682</v>
      </c>
      <c r="AC5" s="11">
        <f>1 * ('Conversion Factors'!$C$15 / ('Conversion Factors'!$C$3 + 'Conversion Factors'!$C$7 + 'Conversion Factors'!$C$11 + 'Conversion Factors'!$C$15))</f>
        <v>0.21330764184978682</v>
      </c>
      <c r="AD5" s="11">
        <f>1 * ('Conversion Factors'!$C$15 / ('Conversion Factors'!$C$3 + 'Conversion Factors'!$C$7 + 'Conversion Factors'!$C$11 + 'Conversion Factors'!$C$15))</f>
        <v>0.21330764184978682</v>
      </c>
      <c r="AE5" s="11">
        <f>1 * ('Conversion Factors'!$C$15 / ('Conversion Factors'!$C$3 + 'Conversion Factors'!$C$7 + 'Conversion Factors'!$C$11 + 'Conversion Factors'!$C$15))</f>
        <v>0.21330764184978682</v>
      </c>
      <c r="AF5" s="11">
        <f>1 * ('Conversion Factors'!$C$15 / ('Conversion Factors'!$C$3 + 'Conversion Factors'!$C$7 + 'Conversion Factors'!$C$11 + 'Conversion Factors'!$C$15))</f>
        <v>0.21330764184978682</v>
      </c>
      <c r="AG5" s="11">
        <f>1 * ('Conversion Factors'!$C$15 / ('Conversion Factors'!$C$3 + 'Conversion Factors'!$C$7 + 'Conversion Factors'!$C$11 + 'Conversion Factors'!$C$15))</f>
        <v>0.21330764184978682</v>
      </c>
      <c r="AH5" s="11">
        <f>1 * ('Conversion Factors'!$C$15 / ('Conversion Factors'!$C$3 + 'Conversion Factors'!$C$7 + 'Conversion Factors'!$C$11 + 'Conversion Factors'!$C$15))</f>
        <v>0.21330764184978682</v>
      </c>
      <c r="AI5" s="11">
        <f>1 * ('Conversion Factors'!$C$15 / ('Conversion Factors'!$C$3 + 'Conversion Factors'!$C$7 + 'Conversion Factors'!$C$11 + 'Conversion Factors'!$C$15))</f>
        <v>0.21330764184978682</v>
      </c>
      <c r="AJ5" s="11">
        <f>1 * ('Conversion Factors'!$C$15 / ('Conversion Factors'!$C$3 + 'Conversion Factors'!$C$7 + 'Conversion Factors'!$C$11 + 'Conversion Factors'!$C$15))</f>
        <v>0.21330764184978682</v>
      </c>
      <c r="AK5" s="11">
        <f>1 * ('Conversion Factors'!$C$15 / ('Conversion Factors'!$C$3 + 'Conversion Factors'!$C$7 + 'Conversion Factors'!$C$11 + 'Conversion Factors'!$C$15))</f>
        <v>0.21330764184978682</v>
      </c>
      <c r="AL5" s="11">
        <f>1 * ('Conversion Factors'!$C$15 / ('Conversion Factors'!$C$3 + 'Conversion Factors'!$C$7 + 'Conversion Factors'!$C$11 + 'Conversion Factors'!$C$15))</f>
        <v>0.21330764184978682</v>
      </c>
      <c r="AM5" s="11" t="s">
        <v>257</v>
      </c>
      <c r="AN5" s="11">
        <v>1</v>
      </c>
    </row>
    <row r="6" spans="1:40" ht="14.7" customHeight="1" x14ac:dyDescent="0.25">
      <c r="A6" s="47" t="s">
        <v>49</v>
      </c>
      <c r="B6" s="24" t="s">
        <v>176</v>
      </c>
      <c r="C6" s="24" t="s">
        <v>256</v>
      </c>
      <c r="D6" s="24" t="s">
        <v>213</v>
      </c>
      <c r="E6" s="24" t="s">
        <v>113</v>
      </c>
      <c r="F6" s="11" t="s">
        <v>127</v>
      </c>
      <c r="G6" s="11" t="s">
        <v>223</v>
      </c>
      <c r="H6" s="11">
        <f>275.4 * ('Conversion Factors'!$C$3 / ('Conversion Factors'!$C$3 + 'Conversion Factors'!$C$7 + 'Conversion Factors'!$C$11 + 'Conversion Factors'!$C$15))</f>
        <v>110.46710396851427</v>
      </c>
      <c r="I6" s="11">
        <f>275.4 * ('Conversion Factors'!$C$3 / ('Conversion Factors'!$C$3 + 'Conversion Factors'!$C$7 + 'Conversion Factors'!$C$11 + 'Conversion Factors'!$C$15))</f>
        <v>110.46710396851427</v>
      </c>
      <c r="J6" s="11">
        <f>275.4 * ('Conversion Factors'!$C$3 / ('Conversion Factors'!$C$3 + 'Conversion Factors'!$C$7 + 'Conversion Factors'!$C$11 + 'Conversion Factors'!$C$15))</f>
        <v>110.46710396851427</v>
      </c>
      <c r="K6" s="11">
        <f>275.4 * ('Conversion Factors'!$C$3 / ('Conversion Factors'!$C$3 + 'Conversion Factors'!$C$7 + 'Conversion Factors'!$C$11 + 'Conversion Factors'!$C$15))</f>
        <v>110.46710396851427</v>
      </c>
      <c r="L6" s="11">
        <f>275.4 * ('Conversion Factors'!$C$3 / ('Conversion Factors'!$C$3 + 'Conversion Factors'!$C$7 + 'Conversion Factors'!$C$11 + 'Conversion Factors'!$C$15))</f>
        <v>110.46710396851427</v>
      </c>
      <c r="M6" s="11">
        <f>275.4 * ('Conversion Factors'!$C$3 / ('Conversion Factors'!$C$3 + 'Conversion Factors'!$C$7 + 'Conversion Factors'!$C$11 + 'Conversion Factors'!$C$15))</f>
        <v>110.46710396851427</v>
      </c>
      <c r="N6" s="11">
        <f>275.4 * ('Conversion Factors'!$C$3 / ('Conversion Factors'!$C$3 + 'Conversion Factors'!$C$7 + 'Conversion Factors'!$C$11 + 'Conversion Factors'!$C$15))</f>
        <v>110.46710396851427</v>
      </c>
      <c r="O6" s="11">
        <f>275.4 * ('Conversion Factors'!$C$3 / ('Conversion Factors'!$C$3 + 'Conversion Factors'!$C$7 + 'Conversion Factors'!$C$11 + 'Conversion Factors'!$C$15))</f>
        <v>110.46710396851427</v>
      </c>
      <c r="P6" s="11">
        <f>275.4 * ('Conversion Factors'!$C$3 / ('Conversion Factors'!$C$3 + 'Conversion Factors'!$C$7 + 'Conversion Factors'!$C$11 + 'Conversion Factors'!$C$15))</f>
        <v>110.46710396851427</v>
      </c>
      <c r="Q6" s="11">
        <f>275.4 * ('Conversion Factors'!$C$3 / ('Conversion Factors'!$C$3 + 'Conversion Factors'!$C$7 + 'Conversion Factors'!$C$11 + 'Conversion Factors'!$C$15))</f>
        <v>110.46710396851427</v>
      </c>
      <c r="R6" s="11">
        <f>275.4 * ('Conversion Factors'!$C$3 / ('Conversion Factors'!$C$3 + 'Conversion Factors'!$C$7 + 'Conversion Factors'!$C$11 + 'Conversion Factors'!$C$15))</f>
        <v>110.46710396851427</v>
      </c>
      <c r="S6" s="11">
        <f>275.4 * ('Conversion Factors'!$C$3 / ('Conversion Factors'!$C$3 + 'Conversion Factors'!$C$7 + 'Conversion Factors'!$C$11 + 'Conversion Factors'!$C$15))</f>
        <v>110.46710396851427</v>
      </c>
      <c r="T6" s="11">
        <f>275.4 * ('Conversion Factors'!$C$3 / ('Conversion Factors'!$C$3 + 'Conversion Factors'!$C$7 + 'Conversion Factors'!$C$11 + 'Conversion Factors'!$C$15))</f>
        <v>110.46710396851427</v>
      </c>
      <c r="U6" s="11">
        <f>275.4 * ('Conversion Factors'!$C$3 / ('Conversion Factors'!$C$3 + 'Conversion Factors'!$C$7 + 'Conversion Factors'!$C$11 + 'Conversion Factors'!$C$15))</f>
        <v>110.46710396851427</v>
      </c>
      <c r="V6" s="11">
        <f>275.4 * ('Conversion Factors'!$C$3 / ('Conversion Factors'!$C$3 + 'Conversion Factors'!$C$7 + 'Conversion Factors'!$C$11 + 'Conversion Factors'!$C$15))</f>
        <v>110.46710396851427</v>
      </c>
      <c r="W6" s="11">
        <f>275.4 * ('Conversion Factors'!$C$3 / ('Conversion Factors'!$C$3 + 'Conversion Factors'!$C$7 + 'Conversion Factors'!$C$11 + 'Conversion Factors'!$C$15))</f>
        <v>110.46710396851427</v>
      </c>
      <c r="X6" s="11">
        <f>275.4 * ('Conversion Factors'!$C$3 / ('Conversion Factors'!$C$3 + 'Conversion Factors'!$C$7 + 'Conversion Factors'!$C$11 + 'Conversion Factors'!$C$15))</f>
        <v>110.46710396851427</v>
      </c>
      <c r="Y6" s="11">
        <f>275.4 * ('Conversion Factors'!$C$3 / ('Conversion Factors'!$C$3 + 'Conversion Factors'!$C$7 + 'Conversion Factors'!$C$11 + 'Conversion Factors'!$C$15))</f>
        <v>110.46710396851427</v>
      </c>
      <c r="Z6" s="11">
        <f>275.4 * ('Conversion Factors'!$C$3 / ('Conversion Factors'!$C$3 + 'Conversion Factors'!$C$7 + 'Conversion Factors'!$C$11 + 'Conversion Factors'!$C$15))</f>
        <v>110.46710396851427</v>
      </c>
      <c r="AA6" s="11">
        <f>275.4 * ('Conversion Factors'!$C$3 / ('Conversion Factors'!$C$3 + 'Conversion Factors'!$C$7 + 'Conversion Factors'!$C$11 + 'Conversion Factors'!$C$15))</f>
        <v>110.46710396851427</v>
      </c>
      <c r="AB6" s="11">
        <f>275.4 * ('Conversion Factors'!$C$3 / ('Conversion Factors'!$C$3 + 'Conversion Factors'!$C$7 + 'Conversion Factors'!$C$11 + 'Conversion Factors'!$C$15))</f>
        <v>110.46710396851427</v>
      </c>
      <c r="AC6" s="11">
        <f>275.4 * ('Conversion Factors'!$C$3 / ('Conversion Factors'!$C$3 + 'Conversion Factors'!$C$7 + 'Conversion Factors'!$C$11 + 'Conversion Factors'!$C$15))</f>
        <v>110.46710396851427</v>
      </c>
      <c r="AD6" s="11">
        <f>275.4 * ('Conversion Factors'!$C$3 / ('Conversion Factors'!$C$3 + 'Conversion Factors'!$C$7 + 'Conversion Factors'!$C$11 + 'Conversion Factors'!$C$15))</f>
        <v>110.46710396851427</v>
      </c>
      <c r="AE6" s="11">
        <f>275.4 * ('Conversion Factors'!$C$3 / ('Conversion Factors'!$C$3 + 'Conversion Factors'!$C$7 + 'Conversion Factors'!$C$11 + 'Conversion Factors'!$C$15))</f>
        <v>110.46710396851427</v>
      </c>
      <c r="AF6" s="11">
        <f>275.4 * ('Conversion Factors'!$C$3 / ('Conversion Factors'!$C$3 + 'Conversion Factors'!$C$7 + 'Conversion Factors'!$C$11 + 'Conversion Factors'!$C$15))</f>
        <v>110.46710396851427</v>
      </c>
      <c r="AG6" s="11">
        <f>275.4 * ('Conversion Factors'!$C$3 / ('Conversion Factors'!$C$3 + 'Conversion Factors'!$C$7 + 'Conversion Factors'!$C$11 + 'Conversion Factors'!$C$15))</f>
        <v>110.46710396851427</v>
      </c>
      <c r="AH6" s="11">
        <f>275.4 * ('Conversion Factors'!$C$3 / ('Conversion Factors'!$C$3 + 'Conversion Factors'!$C$7 + 'Conversion Factors'!$C$11 + 'Conversion Factors'!$C$15))</f>
        <v>110.46710396851427</v>
      </c>
      <c r="AI6" s="11">
        <f>275.4 * ('Conversion Factors'!$C$3 / ('Conversion Factors'!$C$3 + 'Conversion Factors'!$C$7 + 'Conversion Factors'!$C$11 + 'Conversion Factors'!$C$15))</f>
        <v>110.46710396851427</v>
      </c>
      <c r="AJ6" s="11">
        <f>275.4 * ('Conversion Factors'!$C$3 / ('Conversion Factors'!$C$3 + 'Conversion Factors'!$C$7 + 'Conversion Factors'!$C$11 + 'Conversion Factors'!$C$15))</f>
        <v>110.46710396851427</v>
      </c>
      <c r="AK6" s="11">
        <f>275.4 * ('Conversion Factors'!$C$3 / ('Conversion Factors'!$C$3 + 'Conversion Factors'!$C$7 + 'Conversion Factors'!$C$11 + 'Conversion Factors'!$C$15))</f>
        <v>110.46710396851427</v>
      </c>
      <c r="AL6" s="11">
        <f>275.4 * ('Conversion Factors'!$C$3 / ('Conversion Factors'!$C$3 + 'Conversion Factors'!$C$7 + 'Conversion Factors'!$C$11 + 'Conversion Factors'!$C$15))</f>
        <v>110.46710396851427</v>
      </c>
      <c r="AM6" s="11" t="s">
        <v>257</v>
      </c>
      <c r="AN6" s="11">
        <v>1</v>
      </c>
    </row>
    <row r="7" spans="1:40" ht="14.7" customHeight="1" x14ac:dyDescent="0.25">
      <c r="A7" s="48"/>
      <c r="B7" s="24" t="s">
        <v>177</v>
      </c>
      <c r="C7" s="24" t="s">
        <v>256</v>
      </c>
      <c r="D7" s="24" t="s">
        <v>213</v>
      </c>
      <c r="E7" s="24" t="s">
        <v>113</v>
      </c>
      <c r="F7" s="11" t="s">
        <v>127</v>
      </c>
      <c r="G7" s="11" t="s">
        <v>223</v>
      </c>
      <c r="H7" s="11">
        <f>275.4 * ('Conversion Factors'!$C$7 / ('Conversion Factors'!$C$3 + 'Conversion Factors'!$C$7 + 'Conversion Factors'!$C$11 + 'Conversion Factors'!$C$15))</f>
        <v>88.213356838307632</v>
      </c>
      <c r="I7" s="11">
        <f>275.4 * ('Conversion Factors'!$C$7 / ('Conversion Factors'!$C$3 + 'Conversion Factors'!$C$7 + 'Conversion Factors'!$C$11 + 'Conversion Factors'!$C$15))</f>
        <v>88.213356838307632</v>
      </c>
      <c r="J7" s="11">
        <f>275.4 * ('Conversion Factors'!$C$7 / ('Conversion Factors'!$C$3 + 'Conversion Factors'!$C$7 + 'Conversion Factors'!$C$11 + 'Conversion Factors'!$C$15))</f>
        <v>88.213356838307632</v>
      </c>
      <c r="K7" s="11">
        <f>275.4 * ('Conversion Factors'!$C$7 / ('Conversion Factors'!$C$3 + 'Conversion Factors'!$C$7 + 'Conversion Factors'!$C$11 + 'Conversion Factors'!$C$15))</f>
        <v>88.213356838307632</v>
      </c>
      <c r="L7" s="11">
        <f>275.4 * ('Conversion Factors'!$C$7 / ('Conversion Factors'!$C$3 + 'Conversion Factors'!$C$7 + 'Conversion Factors'!$C$11 + 'Conversion Factors'!$C$15))</f>
        <v>88.213356838307632</v>
      </c>
      <c r="M7" s="11">
        <f>275.4 * ('Conversion Factors'!$C$7 / ('Conversion Factors'!$C$3 + 'Conversion Factors'!$C$7 + 'Conversion Factors'!$C$11 + 'Conversion Factors'!$C$15))</f>
        <v>88.213356838307632</v>
      </c>
      <c r="N7" s="11">
        <f>275.4 * ('Conversion Factors'!$C$7 / ('Conversion Factors'!$C$3 + 'Conversion Factors'!$C$7 + 'Conversion Factors'!$C$11 + 'Conversion Factors'!$C$15))</f>
        <v>88.213356838307632</v>
      </c>
      <c r="O7" s="11">
        <f>275.4 * ('Conversion Factors'!$C$7 / ('Conversion Factors'!$C$3 + 'Conversion Factors'!$C$7 + 'Conversion Factors'!$C$11 + 'Conversion Factors'!$C$15))</f>
        <v>88.213356838307632</v>
      </c>
      <c r="P7" s="11">
        <f>275.4 * ('Conversion Factors'!$C$7 / ('Conversion Factors'!$C$3 + 'Conversion Factors'!$C$7 + 'Conversion Factors'!$C$11 + 'Conversion Factors'!$C$15))</f>
        <v>88.213356838307632</v>
      </c>
      <c r="Q7" s="11">
        <f>275.4 * ('Conversion Factors'!$C$7 / ('Conversion Factors'!$C$3 + 'Conversion Factors'!$C$7 + 'Conversion Factors'!$C$11 + 'Conversion Factors'!$C$15))</f>
        <v>88.213356838307632</v>
      </c>
      <c r="R7" s="11">
        <f>275.4 * ('Conversion Factors'!$C$7 / ('Conversion Factors'!$C$3 + 'Conversion Factors'!$C$7 + 'Conversion Factors'!$C$11 + 'Conversion Factors'!$C$15))</f>
        <v>88.213356838307632</v>
      </c>
      <c r="S7" s="11">
        <f>275.4 * ('Conversion Factors'!$C$7 / ('Conversion Factors'!$C$3 + 'Conversion Factors'!$C$7 + 'Conversion Factors'!$C$11 + 'Conversion Factors'!$C$15))</f>
        <v>88.213356838307632</v>
      </c>
      <c r="T7" s="11">
        <f>275.4 * ('Conversion Factors'!$C$7 / ('Conversion Factors'!$C$3 + 'Conversion Factors'!$C$7 + 'Conversion Factors'!$C$11 + 'Conversion Factors'!$C$15))</f>
        <v>88.213356838307632</v>
      </c>
      <c r="U7" s="11">
        <f>275.4 * ('Conversion Factors'!$C$7 / ('Conversion Factors'!$C$3 + 'Conversion Factors'!$C$7 + 'Conversion Factors'!$C$11 + 'Conversion Factors'!$C$15))</f>
        <v>88.213356838307632</v>
      </c>
      <c r="V7" s="11">
        <f>275.4 * ('Conversion Factors'!$C$7 / ('Conversion Factors'!$C$3 + 'Conversion Factors'!$C$7 + 'Conversion Factors'!$C$11 + 'Conversion Factors'!$C$15))</f>
        <v>88.213356838307632</v>
      </c>
      <c r="W7" s="11">
        <f>275.4 * ('Conversion Factors'!$C$7 / ('Conversion Factors'!$C$3 + 'Conversion Factors'!$C$7 + 'Conversion Factors'!$C$11 + 'Conversion Factors'!$C$15))</f>
        <v>88.213356838307632</v>
      </c>
      <c r="X7" s="11">
        <f>275.4 * ('Conversion Factors'!$C$7 / ('Conversion Factors'!$C$3 + 'Conversion Factors'!$C$7 + 'Conversion Factors'!$C$11 + 'Conversion Factors'!$C$15))</f>
        <v>88.213356838307632</v>
      </c>
      <c r="Y7" s="11">
        <f>275.4 * ('Conversion Factors'!$C$7 / ('Conversion Factors'!$C$3 + 'Conversion Factors'!$C$7 + 'Conversion Factors'!$C$11 + 'Conversion Factors'!$C$15))</f>
        <v>88.213356838307632</v>
      </c>
      <c r="Z7" s="11">
        <f>275.4 * ('Conversion Factors'!$C$7 / ('Conversion Factors'!$C$3 + 'Conversion Factors'!$C$7 + 'Conversion Factors'!$C$11 + 'Conversion Factors'!$C$15))</f>
        <v>88.213356838307632</v>
      </c>
      <c r="AA7" s="11">
        <f>275.4 * ('Conversion Factors'!$C$7 / ('Conversion Factors'!$C$3 + 'Conversion Factors'!$C$7 + 'Conversion Factors'!$C$11 + 'Conversion Factors'!$C$15))</f>
        <v>88.213356838307632</v>
      </c>
      <c r="AB7" s="11">
        <f>275.4 * ('Conversion Factors'!$C$7 / ('Conversion Factors'!$C$3 + 'Conversion Factors'!$C$7 + 'Conversion Factors'!$C$11 + 'Conversion Factors'!$C$15))</f>
        <v>88.213356838307632</v>
      </c>
      <c r="AC7" s="11">
        <f>275.4 * ('Conversion Factors'!$C$7 / ('Conversion Factors'!$C$3 + 'Conversion Factors'!$C$7 + 'Conversion Factors'!$C$11 + 'Conversion Factors'!$C$15))</f>
        <v>88.213356838307632</v>
      </c>
      <c r="AD7" s="11">
        <f>275.4 * ('Conversion Factors'!$C$7 / ('Conversion Factors'!$C$3 + 'Conversion Factors'!$C$7 + 'Conversion Factors'!$C$11 + 'Conversion Factors'!$C$15))</f>
        <v>88.213356838307632</v>
      </c>
      <c r="AE7" s="11">
        <f>275.4 * ('Conversion Factors'!$C$7 / ('Conversion Factors'!$C$3 + 'Conversion Factors'!$C$7 + 'Conversion Factors'!$C$11 + 'Conversion Factors'!$C$15))</f>
        <v>88.213356838307632</v>
      </c>
      <c r="AF7" s="11">
        <f>275.4 * ('Conversion Factors'!$C$7 / ('Conversion Factors'!$C$3 + 'Conversion Factors'!$C$7 + 'Conversion Factors'!$C$11 + 'Conversion Factors'!$C$15))</f>
        <v>88.213356838307632</v>
      </c>
      <c r="AG7" s="11">
        <f>275.4 * ('Conversion Factors'!$C$7 / ('Conversion Factors'!$C$3 + 'Conversion Factors'!$C$7 + 'Conversion Factors'!$C$11 + 'Conversion Factors'!$C$15))</f>
        <v>88.213356838307632</v>
      </c>
      <c r="AH7" s="11">
        <f>275.4 * ('Conversion Factors'!$C$7 / ('Conversion Factors'!$C$3 + 'Conversion Factors'!$C$7 + 'Conversion Factors'!$C$11 + 'Conversion Factors'!$C$15))</f>
        <v>88.213356838307632</v>
      </c>
      <c r="AI7" s="11">
        <f>275.4 * ('Conversion Factors'!$C$7 / ('Conversion Factors'!$C$3 + 'Conversion Factors'!$C$7 + 'Conversion Factors'!$C$11 + 'Conversion Factors'!$C$15))</f>
        <v>88.213356838307632</v>
      </c>
      <c r="AJ7" s="11">
        <f>275.4 * ('Conversion Factors'!$C$7 / ('Conversion Factors'!$C$3 + 'Conversion Factors'!$C$7 + 'Conversion Factors'!$C$11 + 'Conversion Factors'!$C$15))</f>
        <v>88.213356838307632</v>
      </c>
      <c r="AK7" s="11">
        <f>275.4 * ('Conversion Factors'!$C$7 / ('Conversion Factors'!$C$3 + 'Conversion Factors'!$C$7 + 'Conversion Factors'!$C$11 + 'Conversion Factors'!$C$15))</f>
        <v>88.213356838307632</v>
      </c>
      <c r="AL7" s="11">
        <f>275.4 * ('Conversion Factors'!$C$7 / ('Conversion Factors'!$C$3 + 'Conversion Factors'!$C$7 + 'Conversion Factors'!$C$11 + 'Conversion Factors'!$C$15))</f>
        <v>88.213356838307632</v>
      </c>
      <c r="AM7" s="11" t="s">
        <v>257</v>
      </c>
      <c r="AN7" s="11">
        <v>1</v>
      </c>
    </row>
    <row r="8" spans="1:40" ht="14.7" customHeight="1" x14ac:dyDescent="0.25">
      <c r="A8" s="48"/>
      <c r="B8" s="24" t="s">
        <v>192</v>
      </c>
      <c r="C8" s="24" t="s">
        <v>256</v>
      </c>
      <c r="D8" s="24" t="s">
        <v>213</v>
      </c>
      <c r="E8" s="24" t="s">
        <v>113</v>
      </c>
      <c r="F8" s="11" t="s">
        <v>127</v>
      </c>
      <c r="G8" s="11" t="s">
        <v>223</v>
      </c>
      <c r="H8" s="11">
        <f>275.4 * ('Conversion Factors'!$C$11 / ('Conversion Factors'!$C$3 + 'Conversion Factors'!$C$7 + 'Conversion Factors'!$C$11 + 'Conversion Factors'!$C$15))</f>
        <v>17.974614627746799</v>
      </c>
      <c r="I8" s="11">
        <f>275.4 * ('Conversion Factors'!$C$11 / ('Conversion Factors'!$C$3 + 'Conversion Factors'!$C$7 + 'Conversion Factors'!$C$11 + 'Conversion Factors'!$C$15))</f>
        <v>17.974614627746799</v>
      </c>
      <c r="J8" s="11">
        <f>275.4 * ('Conversion Factors'!$C$11 / ('Conversion Factors'!$C$3 + 'Conversion Factors'!$C$7 + 'Conversion Factors'!$C$11 + 'Conversion Factors'!$C$15))</f>
        <v>17.974614627746799</v>
      </c>
      <c r="K8" s="11">
        <f>275.4 * ('Conversion Factors'!$C$11 / ('Conversion Factors'!$C$3 + 'Conversion Factors'!$C$7 + 'Conversion Factors'!$C$11 + 'Conversion Factors'!$C$15))</f>
        <v>17.974614627746799</v>
      </c>
      <c r="L8" s="11">
        <f>275.4 * ('Conversion Factors'!$C$11 / ('Conversion Factors'!$C$3 + 'Conversion Factors'!$C$7 + 'Conversion Factors'!$C$11 + 'Conversion Factors'!$C$15))</f>
        <v>17.974614627746799</v>
      </c>
      <c r="M8" s="11">
        <f>275.4 * ('Conversion Factors'!$C$11 / ('Conversion Factors'!$C$3 + 'Conversion Factors'!$C$7 + 'Conversion Factors'!$C$11 + 'Conversion Factors'!$C$15))</f>
        <v>17.974614627746799</v>
      </c>
      <c r="N8" s="11">
        <f>275.4 * ('Conversion Factors'!$C$11 / ('Conversion Factors'!$C$3 + 'Conversion Factors'!$C$7 + 'Conversion Factors'!$C$11 + 'Conversion Factors'!$C$15))</f>
        <v>17.974614627746799</v>
      </c>
      <c r="O8" s="11">
        <f>275.4 * ('Conversion Factors'!$C$11 / ('Conversion Factors'!$C$3 + 'Conversion Factors'!$C$7 + 'Conversion Factors'!$C$11 + 'Conversion Factors'!$C$15))</f>
        <v>17.974614627746799</v>
      </c>
      <c r="P8" s="11">
        <f>275.4 * ('Conversion Factors'!$C$11 / ('Conversion Factors'!$C$3 + 'Conversion Factors'!$C$7 + 'Conversion Factors'!$C$11 + 'Conversion Factors'!$C$15))</f>
        <v>17.974614627746799</v>
      </c>
      <c r="Q8" s="11">
        <f>275.4 * ('Conversion Factors'!$C$11 / ('Conversion Factors'!$C$3 + 'Conversion Factors'!$C$7 + 'Conversion Factors'!$C$11 + 'Conversion Factors'!$C$15))</f>
        <v>17.974614627746799</v>
      </c>
      <c r="R8" s="11">
        <f>275.4 * ('Conversion Factors'!$C$11 / ('Conversion Factors'!$C$3 + 'Conversion Factors'!$C$7 + 'Conversion Factors'!$C$11 + 'Conversion Factors'!$C$15))</f>
        <v>17.974614627746799</v>
      </c>
      <c r="S8" s="11">
        <f>275.4 * ('Conversion Factors'!$C$11 / ('Conversion Factors'!$C$3 + 'Conversion Factors'!$C$7 + 'Conversion Factors'!$C$11 + 'Conversion Factors'!$C$15))</f>
        <v>17.974614627746799</v>
      </c>
      <c r="T8" s="11">
        <f>275.4 * ('Conversion Factors'!$C$11 / ('Conversion Factors'!$C$3 + 'Conversion Factors'!$C$7 + 'Conversion Factors'!$C$11 + 'Conversion Factors'!$C$15))</f>
        <v>17.974614627746799</v>
      </c>
      <c r="U8" s="11">
        <f>275.4 * ('Conversion Factors'!$C$11 / ('Conversion Factors'!$C$3 + 'Conversion Factors'!$C$7 + 'Conversion Factors'!$C$11 + 'Conversion Factors'!$C$15))</f>
        <v>17.974614627746799</v>
      </c>
      <c r="V8" s="11">
        <f>275.4 * ('Conversion Factors'!$C$11 / ('Conversion Factors'!$C$3 + 'Conversion Factors'!$C$7 + 'Conversion Factors'!$C$11 + 'Conversion Factors'!$C$15))</f>
        <v>17.974614627746799</v>
      </c>
      <c r="W8" s="11">
        <f>275.4 * ('Conversion Factors'!$C$11 / ('Conversion Factors'!$C$3 + 'Conversion Factors'!$C$7 + 'Conversion Factors'!$C$11 + 'Conversion Factors'!$C$15))</f>
        <v>17.974614627746799</v>
      </c>
      <c r="X8" s="11">
        <f>275.4 * ('Conversion Factors'!$C$11 / ('Conversion Factors'!$C$3 + 'Conversion Factors'!$C$7 + 'Conversion Factors'!$C$11 + 'Conversion Factors'!$C$15))</f>
        <v>17.974614627746799</v>
      </c>
      <c r="Y8" s="11">
        <f>275.4 * ('Conversion Factors'!$C$11 / ('Conversion Factors'!$C$3 + 'Conversion Factors'!$C$7 + 'Conversion Factors'!$C$11 + 'Conversion Factors'!$C$15))</f>
        <v>17.974614627746799</v>
      </c>
      <c r="Z8" s="11">
        <f>275.4 * ('Conversion Factors'!$C$11 / ('Conversion Factors'!$C$3 + 'Conversion Factors'!$C$7 + 'Conversion Factors'!$C$11 + 'Conversion Factors'!$C$15))</f>
        <v>17.974614627746799</v>
      </c>
      <c r="AA8" s="11">
        <f>275.4 * ('Conversion Factors'!$C$11 / ('Conversion Factors'!$C$3 + 'Conversion Factors'!$C$7 + 'Conversion Factors'!$C$11 + 'Conversion Factors'!$C$15))</f>
        <v>17.974614627746799</v>
      </c>
      <c r="AB8" s="11">
        <f>275.4 * ('Conversion Factors'!$C$11 / ('Conversion Factors'!$C$3 + 'Conversion Factors'!$C$7 + 'Conversion Factors'!$C$11 + 'Conversion Factors'!$C$15))</f>
        <v>17.974614627746799</v>
      </c>
      <c r="AC8" s="11">
        <f>275.4 * ('Conversion Factors'!$C$11 / ('Conversion Factors'!$C$3 + 'Conversion Factors'!$C$7 + 'Conversion Factors'!$C$11 + 'Conversion Factors'!$C$15))</f>
        <v>17.974614627746799</v>
      </c>
      <c r="AD8" s="11">
        <f>275.4 * ('Conversion Factors'!$C$11 / ('Conversion Factors'!$C$3 + 'Conversion Factors'!$C$7 + 'Conversion Factors'!$C$11 + 'Conversion Factors'!$C$15))</f>
        <v>17.974614627746799</v>
      </c>
      <c r="AE8" s="11">
        <f>275.4 * ('Conversion Factors'!$C$11 / ('Conversion Factors'!$C$3 + 'Conversion Factors'!$C$7 + 'Conversion Factors'!$C$11 + 'Conversion Factors'!$C$15))</f>
        <v>17.974614627746799</v>
      </c>
      <c r="AF8" s="11">
        <f>275.4 * ('Conversion Factors'!$C$11 / ('Conversion Factors'!$C$3 + 'Conversion Factors'!$C$7 + 'Conversion Factors'!$C$11 + 'Conversion Factors'!$C$15))</f>
        <v>17.974614627746799</v>
      </c>
      <c r="AG8" s="11">
        <f>275.4 * ('Conversion Factors'!$C$11 / ('Conversion Factors'!$C$3 + 'Conversion Factors'!$C$7 + 'Conversion Factors'!$C$11 + 'Conversion Factors'!$C$15))</f>
        <v>17.974614627746799</v>
      </c>
      <c r="AH8" s="11">
        <f>275.4 * ('Conversion Factors'!$C$11 / ('Conversion Factors'!$C$3 + 'Conversion Factors'!$C$7 + 'Conversion Factors'!$C$11 + 'Conversion Factors'!$C$15))</f>
        <v>17.974614627746799</v>
      </c>
      <c r="AI8" s="11">
        <f>275.4 * ('Conversion Factors'!$C$11 / ('Conversion Factors'!$C$3 + 'Conversion Factors'!$C$7 + 'Conversion Factors'!$C$11 + 'Conversion Factors'!$C$15))</f>
        <v>17.974614627746799</v>
      </c>
      <c r="AJ8" s="11">
        <f>275.4 * ('Conversion Factors'!$C$11 / ('Conversion Factors'!$C$3 + 'Conversion Factors'!$C$7 + 'Conversion Factors'!$C$11 + 'Conversion Factors'!$C$15))</f>
        <v>17.974614627746799</v>
      </c>
      <c r="AK8" s="11">
        <f>275.4 * ('Conversion Factors'!$C$11 / ('Conversion Factors'!$C$3 + 'Conversion Factors'!$C$7 + 'Conversion Factors'!$C$11 + 'Conversion Factors'!$C$15))</f>
        <v>17.974614627746799</v>
      </c>
      <c r="AL8" s="11">
        <f>275.4 * ('Conversion Factors'!$C$11 / ('Conversion Factors'!$C$3 + 'Conversion Factors'!$C$7 + 'Conversion Factors'!$C$11 + 'Conversion Factors'!$C$15))</f>
        <v>17.974614627746799</v>
      </c>
      <c r="AM8" s="11" t="s">
        <v>257</v>
      </c>
      <c r="AN8" s="11">
        <v>1</v>
      </c>
    </row>
    <row r="9" spans="1:40" ht="14.7" customHeight="1" x14ac:dyDescent="0.25">
      <c r="A9" s="49"/>
      <c r="B9" s="24" t="s">
        <v>194</v>
      </c>
      <c r="C9" s="24" t="s">
        <v>256</v>
      </c>
      <c r="D9" s="24" t="s">
        <v>213</v>
      </c>
      <c r="E9" s="24" t="s">
        <v>113</v>
      </c>
      <c r="F9" s="11" t="s">
        <v>127</v>
      </c>
      <c r="G9" s="11" t="s">
        <v>223</v>
      </c>
      <c r="H9" s="11">
        <f>275.4 * ('Conversion Factors'!$C$15 / ('Conversion Factors'!$C$3 + 'Conversion Factors'!$C$7 + 'Conversion Factors'!$C$11 + 'Conversion Factors'!$C$15))</f>
        <v>58.744924565431283</v>
      </c>
      <c r="I9" s="11">
        <f>275.4 * ('Conversion Factors'!$C$15 / ('Conversion Factors'!$C$3 + 'Conversion Factors'!$C$7 + 'Conversion Factors'!$C$11 + 'Conversion Factors'!$C$15))</f>
        <v>58.744924565431283</v>
      </c>
      <c r="J9" s="11">
        <f>275.4 * ('Conversion Factors'!$C$15 / ('Conversion Factors'!$C$3 + 'Conversion Factors'!$C$7 + 'Conversion Factors'!$C$11 + 'Conversion Factors'!$C$15))</f>
        <v>58.744924565431283</v>
      </c>
      <c r="K9" s="11">
        <f>275.4 * ('Conversion Factors'!$C$15 / ('Conversion Factors'!$C$3 + 'Conversion Factors'!$C$7 + 'Conversion Factors'!$C$11 + 'Conversion Factors'!$C$15))</f>
        <v>58.744924565431283</v>
      </c>
      <c r="L9" s="11">
        <f>275.4 * ('Conversion Factors'!$C$15 / ('Conversion Factors'!$C$3 + 'Conversion Factors'!$C$7 + 'Conversion Factors'!$C$11 + 'Conversion Factors'!$C$15))</f>
        <v>58.744924565431283</v>
      </c>
      <c r="M9" s="11">
        <f>275.4 * ('Conversion Factors'!$C$15 / ('Conversion Factors'!$C$3 + 'Conversion Factors'!$C$7 + 'Conversion Factors'!$C$11 + 'Conversion Factors'!$C$15))</f>
        <v>58.744924565431283</v>
      </c>
      <c r="N9" s="11">
        <f>275.4 * ('Conversion Factors'!$C$15 / ('Conversion Factors'!$C$3 + 'Conversion Factors'!$C$7 + 'Conversion Factors'!$C$11 + 'Conversion Factors'!$C$15))</f>
        <v>58.744924565431283</v>
      </c>
      <c r="O9" s="11">
        <f>275.4 * ('Conversion Factors'!$C$15 / ('Conversion Factors'!$C$3 + 'Conversion Factors'!$C$7 + 'Conversion Factors'!$C$11 + 'Conversion Factors'!$C$15))</f>
        <v>58.744924565431283</v>
      </c>
      <c r="P9" s="11">
        <f>275.4 * ('Conversion Factors'!$C$15 / ('Conversion Factors'!$C$3 + 'Conversion Factors'!$C$7 + 'Conversion Factors'!$C$11 + 'Conversion Factors'!$C$15))</f>
        <v>58.744924565431283</v>
      </c>
      <c r="Q9" s="11">
        <f>275.4 * ('Conversion Factors'!$C$15 / ('Conversion Factors'!$C$3 + 'Conversion Factors'!$C$7 + 'Conversion Factors'!$C$11 + 'Conversion Factors'!$C$15))</f>
        <v>58.744924565431283</v>
      </c>
      <c r="R9" s="11">
        <f>275.4 * ('Conversion Factors'!$C$15 / ('Conversion Factors'!$C$3 + 'Conversion Factors'!$C$7 + 'Conversion Factors'!$C$11 + 'Conversion Factors'!$C$15))</f>
        <v>58.744924565431283</v>
      </c>
      <c r="S9" s="11">
        <f>275.4 * ('Conversion Factors'!$C$15 / ('Conversion Factors'!$C$3 + 'Conversion Factors'!$C$7 + 'Conversion Factors'!$C$11 + 'Conversion Factors'!$C$15))</f>
        <v>58.744924565431283</v>
      </c>
      <c r="T9" s="11">
        <f>275.4 * ('Conversion Factors'!$C$15 / ('Conversion Factors'!$C$3 + 'Conversion Factors'!$C$7 + 'Conversion Factors'!$C$11 + 'Conversion Factors'!$C$15))</f>
        <v>58.744924565431283</v>
      </c>
      <c r="U9" s="11">
        <f>275.4 * ('Conversion Factors'!$C$15 / ('Conversion Factors'!$C$3 + 'Conversion Factors'!$C$7 + 'Conversion Factors'!$C$11 + 'Conversion Factors'!$C$15))</f>
        <v>58.744924565431283</v>
      </c>
      <c r="V9" s="11">
        <f>275.4 * ('Conversion Factors'!$C$15 / ('Conversion Factors'!$C$3 + 'Conversion Factors'!$C$7 + 'Conversion Factors'!$C$11 + 'Conversion Factors'!$C$15))</f>
        <v>58.744924565431283</v>
      </c>
      <c r="W9" s="11">
        <f>275.4 * ('Conversion Factors'!$C$15 / ('Conversion Factors'!$C$3 + 'Conversion Factors'!$C$7 + 'Conversion Factors'!$C$11 + 'Conversion Factors'!$C$15))</f>
        <v>58.744924565431283</v>
      </c>
      <c r="X9" s="11">
        <f>275.4 * ('Conversion Factors'!$C$15 / ('Conversion Factors'!$C$3 + 'Conversion Factors'!$C$7 + 'Conversion Factors'!$C$11 + 'Conversion Factors'!$C$15))</f>
        <v>58.744924565431283</v>
      </c>
      <c r="Y9" s="11">
        <f>275.4 * ('Conversion Factors'!$C$15 / ('Conversion Factors'!$C$3 + 'Conversion Factors'!$C$7 + 'Conversion Factors'!$C$11 + 'Conversion Factors'!$C$15))</f>
        <v>58.744924565431283</v>
      </c>
      <c r="Z9" s="11">
        <f>275.4 * ('Conversion Factors'!$C$15 / ('Conversion Factors'!$C$3 + 'Conversion Factors'!$C$7 + 'Conversion Factors'!$C$11 + 'Conversion Factors'!$C$15))</f>
        <v>58.744924565431283</v>
      </c>
      <c r="AA9" s="11">
        <f>275.4 * ('Conversion Factors'!$C$15 / ('Conversion Factors'!$C$3 + 'Conversion Factors'!$C$7 + 'Conversion Factors'!$C$11 + 'Conversion Factors'!$C$15))</f>
        <v>58.744924565431283</v>
      </c>
      <c r="AB9" s="11">
        <f>275.4 * ('Conversion Factors'!$C$15 / ('Conversion Factors'!$C$3 + 'Conversion Factors'!$C$7 + 'Conversion Factors'!$C$11 + 'Conversion Factors'!$C$15))</f>
        <v>58.744924565431283</v>
      </c>
      <c r="AC9" s="11">
        <f>275.4 * ('Conversion Factors'!$C$15 / ('Conversion Factors'!$C$3 + 'Conversion Factors'!$C$7 + 'Conversion Factors'!$C$11 + 'Conversion Factors'!$C$15))</f>
        <v>58.744924565431283</v>
      </c>
      <c r="AD9" s="11">
        <f>275.4 * ('Conversion Factors'!$C$15 / ('Conversion Factors'!$C$3 + 'Conversion Factors'!$C$7 + 'Conversion Factors'!$C$11 + 'Conversion Factors'!$C$15))</f>
        <v>58.744924565431283</v>
      </c>
      <c r="AE9" s="11">
        <f>275.4 * ('Conversion Factors'!$C$15 / ('Conversion Factors'!$C$3 + 'Conversion Factors'!$C$7 + 'Conversion Factors'!$C$11 + 'Conversion Factors'!$C$15))</f>
        <v>58.744924565431283</v>
      </c>
      <c r="AF9" s="11">
        <f>275.4 * ('Conversion Factors'!$C$15 / ('Conversion Factors'!$C$3 + 'Conversion Factors'!$C$7 + 'Conversion Factors'!$C$11 + 'Conversion Factors'!$C$15))</f>
        <v>58.744924565431283</v>
      </c>
      <c r="AG9" s="11">
        <f>275.4 * ('Conversion Factors'!$C$15 / ('Conversion Factors'!$C$3 + 'Conversion Factors'!$C$7 + 'Conversion Factors'!$C$11 + 'Conversion Factors'!$C$15))</f>
        <v>58.744924565431283</v>
      </c>
      <c r="AH9" s="11">
        <f>275.4 * ('Conversion Factors'!$C$15 / ('Conversion Factors'!$C$3 + 'Conversion Factors'!$C$7 + 'Conversion Factors'!$C$11 + 'Conversion Factors'!$C$15))</f>
        <v>58.744924565431283</v>
      </c>
      <c r="AI9" s="11">
        <f>275.4 * ('Conversion Factors'!$C$15 / ('Conversion Factors'!$C$3 + 'Conversion Factors'!$C$7 + 'Conversion Factors'!$C$11 + 'Conversion Factors'!$C$15))</f>
        <v>58.744924565431283</v>
      </c>
      <c r="AJ9" s="11">
        <f>275.4 * ('Conversion Factors'!$C$15 / ('Conversion Factors'!$C$3 + 'Conversion Factors'!$C$7 + 'Conversion Factors'!$C$11 + 'Conversion Factors'!$C$15))</f>
        <v>58.744924565431283</v>
      </c>
      <c r="AK9" s="11">
        <f>275.4 * ('Conversion Factors'!$C$15 / ('Conversion Factors'!$C$3 + 'Conversion Factors'!$C$7 + 'Conversion Factors'!$C$11 + 'Conversion Factors'!$C$15))</f>
        <v>58.744924565431283</v>
      </c>
      <c r="AL9" s="11">
        <f>275.4 * ('Conversion Factors'!$C$15 / ('Conversion Factors'!$C$3 + 'Conversion Factors'!$C$7 + 'Conversion Factors'!$C$11 + 'Conversion Factors'!$C$15))</f>
        <v>58.744924565431283</v>
      </c>
      <c r="AM9" s="11" t="s">
        <v>257</v>
      </c>
      <c r="AN9" s="11">
        <v>1</v>
      </c>
    </row>
    <row r="10" spans="1:40" ht="14.7" customHeight="1" x14ac:dyDescent="0.25">
      <c r="A10" s="47" t="s">
        <v>51</v>
      </c>
      <c r="B10" s="24" t="s">
        <v>176</v>
      </c>
      <c r="C10" s="24" t="s">
        <v>256</v>
      </c>
      <c r="D10" s="24" t="s">
        <v>213</v>
      </c>
      <c r="E10" s="24" t="s">
        <v>113</v>
      </c>
      <c r="F10" s="11" t="s">
        <v>118</v>
      </c>
      <c r="G10" s="11" t="s">
        <v>223</v>
      </c>
      <c r="H10" s="11">
        <f>82.16 * ('Conversion Factors'!$C$3 / ('Conversion Factors'!$C$3 + 'Conversion Factors'!$C$7 + 'Conversion Factors'!$C$11 + 'Conversion Factors'!$C$15))</f>
        <v>32.955618235487044</v>
      </c>
      <c r="I10" s="11">
        <f>82.16 * ('Conversion Factors'!$C$3 / ('Conversion Factors'!$C$3 + 'Conversion Factors'!$C$7 + 'Conversion Factors'!$C$11 + 'Conversion Factors'!$C$15))</f>
        <v>32.955618235487044</v>
      </c>
      <c r="J10" s="11">
        <f>82.16 * ('Conversion Factors'!$C$3 / ('Conversion Factors'!$C$3 + 'Conversion Factors'!$C$7 + 'Conversion Factors'!$C$11 + 'Conversion Factors'!$C$15))</f>
        <v>32.955618235487044</v>
      </c>
      <c r="K10" s="11">
        <f>82.16 * ('Conversion Factors'!$C$3 / ('Conversion Factors'!$C$3 + 'Conversion Factors'!$C$7 + 'Conversion Factors'!$C$11 + 'Conversion Factors'!$C$15))</f>
        <v>32.955618235487044</v>
      </c>
      <c r="L10" s="11">
        <f>82.16 * ('Conversion Factors'!$C$3 / ('Conversion Factors'!$C$3 + 'Conversion Factors'!$C$7 + 'Conversion Factors'!$C$11 + 'Conversion Factors'!$C$15))</f>
        <v>32.955618235487044</v>
      </c>
      <c r="M10" s="11">
        <f>82.16 * ('Conversion Factors'!$C$3 / ('Conversion Factors'!$C$3 + 'Conversion Factors'!$C$7 + 'Conversion Factors'!$C$11 + 'Conversion Factors'!$C$15))</f>
        <v>32.955618235487044</v>
      </c>
      <c r="N10" s="11">
        <f>82.16 * ('Conversion Factors'!$C$3 / ('Conversion Factors'!$C$3 + 'Conversion Factors'!$C$7 + 'Conversion Factors'!$C$11 + 'Conversion Factors'!$C$15))</f>
        <v>32.955618235487044</v>
      </c>
      <c r="O10" s="11">
        <f>82.16 * ('Conversion Factors'!$C$3 / ('Conversion Factors'!$C$3 + 'Conversion Factors'!$C$7 + 'Conversion Factors'!$C$11 + 'Conversion Factors'!$C$15))</f>
        <v>32.955618235487044</v>
      </c>
      <c r="P10" s="11">
        <f>82.16 * ('Conversion Factors'!$C$3 / ('Conversion Factors'!$C$3 + 'Conversion Factors'!$C$7 + 'Conversion Factors'!$C$11 + 'Conversion Factors'!$C$15))</f>
        <v>32.955618235487044</v>
      </c>
      <c r="Q10" s="11">
        <f>82.16 * ('Conversion Factors'!$C$3 / ('Conversion Factors'!$C$3 + 'Conversion Factors'!$C$7 + 'Conversion Factors'!$C$11 + 'Conversion Factors'!$C$15))</f>
        <v>32.955618235487044</v>
      </c>
      <c r="R10" s="11">
        <f>82.16 * ('Conversion Factors'!$C$3 / ('Conversion Factors'!$C$3 + 'Conversion Factors'!$C$7 + 'Conversion Factors'!$C$11 + 'Conversion Factors'!$C$15))</f>
        <v>32.955618235487044</v>
      </c>
      <c r="S10" s="11">
        <f>82.16 * ('Conversion Factors'!$C$3 / ('Conversion Factors'!$C$3 + 'Conversion Factors'!$C$7 + 'Conversion Factors'!$C$11 + 'Conversion Factors'!$C$15))</f>
        <v>32.955618235487044</v>
      </c>
      <c r="T10" s="11">
        <f>82.16 * ('Conversion Factors'!$C$3 / ('Conversion Factors'!$C$3 + 'Conversion Factors'!$C$7 + 'Conversion Factors'!$C$11 + 'Conversion Factors'!$C$15))</f>
        <v>32.955618235487044</v>
      </c>
      <c r="U10" s="11">
        <f>82.16 * ('Conversion Factors'!$C$3 / ('Conversion Factors'!$C$3 + 'Conversion Factors'!$C$7 + 'Conversion Factors'!$C$11 + 'Conversion Factors'!$C$15))</f>
        <v>32.955618235487044</v>
      </c>
      <c r="V10" s="11">
        <f>82.16 * ('Conversion Factors'!$C$3 / ('Conversion Factors'!$C$3 + 'Conversion Factors'!$C$7 + 'Conversion Factors'!$C$11 + 'Conversion Factors'!$C$15))</f>
        <v>32.955618235487044</v>
      </c>
      <c r="W10" s="11">
        <f>82.16 * ('Conversion Factors'!$C$3 / ('Conversion Factors'!$C$3 + 'Conversion Factors'!$C$7 + 'Conversion Factors'!$C$11 + 'Conversion Factors'!$C$15))</f>
        <v>32.955618235487044</v>
      </c>
      <c r="X10" s="11">
        <f>82.16 * ('Conversion Factors'!$C$3 / ('Conversion Factors'!$C$3 + 'Conversion Factors'!$C$7 + 'Conversion Factors'!$C$11 + 'Conversion Factors'!$C$15))</f>
        <v>32.955618235487044</v>
      </c>
      <c r="Y10" s="11">
        <f>82.16 * ('Conversion Factors'!$C$3 / ('Conversion Factors'!$C$3 + 'Conversion Factors'!$C$7 + 'Conversion Factors'!$C$11 + 'Conversion Factors'!$C$15))</f>
        <v>32.955618235487044</v>
      </c>
      <c r="Z10" s="11">
        <f>82.16 * ('Conversion Factors'!$C$3 / ('Conversion Factors'!$C$3 + 'Conversion Factors'!$C$7 + 'Conversion Factors'!$C$11 + 'Conversion Factors'!$C$15))</f>
        <v>32.955618235487044</v>
      </c>
      <c r="AA10" s="11">
        <f>82.16 * ('Conversion Factors'!$C$3 / ('Conversion Factors'!$C$3 + 'Conversion Factors'!$C$7 + 'Conversion Factors'!$C$11 + 'Conversion Factors'!$C$15))</f>
        <v>32.955618235487044</v>
      </c>
      <c r="AB10" s="11">
        <f>82.16 * ('Conversion Factors'!$C$3 / ('Conversion Factors'!$C$3 + 'Conversion Factors'!$C$7 + 'Conversion Factors'!$C$11 + 'Conversion Factors'!$C$15))</f>
        <v>32.955618235487044</v>
      </c>
      <c r="AC10" s="11">
        <f>82.16 * ('Conversion Factors'!$C$3 / ('Conversion Factors'!$C$3 + 'Conversion Factors'!$C$7 + 'Conversion Factors'!$C$11 + 'Conversion Factors'!$C$15))</f>
        <v>32.955618235487044</v>
      </c>
      <c r="AD10" s="11">
        <f>82.16 * ('Conversion Factors'!$C$3 / ('Conversion Factors'!$C$3 + 'Conversion Factors'!$C$7 + 'Conversion Factors'!$C$11 + 'Conversion Factors'!$C$15))</f>
        <v>32.955618235487044</v>
      </c>
      <c r="AE10" s="11">
        <f>82.16 * ('Conversion Factors'!$C$3 / ('Conversion Factors'!$C$3 + 'Conversion Factors'!$C$7 + 'Conversion Factors'!$C$11 + 'Conversion Factors'!$C$15))</f>
        <v>32.955618235487044</v>
      </c>
      <c r="AF10" s="11">
        <f>82.16 * ('Conversion Factors'!$C$3 / ('Conversion Factors'!$C$3 + 'Conversion Factors'!$C$7 + 'Conversion Factors'!$C$11 + 'Conversion Factors'!$C$15))</f>
        <v>32.955618235487044</v>
      </c>
      <c r="AG10" s="11">
        <f>82.16 * ('Conversion Factors'!$C$3 / ('Conversion Factors'!$C$3 + 'Conversion Factors'!$C$7 + 'Conversion Factors'!$C$11 + 'Conversion Factors'!$C$15))</f>
        <v>32.955618235487044</v>
      </c>
      <c r="AH10" s="11">
        <f>82.16 * ('Conversion Factors'!$C$3 / ('Conversion Factors'!$C$3 + 'Conversion Factors'!$C$7 + 'Conversion Factors'!$C$11 + 'Conversion Factors'!$C$15))</f>
        <v>32.955618235487044</v>
      </c>
      <c r="AI10" s="11">
        <f>82.16 * ('Conversion Factors'!$C$3 / ('Conversion Factors'!$C$3 + 'Conversion Factors'!$C$7 + 'Conversion Factors'!$C$11 + 'Conversion Factors'!$C$15))</f>
        <v>32.955618235487044</v>
      </c>
      <c r="AJ10" s="11">
        <f>82.16 * ('Conversion Factors'!$C$3 / ('Conversion Factors'!$C$3 + 'Conversion Factors'!$C$7 + 'Conversion Factors'!$C$11 + 'Conversion Factors'!$C$15))</f>
        <v>32.955618235487044</v>
      </c>
      <c r="AK10" s="11">
        <f>82.16 * ('Conversion Factors'!$C$3 / ('Conversion Factors'!$C$3 + 'Conversion Factors'!$C$7 + 'Conversion Factors'!$C$11 + 'Conversion Factors'!$C$15))</f>
        <v>32.955618235487044</v>
      </c>
      <c r="AL10" s="11">
        <f>82.16 * ('Conversion Factors'!$C$3 / ('Conversion Factors'!$C$3 + 'Conversion Factors'!$C$7 + 'Conversion Factors'!$C$11 + 'Conversion Factors'!$C$15))</f>
        <v>32.955618235487044</v>
      </c>
      <c r="AM10" s="11" t="s">
        <v>257</v>
      </c>
      <c r="AN10" s="11">
        <v>1</v>
      </c>
    </row>
    <row r="11" spans="1:40" ht="14.7" customHeight="1" x14ac:dyDescent="0.25">
      <c r="A11" s="48"/>
      <c r="B11" s="24" t="s">
        <v>177</v>
      </c>
      <c r="C11" s="24" t="s">
        <v>256</v>
      </c>
      <c r="D11" s="24" t="s">
        <v>213</v>
      </c>
      <c r="E11" s="24" t="s">
        <v>113</v>
      </c>
      <c r="F11" s="11" t="s">
        <v>118</v>
      </c>
      <c r="G11" s="11" t="s">
        <v>223</v>
      </c>
      <c r="H11" s="11">
        <f>82.16 * ('Conversion Factors'!$C$7 / ('Conversion Factors'!$C$3 + 'Conversion Factors'!$C$7 + 'Conversion Factors'!$C$11 + 'Conversion Factors'!$C$15))</f>
        <v>26.316664480157428</v>
      </c>
      <c r="I11" s="11">
        <f>82.16 * ('Conversion Factors'!$C$7 / ('Conversion Factors'!$C$3 + 'Conversion Factors'!$C$7 + 'Conversion Factors'!$C$11 + 'Conversion Factors'!$C$15))</f>
        <v>26.316664480157428</v>
      </c>
      <c r="J11" s="11">
        <f>82.16 * ('Conversion Factors'!$C$7 / ('Conversion Factors'!$C$3 + 'Conversion Factors'!$C$7 + 'Conversion Factors'!$C$11 + 'Conversion Factors'!$C$15))</f>
        <v>26.316664480157428</v>
      </c>
      <c r="K11" s="11">
        <f>82.16 * ('Conversion Factors'!$C$7 / ('Conversion Factors'!$C$3 + 'Conversion Factors'!$C$7 + 'Conversion Factors'!$C$11 + 'Conversion Factors'!$C$15))</f>
        <v>26.316664480157428</v>
      </c>
      <c r="L11" s="11">
        <f>82.16 * ('Conversion Factors'!$C$7 / ('Conversion Factors'!$C$3 + 'Conversion Factors'!$C$7 + 'Conversion Factors'!$C$11 + 'Conversion Factors'!$C$15))</f>
        <v>26.316664480157428</v>
      </c>
      <c r="M11" s="11">
        <f>82.16 * ('Conversion Factors'!$C$7 / ('Conversion Factors'!$C$3 + 'Conversion Factors'!$C$7 + 'Conversion Factors'!$C$11 + 'Conversion Factors'!$C$15))</f>
        <v>26.316664480157428</v>
      </c>
      <c r="N11" s="11">
        <f>82.16 * ('Conversion Factors'!$C$7 / ('Conversion Factors'!$C$3 + 'Conversion Factors'!$C$7 + 'Conversion Factors'!$C$11 + 'Conversion Factors'!$C$15))</f>
        <v>26.316664480157428</v>
      </c>
      <c r="O11" s="11">
        <f>82.16 * ('Conversion Factors'!$C$7 / ('Conversion Factors'!$C$3 + 'Conversion Factors'!$C$7 + 'Conversion Factors'!$C$11 + 'Conversion Factors'!$C$15))</f>
        <v>26.316664480157428</v>
      </c>
      <c r="P11" s="11">
        <f>82.16 * ('Conversion Factors'!$C$7 / ('Conversion Factors'!$C$3 + 'Conversion Factors'!$C$7 + 'Conversion Factors'!$C$11 + 'Conversion Factors'!$C$15))</f>
        <v>26.316664480157428</v>
      </c>
      <c r="Q11" s="11">
        <f>82.16 * ('Conversion Factors'!$C$7 / ('Conversion Factors'!$C$3 + 'Conversion Factors'!$C$7 + 'Conversion Factors'!$C$11 + 'Conversion Factors'!$C$15))</f>
        <v>26.316664480157428</v>
      </c>
      <c r="R11" s="11">
        <f>82.16 * ('Conversion Factors'!$C$7 / ('Conversion Factors'!$C$3 + 'Conversion Factors'!$C$7 + 'Conversion Factors'!$C$11 + 'Conversion Factors'!$C$15))</f>
        <v>26.316664480157428</v>
      </c>
      <c r="S11" s="11">
        <f>82.16 * ('Conversion Factors'!$C$7 / ('Conversion Factors'!$C$3 + 'Conversion Factors'!$C$7 + 'Conversion Factors'!$C$11 + 'Conversion Factors'!$C$15))</f>
        <v>26.316664480157428</v>
      </c>
      <c r="T11" s="11">
        <f>82.16 * ('Conversion Factors'!$C$7 / ('Conversion Factors'!$C$3 + 'Conversion Factors'!$C$7 + 'Conversion Factors'!$C$11 + 'Conversion Factors'!$C$15))</f>
        <v>26.316664480157428</v>
      </c>
      <c r="U11" s="11">
        <f>82.16 * ('Conversion Factors'!$C$7 / ('Conversion Factors'!$C$3 + 'Conversion Factors'!$C$7 + 'Conversion Factors'!$C$11 + 'Conversion Factors'!$C$15))</f>
        <v>26.316664480157428</v>
      </c>
      <c r="V11" s="11">
        <f>82.16 * ('Conversion Factors'!$C$7 / ('Conversion Factors'!$C$3 + 'Conversion Factors'!$C$7 + 'Conversion Factors'!$C$11 + 'Conversion Factors'!$C$15))</f>
        <v>26.316664480157428</v>
      </c>
      <c r="W11" s="11">
        <f>82.16 * ('Conversion Factors'!$C$7 / ('Conversion Factors'!$C$3 + 'Conversion Factors'!$C$7 + 'Conversion Factors'!$C$11 + 'Conversion Factors'!$C$15))</f>
        <v>26.316664480157428</v>
      </c>
      <c r="X11" s="11">
        <f>82.16 * ('Conversion Factors'!$C$7 / ('Conversion Factors'!$C$3 + 'Conversion Factors'!$C$7 + 'Conversion Factors'!$C$11 + 'Conversion Factors'!$C$15))</f>
        <v>26.316664480157428</v>
      </c>
      <c r="Y11" s="11">
        <f>82.16 * ('Conversion Factors'!$C$7 / ('Conversion Factors'!$C$3 + 'Conversion Factors'!$C$7 + 'Conversion Factors'!$C$11 + 'Conversion Factors'!$C$15))</f>
        <v>26.316664480157428</v>
      </c>
      <c r="Z11" s="11">
        <f>82.16 * ('Conversion Factors'!$C$7 / ('Conversion Factors'!$C$3 + 'Conversion Factors'!$C$7 + 'Conversion Factors'!$C$11 + 'Conversion Factors'!$C$15))</f>
        <v>26.316664480157428</v>
      </c>
      <c r="AA11" s="11">
        <f>82.16 * ('Conversion Factors'!$C$7 / ('Conversion Factors'!$C$3 + 'Conversion Factors'!$C$7 + 'Conversion Factors'!$C$11 + 'Conversion Factors'!$C$15))</f>
        <v>26.316664480157428</v>
      </c>
      <c r="AB11" s="11">
        <f>82.16 * ('Conversion Factors'!$C$7 / ('Conversion Factors'!$C$3 + 'Conversion Factors'!$C$7 + 'Conversion Factors'!$C$11 + 'Conversion Factors'!$C$15))</f>
        <v>26.316664480157428</v>
      </c>
      <c r="AC11" s="11">
        <f>82.16 * ('Conversion Factors'!$C$7 / ('Conversion Factors'!$C$3 + 'Conversion Factors'!$C$7 + 'Conversion Factors'!$C$11 + 'Conversion Factors'!$C$15))</f>
        <v>26.316664480157428</v>
      </c>
      <c r="AD11" s="11">
        <f>82.16 * ('Conversion Factors'!$C$7 / ('Conversion Factors'!$C$3 + 'Conversion Factors'!$C$7 + 'Conversion Factors'!$C$11 + 'Conversion Factors'!$C$15))</f>
        <v>26.316664480157428</v>
      </c>
      <c r="AE11" s="11">
        <f>82.16 * ('Conversion Factors'!$C$7 / ('Conversion Factors'!$C$3 + 'Conversion Factors'!$C$7 + 'Conversion Factors'!$C$11 + 'Conversion Factors'!$C$15))</f>
        <v>26.316664480157428</v>
      </c>
      <c r="AF11" s="11">
        <f>82.16 * ('Conversion Factors'!$C$7 / ('Conversion Factors'!$C$3 + 'Conversion Factors'!$C$7 + 'Conversion Factors'!$C$11 + 'Conversion Factors'!$C$15))</f>
        <v>26.316664480157428</v>
      </c>
      <c r="AG11" s="11">
        <f>82.16 * ('Conversion Factors'!$C$7 / ('Conversion Factors'!$C$3 + 'Conversion Factors'!$C$7 + 'Conversion Factors'!$C$11 + 'Conversion Factors'!$C$15))</f>
        <v>26.316664480157428</v>
      </c>
      <c r="AH11" s="11">
        <f>82.16 * ('Conversion Factors'!$C$7 / ('Conversion Factors'!$C$3 + 'Conversion Factors'!$C$7 + 'Conversion Factors'!$C$11 + 'Conversion Factors'!$C$15))</f>
        <v>26.316664480157428</v>
      </c>
      <c r="AI11" s="11">
        <f>82.16 * ('Conversion Factors'!$C$7 / ('Conversion Factors'!$C$3 + 'Conversion Factors'!$C$7 + 'Conversion Factors'!$C$11 + 'Conversion Factors'!$C$15))</f>
        <v>26.316664480157428</v>
      </c>
      <c r="AJ11" s="11">
        <f>82.16 * ('Conversion Factors'!$C$7 / ('Conversion Factors'!$C$3 + 'Conversion Factors'!$C$7 + 'Conversion Factors'!$C$11 + 'Conversion Factors'!$C$15))</f>
        <v>26.316664480157428</v>
      </c>
      <c r="AK11" s="11">
        <f>82.16 * ('Conversion Factors'!$C$7 / ('Conversion Factors'!$C$3 + 'Conversion Factors'!$C$7 + 'Conversion Factors'!$C$11 + 'Conversion Factors'!$C$15))</f>
        <v>26.316664480157428</v>
      </c>
      <c r="AL11" s="11">
        <f>82.16 * ('Conversion Factors'!$C$7 / ('Conversion Factors'!$C$3 + 'Conversion Factors'!$C$7 + 'Conversion Factors'!$C$11 + 'Conversion Factors'!$C$15))</f>
        <v>26.316664480157428</v>
      </c>
      <c r="AM11" s="11" t="s">
        <v>257</v>
      </c>
      <c r="AN11" s="11">
        <v>1</v>
      </c>
    </row>
    <row r="12" spans="1:40" ht="14.7" customHeight="1" x14ac:dyDescent="0.25">
      <c r="A12" s="48"/>
      <c r="B12" s="24" t="s">
        <v>192</v>
      </c>
      <c r="C12" s="24" t="s">
        <v>256</v>
      </c>
      <c r="D12" s="24" t="s">
        <v>213</v>
      </c>
      <c r="E12" s="24" t="s">
        <v>113</v>
      </c>
      <c r="F12" s="11" t="s">
        <v>118</v>
      </c>
      <c r="G12" s="11" t="s">
        <v>223</v>
      </c>
      <c r="H12" s="11">
        <f>82.16 * ('Conversion Factors'!$C$11 / ('Conversion Factors'!$C$3 + 'Conversion Factors'!$C$7 + 'Conversion Factors'!$C$11 + 'Conversion Factors'!$C$15))</f>
        <v>5.3623614299770415</v>
      </c>
      <c r="I12" s="11">
        <f>82.16 * ('Conversion Factors'!$C$11 / ('Conversion Factors'!$C$3 + 'Conversion Factors'!$C$7 + 'Conversion Factors'!$C$11 + 'Conversion Factors'!$C$15))</f>
        <v>5.3623614299770415</v>
      </c>
      <c r="J12" s="11">
        <f>82.16 * ('Conversion Factors'!$C$11 / ('Conversion Factors'!$C$3 + 'Conversion Factors'!$C$7 + 'Conversion Factors'!$C$11 + 'Conversion Factors'!$C$15))</f>
        <v>5.3623614299770415</v>
      </c>
      <c r="K12" s="11">
        <f>82.16 * ('Conversion Factors'!$C$11 / ('Conversion Factors'!$C$3 + 'Conversion Factors'!$C$7 + 'Conversion Factors'!$C$11 + 'Conversion Factors'!$C$15))</f>
        <v>5.3623614299770415</v>
      </c>
      <c r="L12" s="11">
        <f>82.16 * ('Conversion Factors'!$C$11 / ('Conversion Factors'!$C$3 + 'Conversion Factors'!$C$7 + 'Conversion Factors'!$C$11 + 'Conversion Factors'!$C$15))</f>
        <v>5.3623614299770415</v>
      </c>
      <c r="M12" s="11">
        <f>82.16 * ('Conversion Factors'!$C$11 / ('Conversion Factors'!$C$3 + 'Conversion Factors'!$C$7 + 'Conversion Factors'!$C$11 + 'Conversion Factors'!$C$15))</f>
        <v>5.3623614299770415</v>
      </c>
      <c r="N12" s="11">
        <f>82.16 * ('Conversion Factors'!$C$11 / ('Conversion Factors'!$C$3 + 'Conversion Factors'!$C$7 + 'Conversion Factors'!$C$11 + 'Conversion Factors'!$C$15))</f>
        <v>5.3623614299770415</v>
      </c>
      <c r="O12" s="11">
        <f>82.16 * ('Conversion Factors'!$C$11 / ('Conversion Factors'!$C$3 + 'Conversion Factors'!$C$7 + 'Conversion Factors'!$C$11 + 'Conversion Factors'!$C$15))</f>
        <v>5.3623614299770415</v>
      </c>
      <c r="P12" s="11">
        <f>82.16 * ('Conversion Factors'!$C$11 / ('Conversion Factors'!$C$3 + 'Conversion Factors'!$C$7 + 'Conversion Factors'!$C$11 + 'Conversion Factors'!$C$15))</f>
        <v>5.3623614299770415</v>
      </c>
      <c r="Q12" s="11">
        <f>82.16 * ('Conversion Factors'!$C$11 / ('Conversion Factors'!$C$3 + 'Conversion Factors'!$C$7 + 'Conversion Factors'!$C$11 + 'Conversion Factors'!$C$15))</f>
        <v>5.3623614299770415</v>
      </c>
      <c r="R12" s="11">
        <f>82.16 * ('Conversion Factors'!$C$11 / ('Conversion Factors'!$C$3 + 'Conversion Factors'!$C$7 + 'Conversion Factors'!$C$11 + 'Conversion Factors'!$C$15))</f>
        <v>5.3623614299770415</v>
      </c>
      <c r="S12" s="11">
        <f>82.16 * ('Conversion Factors'!$C$11 / ('Conversion Factors'!$C$3 + 'Conversion Factors'!$C$7 + 'Conversion Factors'!$C$11 + 'Conversion Factors'!$C$15))</f>
        <v>5.3623614299770415</v>
      </c>
      <c r="T12" s="11">
        <f>82.16 * ('Conversion Factors'!$C$11 / ('Conversion Factors'!$C$3 + 'Conversion Factors'!$C$7 + 'Conversion Factors'!$C$11 + 'Conversion Factors'!$C$15))</f>
        <v>5.3623614299770415</v>
      </c>
      <c r="U12" s="11">
        <f>82.16 * ('Conversion Factors'!$C$11 / ('Conversion Factors'!$C$3 + 'Conversion Factors'!$C$7 + 'Conversion Factors'!$C$11 + 'Conversion Factors'!$C$15))</f>
        <v>5.3623614299770415</v>
      </c>
      <c r="V12" s="11">
        <f>82.16 * ('Conversion Factors'!$C$11 / ('Conversion Factors'!$C$3 + 'Conversion Factors'!$C$7 + 'Conversion Factors'!$C$11 + 'Conversion Factors'!$C$15))</f>
        <v>5.3623614299770415</v>
      </c>
      <c r="W12" s="11">
        <f>82.16 * ('Conversion Factors'!$C$11 / ('Conversion Factors'!$C$3 + 'Conversion Factors'!$C$7 + 'Conversion Factors'!$C$11 + 'Conversion Factors'!$C$15))</f>
        <v>5.3623614299770415</v>
      </c>
      <c r="X12" s="11">
        <f>82.16 * ('Conversion Factors'!$C$11 / ('Conversion Factors'!$C$3 + 'Conversion Factors'!$C$7 + 'Conversion Factors'!$C$11 + 'Conversion Factors'!$C$15))</f>
        <v>5.3623614299770415</v>
      </c>
      <c r="Y12" s="11">
        <f>82.16 * ('Conversion Factors'!$C$11 / ('Conversion Factors'!$C$3 + 'Conversion Factors'!$C$7 + 'Conversion Factors'!$C$11 + 'Conversion Factors'!$C$15))</f>
        <v>5.3623614299770415</v>
      </c>
      <c r="Z12" s="11">
        <f>82.16 * ('Conversion Factors'!$C$11 / ('Conversion Factors'!$C$3 + 'Conversion Factors'!$C$7 + 'Conversion Factors'!$C$11 + 'Conversion Factors'!$C$15))</f>
        <v>5.3623614299770415</v>
      </c>
      <c r="AA12" s="11">
        <f>82.16 * ('Conversion Factors'!$C$11 / ('Conversion Factors'!$C$3 + 'Conversion Factors'!$C$7 + 'Conversion Factors'!$C$11 + 'Conversion Factors'!$C$15))</f>
        <v>5.3623614299770415</v>
      </c>
      <c r="AB12" s="11">
        <f>82.16 * ('Conversion Factors'!$C$11 / ('Conversion Factors'!$C$3 + 'Conversion Factors'!$C$7 + 'Conversion Factors'!$C$11 + 'Conversion Factors'!$C$15))</f>
        <v>5.3623614299770415</v>
      </c>
      <c r="AC12" s="11">
        <f>82.16 * ('Conversion Factors'!$C$11 / ('Conversion Factors'!$C$3 + 'Conversion Factors'!$C$7 + 'Conversion Factors'!$C$11 + 'Conversion Factors'!$C$15))</f>
        <v>5.3623614299770415</v>
      </c>
      <c r="AD12" s="11">
        <f>82.16 * ('Conversion Factors'!$C$11 / ('Conversion Factors'!$C$3 + 'Conversion Factors'!$C$7 + 'Conversion Factors'!$C$11 + 'Conversion Factors'!$C$15))</f>
        <v>5.3623614299770415</v>
      </c>
      <c r="AE12" s="11">
        <f>82.16 * ('Conversion Factors'!$C$11 / ('Conversion Factors'!$C$3 + 'Conversion Factors'!$C$7 + 'Conversion Factors'!$C$11 + 'Conversion Factors'!$C$15))</f>
        <v>5.3623614299770415</v>
      </c>
      <c r="AF12" s="11">
        <f>82.16 * ('Conversion Factors'!$C$11 / ('Conversion Factors'!$C$3 + 'Conversion Factors'!$C$7 + 'Conversion Factors'!$C$11 + 'Conversion Factors'!$C$15))</f>
        <v>5.3623614299770415</v>
      </c>
      <c r="AG12" s="11">
        <f>82.16 * ('Conversion Factors'!$C$11 / ('Conversion Factors'!$C$3 + 'Conversion Factors'!$C$7 + 'Conversion Factors'!$C$11 + 'Conversion Factors'!$C$15))</f>
        <v>5.3623614299770415</v>
      </c>
      <c r="AH12" s="11">
        <f>82.16 * ('Conversion Factors'!$C$11 / ('Conversion Factors'!$C$3 + 'Conversion Factors'!$C$7 + 'Conversion Factors'!$C$11 + 'Conversion Factors'!$C$15))</f>
        <v>5.3623614299770415</v>
      </c>
      <c r="AI12" s="11">
        <f>82.16 * ('Conversion Factors'!$C$11 / ('Conversion Factors'!$C$3 + 'Conversion Factors'!$C$7 + 'Conversion Factors'!$C$11 + 'Conversion Factors'!$C$15))</f>
        <v>5.3623614299770415</v>
      </c>
      <c r="AJ12" s="11">
        <f>82.16 * ('Conversion Factors'!$C$11 / ('Conversion Factors'!$C$3 + 'Conversion Factors'!$C$7 + 'Conversion Factors'!$C$11 + 'Conversion Factors'!$C$15))</f>
        <v>5.3623614299770415</v>
      </c>
      <c r="AK12" s="11">
        <f>82.16 * ('Conversion Factors'!$C$11 / ('Conversion Factors'!$C$3 + 'Conversion Factors'!$C$7 + 'Conversion Factors'!$C$11 + 'Conversion Factors'!$C$15))</f>
        <v>5.3623614299770415</v>
      </c>
      <c r="AL12" s="11">
        <f>82.16 * ('Conversion Factors'!$C$11 / ('Conversion Factors'!$C$3 + 'Conversion Factors'!$C$7 + 'Conversion Factors'!$C$11 + 'Conversion Factors'!$C$15))</f>
        <v>5.3623614299770415</v>
      </c>
      <c r="AM12" s="11" t="s">
        <v>257</v>
      </c>
      <c r="AN12" s="11">
        <v>1</v>
      </c>
    </row>
    <row r="13" spans="1:40" ht="14.7" customHeight="1" x14ac:dyDescent="0.25">
      <c r="A13" s="49"/>
      <c r="B13" s="24" t="s">
        <v>194</v>
      </c>
      <c r="C13" s="24" t="s">
        <v>256</v>
      </c>
      <c r="D13" s="24" t="s">
        <v>213</v>
      </c>
      <c r="E13" s="24" t="s">
        <v>113</v>
      </c>
      <c r="F13" s="11" t="s">
        <v>118</v>
      </c>
      <c r="G13" s="11" t="s">
        <v>223</v>
      </c>
      <c r="H13" s="11">
        <f>82.16 * ('Conversion Factors'!$C$15 / ('Conversion Factors'!$C$3 + 'Conversion Factors'!$C$7 + 'Conversion Factors'!$C$11 + 'Conversion Factors'!$C$15))</f>
        <v>17.525355854378486</v>
      </c>
      <c r="I13" s="11">
        <f>82.16 * ('Conversion Factors'!$C$15 / ('Conversion Factors'!$C$3 + 'Conversion Factors'!$C$7 + 'Conversion Factors'!$C$11 + 'Conversion Factors'!$C$15))</f>
        <v>17.525355854378486</v>
      </c>
      <c r="J13" s="11">
        <f>82.16 * ('Conversion Factors'!$C$15 / ('Conversion Factors'!$C$3 + 'Conversion Factors'!$C$7 + 'Conversion Factors'!$C$11 + 'Conversion Factors'!$C$15))</f>
        <v>17.525355854378486</v>
      </c>
      <c r="K13" s="11">
        <f>82.16 * ('Conversion Factors'!$C$15 / ('Conversion Factors'!$C$3 + 'Conversion Factors'!$C$7 + 'Conversion Factors'!$C$11 + 'Conversion Factors'!$C$15))</f>
        <v>17.525355854378486</v>
      </c>
      <c r="L13" s="11">
        <f>82.16 * ('Conversion Factors'!$C$15 / ('Conversion Factors'!$C$3 + 'Conversion Factors'!$C$7 + 'Conversion Factors'!$C$11 + 'Conversion Factors'!$C$15))</f>
        <v>17.525355854378486</v>
      </c>
      <c r="M13" s="11">
        <f>82.16 * ('Conversion Factors'!$C$15 / ('Conversion Factors'!$C$3 + 'Conversion Factors'!$C$7 + 'Conversion Factors'!$C$11 + 'Conversion Factors'!$C$15))</f>
        <v>17.525355854378486</v>
      </c>
      <c r="N13" s="11">
        <f>82.16 * ('Conversion Factors'!$C$15 / ('Conversion Factors'!$C$3 + 'Conversion Factors'!$C$7 + 'Conversion Factors'!$C$11 + 'Conversion Factors'!$C$15))</f>
        <v>17.525355854378486</v>
      </c>
      <c r="O13" s="11">
        <f>82.16 * ('Conversion Factors'!$C$15 / ('Conversion Factors'!$C$3 + 'Conversion Factors'!$C$7 + 'Conversion Factors'!$C$11 + 'Conversion Factors'!$C$15))</f>
        <v>17.525355854378486</v>
      </c>
      <c r="P13" s="11">
        <f>82.16 * ('Conversion Factors'!$C$15 / ('Conversion Factors'!$C$3 + 'Conversion Factors'!$C$7 + 'Conversion Factors'!$C$11 + 'Conversion Factors'!$C$15))</f>
        <v>17.525355854378486</v>
      </c>
      <c r="Q13" s="11">
        <f>82.16 * ('Conversion Factors'!$C$15 / ('Conversion Factors'!$C$3 + 'Conversion Factors'!$C$7 + 'Conversion Factors'!$C$11 + 'Conversion Factors'!$C$15))</f>
        <v>17.525355854378486</v>
      </c>
      <c r="R13" s="11">
        <f>82.16 * ('Conversion Factors'!$C$15 / ('Conversion Factors'!$C$3 + 'Conversion Factors'!$C$7 + 'Conversion Factors'!$C$11 + 'Conversion Factors'!$C$15))</f>
        <v>17.525355854378486</v>
      </c>
      <c r="S13" s="11">
        <f>82.16 * ('Conversion Factors'!$C$15 / ('Conversion Factors'!$C$3 + 'Conversion Factors'!$C$7 + 'Conversion Factors'!$C$11 + 'Conversion Factors'!$C$15))</f>
        <v>17.525355854378486</v>
      </c>
      <c r="T13" s="11">
        <f>82.16 * ('Conversion Factors'!$C$15 / ('Conversion Factors'!$C$3 + 'Conversion Factors'!$C$7 + 'Conversion Factors'!$C$11 + 'Conversion Factors'!$C$15))</f>
        <v>17.525355854378486</v>
      </c>
      <c r="U13" s="11">
        <f>82.16 * ('Conversion Factors'!$C$15 / ('Conversion Factors'!$C$3 + 'Conversion Factors'!$C$7 + 'Conversion Factors'!$C$11 + 'Conversion Factors'!$C$15))</f>
        <v>17.525355854378486</v>
      </c>
      <c r="V13" s="11">
        <f>82.16 * ('Conversion Factors'!$C$15 / ('Conversion Factors'!$C$3 + 'Conversion Factors'!$C$7 + 'Conversion Factors'!$C$11 + 'Conversion Factors'!$C$15))</f>
        <v>17.525355854378486</v>
      </c>
      <c r="W13" s="11">
        <f>82.16 * ('Conversion Factors'!$C$15 / ('Conversion Factors'!$C$3 + 'Conversion Factors'!$C$7 + 'Conversion Factors'!$C$11 + 'Conversion Factors'!$C$15))</f>
        <v>17.525355854378486</v>
      </c>
      <c r="X13" s="11">
        <f>82.16 * ('Conversion Factors'!$C$15 / ('Conversion Factors'!$C$3 + 'Conversion Factors'!$C$7 + 'Conversion Factors'!$C$11 + 'Conversion Factors'!$C$15))</f>
        <v>17.525355854378486</v>
      </c>
      <c r="Y13" s="11">
        <f>82.16 * ('Conversion Factors'!$C$15 / ('Conversion Factors'!$C$3 + 'Conversion Factors'!$C$7 + 'Conversion Factors'!$C$11 + 'Conversion Factors'!$C$15))</f>
        <v>17.525355854378486</v>
      </c>
      <c r="Z13" s="11">
        <f>82.16 * ('Conversion Factors'!$C$15 / ('Conversion Factors'!$C$3 + 'Conversion Factors'!$C$7 + 'Conversion Factors'!$C$11 + 'Conversion Factors'!$C$15))</f>
        <v>17.525355854378486</v>
      </c>
      <c r="AA13" s="11">
        <f>82.16 * ('Conversion Factors'!$C$15 / ('Conversion Factors'!$C$3 + 'Conversion Factors'!$C$7 + 'Conversion Factors'!$C$11 + 'Conversion Factors'!$C$15))</f>
        <v>17.525355854378486</v>
      </c>
      <c r="AB13" s="11">
        <f>82.16 * ('Conversion Factors'!$C$15 / ('Conversion Factors'!$C$3 + 'Conversion Factors'!$C$7 + 'Conversion Factors'!$C$11 + 'Conversion Factors'!$C$15))</f>
        <v>17.525355854378486</v>
      </c>
      <c r="AC13" s="11">
        <f>82.16 * ('Conversion Factors'!$C$15 / ('Conversion Factors'!$C$3 + 'Conversion Factors'!$C$7 + 'Conversion Factors'!$C$11 + 'Conversion Factors'!$C$15))</f>
        <v>17.525355854378486</v>
      </c>
      <c r="AD13" s="11">
        <f>82.16 * ('Conversion Factors'!$C$15 / ('Conversion Factors'!$C$3 + 'Conversion Factors'!$C$7 + 'Conversion Factors'!$C$11 + 'Conversion Factors'!$C$15))</f>
        <v>17.525355854378486</v>
      </c>
      <c r="AE13" s="11">
        <f>82.16 * ('Conversion Factors'!$C$15 / ('Conversion Factors'!$C$3 + 'Conversion Factors'!$C$7 + 'Conversion Factors'!$C$11 + 'Conversion Factors'!$C$15))</f>
        <v>17.525355854378486</v>
      </c>
      <c r="AF13" s="11">
        <f>82.16 * ('Conversion Factors'!$C$15 / ('Conversion Factors'!$C$3 + 'Conversion Factors'!$C$7 + 'Conversion Factors'!$C$11 + 'Conversion Factors'!$C$15))</f>
        <v>17.525355854378486</v>
      </c>
      <c r="AG13" s="11">
        <f>82.16 * ('Conversion Factors'!$C$15 / ('Conversion Factors'!$C$3 + 'Conversion Factors'!$C$7 + 'Conversion Factors'!$C$11 + 'Conversion Factors'!$C$15))</f>
        <v>17.525355854378486</v>
      </c>
      <c r="AH13" s="11">
        <f>82.16 * ('Conversion Factors'!$C$15 / ('Conversion Factors'!$C$3 + 'Conversion Factors'!$C$7 + 'Conversion Factors'!$C$11 + 'Conversion Factors'!$C$15))</f>
        <v>17.525355854378486</v>
      </c>
      <c r="AI13" s="11">
        <f>82.16 * ('Conversion Factors'!$C$15 / ('Conversion Factors'!$C$3 + 'Conversion Factors'!$C$7 + 'Conversion Factors'!$C$11 + 'Conversion Factors'!$C$15))</f>
        <v>17.525355854378486</v>
      </c>
      <c r="AJ13" s="11">
        <f>82.16 * ('Conversion Factors'!$C$15 / ('Conversion Factors'!$C$3 + 'Conversion Factors'!$C$7 + 'Conversion Factors'!$C$11 + 'Conversion Factors'!$C$15))</f>
        <v>17.525355854378486</v>
      </c>
      <c r="AK13" s="11">
        <f>82.16 * ('Conversion Factors'!$C$15 / ('Conversion Factors'!$C$3 + 'Conversion Factors'!$C$7 + 'Conversion Factors'!$C$11 + 'Conversion Factors'!$C$15))</f>
        <v>17.525355854378486</v>
      </c>
      <c r="AL13" s="11">
        <f>82.16 * ('Conversion Factors'!$C$15 / ('Conversion Factors'!$C$3 + 'Conversion Factors'!$C$7 + 'Conversion Factors'!$C$11 + 'Conversion Factors'!$C$15))</f>
        <v>17.525355854378486</v>
      </c>
      <c r="AM13" s="11" t="s">
        <v>257</v>
      </c>
      <c r="AN13" s="11">
        <v>1</v>
      </c>
    </row>
    <row r="14" spans="1:40" ht="14.7" customHeight="1" x14ac:dyDescent="0.25">
      <c r="B14" s="6"/>
      <c r="C14" s="6"/>
      <c r="D14" s="6"/>
      <c r="E14" s="6"/>
      <c r="F14" s="6"/>
    </row>
    <row r="15" spans="1:40" ht="14.7" customHeight="1" x14ac:dyDescent="0.25">
      <c r="B15" s="6"/>
      <c r="C15" s="6"/>
      <c r="D15" s="6"/>
      <c r="E15" s="6"/>
      <c r="F15" s="6"/>
    </row>
    <row r="16" spans="1:40" ht="14.7" customHeight="1" x14ac:dyDescent="0.25">
      <c r="B16" s="6"/>
      <c r="C16" s="6"/>
      <c r="D16" s="6"/>
      <c r="E16" s="6"/>
      <c r="F16" s="6"/>
    </row>
    <row r="17" spans="2:6" ht="14.7" customHeight="1" x14ac:dyDescent="0.25">
      <c r="B17" s="6"/>
      <c r="C17" s="6"/>
      <c r="D17" s="6"/>
      <c r="E17" s="6"/>
      <c r="F17" s="6"/>
    </row>
    <row r="33" spans="6:6" ht="12.75" customHeight="1" x14ac:dyDescent="0.25">
      <c r="F33" t="s">
        <v>170</v>
      </c>
    </row>
    <row r="69" spans="3:4" ht="12.75" customHeight="1" x14ac:dyDescent="0.25">
      <c r="C69">
        <v>44418.4199953676</v>
      </c>
    </row>
    <row r="70" spans="3:4" ht="12.75" customHeight="1" x14ac:dyDescent="0.25">
      <c r="C70">
        <v>44860.460542163899</v>
      </c>
      <c r="D70">
        <f>C70-C69</f>
        <v>442.04054679629917</v>
      </c>
    </row>
    <row r="71" spans="3:4" ht="12.75" customHeight="1" x14ac:dyDescent="0.25">
      <c r="D71">
        <f>D70/4</f>
        <v>110.51013669907479</v>
      </c>
    </row>
  </sheetData>
  <mergeCells count="3">
    <mergeCell ref="A10:A13"/>
    <mergeCell ref="A6:A9"/>
    <mergeCell ref="A2:A5"/>
  </mergeCells>
  <pageMargins left="0.78749999999999998" right="0.78749999999999998" top="0.78749999999999998" bottom="0.78749999999999998"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
  <sheetViews>
    <sheetView showGridLines="0" zoomScale="130" zoomScaleNormal="130" workbookViewId="0">
      <selection activeCell="L33" sqref="L33"/>
    </sheetView>
  </sheetViews>
  <sheetFormatPr defaultColWidth="11.5546875" defaultRowHeight="13.2" x14ac:dyDescent="0.25"/>
  <cols>
    <col min="1" max="1" width="19" customWidth="1"/>
    <col min="2" max="2" width="14.5546875" customWidth="1"/>
    <col min="3" max="3" width="15.33203125" customWidth="1"/>
    <col min="4" max="4" width="25.109375" bestFit="1" customWidth="1"/>
  </cols>
  <sheetData>
    <row r="1" spans="1:8" ht="15.6" x14ac:dyDescent="0.3">
      <c r="A1" s="23" t="s">
        <v>1</v>
      </c>
      <c r="B1" s="16" t="s">
        <v>163</v>
      </c>
      <c r="C1" s="16" t="s">
        <v>164</v>
      </c>
      <c r="D1" s="16" t="s">
        <v>165</v>
      </c>
      <c r="E1" s="16" t="s">
        <v>258</v>
      </c>
      <c r="F1" s="16" t="s">
        <v>259</v>
      </c>
      <c r="G1" s="16" t="s">
        <v>167</v>
      </c>
      <c r="H1" s="16" t="s">
        <v>168</v>
      </c>
    </row>
    <row r="2" spans="1:8" x14ac:dyDescent="0.25">
      <c r="A2" s="11" t="s">
        <v>45</v>
      </c>
      <c r="B2" s="11" t="s">
        <v>260</v>
      </c>
      <c r="C2" s="11" t="s">
        <v>261</v>
      </c>
      <c r="D2" s="11" t="s">
        <v>262</v>
      </c>
      <c r="E2" s="11">
        <v>0.1</v>
      </c>
      <c r="F2" s="11">
        <v>0.1</v>
      </c>
      <c r="G2" s="25" t="s">
        <v>263</v>
      </c>
      <c r="H2" s="11">
        <v>1</v>
      </c>
    </row>
    <row r="3" spans="1:8" x14ac:dyDescent="0.25">
      <c r="A3" s="11" t="s">
        <v>43</v>
      </c>
      <c r="B3" s="11" t="s">
        <v>260</v>
      </c>
      <c r="C3" s="11" t="s">
        <v>261</v>
      </c>
      <c r="D3" s="11" t="s">
        <v>262</v>
      </c>
      <c r="E3" s="11">
        <v>0.1</v>
      </c>
      <c r="F3" s="11">
        <v>0.1</v>
      </c>
      <c r="G3" s="25" t="s">
        <v>263</v>
      </c>
      <c r="H3" s="11">
        <v>1</v>
      </c>
    </row>
    <row r="4" spans="1:8" x14ac:dyDescent="0.25">
      <c r="A4" s="11" t="s">
        <v>55</v>
      </c>
      <c r="B4" s="11" t="s">
        <v>180</v>
      </c>
      <c r="C4" s="11" t="s">
        <v>261</v>
      </c>
      <c r="D4" s="11" t="s">
        <v>262</v>
      </c>
      <c r="E4" s="11">
        <v>0.1</v>
      </c>
      <c r="F4" s="11">
        <v>0.1</v>
      </c>
      <c r="G4" s="25" t="s">
        <v>263</v>
      </c>
      <c r="H4" s="11">
        <v>1</v>
      </c>
    </row>
    <row r="5" spans="1:8" x14ac:dyDescent="0.25">
      <c r="A5" s="11" t="s">
        <v>57</v>
      </c>
      <c r="B5" s="11" t="s">
        <v>180</v>
      </c>
      <c r="C5" s="11" t="s">
        <v>261</v>
      </c>
      <c r="D5" s="11" t="s">
        <v>262</v>
      </c>
      <c r="E5" s="11">
        <v>0.1</v>
      </c>
      <c r="F5" s="11">
        <v>0.1</v>
      </c>
      <c r="G5" s="25" t="s">
        <v>263</v>
      </c>
      <c r="H5" s="11">
        <v>1</v>
      </c>
    </row>
    <row r="6" spans="1:8" x14ac:dyDescent="0.25">
      <c r="A6" s="11" t="s">
        <v>59</v>
      </c>
      <c r="B6" s="11" t="s">
        <v>180</v>
      </c>
      <c r="C6" s="11" t="s">
        <v>261</v>
      </c>
      <c r="D6" s="11" t="s">
        <v>262</v>
      </c>
      <c r="E6" s="11">
        <v>0.1</v>
      </c>
      <c r="F6" s="11">
        <v>0.1</v>
      </c>
      <c r="G6" s="25" t="s">
        <v>263</v>
      </c>
      <c r="H6" s="11">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48576"/>
  <sheetViews>
    <sheetView showGridLines="0" zoomScaleNormal="100" workbookViewId="0">
      <selection activeCell="S43" sqref="S43"/>
    </sheetView>
  </sheetViews>
  <sheetFormatPr defaultColWidth="11.44140625" defaultRowHeight="13.2" x14ac:dyDescent="0.25"/>
  <cols>
    <col min="1" max="1" width="20.88671875" customWidth="1"/>
  </cols>
  <sheetData>
    <row r="1" spans="1:5" ht="14.7" customHeight="1" x14ac:dyDescent="0.25">
      <c r="A1" s="50" t="s">
        <v>264</v>
      </c>
      <c r="B1" s="50"/>
      <c r="C1" s="50"/>
      <c r="D1" s="50"/>
    </row>
    <row r="2" spans="1:5" ht="14.7" customHeight="1" x14ac:dyDescent="0.25">
      <c r="A2" s="50"/>
      <c r="B2" s="50"/>
      <c r="C2" s="50"/>
      <c r="D2" s="50"/>
    </row>
    <row r="3" spans="1:5" ht="14.7" customHeight="1" x14ac:dyDescent="0.25">
      <c r="A3" s="50"/>
      <c r="B3" s="50"/>
      <c r="C3" s="50"/>
      <c r="D3" s="50"/>
    </row>
    <row r="4" spans="1:5" ht="14.7" customHeight="1" x14ac:dyDescent="0.25">
      <c r="A4" s="50"/>
      <c r="B4" s="50"/>
      <c r="C4" s="50"/>
      <c r="D4" s="50"/>
      <c r="E4" s="7"/>
    </row>
    <row r="5" spans="1:5" ht="14.7" customHeight="1" x14ac:dyDescent="0.25">
      <c r="A5" s="50"/>
      <c r="B5" s="50"/>
      <c r="C5" s="50"/>
      <c r="D5" s="50"/>
      <c r="E5" s="7"/>
    </row>
    <row r="6" spans="1:5" ht="14.7" customHeight="1" x14ac:dyDescent="0.25">
      <c r="A6" s="50"/>
      <c r="B6" s="50"/>
      <c r="C6" s="50"/>
      <c r="D6" s="50"/>
    </row>
    <row r="7" spans="1:5" ht="14.7" customHeight="1" x14ac:dyDescent="0.25">
      <c r="A7" s="50"/>
      <c r="B7" s="50"/>
      <c r="C7" s="50"/>
      <c r="D7" s="50"/>
    </row>
    <row r="8" spans="1:5" ht="14.7" customHeight="1" x14ac:dyDescent="0.25"/>
    <row r="9" spans="1:5" ht="14.7" customHeight="1" x14ac:dyDescent="0.25"/>
    <row r="10" spans="1:5" ht="14.7" customHeight="1" x14ac:dyDescent="0.25">
      <c r="E10" s="7"/>
    </row>
    <row r="11" spans="1:5" ht="14.7" customHeight="1" x14ac:dyDescent="0.25">
      <c r="E11" s="7"/>
    </row>
    <row r="12" spans="1:5" ht="14.7" customHeight="1" x14ac:dyDescent="0.25"/>
    <row r="13" spans="1:5" ht="14.7" customHeight="1" x14ac:dyDescent="0.25"/>
    <row r="14" spans="1:5" ht="14.7" customHeight="1" x14ac:dyDescent="0.25"/>
    <row r="15" spans="1:5" ht="14.7"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mergeCells count="1">
    <mergeCell ref="A1:D7"/>
  </mergeCells>
  <pageMargins left="0.78749999999999998" right="0.78749999999999998" top="0.78749999999999998" bottom="0.78749999999999998"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showGridLines="0" tabSelected="1" zoomScaleNormal="100" workbookViewId="0">
      <selection activeCell="B9" sqref="B9"/>
    </sheetView>
  </sheetViews>
  <sheetFormatPr defaultColWidth="11.44140625" defaultRowHeight="13.2" x14ac:dyDescent="0.25"/>
  <cols>
    <col min="1" max="1" width="7.33203125" customWidth="1"/>
    <col min="2" max="2" width="255.6640625" bestFit="1" customWidth="1"/>
  </cols>
  <sheetData>
    <row r="1" spans="1:2" ht="15.6" x14ac:dyDescent="0.3">
      <c r="A1" s="51" t="s">
        <v>164</v>
      </c>
      <c r="B1" s="51"/>
    </row>
    <row r="2" spans="1:2" ht="12.75" customHeight="1" x14ac:dyDescent="0.25">
      <c r="A2" s="11" t="s">
        <v>265</v>
      </c>
      <c r="B2" s="11" t="s">
        <v>266</v>
      </c>
    </row>
    <row r="3" spans="1:2" ht="12.75" customHeight="1" x14ac:dyDescent="0.25">
      <c r="A3" s="11" t="s">
        <v>181</v>
      </c>
      <c r="B3" s="11" t="s">
        <v>267</v>
      </c>
    </row>
    <row r="4" spans="1:2" ht="12.75" customHeight="1" x14ac:dyDescent="0.25">
      <c r="A4" s="11" t="s">
        <v>179</v>
      </c>
      <c r="B4" s="11" t="s">
        <v>268</v>
      </c>
    </row>
    <row r="5" spans="1:2" ht="12.75" customHeight="1" x14ac:dyDescent="0.3">
      <c r="A5" s="11" t="s">
        <v>198</v>
      </c>
      <c r="B5" s="26" t="s">
        <v>324</v>
      </c>
    </row>
    <row r="6" spans="1:2" ht="12.75" customHeight="1" x14ac:dyDescent="0.3">
      <c r="A6" s="11" t="s">
        <v>206</v>
      </c>
      <c r="B6" s="11" t="s">
        <v>317</v>
      </c>
    </row>
    <row r="7" spans="1:2" ht="12.75" customHeight="1" x14ac:dyDescent="0.3">
      <c r="A7" s="11" t="s">
        <v>213</v>
      </c>
      <c r="B7" s="11" t="s">
        <v>269</v>
      </c>
    </row>
    <row r="8" spans="1:2" ht="12.75" customHeight="1" x14ac:dyDescent="0.3">
      <c r="A8" s="11" t="s">
        <v>270</v>
      </c>
      <c r="B8" s="11" t="s">
        <v>320</v>
      </c>
    </row>
    <row r="9" spans="1:2" ht="12.75" customHeight="1" x14ac:dyDescent="0.25">
      <c r="A9" s="11" t="s">
        <v>189</v>
      </c>
      <c r="B9" s="11" t="s">
        <v>316</v>
      </c>
    </row>
    <row r="10" spans="1:2" ht="12.75" customHeight="1" x14ac:dyDescent="0.25">
      <c r="A10" s="11" t="s">
        <v>271</v>
      </c>
      <c r="B10" s="11" t="s">
        <v>272</v>
      </c>
    </row>
    <row r="11" spans="1:2" ht="12.75" customHeight="1" x14ac:dyDescent="0.25">
      <c r="A11" s="11" t="s">
        <v>273</v>
      </c>
      <c r="B11" s="11" t="s">
        <v>274</v>
      </c>
    </row>
    <row r="12" spans="1:2" ht="12.75" customHeight="1" x14ac:dyDescent="0.25">
      <c r="A12" s="11" t="s">
        <v>275</v>
      </c>
      <c r="B12" s="11" t="s">
        <v>276</v>
      </c>
    </row>
    <row r="13" spans="1:2" ht="12.75" customHeight="1" x14ac:dyDescent="0.3">
      <c r="A13" s="11" t="s">
        <v>240</v>
      </c>
      <c r="B13" s="11" t="s">
        <v>277</v>
      </c>
    </row>
    <row r="14" spans="1:2" ht="12.75" customHeight="1" x14ac:dyDescent="0.25">
      <c r="A14" s="11" t="s">
        <v>278</v>
      </c>
      <c r="B14" s="11" t="s">
        <v>279</v>
      </c>
    </row>
    <row r="15" spans="1:2" ht="12.75" customHeight="1" x14ac:dyDescent="0.25">
      <c r="A15" s="11" t="s">
        <v>280</v>
      </c>
      <c r="B15" s="11" t="s">
        <v>281</v>
      </c>
    </row>
    <row r="16" spans="1:2" ht="12.75" customHeight="1" x14ac:dyDescent="0.25">
      <c r="A16" s="11" t="s">
        <v>247</v>
      </c>
      <c r="B16" s="11" t="s">
        <v>282</v>
      </c>
    </row>
    <row r="17" spans="1:2" ht="12.75" customHeight="1" x14ac:dyDescent="0.25">
      <c r="A17" s="11" t="s">
        <v>249</v>
      </c>
      <c r="B17" s="11" t="s">
        <v>283</v>
      </c>
    </row>
    <row r="18" spans="1:2" ht="12.75" customHeight="1" x14ac:dyDescent="0.25">
      <c r="A18" s="11" t="s">
        <v>250</v>
      </c>
      <c r="B18" s="11" t="s">
        <v>284</v>
      </c>
    </row>
    <row r="19" spans="1:2" ht="12.75" customHeight="1" x14ac:dyDescent="0.25">
      <c r="A19" s="11" t="s">
        <v>251</v>
      </c>
      <c r="B19" s="11" t="s">
        <v>285</v>
      </c>
    </row>
    <row r="20" spans="1:2" ht="12.75" customHeight="1" x14ac:dyDescent="0.25">
      <c r="A20" s="11" t="s">
        <v>252</v>
      </c>
      <c r="B20" s="11" t="s">
        <v>272</v>
      </c>
    </row>
    <row r="21" spans="1:2" ht="12.75" customHeight="1" x14ac:dyDescent="0.25">
      <c r="A21" s="11" t="s">
        <v>253</v>
      </c>
      <c r="B21" s="11" t="s">
        <v>286</v>
      </c>
    </row>
    <row r="22" spans="1:2" ht="12.75" customHeight="1" x14ac:dyDescent="0.25">
      <c r="A22" s="11" t="s">
        <v>237</v>
      </c>
      <c r="B22" s="11" t="s">
        <v>287</v>
      </c>
    </row>
    <row r="23" spans="1:2" x14ac:dyDescent="0.25">
      <c r="A23" s="11" t="s">
        <v>261</v>
      </c>
      <c r="B23" s="11" t="s">
        <v>288</v>
      </c>
    </row>
    <row r="24" spans="1:2" ht="14.4" x14ac:dyDescent="0.3">
      <c r="A24" s="11" t="s">
        <v>289</v>
      </c>
      <c r="B24" s="11" t="s">
        <v>290</v>
      </c>
    </row>
    <row r="25" spans="1:2" x14ac:dyDescent="0.25">
      <c r="A25" s="11" t="s">
        <v>291</v>
      </c>
      <c r="B25" s="11" t="s">
        <v>292</v>
      </c>
    </row>
    <row r="58" spans="3:3" ht="12.75" customHeight="1" x14ac:dyDescent="0.3">
      <c r="C58" s="8"/>
    </row>
  </sheetData>
  <mergeCells count="1">
    <mergeCell ref="A1:B1"/>
  </mergeCells>
  <hyperlinks>
    <hyperlink ref="B14" r:id="rId1" location="rm" xr:uid="{00000000-0004-0000-0E00-000000000000}"/>
  </hyperlinks>
  <pageMargins left="0.78749999999999998" right="0.78749999999999998" top="0.78749999999999998" bottom="0.78749999999999998"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K45"/>
  <sheetViews>
    <sheetView showGridLines="0" topLeftCell="P1" zoomScaleNormal="100" workbookViewId="0">
      <selection activeCell="AG27" sqref="AG27"/>
    </sheetView>
  </sheetViews>
  <sheetFormatPr defaultColWidth="11.44140625" defaultRowHeight="13.2" x14ac:dyDescent="0.25"/>
  <cols>
    <col min="2" max="2" width="45.88671875" customWidth="1"/>
  </cols>
  <sheetData>
    <row r="1" spans="1:35" s="4" customFormat="1" ht="14.7" customHeight="1" x14ac:dyDescent="0.3">
      <c r="A1" s="16" t="s">
        <v>293</v>
      </c>
      <c r="B1" s="16" t="s">
        <v>294</v>
      </c>
      <c r="C1" s="16" t="s">
        <v>295</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t="s">
        <v>296</v>
      </c>
      <c r="AI1" s="4" t="s">
        <v>322</v>
      </c>
    </row>
    <row r="2" spans="1:35" ht="14.7" customHeight="1" x14ac:dyDescent="0.25">
      <c r="A2" s="56" t="s">
        <v>176</v>
      </c>
      <c r="B2" s="11" t="s">
        <v>297</v>
      </c>
      <c r="C2" s="34">
        <v>39695</v>
      </c>
      <c r="D2" s="34">
        <v>41177</v>
      </c>
      <c r="E2" s="34">
        <v>42037</v>
      </c>
      <c r="F2" s="34">
        <v>42739</v>
      </c>
      <c r="G2" s="34">
        <v>43329</v>
      </c>
      <c r="H2" s="34">
        <v>44019</v>
      </c>
      <c r="I2" s="34">
        <v>44592</v>
      </c>
      <c r="J2" s="34">
        <v>45313</v>
      </c>
      <c r="K2" s="34">
        <v>46055</v>
      </c>
      <c r="L2" s="34">
        <v>46739</v>
      </c>
      <c r="M2" s="34">
        <v>47373</v>
      </c>
      <c r="N2" s="34">
        <v>48015</v>
      </c>
      <c r="O2" s="34">
        <v>48701</v>
      </c>
      <c r="P2" s="34">
        <v>49345</v>
      </c>
      <c r="Q2" s="34">
        <v>49909</v>
      </c>
      <c r="R2" s="34">
        <v>50432</v>
      </c>
      <c r="S2" s="34">
        <v>50930</v>
      </c>
      <c r="T2" s="34">
        <v>51399</v>
      </c>
      <c r="U2" s="34">
        <v>51860</v>
      </c>
      <c r="V2" s="34">
        <v>52313</v>
      </c>
      <c r="W2" s="34">
        <v>52762</v>
      </c>
      <c r="X2" s="34">
        <v>53203</v>
      </c>
      <c r="Y2" s="34">
        <v>53658</v>
      </c>
      <c r="Z2" s="34">
        <v>54090</v>
      </c>
      <c r="AA2" s="34">
        <v>54588</v>
      </c>
      <c r="AB2" s="34">
        <v>54791</v>
      </c>
      <c r="AC2" s="34">
        <v>54912</v>
      </c>
      <c r="AD2" s="34">
        <v>55265</v>
      </c>
      <c r="AE2" s="34">
        <v>55689</v>
      </c>
      <c r="AF2" s="34">
        <v>56147</v>
      </c>
      <c r="AG2" s="34">
        <v>56632</v>
      </c>
      <c r="AH2" s="11" t="s">
        <v>198</v>
      </c>
      <c r="AI2" s="55" t="s">
        <v>323</v>
      </c>
    </row>
    <row r="3" spans="1:35" ht="14.7" customHeight="1" x14ac:dyDescent="0.25">
      <c r="A3" s="56"/>
      <c r="B3" s="11" t="s">
        <v>298</v>
      </c>
      <c r="C3" s="11">
        <v>978.4</v>
      </c>
      <c r="D3" s="11">
        <v>987.7</v>
      </c>
      <c r="E3" s="11">
        <v>996.2</v>
      </c>
      <c r="F3" s="32">
        <v>1003.3</v>
      </c>
      <c r="G3" s="32">
        <v>1008.9</v>
      </c>
      <c r="H3" s="32">
        <v>1013.6</v>
      </c>
      <c r="I3" s="32">
        <v>1017.9</v>
      </c>
      <c r="J3" s="32">
        <v>1022.7</v>
      </c>
      <c r="K3" s="32">
        <v>1028.0999999999999</v>
      </c>
      <c r="L3" s="32">
        <v>1033.5</v>
      </c>
      <c r="M3" s="32">
        <v>1039.2</v>
      </c>
      <c r="N3" s="32">
        <v>1044.7</v>
      </c>
      <c r="O3" s="32">
        <v>1049.5999999999999</v>
      </c>
      <c r="P3" s="32">
        <v>1054</v>
      </c>
      <c r="Q3" s="32">
        <v>1057.7</v>
      </c>
      <c r="R3" s="32">
        <v>1060.8</v>
      </c>
      <c r="S3" s="32">
        <v>1063.4000000000001</v>
      </c>
      <c r="T3" s="32">
        <v>1065.7</v>
      </c>
      <c r="U3" s="32">
        <v>1067.3</v>
      </c>
      <c r="V3" s="32">
        <v>1068.5</v>
      </c>
      <c r="W3" s="32">
        <v>1069.2</v>
      </c>
      <c r="X3" s="32">
        <v>1069.5</v>
      </c>
      <c r="Y3" s="32">
        <v>1069.5999999999999</v>
      </c>
      <c r="Z3" s="32">
        <v>1070.3</v>
      </c>
      <c r="AA3" s="32">
        <v>1071</v>
      </c>
      <c r="AB3" s="32">
        <v>1071.5</v>
      </c>
      <c r="AC3" s="32">
        <v>1071.8</v>
      </c>
      <c r="AD3" s="32">
        <v>1071.9000000000001</v>
      </c>
      <c r="AE3" s="32">
        <v>1072.2</v>
      </c>
      <c r="AF3" s="32">
        <v>1072.7</v>
      </c>
      <c r="AG3" s="32">
        <v>1073.4000000000001</v>
      </c>
      <c r="AH3" s="11" t="s">
        <v>198</v>
      </c>
      <c r="AI3" s="55"/>
    </row>
    <row r="4" spans="1:35" ht="14.7" customHeight="1" x14ac:dyDescent="0.25">
      <c r="A4" s="56"/>
      <c r="B4" s="11" t="s">
        <v>299</v>
      </c>
      <c r="C4" s="11">
        <v>1.1299999999999999</v>
      </c>
      <c r="D4" s="11">
        <v>1.1599999999999999</v>
      </c>
      <c r="E4" s="11">
        <v>1.18</v>
      </c>
      <c r="F4" s="11">
        <v>1.2</v>
      </c>
      <c r="G4" s="11">
        <v>1.22</v>
      </c>
      <c r="H4" s="11">
        <v>1.25</v>
      </c>
      <c r="I4" s="11">
        <v>1.27</v>
      </c>
      <c r="J4" s="11">
        <v>1.3</v>
      </c>
      <c r="K4" s="11">
        <v>1.33</v>
      </c>
      <c r="L4" s="11">
        <v>1.36</v>
      </c>
      <c r="M4" s="11">
        <v>1.39</v>
      </c>
      <c r="N4" s="11">
        <v>1.42</v>
      </c>
      <c r="O4" s="11">
        <v>1.45</v>
      </c>
      <c r="P4" s="11">
        <v>1.47</v>
      </c>
      <c r="Q4" s="11">
        <v>1.51</v>
      </c>
      <c r="R4" s="11">
        <v>1.54</v>
      </c>
      <c r="S4" s="11">
        <v>1.57</v>
      </c>
      <c r="T4" s="11">
        <v>1.59</v>
      </c>
      <c r="U4" s="11">
        <v>1.63</v>
      </c>
      <c r="V4" s="11">
        <v>1.66</v>
      </c>
      <c r="W4" s="11">
        <v>1.69</v>
      </c>
      <c r="X4" s="11">
        <v>1.72</v>
      </c>
      <c r="Y4" s="11">
        <v>1.75</v>
      </c>
      <c r="Z4" s="11">
        <v>1.8</v>
      </c>
      <c r="AA4" s="11">
        <v>1.83</v>
      </c>
      <c r="AB4" s="11">
        <v>1.86</v>
      </c>
      <c r="AC4" s="11">
        <v>1.89</v>
      </c>
      <c r="AD4" s="11">
        <v>1.93</v>
      </c>
      <c r="AE4" s="11">
        <v>1.97</v>
      </c>
      <c r="AF4" s="11">
        <v>2.0099999999999998</v>
      </c>
      <c r="AG4" s="11">
        <v>2.06</v>
      </c>
      <c r="AH4" s="11" t="s">
        <v>198</v>
      </c>
      <c r="AI4" s="55"/>
    </row>
    <row r="5" spans="1:35" ht="14.7" customHeight="1" x14ac:dyDescent="0.25">
      <c r="A5" s="56"/>
      <c r="B5" s="11" t="s">
        <v>300</v>
      </c>
      <c r="C5" s="11">
        <v>1</v>
      </c>
      <c r="D5" s="27">
        <f t="shared" ref="D5:G5" si="0">(D3-$C3)/$C3+1</f>
        <v>1.0095053147996731</v>
      </c>
      <c r="E5" s="27">
        <f t="shared" si="0"/>
        <v>1.0181929681112021</v>
      </c>
      <c r="F5" s="27">
        <f t="shared" si="0"/>
        <v>1.025449713818479</v>
      </c>
      <c r="G5" s="27">
        <f t="shared" si="0"/>
        <v>1.0311733442354865</v>
      </c>
      <c r="H5" s="27">
        <f t="shared" ref="H5:AG5" si="1">(H3-$C3)/$C3+1</f>
        <v>1.035977105478332</v>
      </c>
      <c r="I5" s="27">
        <f t="shared" si="1"/>
        <v>1.0403720359771054</v>
      </c>
      <c r="J5" s="27">
        <f t="shared" si="1"/>
        <v>1.0452780049059689</v>
      </c>
      <c r="K5" s="27">
        <f t="shared" si="1"/>
        <v>1.0507972199509403</v>
      </c>
      <c r="L5" s="27">
        <f t="shared" si="1"/>
        <v>1.0563164349959118</v>
      </c>
      <c r="M5" s="27">
        <f t="shared" si="1"/>
        <v>1.0621422730989372</v>
      </c>
      <c r="N5" s="27">
        <f t="shared" si="1"/>
        <v>1.0677636958299266</v>
      </c>
      <c r="O5" s="27">
        <f t="shared" si="1"/>
        <v>1.0727718724448079</v>
      </c>
      <c r="P5" s="27">
        <f t="shared" si="1"/>
        <v>1.0772690106295995</v>
      </c>
      <c r="Q5" s="27">
        <f t="shared" si="1"/>
        <v>1.0810506950122649</v>
      </c>
      <c r="R5" s="27">
        <f t="shared" si="1"/>
        <v>1.0842191332788225</v>
      </c>
      <c r="S5" s="27">
        <f t="shared" si="1"/>
        <v>1.0868765331152903</v>
      </c>
      <c r="T5" s="27">
        <f t="shared" si="1"/>
        <v>1.089227309893704</v>
      </c>
      <c r="U5" s="27">
        <f t="shared" si="1"/>
        <v>1.0908626328699917</v>
      </c>
      <c r="V5" s="27">
        <f t="shared" si="1"/>
        <v>1.0920891251022078</v>
      </c>
      <c r="W5" s="27">
        <f t="shared" si="1"/>
        <v>1.0928045789043337</v>
      </c>
      <c r="X5" s="27">
        <f t="shared" si="1"/>
        <v>1.0931112019623876</v>
      </c>
      <c r="Y5" s="27">
        <f t="shared" si="1"/>
        <v>1.0932134096484054</v>
      </c>
      <c r="Z5" s="27">
        <f t="shared" si="1"/>
        <v>1.0939288634505315</v>
      </c>
      <c r="AA5" s="27">
        <f t="shared" si="1"/>
        <v>1.0946443172526574</v>
      </c>
      <c r="AB5" s="27">
        <f t="shared" si="1"/>
        <v>1.0951553556827474</v>
      </c>
      <c r="AC5" s="27">
        <f t="shared" si="1"/>
        <v>1.0954619787408013</v>
      </c>
      <c r="AD5" s="27">
        <f t="shared" si="1"/>
        <v>1.0955641864268193</v>
      </c>
      <c r="AE5" s="27">
        <f t="shared" si="1"/>
        <v>1.0958708094848733</v>
      </c>
      <c r="AF5" s="27">
        <f t="shared" si="1"/>
        <v>1.0963818479149632</v>
      </c>
      <c r="AG5" s="27">
        <f t="shared" si="1"/>
        <v>1.0970973017170893</v>
      </c>
      <c r="AH5" s="11" t="s">
        <v>198</v>
      </c>
      <c r="AI5" s="55"/>
    </row>
    <row r="6" spans="1:35" ht="14.7" customHeight="1" x14ac:dyDescent="0.25">
      <c r="A6" s="56" t="s">
        <v>177</v>
      </c>
      <c r="B6" s="11" t="s">
        <v>297</v>
      </c>
      <c r="C6" s="34">
        <v>32248</v>
      </c>
      <c r="D6" s="34">
        <v>33091</v>
      </c>
      <c r="E6" s="34">
        <v>33637</v>
      </c>
      <c r="F6" s="34">
        <v>33959</v>
      </c>
      <c r="G6" s="34">
        <v>34383</v>
      </c>
      <c r="H6" s="34">
        <v>34795</v>
      </c>
      <c r="I6" s="34">
        <v>35173</v>
      </c>
      <c r="J6" s="34">
        <v>35891</v>
      </c>
      <c r="K6" s="34">
        <v>36443</v>
      </c>
      <c r="L6" s="34">
        <v>36919</v>
      </c>
      <c r="M6" s="34">
        <v>37300</v>
      </c>
      <c r="N6" s="34">
        <v>37570</v>
      </c>
      <c r="O6" s="34">
        <v>37943</v>
      </c>
      <c r="P6" s="34">
        <v>38254</v>
      </c>
      <c r="Q6" s="34">
        <v>38512</v>
      </c>
      <c r="R6" s="34">
        <v>38766</v>
      </c>
      <c r="S6" s="34">
        <v>38998</v>
      </c>
      <c r="T6" s="34">
        <v>39214</v>
      </c>
      <c r="U6" s="34">
        <v>39438</v>
      </c>
      <c r="V6" s="34">
        <v>39658</v>
      </c>
      <c r="W6" s="34">
        <v>39883</v>
      </c>
      <c r="X6" s="34">
        <v>40088</v>
      </c>
      <c r="Y6" s="34">
        <v>40294</v>
      </c>
      <c r="Z6" s="34">
        <v>40495</v>
      </c>
      <c r="AA6" s="34">
        <v>40705</v>
      </c>
      <c r="AB6" s="34">
        <v>40905</v>
      </c>
      <c r="AC6" s="34">
        <v>41079</v>
      </c>
      <c r="AD6" s="34">
        <v>41235</v>
      </c>
      <c r="AE6" s="34">
        <v>41381</v>
      </c>
      <c r="AF6" s="34">
        <v>41522</v>
      </c>
      <c r="AG6" s="34">
        <v>41661</v>
      </c>
      <c r="AH6" s="11" t="s">
        <v>198</v>
      </c>
      <c r="AI6" s="55"/>
    </row>
    <row r="7" spans="1:35" ht="14.7" customHeight="1" x14ac:dyDescent="0.25">
      <c r="A7" s="56"/>
      <c r="B7" s="11" t="s">
        <v>298</v>
      </c>
      <c r="C7" s="11">
        <v>781.3</v>
      </c>
      <c r="D7" s="11">
        <v>785.8</v>
      </c>
      <c r="E7" s="11">
        <v>790</v>
      </c>
      <c r="F7" s="11">
        <v>794.9</v>
      </c>
      <c r="G7" s="11">
        <v>800.3</v>
      </c>
      <c r="H7" s="11">
        <v>805.6</v>
      </c>
      <c r="I7" s="11">
        <v>810.9</v>
      </c>
      <c r="J7" s="11">
        <v>816.1</v>
      </c>
      <c r="K7" s="11">
        <v>821.3</v>
      </c>
      <c r="L7" s="11">
        <v>826.4</v>
      </c>
      <c r="M7" s="11">
        <v>831.5</v>
      </c>
      <c r="N7" s="11">
        <v>836.2</v>
      </c>
      <c r="O7" s="11">
        <v>840</v>
      </c>
      <c r="P7" s="11">
        <v>843.3</v>
      </c>
      <c r="Q7" s="11">
        <v>846.1</v>
      </c>
      <c r="R7" s="11">
        <v>848.5</v>
      </c>
      <c r="S7" s="11">
        <v>850.5</v>
      </c>
      <c r="T7" s="11">
        <v>852.3</v>
      </c>
      <c r="U7" s="11">
        <v>853.8</v>
      </c>
      <c r="V7" s="11">
        <v>855.2</v>
      </c>
      <c r="W7" s="11">
        <v>856.5</v>
      </c>
      <c r="X7" s="11">
        <v>857.7</v>
      </c>
      <c r="Y7" s="11">
        <v>858.6</v>
      </c>
      <c r="Z7" s="11">
        <v>859.4</v>
      </c>
      <c r="AA7" s="11">
        <v>860</v>
      </c>
      <c r="AB7" s="11">
        <v>860.5</v>
      </c>
      <c r="AC7" s="11">
        <v>860.8</v>
      </c>
      <c r="AD7" s="11">
        <v>861</v>
      </c>
      <c r="AE7" s="11">
        <v>861.1</v>
      </c>
      <c r="AF7" s="11">
        <v>861.1</v>
      </c>
      <c r="AG7" s="11">
        <v>861.1</v>
      </c>
      <c r="AH7" s="11" t="s">
        <v>198</v>
      </c>
      <c r="AI7" s="55"/>
    </row>
    <row r="8" spans="1:35" ht="14.7" customHeight="1" x14ac:dyDescent="0.25">
      <c r="A8" s="56"/>
      <c r="B8" s="11" t="s">
        <v>299</v>
      </c>
      <c r="C8" s="11">
        <v>1.1200000000000001</v>
      </c>
      <c r="D8" s="11">
        <v>1.1599999999999999</v>
      </c>
      <c r="E8" s="11">
        <v>1.19</v>
      </c>
      <c r="F8" s="11">
        <v>1.21</v>
      </c>
      <c r="G8" s="11">
        <v>1.24</v>
      </c>
      <c r="H8" s="11">
        <v>1.27</v>
      </c>
      <c r="I8" s="11">
        <v>1.3</v>
      </c>
      <c r="J8" s="11">
        <v>1.33</v>
      </c>
      <c r="K8" s="11">
        <v>1.36</v>
      </c>
      <c r="L8" s="11">
        <v>1.4</v>
      </c>
      <c r="M8" s="11">
        <v>1.43</v>
      </c>
      <c r="N8" s="11">
        <v>1.47</v>
      </c>
      <c r="O8" s="11">
        <v>1.5</v>
      </c>
      <c r="P8" s="11">
        <v>1.54</v>
      </c>
      <c r="Q8" s="11">
        <v>1.57</v>
      </c>
      <c r="R8" s="11">
        <v>1.6</v>
      </c>
      <c r="S8" s="11">
        <v>1.64</v>
      </c>
      <c r="T8" s="11">
        <v>1.67</v>
      </c>
      <c r="U8" s="11">
        <v>1.7</v>
      </c>
      <c r="V8" s="11">
        <v>1.74</v>
      </c>
      <c r="W8" s="11">
        <v>1.77</v>
      </c>
      <c r="X8" s="11">
        <v>1.81</v>
      </c>
      <c r="Y8" s="11">
        <v>1.85</v>
      </c>
      <c r="Z8" s="11">
        <v>1.89</v>
      </c>
      <c r="AA8" s="11">
        <v>1.93</v>
      </c>
      <c r="AB8" s="11">
        <v>1.98</v>
      </c>
      <c r="AC8" s="11">
        <v>2.02</v>
      </c>
      <c r="AD8" s="11">
        <v>2.0699999999999998</v>
      </c>
      <c r="AE8" s="11">
        <v>2.11</v>
      </c>
      <c r="AF8" s="11">
        <v>2.16</v>
      </c>
      <c r="AG8" s="11">
        <v>2.21</v>
      </c>
      <c r="AH8" s="11" t="s">
        <v>198</v>
      </c>
      <c r="AI8" s="55"/>
    </row>
    <row r="9" spans="1:35" ht="14.7" customHeight="1" x14ac:dyDescent="0.25">
      <c r="A9" s="56"/>
      <c r="B9" s="11" t="s">
        <v>300</v>
      </c>
      <c r="C9" s="11">
        <v>1</v>
      </c>
      <c r="D9" s="27">
        <f t="shared" ref="D9:G9" si="2">(D7-$C7)/$C7+1</f>
        <v>1.0057596313835915</v>
      </c>
      <c r="E9" s="27">
        <f t="shared" si="2"/>
        <v>1.0111352873416102</v>
      </c>
      <c r="F9" s="27">
        <f t="shared" si="2"/>
        <v>1.0174068859592986</v>
      </c>
      <c r="G9" s="27">
        <f t="shared" si="2"/>
        <v>1.0243184436196084</v>
      </c>
      <c r="H9" s="27">
        <f t="shared" ref="H9:AG9" si="3">(H7-$C7)/$C7+1</f>
        <v>1.0311020094713939</v>
      </c>
      <c r="I9" s="27">
        <f t="shared" si="3"/>
        <v>1.0378855753231793</v>
      </c>
      <c r="J9" s="27">
        <f t="shared" si="3"/>
        <v>1.0445411493664407</v>
      </c>
      <c r="K9" s="27">
        <f t="shared" si="3"/>
        <v>1.0511967234097017</v>
      </c>
      <c r="L9" s="27">
        <f t="shared" si="3"/>
        <v>1.0577243056444388</v>
      </c>
      <c r="M9" s="27">
        <f t="shared" si="3"/>
        <v>1.0642518878791758</v>
      </c>
      <c r="N9" s="27">
        <f t="shared" si="3"/>
        <v>1.0702675028798159</v>
      </c>
      <c r="O9" s="27">
        <f t="shared" si="3"/>
        <v>1.0751311916037374</v>
      </c>
      <c r="P9" s="27">
        <f t="shared" si="3"/>
        <v>1.0793549212850377</v>
      </c>
      <c r="Q9" s="27">
        <f t="shared" si="3"/>
        <v>1.0829386919237169</v>
      </c>
      <c r="R9" s="27">
        <f t="shared" si="3"/>
        <v>1.086010495328299</v>
      </c>
      <c r="S9" s="27">
        <f t="shared" si="3"/>
        <v>1.0885703314987842</v>
      </c>
      <c r="T9" s="27">
        <f t="shared" si="3"/>
        <v>1.0908741840522207</v>
      </c>
      <c r="U9" s="27">
        <f t="shared" si="3"/>
        <v>1.0927940611800846</v>
      </c>
      <c r="V9" s="27">
        <f t="shared" si="3"/>
        <v>1.0945859464994241</v>
      </c>
      <c r="W9" s="27">
        <f t="shared" si="3"/>
        <v>1.0962498400102394</v>
      </c>
      <c r="X9" s="27">
        <f t="shared" si="3"/>
        <v>1.0977857417125305</v>
      </c>
      <c r="Y9" s="27">
        <f t="shared" si="3"/>
        <v>1.0989376679892489</v>
      </c>
      <c r="Z9" s="27">
        <f t="shared" si="3"/>
        <v>1.0999616024574428</v>
      </c>
      <c r="AA9" s="27">
        <f t="shared" si="3"/>
        <v>1.1007295533085883</v>
      </c>
      <c r="AB9" s="27">
        <f t="shared" si="3"/>
        <v>1.1013695123512095</v>
      </c>
      <c r="AC9" s="27">
        <f t="shared" si="3"/>
        <v>1.1017534877767823</v>
      </c>
      <c r="AD9" s="27">
        <f t="shared" si="3"/>
        <v>1.1020094713938309</v>
      </c>
      <c r="AE9" s="27">
        <f t="shared" si="3"/>
        <v>1.1021374632023551</v>
      </c>
      <c r="AF9" s="27">
        <f t="shared" si="3"/>
        <v>1.1021374632023551</v>
      </c>
      <c r="AG9" s="27">
        <f t="shared" si="3"/>
        <v>1.1021374632023551</v>
      </c>
      <c r="AH9" s="11" t="s">
        <v>198</v>
      </c>
      <c r="AI9" s="55"/>
    </row>
    <row r="10" spans="1:35" ht="14.7" customHeight="1" x14ac:dyDescent="0.25">
      <c r="A10" s="56" t="s">
        <v>192</v>
      </c>
      <c r="B10" s="11" t="s">
        <v>297</v>
      </c>
      <c r="C10" s="34">
        <v>6342</v>
      </c>
      <c r="D10" s="34">
        <v>6684</v>
      </c>
      <c r="E10" s="34">
        <v>6854</v>
      </c>
      <c r="F10" s="34">
        <v>6976</v>
      </c>
      <c r="G10" s="34">
        <v>7119</v>
      </c>
      <c r="H10" s="34">
        <v>7262</v>
      </c>
      <c r="I10" s="34">
        <v>7365</v>
      </c>
      <c r="J10" s="34">
        <v>7519</v>
      </c>
      <c r="K10" s="34">
        <v>7685</v>
      </c>
      <c r="L10" s="34">
        <v>7850</v>
      </c>
      <c r="M10" s="34">
        <v>8020</v>
      </c>
      <c r="N10" s="34">
        <v>8199</v>
      </c>
      <c r="O10" s="34">
        <v>8384</v>
      </c>
      <c r="P10" s="34">
        <v>8564</v>
      </c>
      <c r="Q10" s="34">
        <v>8731</v>
      </c>
      <c r="R10" s="34">
        <v>8884</v>
      </c>
      <c r="S10" s="34">
        <v>9024</v>
      </c>
      <c r="T10" s="34">
        <v>9157</v>
      </c>
      <c r="U10" s="34">
        <v>9288</v>
      </c>
      <c r="V10" s="34">
        <v>9417</v>
      </c>
      <c r="W10" s="34">
        <v>9546</v>
      </c>
      <c r="X10" s="34">
        <v>9680</v>
      </c>
      <c r="Y10" s="34">
        <v>9813</v>
      </c>
      <c r="Z10" s="34">
        <v>9954</v>
      </c>
      <c r="AA10" s="34">
        <v>10099</v>
      </c>
      <c r="AB10" s="34">
        <v>10246</v>
      </c>
      <c r="AC10" s="34">
        <v>10394</v>
      </c>
      <c r="AD10" s="34">
        <v>10544</v>
      </c>
      <c r="AE10" s="34">
        <v>10697</v>
      </c>
      <c r="AF10" s="34">
        <v>10855</v>
      </c>
      <c r="AG10" s="34">
        <v>11022</v>
      </c>
      <c r="AH10" s="11" t="s">
        <v>198</v>
      </c>
      <c r="AI10" s="55"/>
    </row>
    <row r="11" spans="1:35" ht="14.7" customHeight="1" x14ac:dyDescent="0.25">
      <c r="A11" s="56"/>
      <c r="B11" s="11" t="s">
        <v>298</v>
      </c>
      <c r="C11" s="11">
        <v>159.19999999999999</v>
      </c>
      <c r="D11" s="11">
        <v>162.1</v>
      </c>
      <c r="E11" s="11">
        <v>164.7</v>
      </c>
      <c r="F11" s="11">
        <v>167.1</v>
      </c>
      <c r="G11" s="11">
        <v>169.2</v>
      </c>
      <c r="H11" s="11">
        <v>171.5</v>
      </c>
      <c r="I11" s="11">
        <v>173.7</v>
      </c>
      <c r="J11" s="11">
        <v>176.1</v>
      </c>
      <c r="K11" s="11">
        <v>178.6</v>
      </c>
      <c r="L11" s="11">
        <v>181.3</v>
      </c>
      <c r="M11" s="11">
        <v>184</v>
      </c>
      <c r="N11" s="11">
        <v>186.6</v>
      </c>
      <c r="O11" s="11">
        <v>189.2</v>
      </c>
      <c r="P11" s="11">
        <v>191.8</v>
      </c>
      <c r="Q11" s="11">
        <v>194.2</v>
      </c>
      <c r="R11" s="11">
        <v>196.4</v>
      </c>
      <c r="S11" s="11">
        <v>198.4</v>
      </c>
      <c r="T11" s="11">
        <v>200.3</v>
      </c>
      <c r="U11" s="11">
        <v>202.1</v>
      </c>
      <c r="V11" s="11">
        <v>203.9</v>
      </c>
      <c r="W11" s="11">
        <v>205.4</v>
      </c>
      <c r="X11" s="11">
        <v>207</v>
      </c>
      <c r="Y11" s="11">
        <v>208.6</v>
      </c>
      <c r="Z11" s="11">
        <v>210.2</v>
      </c>
      <c r="AA11" s="11">
        <v>211.9</v>
      </c>
      <c r="AB11" s="11">
        <v>213.6</v>
      </c>
      <c r="AC11" s="11">
        <v>215.3</v>
      </c>
      <c r="AD11" s="11">
        <v>217</v>
      </c>
      <c r="AE11" s="11">
        <v>218.8</v>
      </c>
      <c r="AF11" s="11">
        <v>220.6</v>
      </c>
      <c r="AG11" s="11">
        <v>222.5</v>
      </c>
      <c r="AH11" s="11" t="s">
        <v>198</v>
      </c>
      <c r="AI11" s="55"/>
    </row>
    <row r="12" spans="1:35" ht="14.7" customHeight="1" x14ac:dyDescent="0.25">
      <c r="A12" s="56"/>
      <c r="B12" s="11" t="s">
        <v>299</v>
      </c>
      <c r="C12" s="11">
        <v>1.1200000000000001</v>
      </c>
      <c r="D12" s="11">
        <v>1.1499999999999999</v>
      </c>
      <c r="E12" s="11">
        <v>1.1599999999999999</v>
      </c>
      <c r="F12" s="11">
        <v>1.17</v>
      </c>
      <c r="G12" s="11">
        <v>1.18</v>
      </c>
      <c r="H12" s="11">
        <v>1.19</v>
      </c>
      <c r="I12" s="11">
        <v>1.2</v>
      </c>
      <c r="J12" s="11">
        <v>1.22</v>
      </c>
      <c r="K12" s="11">
        <v>1.23</v>
      </c>
      <c r="L12" s="11">
        <v>1.26</v>
      </c>
      <c r="M12" s="11">
        <v>1.28</v>
      </c>
      <c r="N12" s="11">
        <v>1.3</v>
      </c>
      <c r="O12" s="11">
        <v>1.32</v>
      </c>
      <c r="P12" s="11">
        <v>1.35</v>
      </c>
      <c r="Q12" s="11">
        <v>1.37</v>
      </c>
      <c r="R12" s="11">
        <v>1.4</v>
      </c>
      <c r="S12" s="11">
        <v>1.42</v>
      </c>
      <c r="T12" s="11">
        <v>1.45</v>
      </c>
      <c r="U12" s="11">
        <v>1.48</v>
      </c>
      <c r="V12" s="11">
        <v>1.5</v>
      </c>
      <c r="W12" s="11">
        <v>1.53</v>
      </c>
      <c r="X12" s="11">
        <v>1.56</v>
      </c>
      <c r="Y12" s="11">
        <v>1.59</v>
      </c>
      <c r="Z12" s="11">
        <v>1.62</v>
      </c>
      <c r="AA12" s="11">
        <v>1.65</v>
      </c>
      <c r="AB12" s="11">
        <v>1.68</v>
      </c>
      <c r="AC12" s="11">
        <v>1.71</v>
      </c>
      <c r="AD12" s="11">
        <v>1.74</v>
      </c>
      <c r="AE12" s="11">
        <v>1.76</v>
      </c>
      <c r="AF12" s="11">
        <v>1.79</v>
      </c>
      <c r="AG12" s="11">
        <v>1.82</v>
      </c>
      <c r="AH12" s="11" t="s">
        <v>198</v>
      </c>
      <c r="AI12" s="55"/>
    </row>
    <row r="13" spans="1:35" ht="14.7" customHeight="1" x14ac:dyDescent="0.25">
      <c r="A13" s="56"/>
      <c r="B13" s="11" t="s">
        <v>300</v>
      </c>
      <c r="C13" s="11">
        <v>1</v>
      </c>
      <c r="D13" s="27">
        <f t="shared" ref="D13:AF13" si="4">(D11-$C11)/$C11+1</f>
        <v>1.0182160804020102</v>
      </c>
      <c r="E13" s="27">
        <f t="shared" si="4"/>
        <v>1.0345477386934674</v>
      </c>
      <c r="F13" s="27">
        <f t="shared" si="4"/>
        <v>1.0496231155778895</v>
      </c>
      <c r="G13" s="27">
        <f t="shared" si="4"/>
        <v>1.0628140703517588</v>
      </c>
      <c r="H13" s="27">
        <f t="shared" ref="H13:AG13" si="5">(H11-$C11)/$C11+1</f>
        <v>1.0772613065326633</v>
      </c>
      <c r="I13" s="27">
        <f t="shared" si="4"/>
        <v>1.0910804020100502</v>
      </c>
      <c r="J13" s="27">
        <f t="shared" si="4"/>
        <v>1.1061557788944725</v>
      </c>
      <c r="K13" s="27">
        <f t="shared" si="4"/>
        <v>1.1218592964824121</v>
      </c>
      <c r="L13" s="27">
        <f t="shared" si="4"/>
        <v>1.1388190954773871</v>
      </c>
      <c r="M13" s="27">
        <f t="shared" si="5"/>
        <v>1.1557788944723619</v>
      </c>
      <c r="N13" s="27">
        <f t="shared" si="4"/>
        <v>1.1721105527638191</v>
      </c>
      <c r="O13" s="27">
        <f t="shared" si="4"/>
        <v>1.1884422110552764</v>
      </c>
      <c r="P13" s="27">
        <f t="shared" si="4"/>
        <v>1.2047738693467338</v>
      </c>
      <c r="Q13" s="27">
        <f t="shared" si="4"/>
        <v>1.2198492462311559</v>
      </c>
      <c r="R13" s="27">
        <f t="shared" si="5"/>
        <v>1.2336683417085428</v>
      </c>
      <c r="S13" s="27">
        <f t="shared" si="4"/>
        <v>1.2462311557788945</v>
      </c>
      <c r="T13" s="27">
        <f t="shared" si="4"/>
        <v>1.2581658291457289</v>
      </c>
      <c r="U13" s="27">
        <f t="shared" si="4"/>
        <v>1.2694723618090453</v>
      </c>
      <c r="V13" s="27">
        <f t="shared" si="4"/>
        <v>1.2807788944723619</v>
      </c>
      <c r="W13" s="27">
        <f t="shared" si="5"/>
        <v>1.2902010050251258</v>
      </c>
      <c r="X13" s="27">
        <f t="shared" si="4"/>
        <v>1.300251256281407</v>
      </c>
      <c r="Y13" s="27">
        <f t="shared" si="4"/>
        <v>1.3103015075376885</v>
      </c>
      <c r="Z13" s="27">
        <f t="shared" si="4"/>
        <v>1.3203517587939699</v>
      </c>
      <c r="AA13" s="27">
        <f t="shared" si="4"/>
        <v>1.331030150753769</v>
      </c>
      <c r="AB13" s="27">
        <f t="shared" si="5"/>
        <v>1.341708542713568</v>
      </c>
      <c r="AC13" s="27">
        <f t="shared" si="4"/>
        <v>1.352386934673367</v>
      </c>
      <c r="AD13" s="27">
        <f t="shared" si="4"/>
        <v>1.363065326633166</v>
      </c>
      <c r="AE13" s="27">
        <f t="shared" si="4"/>
        <v>1.3743718592964826</v>
      </c>
      <c r="AF13" s="27">
        <f t="shared" si="4"/>
        <v>1.385678391959799</v>
      </c>
      <c r="AG13" s="27">
        <f t="shared" si="5"/>
        <v>1.3976130653266332</v>
      </c>
      <c r="AH13" s="11" t="s">
        <v>198</v>
      </c>
      <c r="AI13" s="55"/>
    </row>
    <row r="14" spans="1:35" ht="14.7" customHeight="1" x14ac:dyDescent="0.25">
      <c r="A14" s="56" t="s">
        <v>193</v>
      </c>
      <c r="B14" s="11" t="s">
        <v>297</v>
      </c>
      <c r="C14" s="34">
        <v>30594</v>
      </c>
      <c r="D14" s="34">
        <v>32093</v>
      </c>
      <c r="E14" s="34">
        <v>32634</v>
      </c>
      <c r="F14" s="34">
        <v>31898</v>
      </c>
      <c r="G14" s="34">
        <v>31808</v>
      </c>
      <c r="H14" s="34">
        <v>31191</v>
      </c>
      <c r="I14" s="34">
        <v>30679</v>
      </c>
      <c r="J14" s="34">
        <v>29658</v>
      </c>
      <c r="K14" s="34">
        <v>28754</v>
      </c>
      <c r="L14" s="34">
        <v>28354</v>
      </c>
      <c r="M14" s="34">
        <v>27550</v>
      </c>
      <c r="N14" s="34">
        <v>27173</v>
      </c>
      <c r="O14" s="34">
        <v>26924</v>
      </c>
      <c r="P14" s="34">
        <v>26752</v>
      </c>
      <c r="Q14" s="34">
        <v>26311</v>
      </c>
      <c r="R14" s="34">
        <v>26364</v>
      </c>
      <c r="S14" s="34">
        <v>26407</v>
      </c>
      <c r="T14" s="34">
        <v>26544</v>
      </c>
      <c r="U14" s="34">
        <v>26538</v>
      </c>
      <c r="V14" s="34">
        <v>26590</v>
      </c>
      <c r="W14" s="34">
        <v>26603</v>
      </c>
      <c r="X14" s="34">
        <v>26580</v>
      </c>
      <c r="Y14" s="34">
        <v>26566</v>
      </c>
      <c r="Z14" s="34">
        <v>26571</v>
      </c>
      <c r="AA14" s="34">
        <v>26692</v>
      </c>
      <c r="AB14" s="34">
        <v>26696</v>
      </c>
      <c r="AC14" s="34">
        <v>26675</v>
      </c>
      <c r="AD14" s="34">
        <v>26798</v>
      </c>
      <c r="AE14" s="34">
        <v>26392</v>
      </c>
      <c r="AF14" s="34">
        <v>26420</v>
      </c>
      <c r="AG14" s="34">
        <v>26561</v>
      </c>
      <c r="AH14" s="11" t="s">
        <v>198</v>
      </c>
      <c r="AI14" s="55"/>
    </row>
    <row r="15" spans="1:35" ht="14.7" customHeight="1" x14ac:dyDescent="0.25">
      <c r="A15" s="56"/>
      <c r="B15" s="11" t="s">
        <v>298</v>
      </c>
      <c r="C15" s="11">
        <v>520.29999999999995</v>
      </c>
      <c r="D15" s="11">
        <v>518.70000000000005</v>
      </c>
      <c r="E15" s="11">
        <v>516.79999999999995</v>
      </c>
      <c r="F15" s="11">
        <v>515.1</v>
      </c>
      <c r="G15" s="11">
        <v>513.6</v>
      </c>
      <c r="H15" s="11">
        <v>511.6</v>
      </c>
      <c r="I15" s="11">
        <v>509.6</v>
      </c>
      <c r="J15" s="11">
        <v>507.4</v>
      </c>
      <c r="K15" s="11">
        <v>505.2</v>
      </c>
      <c r="L15" s="11">
        <v>503</v>
      </c>
      <c r="M15" s="11">
        <v>501.1</v>
      </c>
      <c r="N15" s="11">
        <v>499.6</v>
      </c>
      <c r="O15" s="11">
        <v>498.3</v>
      </c>
      <c r="P15" s="11">
        <v>497.7</v>
      </c>
      <c r="Q15" s="11">
        <v>497.5</v>
      </c>
      <c r="R15" s="11">
        <v>497.3</v>
      </c>
      <c r="S15" s="11">
        <v>497</v>
      </c>
      <c r="T15" s="11">
        <v>496.7</v>
      </c>
      <c r="U15" s="11">
        <v>496.3</v>
      </c>
      <c r="V15" s="11">
        <v>495.7</v>
      </c>
      <c r="W15" s="11">
        <v>494.6</v>
      </c>
      <c r="X15" s="11">
        <v>493.5</v>
      </c>
      <c r="Y15" s="11">
        <v>492.2</v>
      </c>
      <c r="Z15" s="11">
        <v>490.7</v>
      </c>
      <c r="AA15" s="11">
        <v>489.2</v>
      </c>
      <c r="AB15" s="11">
        <v>487.7</v>
      </c>
      <c r="AC15" s="11">
        <v>486.8</v>
      </c>
      <c r="AD15" s="11">
        <v>485.9</v>
      </c>
      <c r="AE15" s="11">
        <v>485.4</v>
      </c>
      <c r="AF15" s="11">
        <v>485</v>
      </c>
      <c r="AG15" s="11">
        <v>484.3</v>
      </c>
      <c r="AH15" s="11" t="s">
        <v>198</v>
      </c>
      <c r="AI15" s="55"/>
    </row>
    <row r="16" spans="1:35" ht="14.7" customHeight="1" x14ac:dyDescent="0.25">
      <c r="A16" s="56"/>
      <c r="B16" s="11" t="s">
        <v>299</v>
      </c>
      <c r="C16" s="11">
        <v>0.94</v>
      </c>
      <c r="D16" s="11">
        <v>0.96</v>
      </c>
      <c r="E16" s="11">
        <v>0.98</v>
      </c>
      <c r="F16" s="11">
        <v>1.02</v>
      </c>
      <c r="G16" s="11">
        <v>1.06</v>
      </c>
      <c r="H16" s="11">
        <v>1.0900000000000001</v>
      </c>
      <c r="I16" s="11">
        <v>1.1399999999999999</v>
      </c>
      <c r="J16" s="11">
        <v>1.19</v>
      </c>
      <c r="K16" s="11">
        <v>1.24</v>
      </c>
      <c r="L16" s="11">
        <v>1.29</v>
      </c>
      <c r="M16" s="11">
        <v>1.35</v>
      </c>
      <c r="N16" s="11">
        <v>1.4</v>
      </c>
      <c r="O16" s="11">
        <v>1.45</v>
      </c>
      <c r="P16" s="11">
        <v>1.51</v>
      </c>
      <c r="Q16" s="11">
        <v>1.57</v>
      </c>
      <c r="R16" s="11">
        <v>1.62</v>
      </c>
      <c r="S16" s="11">
        <v>1.68</v>
      </c>
      <c r="T16" s="11">
        <v>1.73</v>
      </c>
      <c r="U16" s="11">
        <v>1.79</v>
      </c>
      <c r="V16" s="11">
        <v>1.86</v>
      </c>
      <c r="W16" s="11">
        <v>1.92</v>
      </c>
      <c r="X16" s="11">
        <v>1.99</v>
      </c>
      <c r="Y16" s="11">
        <v>2.06</v>
      </c>
      <c r="Z16" s="11">
        <v>2.13</v>
      </c>
      <c r="AA16" s="11">
        <v>2.2000000000000002</v>
      </c>
      <c r="AB16" s="11">
        <v>2.27</v>
      </c>
      <c r="AC16" s="11">
        <v>2.34</v>
      </c>
      <c r="AD16" s="11">
        <v>2.41</v>
      </c>
      <c r="AE16" s="11">
        <v>2.4900000000000002</v>
      </c>
      <c r="AF16" s="11">
        <v>2.57</v>
      </c>
      <c r="AG16" s="11">
        <v>2.64</v>
      </c>
      <c r="AH16" s="11" t="s">
        <v>198</v>
      </c>
      <c r="AI16" s="55"/>
    </row>
    <row r="17" spans="1:35" ht="14.7" customHeight="1" x14ac:dyDescent="0.25">
      <c r="A17" s="56"/>
      <c r="B17" s="11" t="s">
        <v>300</v>
      </c>
      <c r="C17" s="11">
        <v>1</v>
      </c>
      <c r="D17" s="27">
        <f t="shared" ref="D17:AF17" si="6">(D15-$C15)/$C15+1</f>
        <v>0.99692485104747275</v>
      </c>
      <c r="E17" s="27">
        <f t="shared" si="6"/>
        <v>0.99327311166634635</v>
      </c>
      <c r="F17" s="27">
        <f t="shared" si="6"/>
        <v>0.99000576590428613</v>
      </c>
      <c r="G17" s="27">
        <f t="shared" si="6"/>
        <v>0.98712281376129174</v>
      </c>
      <c r="H17" s="27">
        <f t="shared" ref="H17:AG17" si="7">(H15-$C15)/$C15+1</f>
        <v>0.98327887757063248</v>
      </c>
      <c r="I17" s="27">
        <f t="shared" si="6"/>
        <v>0.97943494137997322</v>
      </c>
      <c r="J17" s="27">
        <f t="shared" si="6"/>
        <v>0.97520661157024802</v>
      </c>
      <c r="K17" s="27">
        <f t="shared" si="6"/>
        <v>0.97097828176052281</v>
      </c>
      <c r="L17" s="27">
        <f t="shared" si="6"/>
        <v>0.96674995195079771</v>
      </c>
      <c r="M17" s="27">
        <f t="shared" si="7"/>
        <v>0.96309821256967143</v>
      </c>
      <c r="N17" s="27">
        <f t="shared" si="6"/>
        <v>0.96021526042667704</v>
      </c>
      <c r="O17" s="27">
        <f t="shared" si="6"/>
        <v>0.95771670190274849</v>
      </c>
      <c r="P17" s="27">
        <f t="shared" si="6"/>
        <v>0.95656352104555076</v>
      </c>
      <c r="Q17" s="27">
        <f t="shared" si="6"/>
        <v>0.95617912742648481</v>
      </c>
      <c r="R17" s="27">
        <f t="shared" si="7"/>
        <v>0.95579473380741886</v>
      </c>
      <c r="S17" s="27">
        <f t="shared" si="6"/>
        <v>0.95521814337882005</v>
      </c>
      <c r="T17" s="27">
        <f t="shared" si="6"/>
        <v>0.95464155295022113</v>
      </c>
      <c r="U17" s="27">
        <f t="shared" si="6"/>
        <v>0.95387276571208934</v>
      </c>
      <c r="V17" s="27">
        <f t="shared" si="6"/>
        <v>0.9527195848548915</v>
      </c>
      <c r="W17" s="27">
        <f t="shared" si="7"/>
        <v>0.95060541995002901</v>
      </c>
      <c r="X17" s="27">
        <f t="shared" si="6"/>
        <v>0.94849125504516629</v>
      </c>
      <c r="Y17" s="27">
        <f t="shared" si="6"/>
        <v>0.94599269652123785</v>
      </c>
      <c r="Z17" s="27">
        <f t="shared" si="6"/>
        <v>0.94310974437824335</v>
      </c>
      <c r="AA17" s="27">
        <f t="shared" si="6"/>
        <v>0.94022679223524896</v>
      </c>
      <c r="AB17" s="27">
        <f t="shared" si="7"/>
        <v>0.93734384009225458</v>
      </c>
      <c r="AC17" s="27">
        <f t="shared" si="6"/>
        <v>0.93561406880645792</v>
      </c>
      <c r="AD17" s="27">
        <f t="shared" si="6"/>
        <v>0.93388429752066116</v>
      </c>
      <c r="AE17" s="27">
        <f t="shared" si="6"/>
        <v>0.9329233134729964</v>
      </c>
      <c r="AF17" s="27">
        <f t="shared" si="6"/>
        <v>0.93215452623486461</v>
      </c>
      <c r="AG17" s="27">
        <f t="shared" si="7"/>
        <v>0.9308091485681339</v>
      </c>
      <c r="AH17" s="11" t="s">
        <v>198</v>
      </c>
      <c r="AI17" s="55"/>
    </row>
    <row r="18" spans="1:35" ht="14.7" customHeight="1" x14ac:dyDescent="0.25">
      <c r="A18" s="56"/>
      <c r="B18" s="11" t="s">
        <v>301</v>
      </c>
      <c r="C18" s="11">
        <v>282.67</v>
      </c>
      <c r="D18" s="11">
        <v>267.37</v>
      </c>
      <c r="E18" s="11">
        <v>270.63</v>
      </c>
      <c r="F18" s="11">
        <v>269.45</v>
      </c>
      <c r="G18" s="11">
        <v>256.79000000000002</v>
      </c>
      <c r="H18" s="11">
        <v>248</v>
      </c>
      <c r="I18" s="11">
        <v>229.24</v>
      </c>
      <c r="J18" s="11">
        <v>191.34</v>
      </c>
      <c r="K18" s="11">
        <v>164.5</v>
      </c>
      <c r="L18" s="11">
        <v>154.77000000000001</v>
      </c>
      <c r="M18" s="11">
        <v>148.55000000000001</v>
      </c>
      <c r="N18" s="11">
        <v>153.55000000000001</v>
      </c>
      <c r="O18" s="11">
        <v>148.46</v>
      </c>
      <c r="P18" s="11">
        <v>137.6</v>
      </c>
      <c r="Q18" s="11">
        <v>142.59</v>
      </c>
      <c r="R18" s="11">
        <v>104.23</v>
      </c>
      <c r="S18" s="11">
        <v>89.6</v>
      </c>
      <c r="T18" s="11">
        <v>89.78</v>
      </c>
      <c r="U18" s="11">
        <v>81.709999999999994</v>
      </c>
      <c r="V18" s="11">
        <v>75.7</v>
      </c>
      <c r="W18" s="11">
        <v>69.209999999999994</v>
      </c>
      <c r="X18" s="11">
        <v>69.41</v>
      </c>
      <c r="Y18" s="11">
        <v>70.45</v>
      </c>
      <c r="Z18" s="11">
        <v>66.319999999999993</v>
      </c>
      <c r="AA18" s="11">
        <v>63.36</v>
      </c>
      <c r="AB18" s="11">
        <v>54.83</v>
      </c>
      <c r="AC18" s="11">
        <v>44.95</v>
      </c>
      <c r="AD18" s="11">
        <v>31.1</v>
      </c>
      <c r="AE18" s="11">
        <v>15.75</v>
      </c>
      <c r="AF18" s="11">
        <v>10.8</v>
      </c>
      <c r="AG18" s="11">
        <v>8.41</v>
      </c>
      <c r="AH18" s="11" t="s">
        <v>198</v>
      </c>
      <c r="AI18" s="55"/>
    </row>
    <row r="19" spans="1:35" ht="14.7" customHeight="1" x14ac:dyDescent="0.25">
      <c r="A19" s="56"/>
      <c r="B19" s="11" t="s">
        <v>302</v>
      </c>
      <c r="C19" s="35">
        <f t="shared" ref="C19:AG19" si="8">C18*2.182</f>
        <v>616.78593999999998</v>
      </c>
      <c r="D19" s="35">
        <f t="shared" si="8"/>
        <v>583.40134</v>
      </c>
      <c r="E19" s="35">
        <f t="shared" si="8"/>
        <v>590.51465999999994</v>
      </c>
      <c r="F19" s="35">
        <f t="shared" si="8"/>
        <v>587.93989999999997</v>
      </c>
      <c r="G19" s="35">
        <f t="shared" si="8"/>
        <v>560.31578000000002</v>
      </c>
      <c r="H19" s="35">
        <f t="shared" si="8"/>
        <v>541.13599999999997</v>
      </c>
      <c r="I19" s="35">
        <f t="shared" si="8"/>
        <v>500.20168000000001</v>
      </c>
      <c r="J19" s="35">
        <f t="shared" si="8"/>
        <v>417.50387999999998</v>
      </c>
      <c r="K19" s="35">
        <f t="shared" si="8"/>
        <v>358.93899999999996</v>
      </c>
      <c r="L19" s="35">
        <f t="shared" si="8"/>
        <v>337.70814000000001</v>
      </c>
      <c r="M19" s="35">
        <f t="shared" si="8"/>
        <v>324.1361</v>
      </c>
      <c r="N19" s="35">
        <f t="shared" si="8"/>
        <v>335.04610000000002</v>
      </c>
      <c r="O19" s="35">
        <f t="shared" si="8"/>
        <v>323.93972000000002</v>
      </c>
      <c r="P19" s="35">
        <f t="shared" si="8"/>
        <v>300.2432</v>
      </c>
      <c r="Q19" s="35">
        <f t="shared" si="8"/>
        <v>311.13137999999998</v>
      </c>
      <c r="R19" s="35">
        <f t="shared" si="8"/>
        <v>227.42985999999999</v>
      </c>
      <c r="S19" s="35">
        <f t="shared" si="8"/>
        <v>195.50719999999998</v>
      </c>
      <c r="T19" s="35">
        <f t="shared" si="8"/>
        <v>195.89995999999999</v>
      </c>
      <c r="U19" s="35">
        <f t="shared" si="8"/>
        <v>178.29121999999998</v>
      </c>
      <c r="V19" s="35">
        <f t="shared" si="8"/>
        <v>165.17740000000001</v>
      </c>
      <c r="W19" s="35">
        <f t="shared" si="8"/>
        <v>151.01621999999998</v>
      </c>
      <c r="X19" s="35">
        <f t="shared" si="8"/>
        <v>151.45262</v>
      </c>
      <c r="Y19" s="35">
        <f t="shared" si="8"/>
        <v>153.72190000000001</v>
      </c>
      <c r="Z19" s="35">
        <f t="shared" si="8"/>
        <v>144.71023999999997</v>
      </c>
      <c r="AA19" s="35">
        <f t="shared" si="8"/>
        <v>138.25152</v>
      </c>
      <c r="AB19" s="35">
        <f t="shared" si="8"/>
        <v>119.63905999999999</v>
      </c>
      <c r="AC19" s="35">
        <f t="shared" si="8"/>
        <v>98.0809</v>
      </c>
      <c r="AD19" s="35">
        <f t="shared" si="8"/>
        <v>67.860200000000006</v>
      </c>
      <c r="AE19" s="35">
        <f t="shared" si="8"/>
        <v>34.366500000000002</v>
      </c>
      <c r="AF19" s="35">
        <f t="shared" si="8"/>
        <v>23.5656</v>
      </c>
      <c r="AG19" s="35">
        <f t="shared" si="8"/>
        <v>18.350619999999999</v>
      </c>
      <c r="AH19" s="11" t="s">
        <v>198</v>
      </c>
      <c r="AI19" s="55"/>
    </row>
    <row r="20" spans="1:35" ht="14.7" customHeight="1" x14ac:dyDescent="0.25">
      <c r="A20" s="56"/>
      <c r="B20" s="11" t="s">
        <v>303</v>
      </c>
      <c r="C20" s="11">
        <f t="shared" ref="C20:AG20" si="9">C18/$C18</f>
        <v>1</v>
      </c>
      <c r="D20" s="11">
        <f t="shared" si="9"/>
        <v>0.94587327979622882</v>
      </c>
      <c r="E20" s="11">
        <f t="shared" si="9"/>
        <v>0.95740616266317602</v>
      </c>
      <c r="F20" s="11">
        <f t="shared" si="9"/>
        <v>0.95323168358863686</v>
      </c>
      <c r="G20" s="11">
        <f t="shared" si="9"/>
        <v>0.9084444758906145</v>
      </c>
      <c r="H20" s="11">
        <f t="shared" si="9"/>
        <v>0.87734814447942822</v>
      </c>
      <c r="I20" s="11">
        <f t="shared" si="9"/>
        <v>0.81098100258251671</v>
      </c>
      <c r="J20" s="11">
        <f t="shared" si="9"/>
        <v>0.67690239501892668</v>
      </c>
      <c r="K20" s="11">
        <f t="shared" si="9"/>
        <v>0.58195068454381427</v>
      </c>
      <c r="L20" s="11">
        <f t="shared" si="9"/>
        <v>0.54752892064952063</v>
      </c>
      <c r="M20" s="11">
        <f t="shared" si="9"/>
        <v>0.52552446315491563</v>
      </c>
      <c r="N20" s="11">
        <f t="shared" si="9"/>
        <v>0.54321293380974278</v>
      </c>
      <c r="O20" s="11">
        <f t="shared" si="9"/>
        <v>0.52520607068312875</v>
      </c>
      <c r="P20" s="11">
        <f t="shared" si="9"/>
        <v>0.48678671242084404</v>
      </c>
      <c r="Q20" s="11">
        <f t="shared" si="9"/>
        <v>0.50443980613436157</v>
      </c>
      <c r="R20" s="11">
        <f t="shared" si="9"/>
        <v>0.36873385927052749</v>
      </c>
      <c r="S20" s="11">
        <f t="shared" si="9"/>
        <v>0.3169773941345031</v>
      </c>
      <c r="T20" s="11">
        <f t="shared" si="9"/>
        <v>0.31761417907807687</v>
      </c>
      <c r="U20" s="11">
        <f t="shared" si="9"/>
        <v>0.28906498744118581</v>
      </c>
      <c r="V20" s="11">
        <f t="shared" si="9"/>
        <v>0.26780344571408354</v>
      </c>
      <c r="W20" s="11">
        <f t="shared" si="9"/>
        <v>0.24484381080411785</v>
      </c>
      <c r="X20" s="11">
        <f t="shared" si="9"/>
        <v>0.24555134963031094</v>
      </c>
      <c r="Y20" s="11">
        <f t="shared" si="9"/>
        <v>0.24923055152651502</v>
      </c>
      <c r="Z20" s="11">
        <f t="shared" si="9"/>
        <v>0.23461987476562773</v>
      </c>
      <c r="AA20" s="11">
        <f t="shared" si="9"/>
        <v>0.22414830013797005</v>
      </c>
      <c r="AB20" s="11">
        <f t="shared" si="9"/>
        <v>0.19397176920083489</v>
      </c>
      <c r="AC20" s="11">
        <f t="shared" si="9"/>
        <v>0.15901935118689639</v>
      </c>
      <c r="AD20" s="11">
        <f t="shared" si="9"/>
        <v>0.11002228747302509</v>
      </c>
      <c r="AE20" s="11">
        <f t="shared" si="9"/>
        <v>5.5718682562705624E-2</v>
      </c>
      <c r="AF20" s="11">
        <f t="shared" si="9"/>
        <v>3.8207096614426714E-2</v>
      </c>
      <c r="AG20" s="11">
        <f t="shared" si="9"/>
        <v>2.9752007641419321E-2</v>
      </c>
      <c r="AH20" s="11" t="s">
        <v>198</v>
      </c>
      <c r="AI20" s="55"/>
    </row>
    <row r="21" spans="1:35" ht="14.7" customHeight="1" x14ac:dyDescent="0.25">
      <c r="A21" s="56" t="s">
        <v>304</v>
      </c>
      <c r="B21" s="11" t="s">
        <v>305</v>
      </c>
      <c r="C21" s="32">
        <v>11274.06</v>
      </c>
      <c r="D21" s="32">
        <v>11779.53</v>
      </c>
      <c r="E21" s="32">
        <v>12072.65</v>
      </c>
      <c r="F21" s="32">
        <v>12093.72</v>
      </c>
      <c r="G21" s="32">
        <v>12077.88</v>
      </c>
      <c r="H21" s="32">
        <v>12017.66</v>
      </c>
      <c r="I21" s="32">
        <v>11971.91</v>
      </c>
      <c r="J21" s="32">
        <v>11924.06</v>
      </c>
      <c r="K21" s="32">
        <v>11835.65</v>
      </c>
      <c r="L21" s="32">
        <v>11753.41</v>
      </c>
      <c r="M21" s="32">
        <v>11659.25</v>
      </c>
      <c r="N21" s="32">
        <v>11570.98</v>
      </c>
      <c r="O21" s="32">
        <v>11467.28</v>
      </c>
      <c r="P21" s="32">
        <v>11329.66</v>
      </c>
      <c r="Q21" s="32">
        <v>11169.45</v>
      </c>
      <c r="R21" s="32">
        <v>11018.63</v>
      </c>
      <c r="S21" s="32">
        <v>10849.98</v>
      </c>
      <c r="T21" s="32">
        <v>10690.71</v>
      </c>
      <c r="U21" s="32">
        <v>10556.87</v>
      </c>
      <c r="V21" s="32">
        <v>10425.67</v>
      </c>
      <c r="W21" s="32">
        <v>10263.41</v>
      </c>
      <c r="X21" s="32">
        <v>10099.36</v>
      </c>
      <c r="Y21" s="32">
        <v>9927.61</v>
      </c>
      <c r="Z21" s="32">
        <v>9788.94</v>
      </c>
      <c r="AA21" s="32">
        <v>9657.5300000000007</v>
      </c>
      <c r="AB21" s="32">
        <v>9519.7999999999993</v>
      </c>
      <c r="AC21" s="32">
        <v>9392.77</v>
      </c>
      <c r="AD21" s="32">
        <v>9276.0400000000009</v>
      </c>
      <c r="AE21" s="32">
        <v>9171.06</v>
      </c>
      <c r="AF21" s="32">
        <v>9075.49</v>
      </c>
      <c r="AG21" s="32">
        <v>8991.19</v>
      </c>
      <c r="AH21" s="11" t="s">
        <v>198</v>
      </c>
      <c r="AI21" s="55"/>
    </row>
    <row r="22" spans="1:35" ht="14.7" customHeight="1" x14ac:dyDescent="0.25">
      <c r="A22" s="56"/>
      <c r="B22" s="11" t="s">
        <v>306</v>
      </c>
      <c r="C22" s="11">
        <f t="shared" ref="C22:AG22" si="10">C21/$C21</f>
        <v>1</v>
      </c>
      <c r="D22" s="11">
        <f t="shared" si="10"/>
        <v>1.0448347800171367</v>
      </c>
      <c r="E22" s="11">
        <f t="shared" si="10"/>
        <v>1.0708342868496354</v>
      </c>
      <c r="F22" s="11">
        <f t="shared" si="10"/>
        <v>1.072703178801603</v>
      </c>
      <c r="G22" s="11">
        <f t="shared" si="10"/>
        <v>1.0712981836179689</v>
      </c>
      <c r="H22" s="11">
        <f t="shared" si="10"/>
        <v>1.0659567183428154</v>
      </c>
      <c r="I22" s="11">
        <f t="shared" si="10"/>
        <v>1.0618987303597818</v>
      </c>
      <c r="J22" s="11">
        <f t="shared" si="10"/>
        <v>1.0576544740758875</v>
      </c>
      <c r="K22" s="11">
        <f t="shared" si="10"/>
        <v>1.0498125786096579</v>
      </c>
      <c r="L22" s="11">
        <f t="shared" si="10"/>
        <v>1.0425179571511949</v>
      </c>
      <c r="M22" s="11">
        <f t="shared" si="10"/>
        <v>1.034166041337371</v>
      </c>
      <c r="N22" s="11">
        <f t="shared" si="10"/>
        <v>1.0263365637578654</v>
      </c>
      <c r="O22" s="11">
        <f t="shared" si="10"/>
        <v>1.0171384576629894</v>
      </c>
      <c r="P22" s="11">
        <f t="shared" si="10"/>
        <v>1.0049316750132606</v>
      </c>
      <c r="Q22" s="11">
        <f t="shared" si="10"/>
        <v>0.99072117764141765</v>
      </c>
      <c r="R22" s="11">
        <f t="shared" si="10"/>
        <v>0.97734356567199387</v>
      </c>
      <c r="S22" s="11">
        <f t="shared" si="10"/>
        <v>0.96238444712907334</v>
      </c>
      <c r="T22" s="11">
        <f t="shared" si="10"/>
        <v>0.9482573269966631</v>
      </c>
      <c r="U22" s="11">
        <f t="shared" si="10"/>
        <v>0.93638582728848363</v>
      </c>
      <c r="V22" s="11">
        <f t="shared" si="10"/>
        <v>0.92474849344424281</v>
      </c>
      <c r="W22" s="11">
        <f t="shared" si="10"/>
        <v>0.91035616273108355</v>
      </c>
      <c r="X22" s="11">
        <f t="shared" si="10"/>
        <v>0.89580506046623853</v>
      </c>
      <c r="Y22" s="11">
        <f t="shared" si="10"/>
        <v>0.88057097443157129</v>
      </c>
      <c r="Z22" s="11">
        <f t="shared" si="10"/>
        <v>0.86827105763141232</v>
      </c>
      <c r="AA22" s="11">
        <f t="shared" si="10"/>
        <v>0.85661509695708571</v>
      </c>
      <c r="AB22" s="11">
        <f t="shared" si="10"/>
        <v>0.84439855739635938</v>
      </c>
      <c r="AC22" s="11">
        <f t="shared" si="10"/>
        <v>0.83313109917811334</v>
      </c>
      <c r="AD22" s="11">
        <f t="shared" si="10"/>
        <v>0.82277724262599283</v>
      </c>
      <c r="AE22" s="11">
        <f t="shared" si="10"/>
        <v>0.81346560156678249</v>
      </c>
      <c r="AF22" s="11">
        <f t="shared" si="10"/>
        <v>0.80498861989380932</v>
      </c>
      <c r="AG22" s="11">
        <f t="shared" si="10"/>
        <v>0.79751127810212119</v>
      </c>
      <c r="AH22" s="11" t="s">
        <v>198</v>
      </c>
      <c r="AI22" s="55"/>
    </row>
    <row r="23" spans="1:35" ht="14.7" customHeight="1" x14ac:dyDescent="0.25">
      <c r="A23" s="56"/>
      <c r="B23" s="11" t="s">
        <v>307</v>
      </c>
      <c r="C23" s="11">
        <v>1.38</v>
      </c>
      <c r="D23" s="11">
        <v>1.35</v>
      </c>
      <c r="E23" s="11">
        <v>1.34</v>
      </c>
      <c r="F23" s="11">
        <v>1.34</v>
      </c>
      <c r="G23" s="11">
        <v>1.33</v>
      </c>
      <c r="H23" s="11">
        <v>1.32</v>
      </c>
      <c r="I23" s="11">
        <v>1.32</v>
      </c>
      <c r="J23" s="11">
        <v>1.32</v>
      </c>
      <c r="K23" s="11">
        <v>1.32</v>
      </c>
      <c r="L23" s="11">
        <v>1.3</v>
      </c>
      <c r="M23" s="11">
        <v>1.3</v>
      </c>
      <c r="N23" s="11">
        <v>1.29</v>
      </c>
      <c r="O23" s="11">
        <v>1.29</v>
      </c>
      <c r="P23" s="11">
        <v>1.28</v>
      </c>
      <c r="Q23" s="11">
        <v>1.28</v>
      </c>
      <c r="R23" s="11">
        <v>1.28</v>
      </c>
      <c r="S23" s="11">
        <v>1.28</v>
      </c>
      <c r="T23" s="11">
        <v>1.28</v>
      </c>
      <c r="U23" s="11">
        <v>1.28</v>
      </c>
      <c r="V23" s="11">
        <v>1.28</v>
      </c>
      <c r="W23" s="11">
        <v>1.28</v>
      </c>
      <c r="X23" s="11">
        <v>1.28</v>
      </c>
      <c r="Y23" s="11">
        <v>1.28</v>
      </c>
      <c r="Z23" s="11">
        <v>1.28</v>
      </c>
      <c r="AA23" s="11">
        <v>1.28</v>
      </c>
      <c r="AB23" s="11">
        <v>1.28</v>
      </c>
      <c r="AC23" s="11">
        <v>1.28</v>
      </c>
      <c r="AD23" s="11">
        <v>1.28</v>
      </c>
      <c r="AE23" s="11">
        <v>1.28</v>
      </c>
      <c r="AF23" s="11">
        <v>1.28</v>
      </c>
      <c r="AG23" s="11">
        <v>1.28</v>
      </c>
      <c r="AH23" s="11" t="s">
        <v>198</v>
      </c>
      <c r="AI23" s="55"/>
    </row>
    <row r="26" spans="1:35" ht="14.7" customHeight="1" x14ac:dyDescent="0.3">
      <c r="B26" s="16" t="s">
        <v>308</v>
      </c>
      <c r="C26" s="11">
        <v>1.02</v>
      </c>
    </row>
    <row r="28" spans="1:35" ht="14.7" customHeight="1" x14ac:dyDescent="0.3">
      <c r="A28" s="52" t="s">
        <v>309</v>
      </c>
      <c r="B28" s="53"/>
      <c r="C28" s="53"/>
      <c r="D28" s="54"/>
    </row>
    <row r="29" spans="1:35" ht="14.7" customHeight="1" x14ac:dyDescent="0.3">
      <c r="A29" s="16" t="s">
        <v>293</v>
      </c>
      <c r="B29" s="16" t="s">
        <v>310</v>
      </c>
      <c r="C29" s="16" t="s">
        <v>311</v>
      </c>
      <c r="D29" s="16" t="s">
        <v>296</v>
      </c>
    </row>
    <row r="30" spans="1:35" ht="14.7" customHeight="1" x14ac:dyDescent="0.25">
      <c r="A30" s="11" t="s">
        <v>193</v>
      </c>
      <c r="B30" s="28">
        <v>510550</v>
      </c>
      <c r="C30" s="29">
        <f>B30/B30</f>
        <v>1</v>
      </c>
      <c r="D30" s="30" t="s">
        <v>289</v>
      </c>
      <c r="E30" s="33"/>
      <c r="F30" s="33"/>
      <c r="G30" s="33"/>
      <c r="H30" s="33"/>
    </row>
    <row r="31" spans="1:35" ht="14.7" customHeight="1" x14ac:dyDescent="0.25">
      <c r="A31" s="11" t="s">
        <v>194</v>
      </c>
      <c r="B31" s="28">
        <f>B30-B32</f>
        <v>483895</v>
      </c>
      <c r="C31" s="29">
        <f>B31/B30</f>
        <v>0.94779159729703266</v>
      </c>
      <c r="D31" s="30" t="s">
        <v>312</v>
      </c>
      <c r="E31" s="33"/>
      <c r="F31" s="33"/>
      <c r="G31" s="33"/>
      <c r="H31" s="33"/>
    </row>
    <row r="32" spans="1:35" ht="14.7" customHeight="1" x14ac:dyDescent="0.25">
      <c r="A32" s="11" t="s">
        <v>196</v>
      </c>
      <c r="B32" s="28">
        <v>26655</v>
      </c>
      <c r="C32" s="29">
        <f>B32/B30</f>
        <v>5.2208402702967387E-2</v>
      </c>
      <c r="D32" s="30" t="s">
        <v>291</v>
      </c>
      <c r="E32" s="33"/>
      <c r="F32" s="33"/>
      <c r="G32" s="33"/>
      <c r="H32" s="33"/>
      <c r="N32" s="6"/>
      <c r="O32" s="6"/>
      <c r="P32" s="6"/>
      <c r="Q32" s="6"/>
      <c r="R32" s="6"/>
      <c r="S32" s="6"/>
      <c r="T32" s="6"/>
      <c r="U32" s="6"/>
      <c r="V32" s="6"/>
      <c r="W32" s="6"/>
    </row>
    <row r="35" spans="3:37" x14ac:dyDescent="0.25">
      <c r="C35" s="38"/>
      <c r="D35" s="39" t="s">
        <v>319</v>
      </c>
      <c r="E35" s="39" t="s">
        <v>223</v>
      </c>
    </row>
    <row r="36" spans="3:37" x14ac:dyDescent="0.25">
      <c r="C36" s="40" t="s">
        <v>319</v>
      </c>
      <c r="D36" s="25">
        <v>1</v>
      </c>
      <c r="E36" s="41">
        <f>1/D37</f>
        <v>1.0550749103186325E-6</v>
      </c>
    </row>
    <row r="37" spans="3:37" x14ac:dyDescent="0.25">
      <c r="C37" s="39" t="s">
        <v>223</v>
      </c>
      <c r="D37" s="41">
        <v>947800</v>
      </c>
      <c r="E37" s="25">
        <v>1</v>
      </c>
    </row>
    <row r="38" spans="3:37" ht="14.7" customHeight="1" x14ac:dyDescent="0.25">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42" spans="3:37" ht="14.7" customHeight="1" x14ac:dyDescent="0.25"/>
    <row r="43" spans="3:37" ht="14.7" customHeight="1" x14ac:dyDescent="0.25"/>
    <row r="44" spans="3:37" ht="14.7" customHeight="1" x14ac:dyDescent="0.25"/>
    <row r="45" spans="3:37" ht="14.7" customHeight="1" x14ac:dyDescent="0.25"/>
  </sheetData>
  <mergeCells count="7">
    <mergeCell ref="A28:D28"/>
    <mergeCell ref="AI2:AI23"/>
    <mergeCell ref="A2:A5"/>
    <mergeCell ref="A6:A9"/>
    <mergeCell ref="A10:A13"/>
    <mergeCell ref="A14:A20"/>
    <mergeCell ref="A21:A23"/>
  </mergeCells>
  <phoneticPr fontId="14" type="noConversion"/>
  <pageMargins left="0.78749999999999998" right="0.78749999999999998" top="0.78749999999999998" bottom="0.78749999999999998" header="0.511811023622047" footer="0.511811023622047"/>
  <pageSetup orientation="portrait" horizontalDpi="300" verticalDpi="300" r:id="rId1"/>
  <ignoredErrors>
    <ignoredError sqref="C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75"/>
  <sheetViews>
    <sheetView showGridLines="0" zoomScaleNormal="100" workbookViewId="0">
      <selection activeCell="A26" sqref="A26:A27"/>
    </sheetView>
  </sheetViews>
  <sheetFormatPr defaultColWidth="11.44140625" defaultRowHeight="13.2" x14ac:dyDescent="0.25"/>
  <cols>
    <col min="1" max="1" width="29" customWidth="1"/>
    <col min="2" max="2" width="12.5546875" customWidth="1"/>
    <col min="3" max="3" width="15" customWidth="1"/>
    <col min="4" max="4" width="13.88671875" bestFit="1" customWidth="1"/>
  </cols>
  <sheetData>
    <row r="1" spans="1:39" ht="17.100000000000001" customHeight="1" x14ac:dyDescent="0.3">
      <c r="A1" s="12" t="s">
        <v>1</v>
      </c>
      <c r="B1" s="12" t="s">
        <v>163</v>
      </c>
      <c r="C1" s="12" t="s">
        <v>164</v>
      </c>
      <c r="D1" s="12" t="s">
        <v>165</v>
      </c>
      <c r="E1" s="12" t="s">
        <v>313</v>
      </c>
      <c r="F1" s="12" t="s">
        <v>166</v>
      </c>
      <c r="G1" s="12">
        <v>2020</v>
      </c>
      <c r="H1" s="12">
        <v>2021</v>
      </c>
      <c r="I1" s="12">
        <v>2022</v>
      </c>
      <c r="J1" s="12">
        <v>2023</v>
      </c>
      <c r="K1" s="12">
        <v>2024</v>
      </c>
      <c r="L1" s="12">
        <v>2025</v>
      </c>
      <c r="M1" s="12">
        <v>2026</v>
      </c>
      <c r="N1" s="12">
        <v>2027</v>
      </c>
      <c r="O1" s="12">
        <v>2028</v>
      </c>
      <c r="P1" s="12">
        <v>2029</v>
      </c>
      <c r="Q1" s="12">
        <v>2030</v>
      </c>
      <c r="R1" s="12">
        <v>2031</v>
      </c>
      <c r="S1" s="12">
        <v>2032</v>
      </c>
      <c r="T1" s="12">
        <v>2033</v>
      </c>
      <c r="U1" s="12">
        <v>2034</v>
      </c>
      <c r="V1" s="12">
        <v>2035</v>
      </c>
      <c r="W1" s="12">
        <v>2036</v>
      </c>
      <c r="X1" s="12">
        <v>2037</v>
      </c>
      <c r="Y1" s="12">
        <v>2038</v>
      </c>
      <c r="Z1" s="12">
        <v>2039</v>
      </c>
      <c r="AA1" s="12">
        <v>2040</v>
      </c>
      <c r="AB1" s="12">
        <v>2041</v>
      </c>
      <c r="AC1" s="12">
        <v>2042</v>
      </c>
      <c r="AD1" s="12">
        <v>2043</v>
      </c>
      <c r="AE1" s="12">
        <v>2044</v>
      </c>
      <c r="AF1" s="12">
        <v>2045</v>
      </c>
      <c r="AG1" s="12">
        <v>2046</v>
      </c>
      <c r="AH1" s="12">
        <v>2047</v>
      </c>
      <c r="AI1" s="12">
        <v>2048</v>
      </c>
      <c r="AJ1" s="12">
        <v>2049</v>
      </c>
      <c r="AK1" s="12">
        <v>2050</v>
      </c>
      <c r="AL1" s="12" t="s">
        <v>167</v>
      </c>
      <c r="AM1" s="12" t="s">
        <v>168</v>
      </c>
    </row>
    <row r="2" spans="1:39" ht="14.7" customHeight="1" x14ac:dyDescent="0.25">
      <c r="A2" s="13" t="s">
        <v>4</v>
      </c>
      <c r="B2" s="13" t="s">
        <v>169</v>
      </c>
      <c r="C2" s="13" t="s">
        <v>170</v>
      </c>
      <c r="D2" s="13" t="s">
        <v>171</v>
      </c>
      <c r="E2" s="36">
        <v>2018</v>
      </c>
      <c r="F2" s="13" t="s">
        <v>314</v>
      </c>
      <c r="G2" s="14">
        <v>0.1</v>
      </c>
      <c r="H2" s="14">
        <v>0.1</v>
      </c>
      <c r="I2" s="14">
        <v>0.1</v>
      </c>
      <c r="J2" s="14">
        <v>0.1</v>
      </c>
      <c r="K2" s="14">
        <v>0.1</v>
      </c>
      <c r="L2" s="14" t="s">
        <v>172</v>
      </c>
      <c r="M2" s="14" t="s">
        <v>172</v>
      </c>
      <c r="N2" s="14" t="s">
        <v>172</v>
      </c>
      <c r="O2" s="14" t="s">
        <v>172</v>
      </c>
      <c r="P2" s="14" t="s">
        <v>172</v>
      </c>
      <c r="Q2" s="14" t="s">
        <v>172</v>
      </c>
      <c r="R2" s="14" t="s">
        <v>172</v>
      </c>
      <c r="S2" s="14" t="s">
        <v>172</v>
      </c>
      <c r="T2" s="14" t="s">
        <v>172</v>
      </c>
      <c r="U2" s="14" t="s">
        <v>172</v>
      </c>
      <c r="V2" s="14" t="s">
        <v>172</v>
      </c>
      <c r="W2" s="14" t="s">
        <v>172</v>
      </c>
      <c r="X2" s="14" t="s">
        <v>172</v>
      </c>
      <c r="Y2" s="14" t="s">
        <v>172</v>
      </c>
      <c r="Z2" s="14" t="s">
        <v>172</v>
      </c>
      <c r="AA2" s="14" t="s">
        <v>172</v>
      </c>
      <c r="AB2" s="14" t="s">
        <v>172</v>
      </c>
      <c r="AC2" s="14" t="s">
        <v>172</v>
      </c>
      <c r="AD2" s="14" t="s">
        <v>172</v>
      </c>
      <c r="AE2" s="14" t="s">
        <v>172</v>
      </c>
      <c r="AF2" s="14" t="s">
        <v>172</v>
      </c>
      <c r="AG2" s="14" t="s">
        <v>172</v>
      </c>
      <c r="AH2" s="14" t="s">
        <v>172</v>
      </c>
      <c r="AI2" s="14" t="s">
        <v>172</v>
      </c>
      <c r="AJ2" s="14" t="s">
        <v>172</v>
      </c>
      <c r="AK2" s="14" t="s">
        <v>172</v>
      </c>
      <c r="AL2" s="13" t="s">
        <v>173</v>
      </c>
      <c r="AM2" s="13">
        <v>1</v>
      </c>
    </row>
    <row r="3" spans="1:39" ht="14.7" customHeight="1" x14ac:dyDescent="0.25">
      <c r="A3" s="13" t="s">
        <v>7</v>
      </c>
      <c r="B3" s="13" t="s">
        <v>174</v>
      </c>
      <c r="C3" s="13"/>
      <c r="D3" s="13" t="s">
        <v>171</v>
      </c>
      <c r="E3" s="36">
        <v>2018</v>
      </c>
      <c r="F3" s="13" t="s">
        <v>314</v>
      </c>
      <c r="G3" s="14">
        <v>0.1</v>
      </c>
      <c r="H3" s="14">
        <v>0.1</v>
      </c>
      <c r="I3" s="14">
        <v>0.1</v>
      </c>
      <c r="J3" s="14">
        <v>0.1</v>
      </c>
      <c r="K3" s="14">
        <v>0.1</v>
      </c>
      <c r="L3" s="14" t="s">
        <v>172</v>
      </c>
      <c r="M3" s="14" t="s">
        <v>172</v>
      </c>
      <c r="N3" s="14" t="s">
        <v>172</v>
      </c>
      <c r="O3" s="14" t="s">
        <v>172</v>
      </c>
      <c r="P3" s="14" t="s">
        <v>172</v>
      </c>
      <c r="Q3" s="14" t="s">
        <v>172</v>
      </c>
      <c r="R3" s="14" t="s">
        <v>172</v>
      </c>
      <c r="S3" s="14" t="s">
        <v>172</v>
      </c>
      <c r="T3" s="14" t="s">
        <v>172</v>
      </c>
      <c r="U3" s="14" t="s">
        <v>172</v>
      </c>
      <c r="V3" s="14" t="s">
        <v>172</v>
      </c>
      <c r="W3" s="14" t="s">
        <v>172</v>
      </c>
      <c r="X3" s="14" t="s">
        <v>172</v>
      </c>
      <c r="Y3" s="14" t="s">
        <v>172</v>
      </c>
      <c r="Z3" s="14" t="s">
        <v>172</v>
      </c>
      <c r="AA3" s="14" t="s">
        <v>172</v>
      </c>
      <c r="AB3" s="14" t="s">
        <v>172</v>
      </c>
      <c r="AC3" s="14" t="s">
        <v>172</v>
      </c>
      <c r="AD3" s="14" t="s">
        <v>172</v>
      </c>
      <c r="AE3" s="14" t="s">
        <v>172</v>
      </c>
      <c r="AF3" s="14" t="s">
        <v>172</v>
      </c>
      <c r="AG3" s="14" t="s">
        <v>172</v>
      </c>
      <c r="AH3" s="14" t="s">
        <v>172</v>
      </c>
      <c r="AI3" s="14" t="s">
        <v>172</v>
      </c>
      <c r="AJ3" s="14" t="s">
        <v>172</v>
      </c>
      <c r="AK3" s="14" t="s">
        <v>172</v>
      </c>
      <c r="AL3" s="13" t="s">
        <v>173</v>
      </c>
      <c r="AM3" s="13">
        <v>1</v>
      </c>
    </row>
    <row r="4" spans="1:39" ht="14.7" customHeight="1" x14ac:dyDescent="0.25">
      <c r="A4" s="13" t="s">
        <v>11</v>
      </c>
      <c r="B4" s="13" t="s">
        <v>175</v>
      </c>
      <c r="C4" s="13"/>
      <c r="D4" s="13" t="s">
        <v>171</v>
      </c>
      <c r="E4" s="36">
        <v>2018</v>
      </c>
      <c r="F4" s="13" t="s">
        <v>314</v>
      </c>
      <c r="G4" s="14">
        <v>0.1</v>
      </c>
      <c r="H4" s="14">
        <v>0.1</v>
      </c>
      <c r="I4" s="14">
        <v>0.1</v>
      </c>
      <c r="J4" s="14">
        <v>0.1</v>
      </c>
      <c r="K4" s="14">
        <v>0.1</v>
      </c>
      <c r="L4" s="14" t="s">
        <v>172</v>
      </c>
      <c r="M4" s="14" t="s">
        <v>172</v>
      </c>
      <c r="N4" s="14" t="s">
        <v>172</v>
      </c>
      <c r="O4" s="14" t="s">
        <v>172</v>
      </c>
      <c r="P4" s="14" t="s">
        <v>172</v>
      </c>
      <c r="Q4" s="14" t="s">
        <v>172</v>
      </c>
      <c r="R4" s="14" t="s">
        <v>172</v>
      </c>
      <c r="S4" s="14" t="s">
        <v>172</v>
      </c>
      <c r="T4" s="14" t="s">
        <v>172</v>
      </c>
      <c r="U4" s="14" t="s">
        <v>172</v>
      </c>
      <c r="V4" s="14" t="s">
        <v>172</v>
      </c>
      <c r="W4" s="14" t="s">
        <v>172</v>
      </c>
      <c r="X4" s="14" t="s">
        <v>172</v>
      </c>
      <c r="Y4" s="14" t="s">
        <v>172</v>
      </c>
      <c r="Z4" s="14" t="s">
        <v>172</v>
      </c>
      <c r="AA4" s="14" t="s">
        <v>172</v>
      </c>
      <c r="AB4" s="14" t="s">
        <v>172</v>
      </c>
      <c r="AC4" s="14" t="s">
        <v>172</v>
      </c>
      <c r="AD4" s="14" t="s">
        <v>172</v>
      </c>
      <c r="AE4" s="14" t="s">
        <v>172</v>
      </c>
      <c r="AF4" s="14" t="s">
        <v>172</v>
      </c>
      <c r="AG4" s="14" t="s">
        <v>172</v>
      </c>
      <c r="AH4" s="14" t="s">
        <v>172</v>
      </c>
      <c r="AI4" s="14" t="s">
        <v>172</v>
      </c>
      <c r="AJ4" s="14" t="s">
        <v>172</v>
      </c>
      <c r="AK4" s="14" t="s">
        <v>172</v>
      </c>
      <c r="AL4" s="13" t="s">
        <v>173</v>
      </c>
      <c r="AM4" s="13">
        <v>1</v>
      </c>
    </row>
    <row r="5" spans="1:39" ht="14.7" customHeight="1" x14ac:dyDescent="0.25">
      <c r="A5" s="13" t="s">
        <v>13</v>
      </c>
      <c r="B5" s="13" t="s">
        <v>176</v>
      </c>
      <c r="C5" s="13"/>
      <c r="D5" s="13" t="s">
        <v>171</v>
      </c>
      <c r="E5" s="36">
        <v>2018</v>
      </c>
      <c r="F5" s="13" t="s">
        <v>314</v>
      </c>
      <c r="G5" s="14">
        <v>0.1</v>
      </c>
      <c r="H5" s="14">
        <v>0.1</v>
      </c>
      <c r="I5" s="14">
        <v>0.1</v>
      </c>
      <c r="J5" s="14">
        <v>0.1</v>
      </c>
      <c r="K5" s="14">
        <v>0.1</v>
      </c>
      <c r="L5" s="14" t="s">
        <v>172</v>
      </c>
      <c r="M5" s="14" t="s">
        <v>172</v>
      </c>
      <c r="N5" s="14" t="s">
        <v>172</v>
      </c>
      <c r="O5" s="14" t="s">
        <v>172</v>
      </c>
      <c r="P5" s="14" t="s">
        <v>172</v>
      </c>
      <c r="Q5" s="14" t="s">
        <v>172</v>
      </c>
      <c r="R5" s="14" t="s">
        <v>172</v>
      </c>
      <c r="S5" s="14" t="s">
        <v>172</v>
      </c>
      <c r="T5" s="14" t="s">
        <v>172</v>
      </c>
      <c r="U5" s="14" t="s">
        <v>172</v>
      </c>
      <c r="V5" s="14" t="s">
        <v>172</v>
      </c>
      <c r="W5" s="14" t="s">
        <v>172</v>
      </c>
      <c r="X5" s="14" t="s">
        <v>172</v>
      </c>
      <c r="Y5" s="14" t="s">
        <v>172</v>
      </c>
      <c r="Z5" s="14" t="s">
        <v>172</v>
      </c>
      <c r="AA5" s="14" t="s">
        <v>172</v>
      </c>
      <c r="AB5" s="14" t="s">
        <v>172</v>
      </c>
      <c r="AC5" s="14" t="s">
        <v>172</v>
      </c>
      <c r="AD5" s="14" t="s">
        <v>172</v>
      </c>
      <c r="AE5" s="14" t="s">
        <v>172</v>
      </c>
      <c r="AF5" s="14" t="s">
        <v>172</v>
      </c>
      <c r="AG5" s="14" t="s">
        <v>172</v>
      </c>
      <c r="AH5" s="14" t="s">
        <v>172</v>
      </c>
      <c r="AI5" s="14" t="s">
        <v>172</v>
      </c>
      <c r="AJ5" s="14" t="s">
        <v>172</v>
      </c>
      <c r="AK5" s="14" t="s">
        <v>172</v>
      </c>
      <c r="AL5" s="13" t="s">
        <v>173</v>
      </c>
      <c r="AM5" s="13">
        <v>1</v>
      </c>
    </row>
    <row r="6" spans="1:39" ht="14.7" customHeight="1" x14ac:dyDescent="0.25">
      <c r="A6" s="13" t="s">
        <v>15</v>
      </c>
      <c r="B6" s="13" t="s">
        <v>177</v>
      </c>
      <c r="C6" s="13"/>
      <c r="D6" s="13" t="s">
        <v>171</v>
      </c>
      <c r="E6" s="36">
        <v>2018</v>
      </c>
      <c r="F6" s="13" t="s">
        <v>314</v>
      </c>
      <c r="G6" s="14">
        <v>0.1</v>
      </c>
      <c r="H6" s="14">
        <v>0.1</v>
      </c>
      <c r="I6" s="14">
        <v>0.1</v>
      </c>
      <c r="J6" s="14">
        <v>0.1</v>
      </c>
      <c r="K6" s="14">
        <v>0.1</v>
      </c>
      <c r="L6" s="14" t="s">
        <v>172</v>
      </c>
      <c r="M6" s="14" t="s">
        <v>172</v>
      </c>
      <c r="N6" s="14" t="s">
        <v>172</v>
      </c>
      <c r="O6" s="14" t="s">
        <v>172</v>
      </c>
      <c r="P6" s="14" t="s">
        <v>172</v>
      </c>
      <c r="Q6" s="14" t="s">
        <v>172</v>
      </c>
      <c r="R6" s="14" t="s">
        <v>172</v>
      </c>
      <c r="S6" s="14" t="s">
        <v>172</v>
      </c>
      <c r="T6" s="14" t="s">
        <v>172</v>
      </c>
      <c r="U6" s="14" t="s">
        <v>172</v>
      </c>
      <c r="V6" s="14" t="s">
        <v>172</v>
      </c>
      <c r="W6" s="14" t="s">
        <v>172</v>
      </c>
      <c r="X6" s="14" t="s">
        <v>172</v>
      </c>
      <c r="Y6" s="14" t="s">
        <v>172</v>
      </c>
      <c r="Z6" s="14" t="s">
        <v>172</v>
      </c>
      <c r="AA6" s="14" t="s">
        <v>172</v>
      </c>
      <c r="AB6" s="14" t="s">
        <v>172</v>
      </c>
      <c r="AC6" s="14" t="s">
        <v>172</v>
      </c>
      <c r="AD6" s="14" t="s">
        <v>172</v>
      </c>
      <c r="AE6" s="14" t="s">
        <v>172</v>
      </c>
      <c r="AF6" s="14" t="s">
        <v>172</v>
      </c>
      <c r="AG6" s="14" t="s">
        <v>172</v>
      </c>
      <c r="AH6" s="14" t="s">
        <v>172</v>
      </c>
      <c r="AI6" s="14" t="s">
        <v>172</v>
      </c>
      <c r="AJ6" s="14" t="s">
        <v>172</v>
      </c>
      <c r="AK6" s="14" t="s">
        <v>172</v>
      </c>
      <c r="AL6" s="13" t="s">
        <v>173</v>
      </c>
      <c r="AM6" s="13">
        <v>1</v>
      </c>
    </row>
    <row r="7" spans="1:39" ht="14.7" customHeight="1" x14ac:dyDescent="0.25">
      <c r="A7" s="13" t="s">
        <v>17</v>
      </c>
      <c r="B7" s="13" t="s">
        <v>178</v>
      </c>
      <c r="C7" s="13"/>
      <c r="D7" s="13" t="s">
        <v>171</v>
      </c>
      <c r="E7" s="36">
        <v>2018</v>
      </c>
      <c r="F7" s="13" t="s">
        <v>314</v>
      </c>
      <c r="G7" s="14">
        <v>0.1</v>
      </c>
      <c r="H7" s="14">
        <v>0.1</v>
      </c>
      <c r="I7" s="14">
        <v>0.1</v>
      </c>
      <c r="J7" s="14">
        <v>0.1</v>
      </c>
      <c r="K7" s="14">
        <v>0.1</v>
      </c>
      <c r="L7" s="14" t="s">
        <v>172</v>
      </c>
      <c r="M7" s="14" t="s">
        <v>172</v>
      </c>
      <c r="N7" s="14" t="s">
        <v>172</v>
      </c>
      <c r="O7" s="14" t="s">
        <v>172</v>
      </c>
      <c r="P7" s="14" t="s">
        <v>172</v>
      </c>
      <c r="Q7" s="14" t="s">
        <v>172</v>
      </c>
      <c r="R7" s="14" t="s">
        <v>172</v>
      </c>
      <c r="S7" s="14" t="s">
        <v>172</v>
      </c>
      <c r="T7" s="14" t="s">
        <v>172</v>
      </c>
      <c r="U7" s="14" t="s">
        <v>172</v>
      </c>
      <c r="V7" s="14" t="s">
        <v>172</v>
      </c>
      <c r="W7" s="14" t="s">
        <v>172</v>
      </c>
      <c r="X7" s="14" t="s">
        <v>172</v>
      </c>
      <c r="Y7" s="14" t="s">
        <v>172</v>
      </c>
      <c r="Z7" s="14" t="s">
        <v>172</v>
      </c>
      <c r="AA7" s="14" t="s">
        <v>172</v>
      </c>
      <c r="AB7" s="14" t="s">
        <v>172</v>
      </c>
      <c r="AC7" s="14" t="s">
        <v>172</v>
      </c>
      <c r="AD7" s="14" t="s">
        <v>172</v>
      </c>
      <c r="AE7" s="14" t="s">
        <v>172</v>
      </c>
      <c r="AF7" s="14" t="s">
        <v>172</v>
      </c>
      <c r="AG7" s="14" t="s">
        <v>172</v>
      </c>
      <c r="AH7" s="14" t="s">
        <v>172</v>
      </c>
      <c r="AI7" s="14" t="s">
        <v>172</v>
      </c>
      <c r="AJ7" s="14" t="s">
        <v>172</v>
      </c>
      <c r="AK7" s="14" t="s">
        <v>172</v>
      </c>
      <c r="AL7" s="13" t="s">
        <v>173</v>
      </c>
      <c r="AM7" s="13">
        <v>1</v>
      </c>
    </row>
    <row r="8" spans="1:39" ht="14.7" customHeight="1" x14ac:dyDescent="0.25">
      <c r="A8" s="13" t="s">
        <v>19</v>
      </c>
      <c r="B8" s="13" t="s">
        <v>178</v>
      </c>
      <c r="C8" s="13"/>
      <c r="D8" s="13" t="s">
        <v>171</v>
      </c>
      <c r="E8" s="36">
        <v>2018</v>
      </c>
      <c r="F8" s="13" t="s">
        <v>314</v>
      </c>
      <c r="G8" s="14">
        <v>0.1</v>
      </c>
      <c r="H8" s="14">
        <v>0.1</v>
      </c>
      <c r="I8" s="14">
        <v>0.1</v>
      </c>
      <c r="J8" s="14">
        <v>0.1</v>
      </c>
      <c r="K8" s="14">
        <v>0.1</v>
      </c>
      <c r="L8" s="14" t="s">
        <v>172</v>
      </c>
      <c r="M8" s="14" t="s">
        <v>172</v>
      </c>
      <c r="N8" s="14" t="s">
        <v>172</v>
      </c>
      <c r="O8" s="14" t="s">
        <v>172</v>
      </c>
      <c r="P8" s="14" t="s">
        <v>172</v>
      </c>
      <c r="Q8" s="14" t="s">
        <v>172</v>
      </c>
      <c r="R8" s="14" t="s">
        <v>172</v>
      </c>
      <c r="S8" s="14" t="s">
        <v>172</v>
      </c>
      <c r="T8" s="14" t="s">
        <v>172</v>
      </c>
      <c r="U8" s="14" t="s">
        <v>172</v>
      </c>
      <c r="V8" s="14" t="s">
        <v>172</v>
      </c>
      <c r="W8" s="14" t="s">
        <v>172</v>
      </c>
      <c r="X8" s="14" t="s">
        <v>172</v>
      </c>
      <c r="Y8" s="14" t="s">
        <v>172</v>
      </c>
      <c r="Z8" s="14" t="s">
        <v>172</v>
      </c>
      <c r="AA8" s="14" t="s">
        <v>172</v>
      </c>
      <c r="AB8" s="14" t="s">
        <v>172</v>
      </c>
      <c r="AC8" s="14" t="s">
        <v>172</v>
      </c>
      <c r="AD8" s="14" t="s">
        <v>172</v>
      </c>
      <c r="AE8" s="14" t="s">
        <v>172</v>
      </c>
      <c r="AF8" s="14" t="s">
        <v>172</v>
      </c>
      <c r="AG8" s="14" t="s">
        <v>172</v>
      </c>
      <c r="AH8" s="14" t="s">
        <v>172</v>
      </c>
      <c r="AI8" s="14" t="s">
        <v>172</v>
      </c>
      <c r="AJ8" s="14" t="s">
        <v>172</v>
      </c>
      <c r="AK8" s="14" t="s">
        <v>172</v>
      </c>
      <c r="AL8" s="13" t="s">
        <v>173</v>
      </c>
      <c r="AM8" s="13">
        <v>1</v>
      </c>
    </row>
    <row r="9" spans="1:39" ht="14.7" customHeight="1" x14ac:dyDescent="0.25">
      <c r="A9" s="13" t="s">
        <v>21</v>
      </c>
      <c r="B9" s="13" t="s">
        <v>178</v>
      </c>
      <c r="C9" s="13"/>
      <c r="D9" s="13" t="s">
        <v>171</v>
      </c>
      <c r="E9" s="36">
        <v>2018</v>
      </c>
      <c r="F9" s="13" t="s">
        <v>314</v>
      </c>
      <c r="G9" s="14">
        <v>0.1</v>
      </c>
      <c r="H9" s="14">
        <v>0.1</v>
      </c>
      <c r="I9" s="14">
        <v>0.1</v>
      </c>
      <c r="J9" s="14">
        <v>0.1</v>
      </c>
      <c r="K9" s="14">
        <v>0.1</v>
      </c>
      <c r="L9" s="14" t="s">
        <v>172</v>
      </c>
      <c r="M9" s="14" t="s">
        <v>172</v>
      </c>
      <c r="N9" s="14" t="s">
        <v>172</v>
      </c>
      <c r="O9" s="14" t="s">
        <v>172</v>
      </c>
      <c r="P9" s="14" t="s">
        <v>172</v>
      </c>
      <c r="Q9" s="14" t="s">
        <v>172</v>
      </c>
      <c r="R9" s="14" t="s">
        <v>172</v>
      </c>
      <c r="S9" s="14" t="s">
        <v>172</v>
      </c>
      <c r="T9" s="14" t="s">
        <v>172</v>
      </c>
      <c r="U9" s="14" t="s">
        <v>172</v>
      </c>
      <c r="V9" s="14" t="s">
        <v>172</v>
      </c>
      <c r="W9" s="14" t="s">
        <v>172</v>
      </c>
      <c r="X9" s="14" t="s">
        <v>172</v>
      </c>
      <c r="Y9" s="14" t="s">
        <v>172</v>
      </c>
      <c r="Z9" s="14" t="s">
        <v>172</v>
      </c>
      <c r="AA9" s="14" t="s">
        <v>172</v>
      </c>
      <c r="AB9" s="14" t="s">
        <v>172</v>
      </c>
      <c r="AC9" s="14" t="s">
        <v>172</v>
      </c>
      <c r="AD9" s="14" t="s">
        <v>172</v>
      </c>
      <c r="AE9" s="14" t="s">
        <v>172</v>
      </c>
      <c r="AF9" s="14" t="s">
        <v>172</v>
      </c>
      <c r="AG9" s="14" t="s">
        <v>172</v>
      </c>
      <c r="AH9" s="14" t="s">
        <v>172</v>
      </c>
      <c r="AI9" s="14" t="s">
        <v>172</v>
      </c>
      <c r="AJ9" s="14" t="s">
        <v>172</v>
      </c>
      <c r="AK9" s="14" t="s">
        <v>172</v>
      </c>
      <c r="AL9" s="13" t="s">
        <v>173</v>
      </c>
      <c r="AM9" s="13">
        <v>1</v>
      </c>
    </row>
    <row r="10" spans="1:39" ht="14.7" customHeight="1" x14ac:dyDescent="0.25">
      <c r="A10" s="46" t="s">
        <v>43</v>
      </c>
      <c r="B10" s="13" t="s">
        <v>178</v>
      </c>
      <c r="C10" s="13" t="s">
        <v>179</v>
      </c>
      <c r="D10" s="13" t="s">
        <v>171</v>
      </c>
      <c r="E10" s="36">
        <v>2018</v>
      </c>
      <c r="F10" s="13" t="s">
        <v>315</v>
      </c>
      <c r="G10" s="14">
        <v>29.11</v>
      </c>
      <c r="H10" s="14">
        <v>29.11</v>
      </c>
      <c r="I10" s="14">
        <v>29.11</v>
      </c>
      <c r="J10" s="14">
        <v>29.11</v>
      </c>
      <c r="K10" s="14">
        <v>29.11</v>
      </c>
      <c r="L10" s="14">
        <v>29.11</v>
      </c>
      <c r="M10" s="14">
        <v>29.11</v>
      </c>
      <c r="N10" s="14">
        <v>29.11</v>
      </c>
      <c r="O10" s="14">
        <v>29.11</v>
      </c>
      <c r="P10" s="14">
        <v>29.11</v>
      </c>
      <c r="Q10" s="14">
        <v>29.11</v>
      </c>
      <c r="R10" s="14">
        <v>29.11</v>
      </c>
      <c r="S10" s="14">
        <v>29.11</v>
      </c>
      <c r="T10" s="14">
        <v>29.11</v>
      </c>
      <c r="U10" s="14">
        <v>29.11</v>
      </c>
      <c r="V10" s="14">
        <v>29.11</v>
      </c>
      <c r="W10" s="14">
        <v>29.11</v>
      </c>
      <c r="X10" s="14">
        <v>29.11</v>
      </c>
      <c r="Y10" s="14">
        <v>29.11</v>
      </c>
      <c r="Z10" s="14">
        <v>29.11</v>
      </c>
      <c r="AA10" s="14">
        <v>29.11</v>
      </c>
      <c r="AB10" s="14">
        <v>29.11</v>
      </c>
      <c r="AC10" s="14">
        <v>29.11</v>
      </c>
      <c r="AD10" s="14">
        <v>29.11</v>
      </c>
      <c r="AE10" s="14">
        <v>29.11</v>
      </c>
      <c r="AF10" s="14">
        <v>29.11</v>
      </c>
      <c r="AG10" s="14">
        <v>29.11</v>
      </c>
      <c r="AH10" s="14">
        <v>29.11</v>
      </c>
      <c r="AI10" s="14">
        <v>29.11</v>
      </c>
      <c r="AJ10" s="14">
        <v>29.11</v>
      </c>
      <c r="AK10" s="14">
        <v>29.11</v>
      </c>
      <c r="AL10" s="13" t="s">
        <v>170</v>
      </c>
      <c r="AM10" s="13">
        <v>0</v>
      </c>
    </row>
    <row r="11" spans="1:39" ht="14.7" customHeight="1" x14ac:dyDescent="0.25">
      <c r="A11" s="46"/>
      <c r="B11" s="13" t="s">
        <v>178</v>
      </c>
      <c r="C11" s="13" t="s">
        <v>179</v>
      </c>
      <c r="D11" s="13" t="s">
        <v>171</v>
      </c>
      <c r="E11" s="36">
        <v>2018</v>
      </c>
      <c r="F11" s="13" t="s">
        <v>314</v>
      </c>
      <c r="G11" s="14">
        <f>G10*'Conversion Factors'!C$23</f>
        <v>40.171799999999998</v>
      </c>
      <c r="H11" s="14">
        <f>H10*'Conversion Factors'!D$23</f>
        <v>39.298500000000004</v>
      </c>
      <c r="I11" s="14">
        <f>I10*'Conversion Factors'!E$23</f>
        <v>39.007400000000004</v>
      </c>
      <c r="J11" s="14">
        <f>J10*'Conversion Factors'!F$23</f>
        <v>39.007400000000004</v>
      </c>
      <c r="K11" s="14">
        <f>K10*'Conversion Factors'!G$23</f>
        <v>38.716300000000004</v>
      </c>
      <c r="L11" s="14">
        <f>L10*'Conversion Factors'!H$23</f>
        <v>38.425200000000004</v>
      </c>
      <c r="M11" s="14">
        <f>M10*'Conversion Factors'!I$23</f>
        <v>38.425200000000004</v>
      </c>
      <c r="N11" s="14">
        <f>N10*'Conversion Factors'!J$23</f>
        <v>38.425200000000004</v>
      </c>
      <c r="O11" s="14">
        <f>O10*'Conversion Factors'!K$23</f>
        <v>38.425200000000004</v>
      </c>
      <c r="P11" s="14">
        <f>P10*'Conversion Factors'!L$23</f>
        <v>37.843000000000004</v>
      </c>
      <c r="Q11" s="14">
        <f>Q10*'Conversion Factors'!M$23</f>
        <v>37.843000000000004</v>
      </c>
      <c r="R11" s="14">
        <f>R10*'Conversion Factors'!N$23</f>
        <v>37.551900000000003</v>
      </c>
      <c r="S11" s="14">
        <f>S10*'Conversion Factors'!O$23</f>
        <v>37.551900000000003</v>
      </c>
      <c r="T11" s="14">
        <f>T10*'Conversion Factors'!P$23</f>
        <v>37.260800000000003</v>
      </c>
      <c r="U11" s="14">
        <f>U10*'Conversion Factors'!Q$23</f>
        <v>37.260800000000003</v>
      </c>
      <c r="V11" s="14">
        <f>V10*'Conversion Factors'!R$23</f>
        <v>37.260800000000003</v>
      </c>
      <c r="W11" s="14">
        <f>W10*'Conversion Factors'!S$23</f>
        <v>37.260800000000003</v>
      </c>
      <c r="X11" s="14">
        <f>X10*'Conversion Factors'!T$23</f>
        <v>37.260800000000003</v>
      </c>
      <c r="Y11" s="14">
        <f>Y10*'Conversion Factors'!U$23</f>
        <v>37.260800000000003</v>
      </c>
      <c r="Z11" s="14">
        <f>Z10*'Conversion Factors'!V$23</f>
        <v>37.260800000000003</v>
      </c>
      <c r="AA11" s="14">
        <f>AA10*'Conversion Factors'!W$23</f>
        <v>37.260800000000003</v>
      </c>
      <c r="AB11" s="14">
        <f>AB10*'Conversion Factors'!X$23</f>
        <v>37.260800000000003</v>
      </c>
      <c r="AC11" s="14">
        <f>AC10*'Conversion Factors'!Y$23</f>
        <v>37.260800000000003</v>
      </c>
      <c r="AD11" s="14">
        <f>AD10*'Conversion Factors'!Z$23</f>
        <v>37.260800000000003</v>
      </c>
      <c r="AE11" s="14">
        <f>AE10*'Conversion Factors'!AA$23</f>
        <v>37.260800000000003</v>
      </c>
      <c r="AF11" s="14">
        <f>AF10*'Conversion Factors'!AB$23</f>
        <v>37.260800000000003</v>
      </c>
      <c r="AG11" s="14">
        <f>AG10*'Conversion Factors'!AC$23</f>
        <v>37.260800000000003</v>
      </c>
      <c r="AH11" s="14">
        <f>AH10*'Conversion Factors'!AD$23</f>
        <v>37.260800000000003</v>
      </c>
      <c r="AI11" s="14">
        <f>AI10*'Conversion Factors'!AE$23</f>
        <v>37.260800000000003</v>
      </c>
      <c r="AJ11" s="14">
        <f>AJ10*'Conversion Factors'!AF$23</f>
        <v>37.260800000000003</v>
      </c>
      <c r="AK11" s="14">
        <f>AK10*'Conversion Factors'!AG$23</f>
        <v>37.260800000000003</v>
      </c>
      <c r="AL11" s="13"/>
      <c r="AM11" s="13">
        <v>1</v>
      </c>
    </row>
    <row r="12" spans="1:39" ht="14.7" customHeight="1" x14ac:dyDescent="0.25">
      <c r="A12" s="46" t="s">
        <v>45</v>
      </c>
      <c r="B12" s="13" t="s">
        <v>178</v>
      </c>
      <c r="C12" s="13" t="s">
        <v>179</v>
      </c>
      <c r="D12" s="13" t="s">
        <v>171</v>
      </c>
      <c r="E12" s="36">
        <v>2018</v>
      </c>
      <c r="F12" s="13" t="s">
        <v>315</v>
      </c>
      <c r="G12" s="14">
        <v>137.46</v>
      </c>
      <c r="H12" s="14">
        <v>137.46</v>
      </c>
      <c r="I12" s="14">
        <v>137.46</v>
      </c>
      <c r="J12" s="14">
        <v>137.46</v>
      </c>
      <c r="K12" s="14">
        <v>137.46</v>
      </c>
      <c r="L12" s="14">
        <v>137.46</v>
      </c>
      <c r="M12" s="14">
        <v>137.46</v>
      </c>
      <c r="N12" s="14">
        <v>137.46</v>
      </c>
      <c r="O12" s="14">
        <v>137.46</v>
      </c>
      <c r="P12" s="14">
        <v>137.46</v>
      </c>
      <c r="Q12" s="14">
        <v>137.46</v>
      </c>
      <c r="R12" s="14">
        <v>137.46</v>
      </c>
      <c r="S12" s="14">
        <v>137.46</v>
      </c>
      <c r="T12" s="14">
        <v>137.46</v>
      </c>
      <c r="U12" s="14">
        <v>137.46</v>
      </c>
      <c r="V12" s="14">
        <v>137.46</v>
      </c>
      <c r="W12" s="14">
        <v>137.46</v>
      </c>
      <c r="X12" s="14">
        <v>137.46</v>
      </c>
      <c r="Y12" s="14">
        <v>137.46</v>
      </c>
      <c r="Z12" s="14">
        <v>137.46</v>
      </c>
      <c r="AA12" s="14">
        <v>137.46</v>
      </c>
      <c r="AB12" s="14">
        <v>137.46</v>
      </c>
      <c r="AC12" s="14">
        <v>137.46</v>
      </c>
      <c r="AD12" s="14">
        <v>137.46</v>
      </c>
      <c r="AE12" s="14">
        <v>137.46</v>
      </c>
      <c r="AF12" s="14">
        <v>137.46</v>
      </c>
      <c r="AG12" s="14">
        <v>137.46</v>
      </c>
      <c r="AH12" s="14">
        <v>137.46</v>
      </c>
      <c r="AI12" s="14">
        <v>137.46</v>
      </c>
      <c r="AJ12" s="14">
        <v>137.46</v>
      </c>
      <c r="AK12" s="14">
        <v>137.46</v>
      </c>
      <c r="AL12" s="13"/>
      <c r="AM12" s="13">
        <v>0</v>
      </c>
    </row>
    <row r="13" spans="1:39" ht="14.7" customHeight="1" x14ac:dyDescent="0.25">
      <c r="A13" s="46"/>
      <c r="B13" s="13" t="s">
        <v>178</v>
      </c>
      <c r="C13" s="13" t="s">
        <v>179</v>
      </c>
      <c r="D13" s="13" t="s">
        <v>171</v>
      </c>
      <c r="E13" s="36">
        <v>2018</v>
      </c>
      <c r="F13" s="13" t="s">
        <v>314</v>
      </c>
      <c r="G13" s="14">
        <f>G12*'Conversion Factors'!C$23</f>
        <v>189.69479999999999</v>
      </c>
      <c r="H13" s="14">
        <f>H12*'Conversion Factors'!D$23</f>
        <v>185.57100000000003</v>
      </c>
      <c r="I13" s="14">
        <f>I12*'Conversion Factors'!E$23</f>
        <v>184.19640000000001</v>
      </c>
      <c r="J13" s="14">
        <f>J12*'Conversion Factors'!F$23</f>
        <v>184.19640000000001</v>
      </c>
      <c r="K13" s="14">
        <f>K12*'Conversion Factors'!G$23</f>
        <v>182.82180000000002</v>
      </c>
      <c r="L13" s="14">
        <f>L12*'Conversion Factors'!H$23</f>
        <v>181.44720000000001</v>
      </c>
      <c r="M13" s="14">
        <f>M12*'Conversion Factors'!I$23</f>
        <v>181.44720000000001</v>
      </c>
      <c r="N13" s="14">
        <f>N12*'Conversion Factors'!J$23</f>
        <v>181.44720000000001</v>
      </c>
      <c r="O13" s="14">
        <f>O12*'Conversion Factors'!K$23</f>
        <v>181.44720000000001</v>
      </c>
      <c r="P13" s="14">
        <f>P12*'Conversion Factors'!L$23</f>
        <v>178.69800000000001</v>
      </c>
      <c r="Q13" s="14">
        <f>Q12*'Conversion Factors'!M$23</f>
        <v>178.69800000000001</v>
      </c>
      <c r="R13" s="14">
        <f>R12*'Conversion Factors'!N$23</f>
        <v>177.32340000000002</v>
      </c>
      <c r="S13" s="14">
        <f>S12*'Conversion Factors'!O$23</f>
        <v>177.32340000000002</v>
      </c>
      <c r="T13" s="14">
        <f>T12*'Conversion Factors'!P$23</f>
        <v>175.94880000000001</v>
      </c>
      <c r="U13" s="14">
        <f>U12*'Conversion Factors'!Q$23</f>
        <v>175.94880000000001</v>
      </c>
      <c r="V13" s="14">
        <f>V12*'Conversion Factors'!R$23</f>
        <v>175.94880000000001</v>
      </c>
      <c r="W13" s="14">
        <f>W12*'Conversion Factors'!S$23</f>
        <v>175.94880000000001</v>
      </c>
      <c r="X13" s="14">
        <f>X12*'Conversion Factors'!T$23</f>
        <v>175.94880000000001</v>
      </c>
      <c r="Y13" s="14">
        <f>Y12*'Conversion Factors'!U$23</f>
        <v>175.94880000000001</v>
      </c>
      <c r="Z13" s="14">
        <f>Z12*'Conversion Factors'!V$23</f>
        <v>175.94880000000001</v>
      </c>
      <c r="AA13" s="14">
        <f>AA12*'Conversion Factors'!W$23</f>
        <v>175.94880000000001</v>
      </c>
      <c r="AB13" s="14">
        <f>AB12*'Conversion Factors'!X$23</f>
        <v>175.94880000000001</v>
      </c>
      <c r="AC13" s="14">
        <f>AC12*'Conversion Factors'!Y$23</f>
        <v>175.94880000000001</v>
      </c>
      <c r="AD13" s="14">
        <f>AD12*'Conversion Factors'!Z$23</f>
        <v>175.94880000000001</v>
      </c>
      <c r="AE13" s="14">
        <f>AE12*'Conversion Factors'!AA$23</f>
        <v>175.94880000000001</v>
      </c>
      <c r="AF13" s="14">
        <f>AF12*'Conversion Factors'!AB$23</f>
        <v>175.94880000000001</v>
      </c>
      <c r="AG13" s="14">
        <f>AG12*'Conversion Factors'!AC$23</f>
        <v>175.94880000000001</v>
      </c>
      <c r="AH13" s="14">
        <f>AH12*'Conversion Factors'!AD$23</f>
        <v>175.94880000000001</v>
      </c>
      <c r="AI13" s="14">
        <f>AI12*'Conversion Factors'!AE$23</f>
        <v>175.94880000000001</v>
      </c>
      <c r="AJ13" s="14">
        <f>AJ12*'Conversion Factors'!AF$23</f>
        <v>175.94880000000001</v>
      </c>
      <c r="AK13" s="14">
        <f>AK12*'Conversion Factors'!AG$23</f>
        <v>175.94880000000001</v>
      </c>
      <c r="AL13" s="13"/>
      <c r="AM13" s="13">
        <v>1</v>
      </c>
    </row>
    <row r="14" spans="1:39" ht="14.7" customHeight="1" x14ac:dyDescent="0.25">
      <c r="A14" s="46" t="s">
        <v>57</v>
      </c>
      <c r="B14" s="13" t="s">
        <v>180</v>
      </c>
      <c r="C14" s="13" t="s">
        <v>181</v>
      </c>
      <c r="D14" s="13" t="s">
        <v>182</v>
      </c>
      <c r="E14" s="36">
        <v>2016</v>
      </c>
      <c r="F14" s="13" t="s">
        <v>315</v>
      </c>
      <c r="G14" s="14" t="s">
        <v>172</v>
      </c>
      <c r="H14" s="14" t="s">
        <v>172</v>
      </c>
      <c r="I14" s="14" t="s">
        <v>172</v>
      </c>
      <c r="J14" s="14" t="s">
        <v>172</v>
      </c>
      <c r="K14" s="14" t="s">
        <v>172</v>
      </c>
      <c r="L14" s="14" t="s">
        <v>172</v>
      </c>
      <c r="M14" s="14" t="s">
        <v>172</v>
      </c>
      <c r="N14" s="14" t="s">
        <v>172</v>
      </c>
      <c r="O14" s="14" t="s">
        <v>172</v>
      </c>
      <c r="P14" s="14" t="s">
        <v>172</v>
      </c>
      <c r="Q14" s="14">
        <v>0.56912880711915403</v>
      </c>
      <c r="R14" s="14">
        <v>0.56912880711915403</v>
      </c>
      <c r="S14" s="14">
        <v>0.56912880711915403</v>
      </c>
      <c r="T14" s="14">
        <v>0.56912880711915403</v>
      </c>
      <c r="U14" s="14">
        <v>0.56912880711915403</v>
      </c>
      <c r="V14" s="14">
        <v>0.56912880711915403</v>
      </c>
      <c r="W14" s="14">
        <v>0.56912880711915403</v>
      </c>
      <c r="X14" s="14">
        <v>0.56912880711915403</v>
      </c>
      <c r="Y14" s="14">
        <v>0.56912880711915403</v>
      </c>
      <c r="Z14" s="14">
        <v>0.56912880711915403</v>
      </c>
      <c r="AA14" s="14">
        <v>0.56912880711915403</v>
      </c>
      <c r="AB14" s="14">
        <v>0.56912880711915403</v>
      </c>
      <c r="AC14" s="14">
        <v>0.56912880711915403</v>
      </c>
      <c r="AD14" s="14">
        <v>0.56912880711915403</v>
      </c>
      <c r="AE14" s="14">
        <v>0.56912880711915403</v>
      </c>
      <c r="AF14" s="14">
        <v>0.56912880711915403</v>
      </c>
      <c r="AG14" s="14">
        <v>0.56912880711915403</v>
      </c>
      <c r="AH14" s="14">
        <v>0.56912880711915403</v>
      </c>
      <c r="AI14" s="14">
        <v>0.56912880711915403</v>
      </c>
      <c r="AJ14" s="14">
        <v>0.56912880711915403</v>
      </c>
      <c r="AK14" s="14">
        <v>0.56912880711915403</v>
      </c>
      <c r="AL14" s="13" t="s">
        <v>183</v>
      </c>
      <c r="AM14" s="13"/>
    </row>
    <row r="15" spans="1:39" ht="14.7" customHeight="1" x14ac:dyDescent="0.25">
      <c r="A15" s="46"/>
      <c r="B15" s="13" t="s">
        <v>180</v>
      </c>
      <c r="C15" s="13" t="s">
        <v>181</v>
      </c>
      <c r="D15" s="13" t="s">
        <v>182</v>
      </c>
      <c r="E15" s="36">
        <v>2016</v>
      </c>
      <c r="F15" s="13" t="s">
        <v>314</v>
      </c>
      <c r="G15" s="14" t="s">
        <v>172</v>
      </c>
      <c r="H15" s="14" t="s">
        <v>172</v>
      </c>
      <c r="I15" s="14" t="s">
        <v>172</v>
      </c>
      <c r="J15" s="14" t="s">
        <v>172</v>
      </c>
      <c r="K15" s="14" t="s">
        <v>172</v>
      </c>
      <c r="L15" s="14" t="s">
        <v>172</v>
      </c>
      <c r="M15" s="14" t="s">
        <v>172</v>
      </c>
      <c r="N15" s="14" t="s">
        <v>172</v>
      </c>
      <c r="O15" s="14" t="s">
        <v>172</v>
      </c>
      <c r="P15" s="14" t="s">
        <v>172</v>
      </c>
      <c r="Q15" s="14">
        <f>Q14*'Conversion Factors'!M$23</f>
        <v>0.73986744925490022</v>
      </c>
      <c r="R15" s="14">
        <f>R14*'Conversion Factors'!N$23</f>
        <v>0.73417616118370876</v>
      </c>
      <c r="S15" s="14">
        <f>S14*'Conversion Factors'!O$23</f>
        <v>0.73417616118370876</v>
      </c>
      <c r="T15" s="14">
        <f>T14*'Conversion Factors'!P$23</f>
        <v>0.7284848731125172</v>
      </c>
      <c r="U15" s="14">
        <f>U14*'Conversion Factors'!Q$23</f>
        <v>0.7284848731125172</v>
      </c>
      <c r="V15" s="14">
        <f>V14*'Conversion Factors'!R$23</f>
        <v>0.7284848731125172</v>
      </c>
      <c r="W15" s="14">
        <f>W14*'Conversion Factors'!S$23</f>
        <v>0.7284848731125172</v>
      </c>
      <c r="X15" s="14">
        <f>X14*'Conversion Factors'!T$23</f>
        <v>0.7284848731125172</v>
      </c>
      <c r="Y15" s="14">
        <f>Y14*'Conversion Factors'!U$23</f>
        <v>0.7284848731125172</v>
      </c>
      <c r="Z15" s="14">
        <f>Z14*'Conversion Factors'!V$23</f>
        <v>0.7284848731125172</v>
      </c>
      <c r="AA15" s="14">
        <f>AA14*'Conversion Factors'!W$23</f>
        <v>0.7284848731125172</v>
      </c>
      <c r="AB15" s="14">
        <f>AB14*'Conversion Factors'!X$23</f>
        <v>0.7284848731125172</v>
      </c>
      <c r="AC15" s="14">
        <f>AC14*'Conversion Factors'!Y$23</f>
        <v>0.7284848731125172</v>
      </c>
      <c r="AD15" s="14">
        <f>AD14*'Conversion Factors'!Z$23</f>
        <v>0.7284848731125172</v>
      </c>
      <c r="AE15" s="14">
        <f>AE14*'Conversion Factors'!AA$23</f>
        <v>0.7284848731125172</v>
      </c>
      <c r="AF15" s="14">
        <f>AF14*'Conversion Factors'!AB$23</f>
        <v>0.7284848731125172</v>
      </c>
      <c r="AG15" s="14">
        <f>AG14*'Conversion Factors'!AC$23</f>
        <v>0.7284848731125172</v>
      </c>
      <c r="AH15" s="14">
        <f>AH14*'Conversion Factors'!AD$23</f>
        <v>0.7284848731125172</v>
      </c>
      <c r="AI15" s="14">
        <f>AI14*'Conversion Factors'!AE$23</f>
        <v>0.7284848731125172</v>
      </c>
      <c r="AJ15" s="14">
        <f>AJ14*'Conversion Factors'!AF$23</f>
        <v>0.7284848731125172</v>
      </c>
      <c r="AK15" s="14">
        <f>AK14*'Conversion Factors'!AG$23</f>
        <v>0.7284848731125172</v>
      </c>
      <c r="AL15" s="13" t="s">
        <v>183</v>
      </c>
      <c r="AM15" s="13"/>
    </row>
    <row r="16" spans="1:39" ht="14.7" customHeight="1" x14ac:dyDescent="0.25">
      <c r="A16" s="46"/>
      <c r="B16" s="13" t="s">
        <v>180</v>
      </c>
      <c r="C16" s="13" t="s">
        <v>181</v>
      </c>
      <c r="D16" s="13" t="s">
        <v>182</v>
      </c>
      <c r="E16" s="36">
        <v>2018</v>
      </c>
      <c r="F16" s="13" t="s">
        <v>314</v>
      </c>
      <c r="G16" s="14" t="s">
        <v>172</v>
      </c>
      <c r="H16" s="14" t="s">
        <v>172</v>
      </c>
      <c r="I16" s="14" t="s">
        <v>172</v>
      </c>
      <c r="J16" s="14" t="s">
        <v>172</v>
      </c>
      <c r="K16" s="14" t="s">
        <v>172</v>
      </c>
      <c r="L16" s="14" t="s">
        <v>172</v>
      </c>
      <c r="M16" s="14" t="s">
        <v>172</v>
      </c>
      <c r="N16" s="14" t="s">
        <v>172</v>
      </c>
      <c r="O16" s="14" t="s">
        <v>172</v>
      </c>
      <c r="P16" s="14" t="s">
        <v>172</v>
      </c>
      <c r="Q16" s="14">
        <f>Q15*('Conversion Factors'!$C$26^2)</f>
        <v>0.76975809420479824</v>
      </c>
      <c r="R16" s="14">
        <f>R15*('Conversion Factors'!$C$26^2)</f>
        <v>0.76383687809553058</v>
      </c>
      <c r="S16" s="14">
        <f>S15*('Conversion Factors'!$C$26^2)</f>
        <v>0.76383687809553058</v>
      </c>
      <c r="T16" s="14">
        <f>T15*('Conversion Factors'!$C$26^2)</f>
        <v>0.75791566198626292</v>
      </c>
      <c r="U16" s="14">
        <f>U15*('Conversion Factors'!$C$26^2)</f>
        <v>0.75791566198626292</v>
      </c>
      <c r="V16" s="14">
        <f>V15*('Conversion Factors'!$C$26^2)</f>
        <v>0.75791566198626292</v>
      </c>
      <c r="W16" s="14">
        <f>W15*('Conversion Factors'!$C$26^2)</f>
        <v>0.75791566198626292</v>
      </c>
      <c r="X16" s="14">
        <f>X15*('Conversion Factors'!$C$26^2)</f>
        <v>0.75791566198626292</v>
      </c>
      <c r="Y16" s="14">
        <f>Y15*('Conversion Factors'!$C$26^2)</f>
        <v>0.75791566198626292</v>
      </c>
      <c r="Z16" s="14">
        <f>Z15*('Conversion Factors'!$C$26^2)</f>
        <v>0.75791566198626292</v>
      </c>
      <c r="AA16" s="14">
        <f>AA15*('Conversion Factors'!$C$26^2)</f>
        <v>0.75791566198626292</v>
      </c>
      <c r="AB16" s="14">
        <f>AB15*('Conversion Factors'!$C$26^2)</f>
        <v>0.75791566198626292</v>
      </c>
      <c r="AC16" s="14">
        <f>AC15*('Conversion Factors'!$C$26^2)</f>
        <v>0.75791566198626292</v>
      </c>
      <c r="AD16" s="14">
        <f>AD15*('Conversion Factors'!$C$26^2)</f>
        <v>0.75791566198626292</v>
      </c>
      <c r="AE16" s="14">
        <f>AE15*('Conversion Factors'!$C$26^2)</f>
        <v>0.75791566198626292</v>
      </c>
      <c r="AF16" s="14">
        <f>AF15*('Conversion Factors'!$C$26^2)</f>
        <v>0.75791566198626292</v>
      </c>
      <c r="AG16" s="14">
        <f>AG15*('Conversion Factors'!$C$26^2)</f>
        <v>0.75791566198626292</v>
      </c>
      <c r="AH16" s="14">
        <f>AH15*('Conversion Factors'!$C$26^2)</f>
        <v>0.75791566198626292</v>
      </c>
      <c r="AI16" s="14">
        <f>AI15*('Conversion Factors'!$C$26^2)</f>
        <v>0.75791566198626292</v>
      </c>
      <c r="AJ16" s="14">
        <f>AJ15*('Conversion Factors'!$C$26^2)</f>
        <v>0.75791566198626292</v>
      </c>
      <c r="AK16" s="14">
        <f>AK15*('Conversion Factors'!$C$26^2)</f>
        <v>0.75791566198626292</v>
      </c>
      <c r="AL16" s="13" t="s">
        <v>183</v>
      </c>
      <c r="AM16" s="13">
        <v>1</v>
      </c>
    </row>
    <row r="17" spans="1:39" ht="14.7" customHeight="1" x14ac:dyDescent="0.25">
      <c r="A17" s="46" t="s">
        <v>55</v>
      </c>
      <c r="B17" s="13" t="s">
        <v>180</v>
      </c>
      <c r="C17" s="13" t="s">
        <v>181</v>
      </c>
      <c r="D17" s="13" t="s">
        <v>182</v>
      </c>
      <c r="E17" s="36">
        <v>2016</v>
      </c>
      <c r="F17" s="13" t="s">
        <v>315</v>
      </c>
      <c r="G17" s="14" t="s">
        <v>172</v>
      </c>
      <c r="H17" s="14" t="s">
        <v>172</v>
      </c>
      <c r="I17" s="14" t="s">
        <v>172</v>
      </c>
      <c r="J17" s="14" t="s">
        <v>172</v>
      </c>
      <c r="K17" s="14" t="s">
        <v>172</v>
      </c>
      <c r="L17" s="14" t="s">
        <v>172</v>
      </c>
      <c r="M17" s="14" t="s">
        <v>172</v>
      </c>
      <c r="N17" s="14" t="s">
        <v>172</v>
      </c>
      <c r="O17" s="14" t="s">
        <v>172</v>
      </c>
      <c r="P17" s="14" t="s">
        <v>172</v>
      </c>
      <c r="Q17" s="14">
        <v>0.493354198948524</v>
      </c>
      <c r="R17" s="14">
        <v>0.493354198948524</v>
      </c>
      <c r="S17" s="14">
        <v>0.493354198948524</v>
      </c>
      <c r="T17" s="14">
        <v>0.493354198948524</v>
      </c>
      <c r="U17" s="14">
        <v>0.493354198948524</v>
      </c>
      <c r="V17" s="14">
        <v>0.493354198948524</v>
      </c>
      <c r="W17" s="14">
        <v>0.493354198948524</v>
      </c>
      <c r="X17" s="14">
        <v>0.493354198948524</v>
      </c>
      <c r="Y17" s="14">
        <v>0.493354198948524</v>
      </c>
      <c r="Z17" s="14">
        <v>0.493354198948524</v>
      </c>
      <c r="AA17" s="14">
        <v>0.493354198948524</v>
      </c>
      <c r="AB17" s="14">
        <v>0.493354198948524</v>
      </c>
      <c r="AC17" s="14">
        <v>0.493354198948524</v>
      </c>
      <c r="AD17" s="14">
        <v>0.493354198948524</v>
      </c>
      <c r="AE17" s="14">
        <v>0.493354198948524</v>
      </c>
      <c r="AF17" s="14">
        <v>0.493354198948524</v>
      </c>
      <c r="AG17" s="14">
        <v>0.493354198948524</v>
      </c>
      <c r="AH17" s="14">
        <v>0.493354198948524</v>
      </c>
      <c r="AI17" s="14">
        <v>0.493354198948524</v>
      </c>
      <c r="AJ17" s="14">
        <v>0.493354198948524</v>
      </c>
      <c r="AK17" s="14">
        <v>0.493354198948524</v>
      </c>
      <c r="AL17" s="13" t="s">
        <v>184</v>
      </c>
      <c r="AM17" s="13"/>
    </row>
    <row r="18" spans="1:39" ht="14.7" customHeight="1" x14ac:dyDescent="0.25">
      <c r="A18" s="46"/>
      <c r="B18" s="13" t="s">
        <v>180</v>
      </c>
      <c r="C18" s="13" t="s">
        <v>181</v>
      </c>
      <c r="D18" s="13" t="s">
        <v>182</v>
      </c>
      <c r="E18" s="36">
        <v>2016</v>
      </c>
      <c r="F18" s="13" t="s">
        <v>314</v>
      </c>
      <c r="G18" s="14" t="s">
        <v>172</v>
      </c>
      <c r="H18" s="14" t="s">
        <v>172</v>
      </c>
      <c r="I18" s="14" t="s">
        <v>172</v>
      </c>
      <c r="J18" s="14" t="s">
        <v>172</v>
      </c>
      <c r="K18" s="14" t="s">
        <v>172</v>
      </c>
      <c r="L18" s="14" t="s">
        <v>172</v>
      </c>
      <c r="M18" s="14" t="s">
        <v>172</v>
      </c>
      <c r="N18" s="14" t="s">
        <v>172</v>
      </c>
      <c r="O18" s="14" t="s">
        <v>172</v>
      </c>
      <c r="P18" s="14" t="s">
        <v>172</v>
      </c>
      <c r="Q18" s="14">
        <f>Q17*'Conversion Factors'!M$23</f>
        <v>0.64136045863308122</v>
      </c>
      <c r="R18" s="14">
        <f>R17*'Conversion Factors'!N$23</f>
        <v>0.63642691664359596</v>
      </c>
      <c r="S18" s="14">
        <f>S17*'Conversion Factors'!O$23</f>
        <v>0.63642691664359596</v>
      </c>
      <c r="T18" s="14">
        <f>T17*'Conversion Factors'!P$23</f>
        <v>0.63149337465411071</v>
      </c>
      <c r="U18" s="14">
        <f>U17*'Conversion Factors'!Q$23</f>
        <v>0.63149337465411071</v>
      </c>
      <c r="V18" s="14">
        <f>V17*'Conversion Factors'!R$23</f>
        <v>0.63149337465411071</v>
      </c>
      <c r="W18" s="14">
        <f>W17*'Conversion Factors'!S$23</f>
        <v>0.63149337465411071</v>
      </c>
      <c r="X18" s="14">
        <f>X17*'Conversion Factors'!T$23</f>
        <v>0.63149337465411071</v>
      </c>
      <c r="Y18" s="14">
        <f>Y17*'Conversion Factors'!U$23</f>
        <v>0.63149337465411071</v>
      </c>
      <c r="Z18" s="14">
        <f>Z17*'Conversion Factors'!V$23</f>
        <v>0.63149337465411071</v>
      </c>
      <c r="AA18" s="14">
        <f>AA17*'Conversion Factors'!W$23</f>
        <v>0.63149337465411071</v>
      </c>
      <c r="AB18" s="14">
        <f>AB17*'Conversion Factors'!X$23</f>
        <v>0.63149337465411071</v>
      </c>
      <c r="AC18" s="14">
        <f>AC17*'Conversion Factors'!Y$23</f>
        <v>0.63149337465411071</v>
      </c>
      <c r="AD18" s="14">
        <f>AD17*'Conversion Factors'!Z$23</f>
        <v>0.63149337465411071</v>
      </c>
      <c r="AE18" s="14">
        <f>AE17*'Conversion Factors'!AA$23</f>
        <v>0.63149337465411071</v>
      </c>
      <c r="AF18" s="14">
        <f>AF17*'Conversion Factors'!AB$23</f>
        <v>0.63149337465411071</v>
      </c>
      <c r="AG18" s="14">
        <f>AG17*'Conversion Factors'!AC$23</f>
        <v>0.63149337465411071</v>
      </c>
      <c r="AH18" s="14">
        <f>AH17*'Conversion Factors'!AD$23</f>
        <v>0.63149337465411071</v>
      </c>
      <c r="AI18" s="14">
        <f>AI17*'Conversion Factors'!AE$23</f>
        <v>0.63149337465411071</v>
      </c>
      <c r="AJ18" s="14">
        <f>AJ17*'Conversion Factors'!AF$23</f>
        <v>0.63149337465411071</v>
      </c>
      <c r="AK18" s="14">
        <f>AK17*'Conversion Factors'!AG$23</f>
        <v>0.63149337465411071</v>
      </c>
      <c r="AL18" s="13" t="s">
        <v>184</v>
      </c>
      <c r="AM18" s="13"/>
    </row>
    <row r="19" spans="1:39" ht="14.7" customHeight="1" x14ac:dyDescent="0.25">
      <c r="A19" s="46"/>
      <c r="B19" s="13" t="s">
        <v>180</v>
      </c>
      <c r="C19" s="13" t="s">
        <v>181</v>
      </c>
      <c r="D19" s="13" t="s">
        <v>182</v>
      </c>
      <c r="E19" s="36">
        <v>2018</v>
      </c>
      <c r="F19" s="13" t="s">
        <v>314</v>
      </c>
      <c r="G19" s="14" t="s">
        <v>172</v>
      </c>
      <c r="H19" s="14" t="s">
        <v>172</v>
      </c>
      <c r="I19" s="14" t="s">
        <v>172</v>
      </c>
      <c r="J19" s="14" t="s">
        <v>172</v>
      </c>
      <c r="K19" s="14" t="s">
        <v>172</v>
      </c>
      <c r="L19" s="14" t="s">
        <v>172</v>
      </c>
      <c r="M19" s="14" t="s">
        <v>172</v>
      </c>
      <c r="N19" s="14" t="s">
        <v>172</v>
      </c>
      <c r="O19" s="14" t="s">
        <v>172</v>
      </c>
      <c r="P19" s="14" t="s">
        <v>172</v>
      </c>
      <c r="Q19" s="14">
        <f>Q18*('Conversion Factors'!$C$26^2)</f>
        <v>0.66727142116185767</v>
      </c>
      <c r="R19" s="14">
        <f>R18*('Conversion Factors'!$C$26^2)</f>
        <v>0.66213856407599725</v>
      </c>
      <c r="S19" s="14">
        <f>S18*('Conversion Factors'!$C$26^2)</f>
        <v>0.66213856407599725</v>
      </c>
      <c r="T19" s="14">
        <f>T18*('Conversion Factors'!$C$26^2)</f>
        <v>0.65700570699013683</v>
      </c>
      <c r="U19" s="14">
        <f>U18*('Conversion Factors'!$C$26^2)</f>
        <v>0.65700570699013683</v>
      </c>
      <c r="V19" s="14">
        <f>V18*('Conversion Factors'!$C$26^2)</f>
        <v>0.65700570699013683</v>
      </c>
      <c r="W19" s="14">
        <f>W18*('Conversion Factors'!$C$26^2)</f>
        <v>0.65700570699013683</v>
      </c>
      <c r="X19" s="14">
        <f>X18*('Conversion Factors'!$C$26^2)</f>
        <v>0.65700570699013683</v>
      </c>
      <c r="Y19" s="14">
        <f>Y18*('Conversion Factors'!$C$26^2)</f>
        <v>0.65700570699013683</v>
      </c>
      <c r="Z19" s="14">
        <f>Z18*('Conversion Factors'!$C$26^2)</f>
        <v>0.65700570699013683</v>
      </c>
      <c r="AA19" s="14">
        <f>AA18*('Conversion Factors'!$C$26^2)</f>
        <v>0.65700570699013683</v>
      </c>
      <c r="AB19" s="14">
        <f>AB18*('Conversion Factors'!$C$26^2)</f>
        <v>0.65700570699013683</v>
      </c>
      <c r="AC19" s="14">
        <f>AC18*('Conversion Factors'!$C$26^2)</f>
        <v>0.65700570699013683</v>
      </c>
      <c r="AD19" s="14">
        <f>AD18*('Conversion Factors'!$C$26^2)</f>
        <v>0.65700570699013683</v>
      </c>
      <c r="AE19" s="14">
        <f>AE18*('Conversion Factors'!$C$26^2)</f>
        <v>0.65700570699013683</v>
      </c>
      <c r="AF19" s="14">
        <f>AF18*('Conversion Factors'!$C$26^2)</f>
        <v>0.65700570699013683</v>
      </c>
      <c r="AG19" s="14">
        <f>AG18*('Conversion Factors'!$C$26^2)</f>
        <v>0.65700570699013683</v>
      </c>
      <c r="AH19" s="14">
        <f>AH18*('Conversion Factors'!$C$26^2)</f>
        <v>0.65700570699013683</v>
      </c>
      <c r="AI19" s="14">
        <f>AI18*('Conversion Factors'!$C$26^2)</f>
        <v>0.65700570699013683</v>
      </c>
      <c r="AJ19" s="14">
        <f>AJ18*('Conversion Factors'!$C$26^2)</f>
        <v>0.65700570699013683</v>
      </c>
      <c r="AK19" s="14">
        <f>AK18*('Conversion Factors'!$C$26^2)</f>
        <v>0.65700570699013683</v>
      </c>
      <c r="AL19" s="13" t="s">
        <v>184</v>
      </c>
      <c r="AM19" s="13">
        <v>1</v>
      </c>
    </row>
    <row r="20" spans="1:39" ht="14.7" customHeight="1" x14ac:dyDescent="0.25">
      <c r="A20" s="46" t="s">
        <v>185</v>
      </c>
      <c r="B20" s="13" t="s">
        <v>180</v>
      </c>
      <c r="C20" s="13" t="s">
        <v>181</v>
      </c>
      <c r="D20" s="13" t="s">
        <v>182</v>
      </c>
      <c r="E20" s="36">
        <v>2016</v>
      </c>
      <c r="F20" s="13" t="s">
        <v>315</v>
      </c>
      <c r="G20" s="14" t="s">
        <v>172</v>
      </c>
      <c r="H20" s="14" t="s">
        <v>172</v>
      </c>
      <c r="I20" s="14" t="s">
        <v>172</v>
      </c>
      <c r="J20" s="14" t="s">
        <v>172</v>
      </c>
      <c r="K20" s="14" t="s">
        <v>172</v>
      </c>
      <c r="L20" s="14" t="s">
        <v>172</v>
      </c>
      <c r="M20" s="14" t="s">
        <v>172</v>
      </c>
      <c r="N20" s="14" t="s">
        <v>172</v>
      </c>
      <c r="O20" s="14" t="s">
        <v>172</v>
      </c>
      <c r="P20" s="14" t="s">
        <v>172</v>
      </c>
      <c r="Q20" s="14">
        <v>0.82247366072957195</v>
      </c>
      <c r="R20" s="14">
        <v>0.82247366072957195</v>
      </c>
      <c r="S20" s="14">
        <v>0.82247366072957195</v>
      </c>
      <c r="T20" s="14">
        <v>0.82247366072957195</v>
      </c>
      <c r="U20" s="14">
        <v>0.82247366072957195</v>
      </c>
      <c r="V20" s="14">
        <v>0.82247366072957195</v>
      </c>
      <c r="W20" s="14">
        <v>0.82247366072957195</v>
      </c>
      <c r="X20" s="14">
        <v>0.82247366072957195</v>
      </c>
      <c r="Y20" s="14">
        <v>0.82247366072957195</v>
      </c>
      <c r="Z20" s="14">
        <v>0.82247366072957195</v>
      </c>
      <c r="AA20" s="14">
        <v>0.82247366072957195</v>
      </c>
      <c r="AB20" s="14">
        <v>0.82247366072957195</v>
      </c>
      <c r="AC20" s="14">
        <v>0.82247366072957195</v>
      </c>
      <c r="AD20" s="14">
        <v>0.82247366072957195</v>
      </c>
      <c r="AE20" s="14">
        <v>0.82247366072957195</v>
      </c>
      <c r="AF20" s="14">
        <v>0.82247366072957195</v>
      </c>
      <c r="AG20" s="14">
        <v>0.82247366072957195</v>
      </c>
      <c r="AH20" s="14">
        <v>0.82247366072957195</v>
      </c>
      <c r="AI20" s="14">
        <v>0.82247366072957195</v>
      </c>
      <c r="AJ20" s="14">
        <v>0.82247366072957195</v>
      </c>
      <c r="AK20" s="14">
        <v>0.82247366072957195</v>
      </c>
      <c r="AL20" s="13" t="s">
        <v>186</v>
      </c>
      <c r="AM20" s="13"/>
    </row>
    <row r="21" spans="1:39" ht="14.7" customHeight="1" x14ac:dyDescent="0.25">
      <c r="A21" s="46"/>
      <c r="B21" s="13" t="s">
        <v>180</v>
      </c>
      <c r="C21" s="13" t="s">
        <v>181</v>
      </c>
      <c r="D21" s="13" t="s">
        <v>182</v>
      </c>
      <c r="E21" s="36">
        <v>2016</v>
      </c>
      <c r="F21" s="13" t="s">
        <v>314</v>
      </c>
      <c r="G21" s="14" t="s">
        <v>172</v>
      </c>
      <c r="H21" s="14" t="s">
        <v>172</v>
      </c>
      <c r="I21" s="14" t="s">
        <v>172</v>
      </c>
      <c r="J21" s="14" t="s">
        <v>172</v>
      </c>
      <c r="K21" s="14" t="s">
        <v>172</v>
      </c>
      <c r="L21" s="14" t="s">
        <v>172</v>
      </c>
      <c r="M21" s="14" t="s">
        <v>172</v>
      </c>
      <c r="N21" s="14" t="s">
        <v>172</v>
      </c>
      <c r="O21" s="14" t="s">
        <v>172</v>
      </c>
      <c r="P21" s="14" t="s">
        <v>172</v>
      </c>
      <c r="Q21" s="14">
        <f>Q20*'Conversion Factors'!M$23</f>
        <v>1.0692157589484437</v>
      </c>
      <c r="R21" s="14">
        <f>R20*'Conversion Factors'!N$23</f>
        <v>1.0609910223411478</v>
      </c>
      <c r="S21" s="14">
        <f>S20*'Conversion Factors'!O$23</f>
        <v>1.0609910223411478</v>
      </c>
      <c r="T21" s="14">
        <f>T20*'Conversion Factors'!P$23</f>
        <v>1.0527662857338522</v>
      </c>
      <c r="U21" s="14">
        <f>U20*'Conversion Factors'!Q$23</f>
        <v>1.0527662857338522</v>
      </c>
      <c r="V21" s="14">
        <f>V20*'Conversion Factors'!R$23</f>
        <v>1.0527662857338522</v>
      </c>
      <c r="W21" s="14">
        <f>W20*'Conversion Factors'!S$23</f>
        <v>1.0527662857338522</v>
      </c>
      <c r="X21" s="14">
        <f>X20*'Conversion Factors'!T$23</f>
        <v>1.0527662857338522</v>
      </c>
      <c r="Y21" s="14">
        <f>Y20*'Conversion Factors'!U$23</f>
        <v>1.0527662857338522</v>
      </c>
      <c r="Z21" s="14">
        <f>Z20*'Conversion Factors'!V$23</f>
        <v>1.0527662857338522</v>
      </c>
      <c r="AA21" s="14">
        <f>AA20*'Conversion Factors'!W$23</f>
        <v>1.0527662857338522</v>
      </c>
      <c r="AB21" s="14">
        <f>AB20*'Conversion Factors'!X$23</f>
        <v>1.0527662857338522</v>
      </c>
      <c r="AC21" s="14">
        <f>AC20*'Conversion Factors'!Y$23</f>
        <v>1.0527662857338522</v>
      </c>
      <c r="AD21" s="14">
        <f>AD20*'Conversion Factors'!Z$23</f>
        <v>1.0527662857338522</v>
      </c>
      <c r="AE21" s="14">
        <f>AE20*'Conversion Factors'!AA$23</f>
        <v>1.0527662857338522</v>
      </c>
      <c r="AF21" s="14">
        <f>AF20*'Conversion Factors'!AB$23</f>
        <v>1.0527662857338522</v>
      </c>
      <c r="AG21" s="14">
        <f>AG20*'Conversion Factors'!AC$23</f>
        <v>1.0527662857338522</v>
      </c>
      <c r="AH21" s="14">
        <f>AH20*'Conversion Factors'!AD$23</f>
        <v>1.0527662857338522</v>
      </c>
      <c r="AI21" s="14">
        <f>AI20*'Conversion Factors'!AE$23</f>
        <v>1.0527662857338522</v>
      </c>
      <c r="AJ21" s="14">
        <f>AJ20*'Conversion Factors'!AF$23</f>
        <v>1.0527662857338522</v>
      </c>
      <c r="AK21" s="14">
        <f>AK20*'Conversion Factors'!AG$23</f>
        <v>1.0527662857338522</v>
      </c>
      <c r="AL21" s="13" t="s">
        <v>186</v>
      </c>
      <c r="AM21" s="13"/>
    </row>
    <row r="22" spans="1:39" ht="14.7" customHeight="1" x14ac:dyDescent="0.25">
      <c r="A22" s="46"/>
      <c r="B22" s="13" t="s">
        <v>180</v>
      </c>
      <c r="C22" s="13" t="s">
        <v>181</v>
      </c>
      <c r="D22" s="13" t="s">
        <v>182</v>
      </c>
      <c r="E22" s="36">
        <v>2018</v>
      </c>
      <c r="F22" s="13" t="s">
        <v>314</v>
      </c>
      <c r="G22" s="14" t="s">
        <v>172</v>
      </c>
      <c r="H22" s="14" t="s">
        <v>172</v>
      </c>
      <c r="I22" s="14" t="s">
        <v>172</v>
      </c>
      <c r="J22" s="14" t="s">
        <v>172</v>
      </c>
      <c r="K22" s="14" t="s">
        <v>172</v>
      </c>
      <c r="L22" s="14" t="s">
        <v>172</v>
      </c>
      <c r="M22" s="14" t="s">
        <v>172</v>
      </c>
      <c r="N22" s="14" t="s">
        <v>172</v>
      </c>
      <c r="O22" s="14" t="s">
        <v>172</v>
      </c>
      <c r="P22" s="14" t="s">
        <v>172</v>
      </c>
      <c r="Q22" s="14">
        <f>Q21*('Conversion Factors'!$C$26^2)</f>
        <v>1.1124120756099607</v>
      </c>
      <c r="R22" s="14">
        <f>R21*('Conversion Factors'!$C$26^2)</f>
        <v>1.1038550596437302</v>
      </c>
      <c r="S22" s="14">
        <f>S21*('Conversion Factors'!$C$26^2)</f>
        <v>1.1038550596437302</v>
      </c>
      <c r="T22" s="14">
        <f>T21*('Conversion Factors'!$C$26^2)</f>
        <v>1.0952980436774999</v>
      </c>
      <c r="U22" s="14">
        <f>U21*('Conversion Factors'!$C$26^2)</f>
        <v>1.0952980436774999</v>
      </c>
      <c r="V22" s="14">
        <f>V21*('Conversion Factors'!$C$26^2)</f>
        <v>1.0952980436774999</v>
      </c>
      <c r="W22" s="14">
        <f>W21*('Conversion Factors'!$C$26^2)</f>
        <v>1.0952980436774999</v>
      </c>
      <c r="X22" s="14">
        <f>X21*('Conversion Factors'!$C$26^2)</f>
        <v>1.0952980436774999</v>
      </c>
      <c r="Y22" s="14">
        <f>Y21*('Conversion Factors'!$C$26^2)</f>
        <v>1.0952980436774999</v>
      </c>
      <c r="Z22" s="14">
        <f>Z21*('Conversion Factors'!$C$26^2)</f>
        <v>1.0952980436774999</v>
      </c>
      <c r="AA22" s="14">
        <f>AA21*('Conversion Factors'!$C$26^2)</f>
        <v>1.0952980436774999</v>
      </c>
      <c r="AB22" s="14">
        <f>AB21*('Conversion Factors'!$C$26^2)</f>
        <v>1.0952980436774999</v>
      </c>
      <c r="AC22" s="14">
        <f>AC21*('Conversion Factors'!$C$26^2)</f>
        <v>1.0952980436774999</v>
      </c>
      <c r="AD22" s="14">
        <f>AD21*('Conversion Factors'!$C$26^2)</f>
        <v>1.0952980436774999</v>
      </c>
      <c r="AE22" s="14">
        <f>AE21*('Conversion Factors'!$C$26^2)</f>
        <v>1.0952980436774999</v>
      </c>
      <c r="AF22" s="14">
        <f>AF21*('Conversion Factors'!$C$26^2)</f>
        <v>1.0952980436774999</v>
      </c>
      <c r="AG22" s="14">
        <f>AG21*('Conversion Factors'!$C$26^2)</f>
        <v>1.0952980436774999</v>
      </c>
      <c r="AH22" s="14">
        <f>AH21*('Conversion Factors'!$C$26^2)</f>
        <v>1.0952980436774999</v>
      </c>
      <c r="AI22" s="14">
        <f>AI21*('Conversion Factors'!$C$26^2)</f>
        <v>1.0952980436774999</v>
      </c>
      <c r="AJ22" s="14">
        <f>AJ21*('Conversion Factors'!$C$26^2)</f>
        <v>1.0952980436774999</v>
      </c>
      <c r="AK22" s="14">
        <f>AK21*('Conversion Factors'!$C$26^2)</f>
        <v>1.0952980436774999</v>
      </c>
      <c r="AL22" s="13" t="s">
        <v>186</v>
      </c>
      <c r="AM22" s="13">
        <v>1</v>
      </c>
    </row>
    <row r="23" spans="1:39" ht="14.7" customHeight="1" x14ac:dyDescent="0.25">
      <c r="A23" s="13" t="s">
        <v>61</v>
      </c>
      <c r="B23" s="13" t="s">
        <v>180</v>
      </c>
      <c r="C23" s="13"/>
      <c r="D23" s="13" t="s">
        <v>182</v>
      </c>
      <c r="E23" s="36">
        <v>2018</v>
      </c>
      <c r="F23" s="13" t="s">
        <v>314</v>
      </c>
      <c r="G23" s="14">
        <v>99.9</v>
      </c>
      <c r="H23" s="14">
        <v>99.9</v>
      </c>
      <c r="I23" s="14">
        <v>99.9</v>
      </c>
      <c r="J23" s="14">
        <v>99.9</v>
      </c>
      <c r="K23" s="14">
        <v>99.9</v>
      </c>
      <c r="L23" s="14">
        <v>99.9</v>
      </c>
      <c r="M23" s="14">
        <v>99.9</v>
      </c>
      <c r="N23" s="14">
        <v>99.9</v>
      </c>
      <c r="O23" s="14">
        <v>99.9</v>
      </c>
      <c r="P23" s="14">
        <v>99.9</v>
      </c>
      <c r="Q23" s="14">
        <v>99.9</v>
      </c>
      <c r="R23" s="14">
        <v>99.9</v>
      </c>
      <c r="S23" s="14">
        <v>99.9</v>
      </c>
      <c r="T23" s="14">
        <v>99.9</v>
      </c>
      <c r="U23" s="14">
        <v>99.9</v>
      </c>
      <c r="V23" s="14">
        <v>99.9</v>
      </c>
      <c r="W23" s="14">
        <v>99.9</v>
      </c>
      <c r="X23" s="14">
        <v>99.9</v>
      </c>
      <c r="Y23" s="14">
        <v>99.9</v>
      </c>
      <c r="Z23" s="14">
        <v>99.9</v>
      </c>
      <c r="AA23" s="14">
        <v>99.9</v>
      </c>
      <c r="AB23" s="14">
        <v>99.9</v>
      </c>
      <c r="AC23" s="14">
        <v>99.9</v>
      </c>
      <c r="AD23" s="14">
        <v>99.9</v>
      </c>
      <c r="AE23" s="14">
        <v>99.9</v>
      </c>
      <c r="AF23" s="14">
        <v>99.9</v>
      </c>
      <c r="AG23" s="14">
        <v>99.9</v>
      </c>
      <c r="AH23" s="14">
        <v>99.9</v>
      </c>
      <c r="AI23" s="14">
        <v>99.9</v>
      </c>
      <c r="AJ23" s="14">
        <v>99.9</v>
      </c>
      <c r="AK23" s="14">
        <v>99.9</v>
      </c>
      <c r="AL23" s="13" t="s">
        <v>187</v>
      </c>
      <c r="AM23" s="13">
        <v>1</v>
      </c>
    </row>
    <row r="24" spans="1:39" ht="14.7" customHeight="1" x14ac:dyDescent="0.25">
      <c r="A24" s="46" t="s">
        <v>68</v>
      </c>
      <c r="B24" s="13" t="s">
        <v>180</v>
      </c>
      <c r="C24" s="13" t="s">
        <v>179</v>
      </c>
      <c r="D24" s="13" t="s">
        <v>188</v>
      </c>
      <c r="E24" s="36">
        <v>2018</v>
      </c>
      <c r="F24" s="13" t="s">
        <v>315</v>
      </c>
      <c r="G24" s="14">
        <v>534.07000000000005</v>
      </c>
      <c r="H24" s="14">
        <v>522.202</v>
      </c>
      <c r="I24" s="14">
        <v>510.334</v>
      </c>
      <c r="J24" s="14">
        <v>498.46600000000001</v>
      </c>
      <c r="K24" s="14">
        <v>486.59800000000001</v>
      </c>
      <c r="L24" s="14">
        <v>474.73</v>
      </c>
      <c r="M24" s="14">
        <v>462.86200000000002</v>
      </c>
      <c r="N24" s="14">
        <v>450.99400000000003</v>
      </c>
      <c r="O24" s="14">
        <v>439.12599999999998</v>
      </c>
      <c r="P24" s="14">
        <v>427.25799999999998</v>
      </c>
      <c r="Q24" s="14">
        <v>415.38</v>
      </c>
      <c r="R24" s="14">
        <v>403.52199999999999</v>
      </c>
      <c r="S24" s="14">
        <v>391.654</v>
      </c>
      <c r="T24" s="14">
        <v>379.786</v>
      </c>
      <c r="U24" s="14">
        <v>367.91800000000001</v>
      </c>
      <c r="V24" s="14">
        <v>356.04</v>
      </c>
      <c r="W24" s="14">
        <v>344.18200000000002</v>
      </c>
      <c r="X24" s="14">
        <v>332.31400000000002</v>
      </c>
      <c r="Y24" s="14">
        <v>320.44600000000003</v>
      </c>
      <c r="Z24" s="14">
        <v>308.57799999999997</v>
      </c>
      <c r="AA24" s="14">
        <v>296.7</v>
      </c>
      <c r="AB24" s="14">
        <v>296.7</v>
      </c>
      <c r="AC24" s="14">
        <v>296.7</v>
      </c>
      <c r="AD24" s="14">
        <v>296.7</v>
      </c>
      <c r="AE24" s="14">
        <v>296.7</v>
      </c>
      <c r="AF24" s="14">
        <v>296.7</v>
      </c>
      <c r="AG24" s="14">
        <v>296.7</v>
      </c>
      <c r="AH24" s="14">
        <v>296.7</v>
      </c>
      <c r="AI24" s="14">
        <v>296.7</v>
      </c>
      <c r="AJ24" s="14">
        <v>296.7</v>
      </c>
      <c r="AK24" s="14">
        <v>296.7</v>
      </c>
      <c r="AL24" s="13"/>
      <c r="AM24" s="13"/>
    </row>
    <row r="25" spans="1:39" ht="14.7" customHeight="1" x14ac:dyDescent="0.25">
      <c r="A25" s="46"/>
      <c r="B25" s="13" t="s">
        <v>180</v>
      </c>
      <c r="C25" s="13" t="s">
        <v>179</v>
      </c>
      <c r="D25" s="13" t="s">
        <v>188</v>
      </c>
      <c r="E25" s="36">
        <v>2018</v>
      </c>
      <c r="F25" s="13" t="s">
        <v>314</v>
      </c>
      <c r="G25" s="14">
        <f>G24*'Conversion Factors'!C$23</f>
        <v>737.01660000000004</v>
      </c>
      <c r="H25" s="14">
        <f>H24*'Conversion Factors'!D$23</f>
        <v>704.97270000000003</v>
      </c>
      <c r="I25" s="14">
        <f>I24*'Conversion Factors'!E$23</f>
        <v>683.84756000000004</v>
      </c>
      <c r="J25" s="14">
        <f>J24*'Conversion Factors'!F$23</f>
        <v>667.9444400000001</v>
      </c>
      <c r="K25" s="14">
        <f>K24*'Conversion Factors'!G$23</f>
        <v>647.17534000000001</v>
      </c>
      <c r="L25" s="14">
        <f>L24*'Conversion Factors'!H$23</f>
        <v>626.64360000000011</v>
      </c>
      <c r="M25" s="14">
        <f>M24*'Conversion Factors'!I$23</f>
        <v>610.97784000000001</v>
      </c>
      <c r="N25" s="14">
        <f>N24*'Conversion Factors'!J$23</f>
        <v>595.31208000000004</v>
      </c>
      <c r="O25" s="14">
        <f>O24*'Conversion Factors'!K$23</f>
        <v>579.64631999999995</v>
      </c>
      <c r="P25" s="14">
        <f>P24*'Conversion Factors'!L$23</f>
        <v>555.43539999999996</v>
      </c>
      <c r="Q25" s="14">
        <f>Q24*'Conversion Factors'!M$23</f>
        <v>539.99400000000003</v>
      </c>
      <c r="R25" s="14">
        <f>R24*'Conversion Factors'!N$23</f>
        <v>520.54337999999996</v>
      </c>
      <c r="S25" s="14">
        <f>S24*'Conversion Factors'!O$23</f>
        <v>505.23365999999999</v>
      </c>
      <c r="T25" s="14">
        <f>T24*'Conversion Factors'!P$23</f>
        <v>486.12608</v>
      </c>
      <c r="U25" s="14">
        <f>U24*'Conversion Factors'!Q$23</f>
        <v>470.93504000000001</v>
      </c>
      <c r="V25" s="14">
        <f>V24*'Conversion Factors'!R$23</f>
        <v>455.73120000000006</v>
      </c>
      <c r="W25" s="14">
        <f>W24*'Conversion Factors'!S$23</f>
        <v>440.55296000000004</v>
      </c>
      <c r="X25" s="14">
        <f>X24*'Conversion Factors'!T$23</f>
        <v>425.36192000000005</v>
      </c>
      <c r="Y25" s="14">
        <f>Y24*'Conversion Factors'!U$23</f>
        <v>410.17088000000007</v>
      </c>
      <c r="Z25" s="14">
        <f>Z24*'Conversion Factors'!V$23</f>
        <v>394.97983999999997</v>
      </c>
      <c r="AA25" s="14">
        <f>AA24*'Conversion Factors'!W$23</f>
        <v>379.77600000000001</v>
      </c>
      <c r="AB25" s="14">
        <f>AB24*'Conversion Factors'!X$23</f>
        <v>379.77600000000001</v>
      </c>
      <c r="AC25" s="14">
        <f>AC24*'Conversion Factors'!Y$23</f>
        <v>379.77600000000001</v>
      </c>
      <c r="AD25" s="14">
        <f>AD24*'Conversion Factors'!Z$23</f>
        <v>379.77600000000001</v>
      </c>
      <c r="AE25" s="14">
        <f>AE24*'Conversion Factors'!AA$23</f>
        <v>379.77600000000001</v>
      </c>
      <c r="AF25" s="14">
        <f>AF24*'Conversion Factors'!AB$23</f>
        <v>379.77600000000001</v>
      </c>
      <c r="AG25" s="14">
        <f>AG24*'Conversion Factors'!AC$23</f>
        <v>379.77600000000001</v>
      </c>
      <c r="AH25" s="14">
        <f>AH24*'Conversion Factors'!AD$23</f>
        <v>379.77600000000001</v>
      </c>
      <c r="AI25" s="14">
        <f>AI24*'Conversion Factors'!AE$23</f>
        <v>379.77600000000001</v>
      </c>
      <c r="AJ25" s="14">
        <f>AJ24*'Conversion Factors'!AF$23</f>
        <v>379.77600000000001</v>
      </c>
      <c r="AK25" s="14">
        <f>AK24*'Conversion Factors'!AG$23</f>
        <v>379.77600000000001</v>
      </c>
      <c r="AL25" s="13"/>
      <c r="AM25" s="13">
        <v>1</v>
      </c>
    </row>
    <row r="26" spans="1:39" ht="14.7" customHeight="1" x14ac:dyDescent="0.25">
      <c r="A26" s="46" t="s">
        <v>70</v>
      </c>
      <c r="B26" t="s">
        <v>180</v>
      </c>
      <c r="C26" s="13" t="s">
        <v>179</v>
      </c>
      <c r="D26" s="13" t="s">
        <v>188</v>
      </c>
      <c r="E26" s="36">
        <v>2018</v>
      </c>
      <c r="F26" s="13" t="s">
        <v>315</v>
      </c>
      <c r="G26" s="14">
        <v>113.74</v>
      </c>
      <c r="H26" s="14">
        <v>113.74</v>
      </c>
      <c r="I26" s="14">
        <v>113.74</v>
      </c>
      <c r="J26" s="14">
        <v>113.74</v>
      </c>
      <c r="K26" s="14">
        <v>113.74</v>
      </c>
      <c r="L26" s="14">
        <v>113.74</v>
      </c>
      <c r="M26" s="14">
        <v>113.74</v>
      </c>
      <c r="N26" s="14">
        <v>113.74</v>
      </c>
      <c r="O26" s="14">
        <v>113.74</v>
      </c>
      <c r="P26" s="14">
        <v>113.74</v>
      </c>
      <c r="Q26" s="14">
        <v>113.74</v>
      </c>
      <c r="R26" s="14">
        <v>113.74</v>
      </c>
      <c r="S26" s="14">
        <v>113.74</v>
      </c>
      <c r="T26" s="14">
        <v>113.74</v>
      </c>
      <c r="U26" s="14">
        <v>113.74</v>
      </c>
      <c r="V26" s="14">
        <v>113.74</v>
      </c>
      <c r="W26" s="14">
        <v>113.74</v>
      </c>
      <c r="X26" s="14">
        <v>113.74</v>
      </c>
      <c r="Y26" s="14">
        <v>113.74</v>
      </c>
      <c r="Z26" s="14">
        <v>113.74</v>
      </c>
      <c r="AA26" s="14">
        <v>113.74</v>
      </c>
      <c r="AB26" s="14">
        <v>113.74</v>
      </c>
      <c r="AC26" s="14">
        <v>113.74</v>
      </c>
      <c r="AD26" s="14">
        <v>113.74</v>
      </c>
      <c r="AE26" s="14">
        <v>113.74</v>
      </c>
      <c r="AF26" s="14">
        <v>113.74</v>
      </c>
      <c r="AG26" s="14">
        <v>113.74</v>
      </c>
      <c r="AH26" s="14">
        <v>113.74</v>
      </c>
      <c r="AI26" s="14">
        <v>113.74</v>
      </c>
      <c r="AJ26" s="14">
        <v>113.74</v>
      </c>
      <c r="AK26" s="14">
        <v>113.74</v>
      </c>
      <c r="AL26" s="13"/>
      <c r="AM26" s="13"/>
    </row>
    <row r="27" spans="1:39" ht="14.7" customHeight="1" x14ac:dyDescent="0.25">
      <c r="A27" s="46"/>
      <c r="B27" s="13" t="s">
        <v>180</v>
      </c>
      <c r="C27" s="13" t="s">
        <v>179</v>
      </c>
      <c r="D27" s="13" t="s">
        <v>188</v>
      </c>
      <c r="E27" s="36">
        <v>2018</v>
      </c>
      <c r="F27" s="13" t="s">
        <v>314</v>
      </c>
      <c r="G27" s="14">
        <f>G26*'Conversion Factors'!C$23</f>
        <v>156.96119999999999</v>
      </c>
      <c r="H27" s="14">
        <f>H26*'Conversion Factors'!D$23</f>
        <v>153.54900000000001</v>
      </c>
      <c r="I27" s="14">
        <f>I26*'Conversion Factors'!E$23</f>
        <v>152.41159999999999</v>
      </c>
      <c r="J27" s="14">
        <f>J26*'Conversion Factors'!F$23</f>
        <v>152.41159999999999</v>
      </c>
      <c r="K27" s="14">
        <f>K26*'Conversion Factors'!G$23</f>
        <v>151.27420000000001</v>
      </c>
      <c r="L27" s="14">
        <f>L26*'Conversion Factors'!H$23</f>
        <v>150.13679999999999</v>
      </c>
      <c r="M27" s="14">
        <f>M26*'Conversion Factors'!I$23</f>
        <v>150.13679999999999</v>
      </c>
      <c r="N27" s="14">
        <f>N26*'Conversion Factors'!J$23</f>
        <v>150.13679999999999</v>
      </c>
      <c r="O27" s="14">
        <f>O26*'Conversion Factors'!K$23</f>
        <v>150.13679999999999</v>
      </c>
      <c r="P27" s="14">
        <f>P26*'Conversion Factors'!L$23</f>
        <v>147.86199999999999</v>
      </c>
      <c r="Q27" s="14">
        <f>Q26*'Conversion Factors'!M$23</f>
        <v>147.86199999999999</v>
      </c>
      <c r="R27" s="14">
        <f>R26*'Conversion Factors'!N$23</f>
        <v>146.72460000000001</v>
      </c>
      <c r="S27" s="14">
        <f>S26*'Conversion Factors'!O$23</f>
        <v>146.72460000000001</v>
      </c>
      <c r="T27" s="14">
        <f>T26*'Conversion Factors'!P$23</f>
        <v>145.5872</v>
      </c>
      <c r="U27" s="14">
        <f>U26*'Conversion Factors'!Q$23</f>
        <v>145.5872</v>
      </c>
      <c r="V27" s="14">
        <f>V26*'Conversion Factors'!R$23</f>
        <v>145.5872</v>
      </c>
      <c r="W27" s="14">
        <f>W26*'Conversion Factors'!S$23</f>
        <v>145.5872</v>
      </c>
      <c r="X27" s="14">
        <f>X26*'Conversion Factors'!T$23</f>
        <v>145.5872</v>
      </c>
      <c r="Y27" s="14">
        <f>Y26*'Conversion Factors'!U$23</f>
        <v>145.5872</v>
      </c>
      <c r="Z27" s="14">
        <f>Z26*'Conversion Factors'!V$23</f>
        <v>145.5872</v>
      </c>
      <c r="AA27" s="14">
        <f>AA26*'Conversion Factors'!W$23</f>
        <v>145.5872</v>
      </c>
      <c r="AB27" s="14">
        <f>AB26*'Conversion Factors'!X$23</f>
        <v>145.5872</v>
      </c>
      <c r="AC27" s="14">
        <f>AC26*'Conversion Factors'!Y$23</f>
        <v>145.5872</v>
      </c>
      <c r="AD27" s="14">
        <f>AD26*'Conversion Factors'!Z$23</f>
        <v>145.5872</v>
      </c>
      <c r="AE27" s="14">
        <f>AE26*'Conversion Factors'!AA$23</f>
        <v>145.5872</v>
      </c>
      <c r="AF27" s="14">
        <f>AF26*'Conversion Factors'!AB$23</f>
        <v>145.5872</v>
      </c>
      <c r="AG27" s="14">
        <f>AG26*'Conversion Factors'!AC$23</f>
        <v>145.5872</v>
      </c>
      <c r="AH27" s="14">
        <f>AH26*'Conversion Factors'!AD$23</f>
        <v>145.5872</v>
      </c>
      <c r="AI27" s="14">
        <f>AI26*'Conversion Factors'!AE$23</f>
        <v>145.5872</v>
      </c>
      <c r="AJ27" s="14">
        <f>AJ26*'Conversion Factors'!AF$23</f>
        <v>145.5872</v>
      </c>
      <c r="AK27" s="14">
        <f>AK26*'Conversion Factors'!AG$23</f>
        <v>145.5872</v>
      </c>
      <c r="AL27" s="13"/>
      <c r="AM27" s="13">
        <v>1</v>
      </c>
    </row>
    <row r="28" spans="1:39" ht="14.7" customHeight="1" x14ac:dyDescent="0.25"/>
    <row r="29" spans="1:39" ht="14.7" customHeight="1" x14ac:dyDescent="0.25"/>
    <row r="30" spans="1:39" ht="14.7" customHeight="1" x14ac:dyDescent="0.25"/>
    <row r="31" spans="1:39" ht="14.7" customHeight="1" x14ac:dyDescent="0.25"/>
    <row r="32" spans="1:39" ht="14.7" customHeight="1" x14ac:dyDescent="0.25"/>
    <row r="33" ht="14.7" customHeight="1" x14ac:dyDescent="0.25"/>
    <row r="34" ht="14.7" customHeight="1" x14ac:dyDescent="0.25"/>
    <row r="35" ht="14.7" customHeight="1" x14ac:dyDescent="0.25"/>
    <row r="36" ht="14.7" customHeight="1" x14ac:dyDescent="0.25"/>
    <row r="37" ht="14.7" customHeight="1" x14ac:dyDescent="0.25"/>
    <row r="38" ht="14.7" customHeight="1" x14ac:dyDescent="0.25"/>
    <row r="39" ht="14.7" customHeight="1" x14ac:dyDescent="0.25"/>
    <row r="40" ht="14.7" customHeight="1" x14ac:dyDescent="0.25"/>
    <row r="41" ht="14.7" customHeight="1" x14ac:dyDescent="0.25"/>
    <row r="42" ht="14.7" customHeight="1" x14ac:dyDescent="0.25"/>
    <row r="43" ht="14.7" customHeight="1" x14ac:dyDescent="0.25"/>
    <row r="44" ht="14.7" customHeight="1" x14ac:dyDescent="0.25"/>
    <row r="45" ht="14.7" customHeight="1" x14ac:dyDescent="0.25"/>
    <row r="46" ht="14.7" customHeight="1" x14ac:dyDescent="0.25"/>
    <row r="47" ht="14.7" customHeight="1" x14ac:dyDescent="0.25"/>
    <row r="48" ht="14.7" customHeight="1" x14ac:dyDescent="0.25"/>
    <row r="49" ht="14.7" customHeight="1" x14ac:dyDescent="0.25"/>
    <row r="50" ht="14.7" customHeight="1" x14ac:dyDescent="0.25"/>
    <row r="51" ht="14.7" customHeight="1" x14ac:dyDescent="0.25"/>
    <row r="52" ht="14.7" customHeight="1" x14ac:dyDescent="0.25"/>
    <row r="53" ht="14.7" customHeight="1" x14ac:dyDescent="0.25"/>
    <row r="54" ht="14.7" customHeight="1" x14ac:dyDescent="0.25"/>
    <row r="55" ht="14.7" customHeight="1" x14ac:dyDescent="0.25"/>
    <row r="56" ht="14.7" customHeight="1" x14ac:dyDescent="0.25"/>
    <row r="57" ht="14.7" customHeight="1" x14ac:dyDescent="0.25"/>
    <row r="58" ht="14.7" customHeight="1" x14ac:dyDescent="0.25"/>
    <row r="59" ht="14.7" customHeight="1" x14ac:dyDescent="0.25"/>
    <row r="60" ht="14.7" customHeight="1" x14ac:dyDescent="0.25"/>
    <row r="61" ht="14.7" customHeight="1" x14ac:dyDescent="0.25"/>
    <row r="62" ht="14.7" customHeight="1" x14ac:dyDescent="0.25"/>
    <row r="63" ht="14.7" customHeight="1" x14ac:dyDescent="0.25"/>
    <row r="64" ht="14.7" customHeight="1" x14ac:dyDescent="0.25"/>
    <row r="65" ht="14.7" customHeight="1" x14ac:dyDescent="0.25"/>
    <row r="66" ht="14.7" customHeight="1" x14ac:dyDescent="0.25"/>
    <row r="67" ht="14.7" customHeight="1" x14ac:dyDescent="0.25"/>
    <row r="68" ht="14.7" customHeight="1" x14ac:dyDescent="0.25"/>
    <row r="69" ht="14.7" customHeight="1" x14ac:dyDescent="0.25"/>
    <row r="70" ht="14.7" customHeight="1" x14ac:dyDescent="0.25"/>
    <row r="71" ht="14.7" customHeight="1" x14ac:dyDescent="0.25"/>
    <row r="72" ht="14.7" customHeight="1" x14ac:dyDescent="0.25"/>
    <row r="73" ht="14.7" customHeight="1" x14ac:dyDescent="0.25"/>
    <row r="74" ht="14.7" customHeight="1" x14ac:dyDescent="0.25"/>
    <row r="75" ht="14.7" customHeight="1" x14ac:dyDescent="0.25"/>
  </sheetData>
  <mergeCells count="7">
    <mergeCell ref="A10:A11"/>
    <mergeCell ref="A20:A22"/>
    <mergeCell ref="A26:A27"/>
    <mergeCell ref="A24:A25"/>
    <mergeCell ref="A17:A19"/>
    <mergeCell ref="A14:A16"/>
    <mergeCell ref="A12:A13"/>
  </mergeCells>
  <pageMargins left="0.78749999999999998" right="0.78749999999999998" top="0.78749999999999998" bottom="0.78749999999999998" header="0.511811023622047" footer="0.511811023622047"/>
  <pageSetup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55"/>
  <sheetViews>
    <sheetView showGridLines="0" zoomScaleNormal="100" workbookViewId="0">
      <selection activeCell="AM16" sqref="AM16"/>
    </sheetView>
  </sheetViews>
  <sheetFormatPr defaultColWidth="11.44140625" defaultRowHeight="13.2" x14ac:dyDescent="0.25"/>
  <cols>
    <col min="1" max="1" width="18.5546875" customWidth="1"/>
    <col min="3" max="3" width="14.88671875" bestFit="1" customWidth="1"/>
    <col min="4" max="4" width="16.88671875" bestFit="1" customWidth="1"/>
    <col min="36" max="36" width="255.77734375" bestFit="1" customWidth="1"/>
    <col min="37" max="37" width="8.5546875" bestFit="1" customWidth="1"/>
    <col min="39" max="39" width="17.109375" customWidth="1"/>
    <col min="41" max="41" width="17.88671875" customWidth="1"/>
    <col min="43" max="43" width="17.88671875" customWidth="1"/>
  </cols>
  <sheetData>
    <row r="1" spans="1:49" ht="17.100000000000001" customHeight="1" x14ac:dyDescent="0.3">
      <c r="A1" s="16" t="s">
        <v>1</v>
      </c>
      <c r="B1" s="16" t="s">
        <v>163</v>
      </c>
      <c r="C1" s="16" t="s">
        <v>164</v>
      </c>
      <c r="D1" s="16" t="s">
        <v>165</v>
      </c>
      <c r="E1" s="16">
        <v>2020</v>
      </c>
      <c r="F1" s="16">
        <v>2021</v>
      </c>
      <c r="G1" s="16">
        <v>2022</v>
      </c>
      <c r="H1" s="16">
        <v>2023</v>
      </c>
      <c r="I1" s="16">
        <v>2024</v>
      </c>
      <c r="J1" s="16">
        <v>2025</v>
      </c>
      <c r="K1" s="16">
        <v>2026</v>
      </c>
      <c r="L1" s="16">
        <v>2027</v>
      </c>
      <c r="M1" s="16">
        <v>2028</v>
      </c>
      <c r="N1" s="16">
        <v>2029</v>
      </c>
      <c r="O1" s="16">
        <v>2030</v>
      </c>
      <c r="P1" s="16">
        <v>2031</v>
      </c>
      <c r="Q1" s="16">
        <v>2032</v>
      </c>
      <c r="R1" s="16">
        <v>2033</v>
      </c>
      <c r="S1" s="16">
        <v>2034</v>
      </c>
      <c r="T1" s="16">
        <v>2035</v>
      </c>
      <c r="U1" s="16">
        <v>2036</v>
      </c>
      <c r="V1" s="16">
        <v>2037</v>
      </c>
      <c r="W1" s="16">
        <v>2038</v>
      </c>
      <c r="X1" s="16">
        <v>2039</v>
      </c>
      <c r="Y1" s="16">
        <v>2040</v>
      </c>
      <c r="Z1" s="16">
        <v>2041</v>
      </c>
      <c r="AA1" s="16">
        <v>2042</v>
      </c>
      <c r="AB1" s="16">
        <v>2043</v>
      </c>
      <c r="AC1" s="16">
        <v>2044</v>
      </c>
      <c r="AD1" s="16">
        <v>2045</v>
      </c>
      <c r="AE1" s="16">
        <v>2046</v>
      </c>
      <c r="AF1" s="16">
        <v>2047</v>
      </c>
      <c r="AG1" s="16">
        <v>2048</v>
      </c>
      <c r="AH1" s="16">
        <v>2049</v>
      </c>
      <c r="AI1" s="16">
        <v>2050</v>
      </c>
      <c r="AJ1" s="16" t="s">
        <v>167</v>
      </c>
      <c r="AK1" s="16" t="s">
        <v>168</v>
      </c>
    </row>
    <row r="2" spans="1:49" ht="12.75" customHeight="1" x14ac:dyDescent="0.25">
      <c r="A2" s="46" t="s">
        <v>105</v>
      </c>
      <c r="B2" s="11" t="s">
        <v>177</v>
      </c>
      <c r="C2" s="11" t="s">
        <v>189</v>
      </c>
      <c r="D2" s="11" t="s">
        <v>190</v>
      </c>
      <c r="E2" s="32">
        <v>19.949000000000002</v>
      </c>
      <c r="F2" s="32">
        <f>$E2*'Conversion Factors'!D$9</f>
        <v>20.063898886471268</v>
      </c>
      <c r="G2" s="32">
        <f>$E2*'Conversion Factors'!E$9</f>
        <v>20.171137847177782</v>
      </c>
      <c r="H2" s="32">
        <f>$E2*'Conversion Factors'!F$9</f>
        <v>20.296249968002051</v>
      </c>
      <c r="I2" s="32">
        <f>$E2*'Conversion Factors'!G$9</f>
        <v>20.434128631767571</v>
      </c>
      <c r="J2" s="32">
        <f>$E2*'Conversion Factors'!H$9</f>
        <v>20.569453986944836</v>
      </c>
      <c r="K2" s="32">
        <f>$E2*'Conversion Factors'!I$9</f>
        <v>20.704779342122105</v>
      </c>
      <c r="L2" s="32">
        <f>$E2*'Conversion Factors'!J$9</f>
        <v>20.837551388711127</v>
      </c>
      <c r="M2" s="32">
        <f>$E2*'Conversion Factors'!K$9</f>
        <v>20.970323435300141</v>
      </c>
      <c r="N2" s="32">
        <f>$E2*'Conversion Factors'!L$9</f>
        <v>21.100542173300912</v>
      </c>
      <c r="O2" s="32">
        <f>$E2*'Conversion Factors'!M$9</f>
        <v>21.23076091130168</v>
      </c>
      <c r="P2" s="32">
        <f>$E2*'Conversion Factors'!N$9</f>
        <v>21.350766414949447</v>
      </c>
      <c r="Q2" s="32">
        <f>$E2*'Conversion Factors'!O$9</f>
        <v>21.447792141302958</v>
      </c>
      <c r="R2" s="32">
        <f>$E2*'Conversion Factors'!P$9</f>
        <v>21.532051324715219</v>
      </c>
      <c r="S2" s="32">
        <f>$E2*'Conversion Factors'!Q$9</f>
        <v>21.60354396518623</v>
      </c>
      <c r="T2" s="32">
        <f>$E2*'Conversion Factors'!R$9</f>
        <v>21.664823371304237</v>
      </c>
      <c r="U2" s="32">
        <f>$E2*'Conversion Factors'!S$9</f>
        <v>21.715889543069249</v>
      </c>
      <c r="V2" s="32">
        <f>$E2*'Conversion Factors'!T$9</f>
        <v>21.761849097657752</v>
      </c>
      <c r="W2" s="32">
        <f>$E2*'Conversion Factors'!U$9</f>
        <v>21.80014872648151</v>
      </c>
      <c r="X2" s="32">
        <f>$E2*'Conversion Factors'!V$9</f>
        <v>21.835895046717013</v>
      </c>
      <c r="Y2" s="32">
        <f>$E2*'Conversion Factors'!W$9</f>
        <v>21.869088058364266</v>
      </c>
      <c r="Z2" s="32">
        <f>$E2*'Conversion Factors'!X$9</f>
        <v>21.899727761423271</v>
      </c>
      <c r="AA2" s="32">
        <f>$E2*'Conversion Factors'!Y$9</f>
        <v>21.922707538717528</v>
      </c>
      <c r="AB2" s="32">
        <f>$E2*'Conversion Factors'!Z$9</f>
        <v>21.943134007423527</v>
      </c>
      <c r="AC2" s="32">
        <f>$E2*'Conversion Factors'!AA$9</f>
        <v>21.958453858953032</v>
      </c>
      <c r="AD2" s="32">
        <f>$E2*'Conversion Factors'!AB$9</f>
        <v>21.971220401894278</v>
      </c>
      <c r="AE2" s="32">
        <f>$E2*'Conversion Factors'!AC$9</f>
        <v>21.978880327659031</v>
      </c>
      <c r="AF2" s="32">
        <f>$E2*'Conversion Factors'!AD$9</f>
        <v>21.983986944835532</v>
      </c>
      <c r="AG2" s="32">
        <f>$E2*'Conversion Factors'!AE$9</f>
        <v>21.986540253423783</v>
      </c>
      <c r="AH2" s="32">
        <f>$E2*'Conversion Factors'!AF$9</f>
        <v>21.986540253423783</v>
      </c>
      <c r="AI2" s="32">
        <f>$E2*'Conversion Factors'!AG$9</f>
        <v>21.986540253423783</v>
      </c>
      <c r="AJ2" s="11" t="s">
        <v>191</v>
      </c>
      <c r="AK2" s="11">
        <v>1</v>
      </c>
      <c r="AM2" s="3"/>
      <c r="AS2" s="4"/>
      <c r="AT2" s="4"/>
      <c r="AU2" s="3"/>
      <c r="AW2" s="2"/>
    </row>
    <row r="3" spans="1:49" ht="12.75" customHeight="1" x14ac:dyDescent="0.25">
      <c r="A3" s="46"/>
      <c r="B3" s="11" t="s">
        <v>176</v>
      </c>
      <c r="C3" s="11" t="s">
        <v>189</v>
      </c>
      <c r="D3" s="11" t="s">
        <v>190</v>
      </c>
      <c r="E3" s="32">
        <v>6.157</v>
      </c>
      <c r="F3" s="32">
        <f>$E3*'Conversion Factors'!D$5</f>
        <v>6.2155242232215873</v>
      </c>
      <c r="G3" s="32">
        <f>$E3*'Conversion Factors'!E$5</f>
        <v>6.2690141046606715</v>
      </c>
      <c r="H3" s="32">
        <f>$E3*'Conversion Factors'!F$5</f>
        <v>6.3136938879803752</v>
      </c>
      <c r="I3" s="32">
        <f>$E3*'Conversion Factors'!G$5</f>
        <v>6.3489342804578905</v>
      </c>
      <c r="J3" s="32">
        <f>$E3*'Conversion Factors'!H$5</f>
        <v>6.3785110384300898</v>
      </c>
      <c r="K3" s="32">
        <f>$E3*'Conversion Factors'!I$5</f>
        <v>6.4055706255110376</v>
      </c>
      <c r="L3" s="32">
        <f>$E3*'Conversion Factors'!J$5</f>
        <v>6.4357766762060509</v>
      </c>
      <c r="M3" s="32">
        <f>$E3*'Conversion Factors'!K$5</f>
        <v>6.46975848323794</v>
      </c>
      <c r="N3" s="32">
        <f>$E3*'Conversion Factors'!L$5</f>
        <v>6.5037402902698291</v>
      </c>
      <c r="O3" s="32">
        <f>$E3*'Conversion Factors'!M$5</f>
        <v>6.5396099754701558</v>
      </c>
      <c r="P3" s="32">
        <f>$E3*'Conversion Factors'!N$5</f>
        <v>6.574221075224858</v>
      </c>
      <c r="Q3" s="32">
        <f>$E3*'Conversion Factors'!O$5</f>
        <v>6.6050564186426817</v>
      </c>
      <c r="R3" s="32">
        <f>$E3*'Conversion Factors'!P$5</f>
        <v>6.6327452984464434</v>
      </c>
      <c r="S3" s="32">
        <f>$E3*'Conversion Factors'!Q$5</f>
        <v>6.6560291291905154</v>
      </c>
      <c r="T3" s="32">
        <f>$E3*'Conversion Factors'!R$5</f>
        <v>6.6755372035977096</v>
      </c>
      <c r="U3" s="32">
        <f>$E3*'Conversion Factors'!S$5</f>
        <v>6.6918988143908429</v>
      </c>
      <c r="V3" s="32">
        <f>$E3*'Conversion Factors'!T$5</f>
        <v>6.7063725470155351</v>
      </c>
      <c r="W3" s="32">
        <f>$E3*'Conversion Factors'!U$5</f>
        <v>6.7164412305805392</v>
      </c>
      <c r="X3" s="32">
        <f>$E3*'Conversion Factors'!V$5</f>
        <v>6.7239927432542936</v>
      </c>
      <c r="Y3" s="32">
        <f>$E3*'Conversion Factors'!W$5</f>
        <v>6.7283977923139826</v>
      </c>
      <c r="Z3" s="32">
        <f>$E3*'Conversion Factors'!X$5</f>
        <v>6.730285670482421</v>
      </c>
      <c r="AA3" s="32">
        <f>$E3*'Conversion Factors'!Y$5</f>
        <v>6.7309149632052323</v>
      </c>
      <c r="AB3" s="32">
        <f>$E3*'Conversion Factors'!Z$5</f>
        <v>6.7353200122649231</v>
      </c>
      <c r="AC3" s="32">
        <f>$E3*'Conversion Factors'!AA$5</f>
        <v>6.739725061324612</v>
      </c>
      <c r="AD3" s="32">
        <f>$E3*'Conversion Factors'!AB$5</f>
        <v>6.7428715249386757</v>
      </c>
      <c r="AE3" s="32">
        <f>$E3*'Conversion Factors'!AC$5</f>
        <v>6.7447594031071141</v>
      </c>
      <c r="AF3" s="32">
        <f>$E3*'Conversion Factors'!AD$5</f>
        <v>6.7453886958299263</v>
      </c>
      <c r="AG3" s="32">
        <f>$E3*'Conversion Factors'!AE$5</f>
        <v>6.7472765739983647</v>
      </c>
      <c r="AH3" s="32">
        <f>$E3*'Conversion Factors'!AF$5</f>
        <v>6.7504230376124283</v>
      </c>
      <c r="AI3" s="32">
        <f>$E3*'Conversion Factors'!AG$5</f>
        <v>6.7548280866721191</v>
      </c>
      <c r="AJ3" s="11" t="s">
        <v>191</v>
      </c>
      <c r="AK3" s="11">
        <v>1</v>
      </c>
      <c r="AM3" s="3"/>
      <c r="AU3" s="5"/>
      <c r="AW3" s="2"/>
    </row>
    <row r="4" spans="1:49" ht="12.75" customHeight="1" x14ac:dyDescent="0.25">
      <c r="A4" s="46"/>
      <c r="B4" s="11" t="s">
        <v>192</v>
      </c>
      <c r="C4" s="11" t="s">
        <v>189</v>
      </c>
      <c r="D4" s="11" t="s">
        <v>190</v>
      </c>
      <c r="E4" s="32">
        <v>0</v>
      </c>
      <c r="F4" s="32">
        <f>$E4*'Conversion Factors'!D$13</f>
        <v>0</v>
      </c>
      <c r="G4" s="32">
        <f>$E4*'Conversion Factors'!E$13</f>
        <v>0</v>
      </c>
      <c r="H4" s="32">
        <f>$E4*'Conversion Factors'!F$13</f>
        <v>0</v>
      </c>
      <c r="I4" s="32">
        <f>$E4*'Conversion Factors'!G$13</f>
        <v>0</v>
      </c>
      <c r="J4" s="32">
        <f>$E4*'Conversion Factors'!H$13</f>
        <v>0</v>
      </c>
      <c r="K4" s="32">
        <f>$E4*'Conversion Factors'!I$13</f>
        <v>0</v>
      </c>
      <c r="L4" s="32">
        <f>$E4*'Conversion Factors'!J$13</f>
        <v>0</v>
      </c>
      <c r="M4" s="32">
        <f>$E4*'Conversion Factors'!K$13</f>
        <v>0</v>
      </c>
      <c r="N4" s="32">
        <f>$E4*'Conversion Factors'!L$13</f>
        <v>0</v>
      </c>
      <c r="O4" s="32">
        <f>$E4*'Conversion Factors'!M$13</f>
        <v>0</v>
      </c>
      <c r="P4" s="32">
        <f>$E4*'Conversion Factors'!N$13</f>
        <v>0</v>
      </c>
      <c r="Q4" s="32">
        <f>$E4*'Conversion Factors'!O$13</f>
        <v>0</v>
      </c>
      <c r="R4" s="32">
        <f>$E4*'Conversion Factors'!P$13</f>
        <v>0</v>
      </c>
      <c r="S4" s="32">
        <f>$E4*'Conversion Factors'!Q$13</f>
        <v>0</v>
      </c>
      <c r="T4" s="32">
        <f>$E4*'Conversion Factors'!R$13</f>
        <v>0</v>
      </c>
      <c r="U4" s="32">
        <f>$E4*'Conversion Factors'!S$13</f>
        <v>0</v>
      </c>
      <c r="V4" s="32">
        <f>$E4*'Conversion Factors'!T$13</f>
        <v>0</v>
      </c>
      <c r="W4" s="32">
        <f>$E4*'Conversion Factors'!U$13</f>
        <v>0</v>
      </c>
      <c r="X4" s="32">
        <f>$E4*'Conversion Factors'!V$13</f>
        <v>0</v>
      </c>
      <c r="Y4" s="32">
        <f>$E4*'Conversion Factors'!W$13</f>
        <v>0</v>
      </c>
      <c r="Z4" s="32">
        <f>$E4*'Conversion Factors'!X$13</f>
        <v>0</v>
      </c>
      <c r="AA4" s="32">
        <f>$E4*'Conversion Factors'!Y$13</f>
        <v>0</v>
      </c>
      <c r="AB4" s="32">
        <f>$E4*'Conversion Factors'!Z$13</f>
        <v>0</v>
      </c>
      <c r="AC4" s="32">
        <f>$E4*'Conversion Factors'!AA$13</f>
        <v>0</v>
      </c>
      <c r="AD4" s="32">
        <f>$E4*'Conversion Factors'!AB$13</f>
        <v>0</v>
      </c>
      <c r="AE4" s="32">
        <f>$E4*'Conversion Factors'!AC$13</f>
        <v>0</v>
      </c>
      <c r="AF4" s="32">
        <f>$E4*'Conversion Factors'!AD$13</f>
        <v>0</v>
      </c>
      <c r="AG4" s="32">
        <f>$E4*'Conversion Factors'!AE$13</f>
        <v>0</v>
      </c>
      <c r="AH4" s="32">
        <f>$E4*'Conversion Factors'!AF$13</f>
        <v>0</v>
      </c>
      <c r="AI4" s="32">
        <f>$E4*'Conversion Factors'!AG$13</f>
        <v>0</v>
      </c>
      <c r="AJ4" s="11"/>
      <c r="AK4" s="11"/>
      <c r="AU4" s="5"/>
      <c r="AW4" s="2"/>
    </row>
    <row r="5" spans="1:49" ht="12.75" customHeight="1" x14ac:dyDescent="0.25">
      <c r="A5" s="46"/>
      <c r="B5" s="11" t="s">
        <v>193</v>
      </c>
      <c r="C5" s="11" t="s">
        <v>189</v>
      </c>
      <c r="D5" s="11" t="s">
        <v>190</v>
      </c>
      <c r="E5" s="32">
        <v>4.0670000000000002</v>
      </c>
      <c r="F5" s="32">
        <f>$E5*'Conversion Factors'!D$17</f>
        <v>4.0544933692100722</v>
      </c>
      <c r="G5" s="32">
        <f>$E5*'Conversion Factors'!E$17</f>
        <v>4.0396417451470308</v>
      </c>
      <c r="H5" s="32">
        <f>$E5*'Conversion Factors'!F$17</f>
        <v>4.0263534499327323</v>
      </c>
      <c r="I5" s="32">
        <f>$E5*'Conversion Factors'!G$17</f>
        <v>4.0146284835671739</v>
      </c>
      <c r="J5" s="32">
        <f>$E5*'Conversion Factors'!H$17</f>
        <v>3.9989951950797624</v>
      </c>
      <c r="K5" s="32">
        <f>$E5*'Conversion Factors'!I$17</f>
        <v>3.9833619065923513</v>
      </c>
      <c r="L5" s="32">
        <f>$E5*'Conversion Factors'!J$17</f>
        <v>3.9661652892561987</v>
      </c>
      <c r="M5" s="32">
        <f>$E5*'Conversion Factors'!K$17</f>
        <v>3.9489686719200465</v>
      </c>
      <c r="N5" s="32">
        <f>$E5*'Conversion Factors'!L$17</f>
        <v>3.9317720545838943</v>
      </c>
      <c r="O5" s="32">
        <f>$E5*'Conversion Factors'!M$17</f>
        <v>3.9169204305208538</v>
      </c>
      <c r="P5" s="32">
        <f>$E5*'Conversion Factors'!N$17</f>
        <v>3.9051954641552955</v>
      </c>
      <c r="Q5" s="32">
        <f>$E5*'Conversion Factors'!O$17</f>
        <v>3.8950338266384783</v>
      </c>
      <c r="R5" s="32">
        <f>$E5*'Conversion Factors'!P$17</f>
        <v>3.890343840092255</v>
      </c>
      <c r="S5" s="32">
        <f>$E5*'Conversion Factors'!Q$17</f>
        <v>3.8887805112435139</v>
      </c>
      <c r="T5" s="32">
        <f>$E5*'Conversion Factors'!R$17</f>
        <v>3.8872171823947728</v>
      </c>
      <c r="U5" s="32">
        <f>$E5*'Conversion Factors'!S$17</f>
        <v>3.8848721891216611</v>
      </c>
      <c r="V5" s="32">
        <f>$E5*'Conversion Factors'!T$17</f>
        <v>3.8825271958485494</v>
      </c>
      <c r="W5" s="32">
        <f>$E5*'Conversion Factors'!U$17</f>
        <v>3.8794005381510677</v>
      </c>
      <c r="X5" s="32">
        <f>$E5*'Conversion Factors'!V$17</f>
        <v>3.8747105516048439</v>
      </c>
      <c r="Y5" s="32">
        <f>$E5*'Conversion Factors'!W$17</f>
        <v>3.8661122429367683</v>
      </c>
      <c r="Z5" s="32">
        <f>$E5*'Conversion Factors'!X$17</f>
        <v>3.8575139342686913</v>
      </c>
      <c r="AA5" s="32">
        <f>$E5*'Conversion Factors'!Y$17</f>
        <v>3.8473522967518745</v>
      </c>
      <c r="AB5" s="32">
        <f>$E5*'Conversion Factors'!Z$17</f>
        <v>3.8356273303863158</v>
      </c>
      <c r="AC5" s="32">
        <f>$E5*'Conversion Factors'!AA$17</f>
        <v>3.8239023640207579</v>
      </c>
      <c r="AD5" s="32">
        <f>$E5*'Conversion Factors'!AB$17</f>
        <v>3.8121773976551996</v>
      </c>
      <c r="AE5" s="32">
        <f>$E5*'Conversion Factors'!AC$17</f>
        <v>3.8051424178358646</v>
      </c>
      <c r="AF5" s="32">
        <f>$E5*'Conversion Factors'!AD$17</f>
        <v>3.7981074380165292</v>
      </c>
      <c r="AG5" s="32">
        <f>$E5*'Conversion Factors'!AE$17</f>
        <v>3.7941991158946764</v>
      </c>
      <c r="AH5" s="32">
        <f>$E5*'Conversion Factors'!AF$17</f>
        <v>3.7910724581971946</v>
      </c>
      <c r="AI5" s="32">
        <f>$E5*'Conversion Factors'!AG$17</f>
        <v>3.7856008072266008</v>
      </c>
      <c r="AJ5" s="11" t="s">
        <v>191</v>
      </c>
      <c r="AK5" s="11"/>
      <c r="AU5" s="5"/>
    </row>
    <row r="6" spans="1:49" ht="12.75" customHeight="1" x14ac:dyDescent="0.25">
      <c r="A6" s="46"/>
      <c r="B6" s="11" t="s">
        <v>194</v>
      </c>
      <c r="C6" s="11" t="s">
        <v>189</v>
      </c>
      <c r="D6" s="11" t="s">
        <v>190</v>
      </c>
      <c r="E6" s="32">
        <f t="shared" ref="E6:AI6" si="0">E5</f>
        <v>4.0670000000000002</v>
      </c>
      <c r="F6" s="32">
        <f t="shared" si="0"/>
        <v>4.0544933692100722</v>
      </c>
      <c r="G6" s="32">
        <f t="shared" si="0"/>
        <v>4.0396417451470308</v>
      </c>
      <c r="H6" s="32">
        <f t="shared" si="0"/>
        <v>4.0263534499327323</v>
      </c>
      <c r="I6" s="32">
        <f t="shared" si="0"/>
        <v>4.0146284835671739</v>
      </c>
      <c r="J6" s="32">
        <f t="shared" si="0"/>
        <v>3.9989951950797624</v>
      </c>
      <c r="K6" s="32">
        <f t="shared" si="0"/>
        <v>3.9833619065923513</v>
      </c>
      <c r="L6" s="32">
        <f t="shared" si="0"/>
        <v>3.9661652892561987</v>
      </c>
      <c r="M6" s="32">
        <f t="shared" si="0"/>
        <v>3.9489686719200465</v>
      </c>
      <c r="N6" s="32">
        <f t="shared" si="0"/>
        <v>3.9317720545838943</v>
      </c>
      <c r="O6" s="32">
        <f t="shared" si="0"/>
        <v>3.9169204305208538</v>
      </c>
      <c r="P6" s="32">
        <f t="shared" si="0"/>
        <v>3.9051954641552955</v>
      </c>
      <c r="Q6" s="32">
        <f t="shared" si="0"/>
        <v>3.8950338266384783</v>
      </c>
      <c r="R6" s="32">
        <f t="shared" si="0"/>
        <v>3.890343840092255</v>
      </c>
      <c r="S6" s="32">
        <f t="shared" si="0"/>
        <v>3.8887805112435139</v>
      </c>
      <c r="T6" s="32">
        <f t="shared" si="0"/>
        <v>3.8872171823947728</v>
      </c>
      <c r="U6" s="32">
        <f t="shared" si="0"/>
        <v>3.8848721891216611</v>
      </c>
      <c r="V6" s="32">
        <f t="shared" si="0"/>
        <v>3.8825271958485494</v>
      </c>
      <c r="W6" s="32">
        <f t="shared" si="0"/>
        <v>3.8794005381510677</v>
      </c>
      <c r="X6" s="32">
        <f t="shared" si="0"/>
        <v>3.8747105516048439</v>
      </c>
      <c r="Y6" s="32">
        <f t="shared" si="0"/>
        <v>3.8661122429367683</v>
      </c>
      <c r="Z6" s="32">
        <f t="shared" si="0"/>
        <v>3.8575139342686913</v>
      </c>
      <c r="AA6" s="32">
        <f t="shared" si="0"/>
        <v>3.8473522967518745</v>
      </c>
      <c r="AB6" s="32">
        <f t="shared" si="0"/>
        <v>3.8356273303863158</v>
      </c>
      <c r="AC6" s="32">
        <f t="shared" si="0"/>
        <v>3.8239023640207579</v>
      </c>
      <c r="AD6" s="32">
        <f t="shared" si="0"/>
        <v>3.8121773976551996</v>
      </c>
      <c r="AE6" s="32">
        <f t="shared" si="0"/>
        <v>3.8051424178358646</v>
      </c>
      <c r="AF6" s="32">
        <f t="shared" si="0"/>
        <v>3.7981074380165292</v>
      </c>
      <c r="AG6" s="32">
        <f t="shared" si="0"/>
        <v>3.7941991158946764</v>
      </c>
      <c r="AH6" s="32">
        <f t="shared" si="0"/>
        <v>3.7910724581971946</v>
      </c>
      <c r="AI6" s="32">
        <f t="shared" si="0"/>
        <v>3.7856008072266008</v>
      </c>
      <c r="AJ6" s="11" t="s">
        <v>195</v>
      </c>
      <c r="AK6" s="11">
        <v>1</v>
      </c>
      <c r="AM6" s="3"/>
      <c r="AS6" s="4"/>
      <c r="AT6" s="4"/>
      <c r="AU6" s="3"/>
      <c r="AW6" s="2"/>
    </row>
    <row r="7" spans="1:49" ht="12.75" customHeight="1" x14ac:dyDescent="0.25">
      <c r="A7" s="46"/>
      <c r="B7" s="11" t="s">
        <v>196</v>
      </c>
      <c r="C7" s="11" t="s">
        <v>189</v>
      </c>
      <c r="D7" s="11" t="s">
        <v>190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11" t="s">
        <v>195</v>
      </c>
      <c r="AK7" s="11"/>
      <c r="AU7" s="5"/>
      <c r="AW7" s="2"/>
    </row>
    <row r="8" spans="1:49" ht="12.75" customHeight="1" x14ac:dyDescent="0.25">
      <c r="A8" s="46" t="s">
        <v>101</v>
      </c>
      <c r="B8" s="11" t="s">
        <v>177</v>
      </c>
      <c r="C8" s="11" t="s">
        <v>189</v>
      </c>
      <c r="D8" s="11" t="s">
        <v>190</v>
      </c>
      <c r="E8" s="32">
        <v>1.8120000000000001</v>
      </c>
      <c r="F8" s="32">
        <f>$E8*'Conversion Factors'!D$9</f>
        <v>1.8224364520670677</v>
      </c>
      <c r="G8" s="32">
        <f>$E8*'Conversion Factors'!E$9</f>
        <v>1.8321771406629976</v>
      </c>
      <c r="H8" s="32">
        <f>$E8*'Conversion Factors'!F$9</f>
        <v>1.8435412773582491</v>
      </c>
      <c r="I8" s="32">
        <f>$E8*'Conversion Factors'!G$9</f>
        <v>1.8560650198387305</v>
      </c>
      <c r="J8" s="32">
        <f>$E8*'Conversion Factors'!H$9</f>
        <v>1.8683568411621658</v>
      </c>
      <c r="K8" s="32">
        <f>$E8*'Conversion Factors'!I$9</f>
        <v>1.8806486624856009</v>
      </c>
      <c r="L8" s="32">
        <f>$E8*'Conversion Factors'!J$9</f>
        <v>1.8927085626519906</v>
      </c>
      <c r="M8" s="32">
        <f>$E8*'Conversion Factors'!K$9</f>
        <v>1.9047684628183796</v>
      </c>
      <c r="N8" s="32">
        <f>$E8*'Conversion Factors'!L$9</f>
        <v>1.916596441827723</v>
      </c>
      <c r="O8" s="32">
        <f>$E8*'Conversion Factors'!M$9</f>
        <v>1.9284244208370667</v>
      </c>
      <c r="P8" s="32">
        <f>$E8*'Conversion Factors'!N$9</f>
        <v>1.9393247152182265</v>
      </c>
      <c r="Q8" s="32">
        <f>$E8*'Conversion Factors'!O$9</f>
        <v>1.9481377191859721</v>
      </c>
      <c r="R8" s="32">
        <f>$E8*'Conversion Factors'!P$9</f>
        <v>1.9557911173684885</v>
      </c>
      <c r="S8" s="32">
        <f>$E8*'Conversion Factors'!Q$9</f>
        <v>1.9622849097657751</v>
      </c>
      <c r="T8" s="32">
        <f>$E8*'Conversion Factors'!R$9</f>
        <v>1.9678510175348778</v>
      </c>
      <c r="U8" s="32">
        <f>$E8*'Conversion Factors'!S$9</f>
        <v>1.9724894406757971</v>
      </c>
      <c r="V8" s="32">
        <f>$E8*'Conversion Factors'!T$9</f>
        <v>1.9766640215026239</v>
      </c>
      <c r="W8" s="32">
        <f>$E8*'Conversion Factors'!U$9</f>
        <v>1.9801428388583133</v>
      </c>
      <c r="X8" s="32">
        <f>$E8*'Conversion Factors'!V$9</f>
        <v>1.9833897350569565</v>
      </c>
      <c r="Y8" s="32">
        <f>$E8*'Conversion Factors'!W$9</f>
        <v>1.9864047100985538</v>
      </c>
      <c r="Z8" s="32">
        <f>$E8*'Conversion Factors'!X$9</f>
        <v>1.9891877639831053</v>
      </c>
      <c r="AA8" s="32">
        <f>$E8*'Conversion Factors'!Y$9</f>
        <v>1.991275054396519</v>
      </c>
      <c r="AB8" s="32">
        <f>$E8*'Conversion Factors'!Z$9</f>
        <v>1.9931304236528864</v>
      </c>
      <c r="AC8" s="32">
        <f>$E8*'Conversion Factors'!AA$9</f>
        <v>1.9945219505951621</v>
      </c>
      <c r="AD8" s="32">
        <f>$E8*'Conversion Factors'!AB$9</f>
        <v>1.9956815563803916</v>
      </c>
      <c r="AE8" s="32">
        <f>$E8*'Conversion Factors'!AC$9</f>
        <v>1.9963773198515296</v>
      </c>
      <c r="AF8" s="32">
        <f>$E8*'Conversion Factors'!AD$9</f>
        <v>1.9968411621656217</v>
      </c>
      <c r="AG8" s="32">
        <f>$E8*'Conversion Factors'!AE$9</f>
        <v>1.9970730833226675</v>
      </c>
      <c r="AH8" s="32">
        <f>$E8*'Conversion Factors'!AF$9</f>
        <v>1.9970730833226675</v>
      </c>
      <c r="AI8" s="32">
        <f>$E8*'Conversion Factors'!AG$9</f>
        <v>1.9970730833226675</v>
      </c>
      <c r="AJ8" s="11" t="s">
        <v>191</v>
      </c>
      <c r="AK8" s="11">
        <v>1</v>
      </c>
      <c r="AM8" s="3"/>
      <c r="AU8" s="5"/>
      <c r="AW8" s="2"/>
    </row>
    <row r="9" spans="1:49" ht="12.75" customHeight="1" x14ac:dyDescent="0.25">
      <c r="A9" s="46"/>
      <c r="B9" s="11" t="s">
        <v>176</v>
      </c>
      <c r="C9" s="11" t="s">
        <v>189</v>
      </c>
      <c r="D9" s="11" t="s">
        <v>190</v>
      </c>
      <c r="E9" s="32">
        <v>1.452</v>
      </c>
      <c r="F9" s="32">
        <f>$E9*'Conversion Factors'!D$5</f>
        <v>1.4658017170891253</v>
      </c>
      <c r="G9" s="32">
        <f>$E9*'Conversion Factors'!E$5</f>
        <v>1.4784161896974655</v>
      </c>
      <c r="H9" s="32">
        <f>$E9*'Conversion Factors'!F$5</f>
        <v>1.4889529844644316</v>
      </c>
      <c r="I9" s="32">
        <f>$E9*'Conversion Factors'!G$5</f>
        <v>1.4972636958299264</v>
      </c>
      <c r="J9" s="32">
        <f>$E9*'Conversion Factors'!H$5</f>
        <v>1.5042387571545379</v>
      </c>
      <c r="K9" s="32">
        <f>$E9*'Conversion Factors'!I$5</f>
        <v>1.5106201962387569</v>
      </c>
      <c r="L9" s="32">
        <f>$E9*'Conversion Factors'!J$5</f>
        <v>1.5177436631234669</v>
      </c>
      <c r="M9" s="32">
        <f>$E9*'Conversion Factors'!K$5</f>
        <v>1.5257575633687652</v>
      </c>
      <c r="N9" s="32">
        <f>$E9*'Conversion Factors'!L$5</f>
        <v>1.5337714636140638</v>
      </c>
      <c r="O9" s="32">
        <f>$E9*'Conversion Factors'!M$5</f>
        <v>1.5422305805396568</v>
      </c>
      <c r="P9" s="32">
        <f>$E9*'Conversion Factors'!N$5</f>
        <v>1.5503928863450533</v>
      </c>
      <c r="Q9" s="32">
        <f>$E9*'Conversion Factors'!O$5</f>
        <v>1.5576647587898609</v>
      </c>
      <c r="R9" s="32">
        <f>$E9*'Conversion Factors'!P$5</f>
        <v>1.5641946034341783</v>
      </c>
      <c r="S9" s="32">
        <f>$E9*'Conversion Factors'!Q$5</f>
        <v>1.5696856091578086</v>
      </c>
      <c r="T9" s="32">
        <f>$E9*'Conversion Factors'!R$5</f>
        <v>1.5742861815208502</v>
      </c>
      <c r="U9" s="32">
        <f>$E9*'Conversion Factors'!S$5</f>
        <v>1.5781447260834014</v>
      </c>
      <c r="V9" s="32">
        <f>$E9*'Conversion Factors'!T$5</f>
        <v>1.5815580539656582</v>
      </c>
      <c r="W9" s="32">
        <f>$E9*'Conversion Factors'!U$5</f>
        <v>1.583932542927228</v>
      </c>
      <c r="X9" s="32">
        <f>$E9*'Conversion Factors'!V$5</f>
        <v>1.5857134096484056</v>
      </c>
      <c r="Y9" s="32">
        <f>$E9*'Conversion Factors'!W$5</f>
        <v>1.5867522485690924</v>
      </c>
      <c r="Z9" s="32">
        <f>$E9*'Conversion Factors'!X$5</f>
        <v>1.5871974652493868</v>
      </c>
      <c r="AA9" s="32">
        <f>$E9*'Conversion Factors'!Y$5</f>
        <v>1.5873458708094845</v>
      </c>
      <c r="AB9" s="32">
        <f>$E9*'Conversion Factors'!Z$5</f>
        <v>1.5883847097301718</v>
      </c>
      <c r="AC9" s="32">
        <f>$E9*'Conversion Factors'!AA$5</f>
        <v>1.5894235486508586</v>
      </c>
      <c r="AD9" s="32">
        <f>$E9*'Conversion Factors'!AB$5</f>
        <v>1.5901655764513491</v>
      </c>
      <c r="AE9" s="32">
        <f>$E9*'Conversion Factors'!AC$5</f>
        <v>1.5906107931316436</v>
      </c>
      <c r="AF9" s="32">
        <f>$E9*'Conversion Factors'!AD$5</f>
        <v>1.5907591986917415</v>
      </c>
      <c r="AG9" s="32">
        <f>$E9*'Conversion Factors'!AE$5</f>
        <v>1.5912044153720359</v>
      </c>
      <c r="AH9" s="32">
        <f>$E9*'Conversion Factors'!AF$5</f>
        <v>1.5919464431725265</v>
      </c>
      <c r="AI9" s="32">
        <f>$E9*'Conversion Factors'!AG$5</f>
        <v>1.5929852820932136</v>
      </c>
      <c r="AJ9" s="11" t="s">
        <v>191</v>
      </c>
      <c r="AK9" s="11">
        <v>1</v>
      </c>
      <c r="AM9" s="3"/>
      <c r="AU9" s="5"/>
    </row>
    <row r="10" spans="1:49" ht="12.75" customHeight="1" x14ac:dyDescent="0.25">
      <c r="A10" s="46"/>
      <c r="B10" s="11" t="s">
        <v>192</v>
      </c>
      <c r="C10" s="11" t="s">
        <v>189</v>
      </c>
      <c r="D10" s="11" t="s">
        <v>190</v>
      </c>
      <c r="E10" s="32">
        <v>0</v>
      </c>
      <c r="F10" s="32">
        <f>$E10*'Conversion Factors'!D$13</f>
        <v>0</v>
      </c>
      <c r="G10" s="32">
        <f>$E10*'Conversion Factors'!E$13</f>
        <v>0</v>
      </c>
      <c r="H10" s="32">
        <f>$E10*'Conversion Factors'!F$13</f>
        <v>0</v>
      </c>
      <c r="I10" s="32">
        <f>$E10*'Conversion Factors'!G$13</f>
        <v>0</v>
      </c>
      <c r="J10" s="32">
        <f>$E10*'Conversion Factors'!H$13</f>
        <v>0</v>
      </c>
      <c r="K10" s="32">
        <f>$E10*'Conversion Factors'!I$13</f>
        <v>0</v>
      </c>
      <c r="L10" s="32">
        <f>$E10*'Conversion Factors'!J$13</f>
        <v>0</v>
      </c>
      <c r="M10" s="32">
        <f>$E10*'Conversion Factors'!K$13</f>
        <v>0</v>
      </c>
      <c r="N10" s="32">
        <f>$E10*'Conversion Factors'!L$13</f>
        <v>0</v>
      </c>
      <c r="O10" s="32">
        <f>$E10*'Conversion Factors'!M$13</f>
        <v>0</v>
      </c>
      <c r="P10" s="32">
        <f>$E10*'Conversion Factors'!N$13</f>
        <v>0</v>
      </c>
      <c r="Q10" s="32">
        <f>$E10*'Conversion Factors'!O$13</f>
        <v>0</v>
      </c>
      <c r="R10" s="32">
        <f>$E10*'Conversion Factors'!P$13</f>
        <v>0</v>
      </c>
      <c r="S10" s="32">
        <f>$E10*'Conversion Factors'!Q$13</f>
        <v>0</v>
      </c>
      <c r="T10" s="32">
        <f>$E10*'Conversion Factors'!R$13</f>
        <v>0</v>
      </c>
      <c r="U10" s="32">
        <f>$E10*'Conversion Factors'!S$13</f>
        <v>0</v>
      </c>
      <c r="V10" s="32">
        <f>$E10*'Conversion Factors'!T$13</f>
        <v>0</v>
      </c>
      <c r="W10" s="32">
        <f>$E10*'Conversion Factors'!U$13</f>
        <v>0</v>
      </c>
      <c r="X10" s="32">
        <f>$E10*'Conversion Factors'!V$13</f>
        <v>0</v>
      </c>
      <c r="Y10" s="32">
        <f>$E10*'Conversion Factors'!W$13</f>
        <v>0</v>
      </c>
      <c r="Z10" s="32">
        <f>$E10*'Conversion Factors'!X$13</f>
        <v>0</v>
      </c>
      <c r="AA10" s="32">
        <f>$E10*'Conversion Factors'!Y$13</f>
        <v>0</v>
      </c>
      <c r="AB10" s="32">
        <f>$E10*'Conversion Factors'!Z$13</f>
        <v>0</v>
      </c>
      <c r="AC10" s="32">
        <f>$E10*'Conversion Factors'!AA$13</f>
        <v>0</v>
      </c>
      <c r="AD10" s="32">
        <f>$E10*'Conversion Factors'!AB$13</f>
        <v>0</v>
      </c>
      <c r="AE10" s="32">
        <f>$E10*'Conversion Factors'!AC$13</f>
        <v>0</v>
      </c>
      <c r="AF10" s="32">
        <f>$E10*'Conversion Factors'!AD$13</f>
        <v>0</v>
      </c>
      <c r="AG10" s="32">
        <f>$E10*'Conversion Factors'!AE$13</f>
        <v>0</v>
      </c>
      <c r="AH10" s="32">
        <f>$E10*'Conversion Factors'!AF$13</f>
        <v>0</v>
      </c>
      <c r="AI10" s="32">
        <f>$E10*'Conversion Factors'!AG$13</f>
        <v>0</v>
      </c>
      <c r="AJ10" s="11"/>
      <c r="AK10" s="11"/>
      <c r="AU10" s="5"/>
    </row>
    <row r="11" spans="1:49" ht="12.75" customHeight="1" x14ac:dyDescent="0.25">
      <c r="A11" s="46"/>
      <c r="B11" s="11" t="s">
        <v>193</v>
      </c>
      <c r="C11" s="11" t="s">
        <v>189</v>
      </c>
      <c r="D11" s="11" t="s">
        <v>190</v>
      </c>
      <c r="E11" s="32">
        <v>15.278</v>
      </c>
      <c r="F11" s="32">
        <f>$E11*'Conversion Factors'!D$17</f>
        <v>15.231017874303289</v>
      </c>
      <c r="G11" s="32">
        <f>$E11*'Conversion Factors'!E$17</f>
        <v>15.175226600038441</v>
      </c>
      <c r="H11" s="32">
        <f>$E11*'Conversion Factors'!F$17</f>
        <v>15.125308091485683</v>
      </c>
      <c r="I11" s="32">
        <f>$E11*'Conversion Factors'!G$17</f>
        <v>15.081262348645016</v>
      </c>
      <c r="J11" s="32">
        <f>$E11*'Conversion Factors'!H$17</f>
        <v>15.022534691524124</v>
      </c>
      <c r="K11" s="32">
        <f>$E11*'Conversion Factors'!I$17</f>
        <v>14.963807034403231</v>
      </c>
      <c r="L11" s="32">
        <f>$E11*'Conversion Factors'!J$17</f>
        <v>14.89920661157025</v>
      </c>
      <c r="M11" s="32">
        <f>$E11*'Conversion Factors'!K$17</f>
        <v>14.834606188737268</v>
      </c>
      <c r="N11" s="32">
        <f>$E11*'Conversion Factors'!L$17</f>
        <v>14.770005765904289</v>
      </c>
      <c r="O11" s="32">
        <f>$E11*'Conversion Factors'!M$17</f>
        <v>14.71421449163944</v>
      </c>
      <c r="P11" s="32">
        <f>$E11*'Conversion Factors'!N$17</f>
        <v>14.670168748798773</v>
      </c>
      <c r="Q11" s="32">
        <f>$E11*'Conversion Factors'!O$17</f>
        <v>14.631995771670192</v>
      </c>
      <c r="R11" s="32">
        <f>$E11*'Conversion Factors'!P$17</f>
        <v>14.614377474533924</v>
      </c>
      <c r="S11" s="32">
        <f>$E11*'Conversion Factors'!Q$17</f>
        <v>14.608504708821835</v>
      </c>
      <c r="T11" s="32">
        <f>$E11*'Conversion Factors'!R$17</f>
        <v>14.602631943109746</v>
      </c>
      <c r="U11" s="32">
        <f>$E11*'Conversion Factors'!S$17</f>
        <v>14.593822794541612</v>
      </c>
      <c r="V11" s="32">
        <f>$E11*'Conversion Factors'!T$17</f>
        <v>14.585013645973479</v>
      </c>
      <c r="W11" s="32">
        <f>$E11*'Conversion Factors'!U$17</f>
        <v>14.573268114549302</v>
      </c>
      <c r="X11" s="32">
        <f>$E11*'Conversion Factors'!V$17</f>
        <v>14.555649817413032</v>
      </c>
      <c r="Y11" s="32">
        <f>$E11*'Conversion Factors'!W$17</f>
        <v>14.523349605996543</v>
      </c>
      <c r="Z11" s="32">
        <f>$E11*'Conversion Factors'!X$17</f>
        <v>14.491049394580051</v>
      </c>
      <c r="AA11" s="32">
        <f>$E11*'Conversion Factors'!Y$17</f>
        <v>14.452876417451472</v>
      </c>
      <c r="AB11" s="32">
        <f>$E11*'Conversion Factors'!Z$17</f>
        <v>14.408830674610803</v>
      </c>
      <c r="AC11" s="32">
        <f>$E11*'Conversion Factors'!AA$17</f>
        <v>14.364784931770133</v>
      </c>
      <c r="AD11" s="32">
        <f>$E11*'Conversion Factors'!AB$17</f>
        <v>14.320739188929466</v>
      </c>
      <c r="AE11" s="32">
        <f>$E11*'Conversion Factors'!AC$17</f>
        <v>14.294311743225064</v>
      </c>
      <c r="AF11" s="32">
        <f>$E11*'Conversion Factors'!AD$17</f>
        <v>14.267884297520661</v>
      </c>
      <c r="AG11" s="32">
        <f>$E11*'Conversion Factors'!AE$17</f>
        <v>14.25320238324044</v>
      </c>
      <c r="AH11" s="32">
        <f>$E11*'Conversion Factors'!AF$17</f>
        <v>14.241456851816261</v>
      </c>
      <c r="AI11" s="32">
        <f>$E11*'Conversion Factors'!AG$17</f>
        <v>14.220902171823949</v>
      </c>
      <c r="AJ11" s="11" t="s">
        <v>191</v>
      </c>
      <c r="AK11" s="11"/>
      <c r="AS11" s="4"/>
      <c r="AT11" s="4"/>
      <c r="AU11" s="3"/>
      <c r="AW11" s="2"/>
    </row>
    <row r="12" spans="1:49" ht="12.75" customHeight="1" x14ac:dyDescent="0.25">
      <c r="A12" s="46"/>
      <c r="B12" s="11" t="s">
        <v>194</v>
      </c>
      <c r="C12" s="11" t="s">
        <v>189</v>
      </c>
      <c r="D12" s="11" t="s">
        <v>190</v>
      </c>
      <c r="E12" s="32">
        <f>0</f>
        <v>0</v>
      </c>
      <c r="F12" s="32">
        <f>0</f>
        <v>0</v>
      </c>
      <c r="G12" s="32">
        <f>0</f>
        <v>0</v>
      </c>
      <c r="H12" s="32">
        <f>0</f>
        <v>0</v>
      </c>
      <c r="I12" s="32">
        <f>0</f>
        <v>0</v>
      </c>
      <c r="J12" s="32">
        <f>0</f>
        <v>0</v>
      </c>
      <c r="K12" s="32">
        <f>0</f>
        <v>0</v>
      </c>
      <c r="L12" s="32">
        <f>0</f>
        <v>0</v>
      </c>
      <c r="M12" s="32">
        <f>0</f>
        <v>0</v>
      </c>
      <c r="N12" s="32">
        <f>0</f>
        <v>0</v>
      </c>
      <c r="O12" s="32">
        <f>0</f>
        <v>0</v>
      </c>
      <c r="P12" s="32">
        <f>0</f>
        <v>0</v>
      </c>
      <c r="Q12" s="32">
        <f>0</f>
        <v>0</v>
      </c>
      <c r="R12" s="32">
        <f>0</f>
        <v>0</v>
      </c>
      <c r="S12" s="32">
        <f>0</f>
        <v>0</v>
      </c>
      <c r="T12" s="32">
        <f>0</f>
        <v>0</v>
      </c>
      <c r="U12" s="32">
        <f>0</f>
        <v>0</v>
      </c>
      <c r="V12" s="32">
        <f>0</f>
        <v>0</v>
      </c>
      <c r="W12" s="32">
        <f>0</f>
        <v>0</v>
      </c>
      <c r="X12" s="32">
        <f>0</f>
        <v>0</v>
      </c>
      <c r="Y12" s="32">
        <f>0</f>
        <v>0</v>
      </c>
      <c r="Z12" s="32">
        <f>0</f>
        <v>0</v>
      </c>
      <c r="AA12" s="32">
        <f>0</f>
        <v>0</v>
      </c>
      <c r="AB12" s="32">
        <f>0</f>
        <v>0</v>
      </c>
      <c r="AC12" s="32">
        <f>0</f>
        <v>0</v>
      </c>
      <c r="AD12" s="32">
        <f>0</f>
        <v>0</v>
      </c>
      <c r="AE12" s="32">
        <f>0</f>
        <v>0</v>
      </c>
      <c r="AF12" s="32">
        <f>0</f>
        <v>0</v>
      </c>
      <c r="AG12" s="32">
        <f>0</f>
        <v>0</v>
      </c>
      <c r="AH12" s="32">
        <f>0</f>
        <v>0</v>
      </c>
      <c r="AI12" s="32">
        <f>0</f>
        <v>0</v>
      </c>
      <c r="AJ12" s="11" t="s">
        <v>197</v>
      </c>
      <c r="AK12" s="11">
        <v>1</v>
      </c>
      <c r="AU12" s="5"/>
      <c r="AW12" s="2"/>
    </row>
    <row r="13" spans="1:49" ht="12.75" customHeight="1" x14ac:dyDescent="0.25">
      <c r="A13" s="46"/>
      <c r="B13" s="11" t="s">
        <v>196</v>
      </c>
      <c r="C13" s="11" t="s">
        <v>189</v>
      </c>
      <c r="D13" s="11" t="s">
        <v>190</v>
      </c>
      <c r="E13" s="32">
        <f t="shared" ref="E13:AI13" si="1">1*E11</f>
        <v>15.278</v>
      </c>
      <c r="F13" s="32">
        <f t="shared" si="1"/>
        <v>15.231017874303289</v>
      </c>
      <c r="G13" s="32">
        <f t="shared" si="1"/>
        <v>15.175226600038441</v>
      </c>
      <c r="H13" s="32">
        <f t="shared" si="1"/>
        <v>15.125308091485683</v>
      </c>
      <c r="I13" s="32">
        <f t="shared" si="1"/>
        <v>15.081262348645016</v>
      </c>
      <c r="J13" s="32">
        <f t="shared" si="1"/>
        <v>15.022534691524124</v>
      </c>
      <c r="K13" s="32">
        <f t="shared" si="1"/>
        <v>14.963807034403231</v>
      </c>
      <c r="L13" s="32">
        <f t="shared" si="1"/>
        <v>14.89920661157025</v>
      </c>
      <c r="M13" s="32">
        <f t="shared" si="1"/>
        <v>14.834606188737268</v>
      </c>
      <c r="N13" s="32">
        <f t="shared" si="1"/>
        <v>14.770005765904289</v>
      </c>
      <c r="O13" s="32">
        <f t="shared" si="1"/>
        <v>14.71421449163944</v>
      </c>
      <c r="P13" s="32">
        <f t="shared" si="1"/>
        <v>14.670168748798773</v>
      </c>
      <c r="Q13" s="32">
        <f t="shared" si="1"/>
        <v>14.631995771670192</v>
      </c>
      <c r="R13" s="32">
        <f t="shared" si="1"/>
        <v>14.614377474533924</v>
      </c>
      <c r="S13" s="32">
        <f t="shared" si="1"/>
        <v>14.608504708821835</v>
      </c>
      <c r="T13" s="32">
        <f t="shared" si="1"/>
        <v>14.602631943109746</v>
      </c>
      <c r="U13" s="32">
        <f t="shared" si="1"/>
        <v>14.593822794541612</v>
      </c>
      <c r="V13" s="32">
        <f t="shared" si="1"/>
        <v>14.585013645973479</v>
      </c>
      <c r="W13" s="32">
        <f t="shared" si="1"/>
        <v>14.573268114549302</v>
      </c>
      <c r="X13" s="32">
        <f t="shared" si="1"/>
        <v>14.555649817413032</v>
      </c>
      <c r="Y13" s="32">
        <f t="shared" si="1"/>
        <v>14.523349605996543</v>
      </c>
      <c r="Z13" s="32">
        <f t="shared" si="1"/>
        <v>14.491049394580051</v>
      </c>
      <c r="AA13" s="32">
        <f t="shared" si="1"/>
        <v>14.452876417451472</v>
      </c>
      <c r="AB13" s="32">
        <f t="shared" si="1"/>
        <v>14.408830674610803</v>
      </c>
      <c r="AC13" s="32">
        <f t="shared" si="1"/>
        <v>14.364784931770133</v>
      </c>
      <c r="AD13" s="32">
        <f t="shared" si="1"/>
        <v>14.320739188929466</v>
      </c>
      <c r="AE13" s="32">
        <f t="shared" si="1"/>
        <v>14.294311743225064</v>
      </c>
      <c r="AF13" s="32">
        <f t="shared" si="1"/>
        <v>14.267884297520661</v>
      </c>
      <c r="AG13" s="32">
        <f t="shared" si="1"/>
        <v>14.25320238324044</v>
      </c>
      <c r="AH13" s="32">
        <f t="shared" si="1"/>
        <v>14.241456851816261</v>
      </c>
      <c r="AI13" s="32">
        <f t="shared" si="1"/>
        <v>14.220902171823949</v>
      </c>
      <c r="AJ13" s="11" t="s">
        <v>197</v>
      </c>
      <c r="AK13" s="11">
        <v>1</v>
      </c>
      <c r="AM13" s="3"/>
      <c r="AU13" s="5"/>
    </row>
    <row r="14" spans="1:49" ht="12.75" customHeight="1" x14ac:dyDescent="0.25">
      <c r="A14" s="46" t="s">
        <v>103</v>
      </c>
      <c r="B14" s="11" t="s">
        <v>177</v>
      </c>
      <c r="C14" s="11" t="s">
        <v>198</v>
      </c>
      <c r="D14" s="11" t="s">
        <v>199</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11"/>
      <c r="AK14" s="11"/>
      <c r="AU14" s="5"/>
    </row>
    <row r="15" spans="1:49" ht="12.75" customHeight="1" x14ac:dyDescent="0.25">
      <c r="A15" s="46"/>
      <c r="B15" s="11" t="s">
        <v>176</v>
      </c>
      <c r="C15" s="11" t="s">
        <v>198</v>
      </c>
      <c r="D15" s="11" t="s">
        <v>199</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11"/>
      <c r="AK15" s="11"/>
      <c r="AS15" s="4"/>
      <c r="AT15" s="4"/>
      <c r="AU15" s="3"/>
    </row>
    <row r="16" spans="1:49" ht="12.75" customHeight="1" x14ac:dyDescent="0.25">
      <c r="A16" s="46"/>
      <c r="B16" s="11" t="s">
        <v>192</v>
      </c>
      <c r="C16" s="11" t="s">
        <v>198</v>
      </c>
      <c r="D16" s="11" t="s">
        <v>199</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11"/>
      <c r="AK16" s="11"/>
      <c r="AU16" s="5"/>
    </row>
    <row r="17" spans="1:48" ht="12.75" customHeight="1" x14ac:dyDescent="0.25">
      <c r="A17" s="46"/>
      <c r="B17" s="11" t="s">
        <v>193</v>
      </c>
      <c r="C17" s="11" t="s">
        <v>198</v>
      </c>
      <c r="D17" s="11" t="s">
        <v>199</v>
      </c>
      <c r="E17" s="32">
        <f>'Conversion Factors'!C19</f>
        <v>616.78593999999998</v>
      </c>
      <c r="F17" s="32">
        <f>'Conversion Factors'!D19</f>
        <v>583.40134</v>
      </c>
      <c r="G17" s="32">
        <f>'Conversion Factors'!E19</f>
        <v>590.51465999999994</v>
      </c>
      <c r="H17" s="32">
        <f>'Conversion Factors'!F19</f>
        <v>587.93989999999997</v>
      </c>
      <c r="I17" s="32">
        <f>'Conversion Factors'!G19</f>
        <v>560.31578000000002</v>
      </c>
      <c r="J17" s="32">
        <f>'Conversion Factors'!H19</f>
        <v>541.13599999999997</v>
      </c>
      <c r="K17" s="32">
        <f>'Conversion Factors'!I19</f>
        <v>500.20168000000001</v>
      </c>
      <c r="L17" s="32">
        <f>'Conversion Factors'!J19</f>
        <v>417.50387999999998</v>
      </c>
      <c r="M17" s="32">
        <f>'Conversion Factors'!K19</f>
        <v>358.93899999999996</v>
      </c>
      <c r="N17" s="32">
        <f>'Conversion Factors'!L19</f>
        <v>337.70814000000001</v>
      </c>
      <c r="O17" s="32">
        <f>'Conversion Factors'!M19</f>
        <v>324.1361</v>
      </c>
      <c r="P17" s="32">
        <f>'Conversion Factors'!N19</f>
        <v>335.04610000000002</v>
      </c>
      <c r="Q17" s="32">
        <f>'Conversion Factors'!O19</f>
        <v>323.93972000000002</v>
      </c>
      <c r="R17" s="32">
        <f>'Conversion Factors'!P19</f>
        <v>300.2432</v>
      </c>
      <c r="S17" s="32">
        <f>'Conversion Factors'!Q19</f>
        <v>311.13137999999998</v>
      </c>
      <c r="T17" s="32">
        <f>'Conversion Factors'!R19</f>
        <v>227.42985999999999</v>
      </c>
      <c r="U17" s="32">
        <f>'Conversion Factors'!S19</f>
        <v>195.50719999999998</v>
      </c>
      <c r="V17" s="32">
        <f>'Conversion Factors'!T19</f>
        <v>195.89995999999999</v>
      </c>
      <c r="W17" s="32">
        <f>'Conversion Factors'!U19</f>
        <v>178.29121999999998</v>
      </c>
      <c r="X17" s="32">
        <f>'Conversion Factors'!V19</f>
        <v>165.17740000000001</v>
      </c>
      <c r="Y17" s="32">
        <f>'Conversion Factors'!W19</f>
        <v>151.01621999999998</v>
      </c>
      <c r="Z17" s="32">
        <f>'Conversion Factors'!X19</f>
        <v>151.45262</v>
      </c>
      <c r="AA17" s="32">
        <f>'Conversion Factors'!Y19</f>
        <v>153.72190000000001</v>
      </c>
      <c r="AB17" s="32">
        <f>'Conversion Factors'!Z19</f>
        <v>144.71023999999997</v>
      </c>
      <c r="AC17" s="32">
        <f>'Conversion Factors'!AA19</f>
        <v>138.25152</v>
      </c>
      <c r="AD17" s="32">
        <f>'Conversion Factors'!AB19</f>
        <v>119.63905999999999</v>
      </c>
      <c r="AE17" s="32">
        <f>'Conversion Factors'!AC19</f>
        <v>98.0809</v>
      </c>
      <c r="AF17" s="32">
        <f>'Conversion Factors'!AD19</f>
        <v>67.860200000000006</v>
      </c>
      <c r="AG17" s="32">
        <f>'Conversion Factors'!AE19</f>
        <v>34.366500000000002</v>
      </c>
      <c r="AH17" s="32">
        <f>'Conversion Factors'!AF19</f>
        <v>23.5656</v>
      </c>
      <c r="AI17" s="32">
        <f>'Conversion Factors'!AG19</f>
        <v>18.350619999999999</v>
      </c>
      <c r="AJ17" s="11" t="s">
        <v>200</v>
      </c>
      <c r="AK17" s="11"/>
      <c r="AU17" s="5"/>
    </row>
    <row r="18" spans="1:48" ht="12.75" customHeight="1" x14ac:dyDescent="0.25">
      <c r="A18" s="46"/>
      <c r="B18" s="11" t="s">
        <v>194</v>
      </c>
      <c r="C18" s="11" t="s">
        <v>198</v>
      </c>
      <c r="D18" s="11" t="s">
        <v>199</v>
      </c>
      <c r="E18" s="32">
        <f t="shared" ref="E18:N18" si="2">E17</f>
        <v>616.78593999999998</v>
      </c>
      <c r="F18" s="32">
        <f t="shared" ref="F18:I18" si="3">F17</f>
        <v>583.40134</v>
      </c>
      <c r="G18" s="32">
        <f t="shared" si="3"/>
        <v>590.51465999999994</v>
      </c>
      <c r="H18" s="32">
        <f t="shared" si="3"/>
        <v>587.93989999999997</v>
      </c>
      <c r="I18" s="32">
        <f t="shared" si="3"/>
        <v>560.31578000000002</v>
      </c>
      <c r="J18" s="32">
        <f t="shared" si="2"/>
        <v>541.13599999999997</v>
      </c>
      <c r="K18" s="32">
        <f t="shared" si="2"/>
        <v>500.20168000000001</v>
      </c>
      <c r="L18" s="32">
        <f t="shared" si="2"/>
        <v>417.50387999999998</v>
      </c>
      <c r="M18" s="32">
        <f t="shared" si="2"/>
        <v>358.93899999999996</v>
      </c>
      <c r="N18" s="32">
        <f t="shared" si="2"/>
        <v>337.70814000000001</v>
      </c>
      <c r="O18" s="32">
        <f t="shared" ref="O18:AI18" si="4">O17</f>
        <v>324.1361</v>
      </c>
      <c r="P18" s="32">
        <f t="shared" si="4"/>
        <v>335.04610000000002</v>
      </c>
      <c r="Q18" s="32">
        <f t="shared" si="4"/>
        <v>323.93972000000002</v>
      </c>
      <c r="R18" s="32">
        <f t="shared" si="4"/>
        <v>300.2432</v>
      </c>
      <c r="S18" s="32">
        <f t="shared" si="4"/>
        <v>311.13137999999998</v>
      </c>
      <c r="T18" s="32">
        <f t="shared" si="4"/>
        <v>227.42985999999999</v>
      </c>
      <c r="U18" s="32">
        <f t="shared" si="4"/>
        <v>195.50719999999998</v>
      </c>
      <c r="V18" s="32">
        <f t="shared" si="4"/>
        <v>195.89995999999999</v>
      </c>
      <c r="W18" s="32">
        <f t="shared" si="4"/>
        <v>178.29121999999998</v>
      </c>
      <c r="X18" s="32">
        <f t="shared" si="4"/>
        <v>165.17740000000001</v>
      </c>
      <c r="Y18" s="32">
        <f t="shared" si="4"/>
        <v>151.01621999999998</v>
      </c>
      <c r="Z18" s="32">
        <f t="shared" si="4"/>
        <v>151.45262</v>
      </c>
      <c r="AA18" s="32">
        <f t="shared" si="4"/>
        <v>153.72190000000001</v>
      </c>
      <c r="AB18" s="32">
        <f t="shared" si="4"/>
        <v>144.71023999999997</v>
      </c>
      <c r="AC18" s="32">
        <f t="shared" si="4"/>
        <v>138.25152</v>
      </c>
      <c r="AD18" s="32">
        <f t="shared" si="4"/>
        <v>119.63905999999999</v>
      </c>
      <c r="AE18" s="32">
        <f t="shared" si="4"/>
        <v>98.0809</v>
      </c>
      <c r="AF18" s="32">
        <f t="shared" si="4"/>
        <v>67.860200000000006</v>
      </c>
      <c r="AG18" s="32">
        <f t="shared" si="4"/>
        <v>34.366500000000002</v>
      </c>
      <c r="AH18" s="32">
        <f t="shared" si="4"/>
        <v>23.5656</v>
      </c>
      <c r="AI18" s="32">
        <f t="shared" si="4"/>
        <v>18.350619999999999</v>
      </c>
      <c r="AJ18" s="11" t="s">
        <v>200</v>
      </c>
      <c r="AK18" s="11">
        <v>1</v>
      </c>
      <c r="AM18" s="2"/>
      <c r="AN18" s="2"/>
      <c r="AO18" s="2"/>
      <c r="AS18" s="4"/>
      <c r="AT18" s="4"/>
      <c r="AU18" s="3"/>
    </row>
    <row r="19" spans="1:48" ht="12.75" customHeight="1" x14ac:dyDescent="0.25">
      <c r="A19" s="46"/>
      <c r="B19" s="11" t="s">
        <v>196</v>
      </c>
      <c r="C19" s="11" t="s">
        <v>198</v>
      </c>
      <c r="D19" s="11" t="s">
        <v>199</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11"/>
      <c r="AK19" s="11"/>
      <c r="AU19" s="5"/>
    </row>
    <row r="20" spans="1:48" ht="12.75" customHeight="1" x14ac:dyDescent="0.25">
      <c r="A20" s="46" t="s">
        <v>109</v>
      </c>
      <c r="B20" s="11" t="s">
        <v>177</v>
      </c>
      <c r="C20" s="11" t="s">
        <v>189</v>
      </c>
      <c r="D20" s="11" t="s">
        <v>190</v>
      </c>
      <c r="E20" s="32">
        <v>1.1120000000000001</v>
      </c>
      <c r="F20" s="32">
        <f>$E20*'Conversion Factors'!D$9</f>
        <v>1.1184047100985539</v>
      </c>
      <c r="G20" s="32">
        <f>$E20*'Conversion Factors'!E$9</f>
        <v>1.1243824395238706</v>
      </c>
      <c r="H20" s="32">
        <f>$E20*'Conversion Factors'!F$9</f>
        <v>1.1313564571867403</v>
      </c>
      <c r="I20" s="32">
        <f>$E20*'Conversion Factors'!G$9</f>
        <v>1.1390421093050047</v>
      </c>
      <c r="J20" s="32">
        <f>$E20*'Conversion Factors'!H$9</f>
        <v>1.14658543453219</v>
      </c>
      <c r="K20" s="32">
        <f>$E20*'Conversion Factors'!I$9</f>
        <v>1.1541287597593755</v>
      </c>
      <c r="L20" s="32">
        <f>$E20*'Conversion Factors'!J$9</f>
        <v>1.1615297580954822</v>
      </c>
      <c r="M20" s="32">
        <f>$E20*'Conversion Factors'!K$9</f>
        <v>1.1689307564315885</v>
      </c>
      <c r="N20" s="32">
        <f>$E20*'Conversion Factors'!L$9</f>
        <v>1.1761894278766161</v>
      </c>
      <c r="O20" s="32">
        <f>$E20*'Conversion Factors'!M$9</f>
        <v>1.1834480993216436</v>
      </c>
      <c r="P20" s="32">
        <f>$E20*'Conversion Factors'!N$9</f>
        <v>1.1901374632023554</v>
      </c>
      <c r="Q20" s="32">
        <f>$E20*'Conversion Factors'!O$9</f>
        <v>1.195545885063356</v>
      </c>
      <c r="R20" s="32">
        <f>$E20*'Conversion Factors'!P$9</f>
        <v>1.2002426724689621</v>
      </c>
      <c r="S20" s="32">
        <f>$E20*'Conversion Factors'!Q$9</f>
        <v>1.2042278254191734</v>
      </c>
      <c r="T20" s="32">
        <f>$E20*'Conversion Factors'!R$9</f>
        <v>1.2076436708050686</v>
      </c>
      <c r="U20" s="32">
        <f>$E20*'Conversion Factors'!S$9</f>
        <v>1.2104902086266482</v>
      </c>
      <c r="V20" s="32">
        <f>$E20*'Conversion Factors'!T$9</f>
        <v>1.2130520926660695</v>
      </c>
      <c r="W20" s="32">
        <f>$E20*'Conversion Factors'!U$9</f>
        <v>1.2151869960322541</v>
      </c>
      <c r="X20" s="32">
        <f>$E20*'Conversion Factors'!V$9</f>
        <v>1.2171795725073598</v>
      </c>
      <c r="Y20" s="32">
        <f>$E20*'Conversion Factors'!W$9</f>
        <v>1.2190298220913862</v>
      </c>
      <c r="Z20" s="32">
        <f>$E20*'Conversion Factors'!X$9</f>
        <v>1.2207377447843339</v>
      </c>
      <c r="AA20" s="32">
        <f>$E20*'Conversion Factors'!Y$9</f>
        <v>1.2220186868040448</v>
      </c>
      <c r="AB20" s="32">
        <f>$E20*'Conversion Factors'!Z$9</f>
        <v>1.2231573019326765</v>
      </c>
      <c r="AC20" s="32">
        <f>$E20*'Conversion Factors'!AA$9</f>
        <v>1.2240112632791504</v>
      </c>
      <c r="AD20" s="32">
        <f>$E20*'Conversion Factors'!AB$9</f>
        <v>1.224722897734545</v>
      </c>
      <c r="AE20" s="32">
        <f>$E20*'Conversion Factors'!AC$9</f>
        <v>1.2251498784077821</v>
      </c>
      <c r="AF20" s="32">
        <f>$E20*'Conversion Factors'!AD$9</f>
        <v>1.22543453218994</v>
      </c>
      <c r="AG20" s="32">
        <f>$E20*'Conversion Factors'!AE$9</f>
        <v>1.225576859081019</v>
      </c>
      <c r="AH20" s="32">
        <f>$E20*'Conversion Factors'!AF$9</f>
        <v>1.225576859081019</v>
      </c>
      <c r="AI20" s="32">
        <f>$E20*'Conversion Factors'!AG$9</f>
        <v>1.225576859081019</v>
      </c>
      <c r="AJ20" s="11" t="s">
        <v>191</v>
      </c>
      <c r="AK20" s="11">
        <v>1</v>
      </c>
      <c r="AM20" s="3"/>
      <c r="AU20" s="5"/>
    </row>
    <row r="21" spans="1:48" ht="12.75" customHeight="1" x14ac:dyDescent="0.25">
      <c r="A21" s="46"/>
      <c r="B21" s="11" t="s">
        <v>176</v>
      </c>
      <c r="C21" s="11" t="s">
        <v>189</v>
      </c>
      <c r="D21" s="11" t="s">
        <v>190</v>
      </c>
      <c r="E21" s="32">
        <v>0</v>
      </c>
      <c r="F21" s="32">
        <f>$E21*'Conversion Factors'!D$5</f>
        <v>0</v>
      </c>
      <c r="G21" s="32">
        <f>$E21*'Conversion Factors'!E$5</f>
        <v>0</v>
      </c>
      <c r="H21" s="32">
        <f>$E21*'Conversion Factors'!F$5</f>
        <v>0</v>
      </c>
      <c r="I21" s="32">
        <f>$E21*'Conversion Factors'!G$5</f>
        <v>0</v>
      </c>
      <c r="J21" s="32">
        <f>$E21*'Conversion Factors'!H$5</f>
        <v>0</v>
      </c>
      <c r="K21" s="32">
        <f>$E21*'Conversion Factors'!I$5</f>
        <v>0</v>
      </c>
      <c r="L21" s="32">
        <f>$E21*'Conversion Factors'!J$5</f>
        <v>0</v>
      </c>
      <c r="M21" s="32">
        <f>$E21*'Conversion Factors'!K$5</f>
        <v>0</v>
      </c>
      <c r="N21" s="32">
        <f>$E21*'Conversion Factors'!L$5</f>
        <v>0</v>
      </c>
      <c r="O21" s="32">
        <f>$E21*'Conversion Factors'!M$5</f>
        <v>0</v>
      </c>
      <c r="P21" s="32">
        <f>$E21*'Conversion Factors'!N$5</f>
        <v>0</v>
      </c>
      <c r="Q21" s="32">
        <f>$E21*'Conversion Factors'!O$5</f>
        <v>0</v>
      </c>
      <c r="R21" s="32">
        <f>$E21*'Conversion Factors'!P$5</f>
        <v>0</v>
      </c>
      <c r="S21" s="32">
        <f>$E21*'Conversion Factors'!Q$5</f>
        <v>0</v>
      </c>
      <c r="T21" s="32">
        <f>$E21*'Conversion Factors'!R$5</f>
        <v>0</v>
      </c>
      <c r="U21" s="32">
        <f>$E21*'Conversion Factors'!S$5</f>
        <v>0</v>
      </c>
      <c r="V21" s="32">
        <f>$E21*'Conversion Factors'!T$5</f>
        <v>0</v>
      </c>
      <c r="W21" s="32">
        <f>$E21*'Conversion Factors'!U$5</f>
        <v>0</v>
      </c>
      <c r="X21" s="32">
        <f>$E21*'Conversion Factors'!V$5</f>
        <v>0</v>
      </c>
      <c r="Y21" s="32">
        <f>$E21*'Conversion Factors'!W$5</f>
        <v>0</v>
      </c>
      <c r="Z21" s="32">
        <f>$E21*'Conversion Factors'!X$5</f>
        <v>0</v>
      </c>
      <c r="AA21" s="32">
        <f>$E21*'Conversion Factors'!Y$5</f>
        <v>0</v>
      </c>
      <c r="AB21" s="32">
        <f>$E21*'Conversion Factors'!Z$5</f>
        <v>0</v>
      </c>
      <c r="AC21" s="32">
        <f>$E21*'Conversion Factors'!AA$5</f>
        <v>0</v>
      </c>
      <c r="AD21" s="32">
        <f>$E21*'Conversion Factors'!AB$5</f>
        <v>0</v>
      </c>
      <c r="AE21" s="32">
        <f>$E21*'Conversion Factors'!AC$5</f>
        <v>0</v>
      </c>
      <c r="AF21" s="32">
        <f>$E21*'Conversion Factors'!AD$5</f>
        <v>0</v>
      </c>
      <c r="AG21" s="32">
        <f>$E21*'Conversion Factors'!AE$5</f>
        <v>0</v>
      </c>
      <c r="AH21" s="32">
        <f>$E21*'Conversion Factors'!AF$5</f>
        <v>0</v>
      </c>
      <c r="AI21" s="32">
        <f>$E21*'Conversion Factors'!AG$5</f>
        <v>0</v>
      </c>
      <c r="AJ21" s="11"/>
      <c r="AK21" s="11"/>
      <c r="AU21" s="5"/>
    </row>
    <row r="22" spans="1:48" ht="12.75" customHeight="1" x14ac:dyDescent="0.25">
      <c r="A22" s="46"/>
      <c r="B22" s="11" t="s">
        <v>192</v>
      </c>
      <c r="C22" s="11" t="s">
        <v>189</v>
      </c>
      <c r="D22" s="11" t="s">
        <v>190</v>
      </c>
      <c r="E22" s="32">
        <v>0</v>
      </c>
      <c r="F22" s="32">
        <f>$E22*'Conversion Factors'!D$13</f>
        <v>0</v>
      </c>
      <c r="G22" s="32">
        <f>$E22*'Conversion Factors'!E$13</f>
        <v>0</v>
      </c>
      <c r="H22" s="32">
        <f>$E22*'Conversion Factors'!F$13</f>
        <v>0</v>
      </c>
      <c r="I22" s="32">
        <f>$E22*'Conversion Factors'!G$13</f>
        <v>0</v>
      </c>
      <c r="J22" s="32">
        <f>$E22*'Conversion Factors'!H$13</f>
        <v>0</v>
      </c>
      <c r="K22" s="32">
        <f>$E22*'Conversion Factors'!I$13</f>
        <v>0</v>
      </c>
      <c r="L22" s="32">
        <f>$E22*'Conversion Factors'!J$13</f>
        <v>0</v>
      </c>
      <c r="M22" s="32">
        <f>$E22*'Conversion Factors'!K$13</f>
        <v>0</v>
      </c>
      <c r="N22" s="32">
        <f>$E22*'Conversion Factors'!L$13</f>
        <v>0</v>
      </c>
      <c r="O22" s="32">
        <f>$E22*'Conversion Factors'!M$13</f>
        <v>0</v>
      </c>
      <c r="P22" s="32">
        <f>$E22*'Conversion Factors'!N$13</f>
        <v>0</v>
      </c>
      <c r="Q22" s="32">
        <f>$E22*'Conversion Factors'!O$13</f>
        <v>0</v>
      </c>
      <c r="R22" s="32">
        <f>$E22*'Conversion Factors'!P$13</f>
        <v>0</v>
      </c>
      <c r="S22" s="32">
        <f>$E22*'Conversion Factors'!Q$13</f>
        <v>0</v>
      </c>
      <c r="T22" s="32">
        <f>$E22*'Conversion Factors'!R$13</f>
        <v>0</v>
      </c>
      <c r="U22" s="32">
        <f>$E22*'Conversion Factors'!S$13</f>
        <v>0</v>
      </c>
      <c r="V22" s="32">
        <f>$E22*'Conversion Factors'!T$13</f>
        <v>0</v>
      </c>
      <c r="W22" s="32">
        <f>$E22*'Conversion Factors'!U$13</f>
        <v>0</v>
      </c>
      <c r="X22" s="32">
        <f>$E22*'Conversion Factors'!V$13</f>
        <v>0</v>
      </c>
      <c r="Y22" s="32">
        <f>$E22*'Conversion Factors'!W$13</f>
        <v>0</v>
      </c>
      <c r="Z22" s="32">
        <f>$E22*'Conversion Factors'!X$13</f>
        <v>0</v>
      </c>
      <c r="AA22" s="32">
        <f>$E22*'Conversion Factors'!Y$13</f>
        <v>0</v>
      </c>
      <c r="AB22" s="32">
        <f>$E22*'Conversion Factors'!Z$13</f>
        <v>0</v>
      </c>
      <c r="AC22" s="32">
        <f>$E22*'Conversion Factors'!AA$13</f>
        <v>0</v>
      </c>
      <c r="AD22" s="32">
        <f>$E22*'Conversion Factors'!AB$13</f>
        <v>0</v>
      </c>
      <c r="AE22" s="32">
        <f>$E22*'Conversion Factors'!AC$13</f>
        <v>0</v>
      </c>
      <c r="AF22" s="32">
        <f>$E22*'Conversion Factors'!AD$13</f>
        <v>0</v>
      </c>
      <c r="AG22" s="32">
        <f>$E22*'Conversion Factors'!AE$13</f>
        <v>0</v>
      </c>
      <c r="AH22" s="32">
        <f>$E22*'Conversion Factors'!AF$13</f>
        <v>0</v>
      </c>
      <c r="AI22" s="32">
        <f>$E22*'Conversion Factors'!AG$13</f>
        <v>0</v>
      </c>
      <c r="AJ22" s="11"/>
      <c r="AK22" s="11"/>
      <c r="AU22" s="5"/>
    </row>
    <row r="23" spans="1:48" ht="12.75" customHeight="1" x14ac:dyDescent="0.25">
      <c r="A23" s="46"/>
      <c r="B23" s="11" t="s">
        <v>193</v>
      </c>
      <c r="C23" s="11" t="s">
        <v>189</v>
      </c>
      <c r="D23" s="11" t="s">
        <v>190</v>
      </c>
      <c r="E23" s="32">
        <v>1.5680000000000001</v>
      </c>
      <c r="F23" s="32">
        <f>$E23*'Conversion Factors'!D$17</f>
        <v>1.5631781664424373</v>
      </c>
      <c r="G23" s="32">
        <f>$E23*'Conversion Factors'!E$17</f>
        <v>1.5574522390928311</v>
      </c>
      <c r="H23" s="32">
        <f>$E23*'Conversion Factors'!F$17</f>
        <v>1.5523290409379207</v>
      </c>
      <c r="I23" s="32">
        <f>$E23*'Conversion Factors'!G$17</f>
        <v>1.5478085719777055</v>
      </c>
      <c r="J23" s="32">
        <f>$E23*'Conversion Factors'!H$17</f>
        <v>1.5417812800307518</v>
      </c>
      <c r="K23" s="32">
        <f>$E23*'Conversion Factors'!I$17</f>
        <v>1.535753988083798</v>
      </c>
      <c r="L23" s="32">
        <f>$E23*'Conversion Factors'!J$17</f>
        <v>1.529123966942149</v>
      </c>
      <c r="M23" s="32">
        <f>$E23*'Conversion Factors'!K$17</f>
        <v>1.5224939458004998</v>
      </c>
      <c r="N23" s="32">
        <f>$E23*'Conversion Factors'!L$17</f>
        <v>1.5158639246588508</v>
      </c>
      <c r="O23" s="32">
        <f>$E23*'Conversion Factors'!M$17</f>
        <v>1.5101379973092448</v>
      </c>
      <c r="P23" s="32">
        <f>$E23*'Conversion Factors'!N$17</f>
        <v>1.5056175283490296</v>
      </c>
      <c r="Q23" s="32">
        <f>$E23*'Conversion Factors'!O$17</f>
        <v>1.5016997885835097</v>
      </c>
      <c r="R23" s="32">
        <f>$E23*'Conversion Factors'!P$17</f>
        <v>1.4998916009994236</v>
      </c>
      <c r="S23" s="32">
        <f>$E23*'Conversion Factors'!Q$17</f>
        <v>1.4992888718047281</v>
      </c>
      <c r="T23" s="32">
        <f>$E23*'Conversion Factors'!R$17</f>
        <v>1.4986861426100329</v>
      </c>
      <c r="U23" s="32">
        <f>$E23*'Conversion Factors'!S$17</f>
        <v>1.4977820488179898</v>
      </c>
      <c r="V23" s="32">
        <f>$E23*'Conversion Factors'!T$17</f>
        <v>1.4968779550259468</v>
      </c>
      <c r="W23" s="32">
        <f>$E23*'Conversion Factors'!U$17</f>
        <v>1.4956724966365562</v>
      </c>
      <c r="X23" s="32">
        <f>$E23*'Conversion Factors'!V$17</f>
        <v>1.4938643090524699</v>
      </c>
      <c r="Y23" s="32">
        <f>$E23*'Conversion Factors'!W$17</f>
        <v>1.4905492984816455</v>
      </c>
      <c r="Z23" s="32">
        <f>$E23*'Conversion Factors'!X$17</f>
        <v>1.4872342879108209</v>
      </c>
      <c r="AA23" s="32">
        <f>$E23*'Conversion Factors'!Y$17</f>
        <v>1.483316548145301</v>
      </c>
      <c r="AB23" s="32">
        <f>$E23*'Conversion Factors'!Z$17</f>
        <v>1.4787960791850856</v>
      </c>
      <c r="AC23" s="32">
        <f>$E23*'Conversion Factors'!AA$17</f>
        <v>1.4742756102248704</v>
      </c>
      <c r="AD23" s="32">
        <f>$E23*'Conversion Factors'!AB$17</f>
        <v>1.4697551412646552</v>
      </c>
      <c r="AE23" s="32">
        <f>$E23*'Conversion Factors'!AC$17</f>
        <v>1.4670428598885261</v>
      </c>
      <c r="AF23" s="32">
        <f>$E23*'Conversion Factors'!AD$17</f>
        <v>1.4643305785123968</v>
      </c>
      <c r="AG23" s="32">
        <f>$E23*'Conversion Factors'!AE$17</f>
        <v>1.4628237555256585</v>
      </c>
      <c r="AH23" s="32">
        <f>$E23*'Conversion Factors'!AF$17</f>
        <v>1.4616182971362677</v>
      </c>
      <c r="AI23" s="32">
        <f>$E23*'Conversion Factors'!AG$17</f>
        <v>1.4595087449548341</v>
      </c>
      <c r="AJ23" s="11" t="s">
        <v>191</v>
      </c>
      <c r="AK23" s="11"/>
      <c r="AU23" s="5"/>
    </row>
    <row r="24" spans="1:48" ht="12.75" customHeight="1" x14ac:dyDescent="0.25">
      <c r="A24" s="46"/>
      <c r="B24" s="11" t="s">
        <v>194</v>
      </c>
      <c r="C24" s="11" t="s">
        <v>189</v>
      </c>
      <c r="D24" s="11" t="s">
        <v>190</v>
      </c>
      <c r="E24" s="32">
        <f>E23*'Conversion Factors'!$C$31</f>
        <v>1.4861372245617472</v>
      </c>
      <c r="F24" s="32">
        <f>F23*'Conversion Factors'!$C$31</f>
        <v>1.4815671312323244</v>
      </c>
      <c r="G24" s="32">
        <f>G23*'Conversion Factors'!$C$31</f>
        <v>1.4761401454036345</v>
      </c>
      <c r="H24" s="32">
        <f>H23*'Conversion Factors'!$C$31</f>
        <v>1.4712844212411227</v>
      </c>
      <c r="I24" s="32">
        <f>I23*'Conversion Factors'!$C$31</f>
        <v>1.4669999587447886</v>
      </c>
      <c r="J24" s="32">
        <f>J23*'Conversion Factors'!$C$31</f>
        <v>1.4612873420830099</v>
      </c>
      <c r="K24" s="32">
        <f>K23*'Conversion Factors'!$C$31</f>
        <v>1.455574725421231</v>
      </c>
      <c r="L24" s="32">
        <f>L23*'Conversion Factors'!$C$31</f>
        <v>1.4492908470932744</v>
      </c>
      <c r="M24" s="32">
        <f>M23*'Conversion Factors'!$C$31</f>
        <v>1.4430069687653175</v>
      </c>
      <c r="N24" s="32">
        <f>N23*'Conversion Factors'!$C$31</f>
        <v>1.4367230904373609</v>
      </c>
      <c r="O24" s="32">
        <f>O23*'Conversion Factors'!$C$31</f>
        <v>1.4312961046086712</v>
      </c>
      <c r="P24" s="32">
        <f>P23*'Conversion Factors'!$C$31</f>
        <v>1.4270116421123371</v>
      </c>
      <c r="Q24" s="32">
        <f>Q23*'Conversion Factors'!$C$31</f>
        <v>1.423298441282181</v>
      </c>
      <c r="R24" s="32">
        <f>R23*'Conversion Factors'!$C$31</f>
        <v>1.4215846562836474</v>
      </c>
      <c r="S24" s="32">
        <f>S23*'Conversion Factors'!$C$31</f>
        <v>1.4210133946174692</v>
      </c>
      <c r="T24" s="32">
        <f>T23*'Conversion Factors'!$C$31</f>
        <v>1.4204421329512915</v>
      </c>
      <c r="U24" s="32">
        <f>U23*'Conversion Factors'!$C$31</f>
        <v>1.4195852404520248</v>
      </c>
      <c r="V24" s="32">
        <f>V23*'Conversion Factors'!$C$31</f>
        <v>1.4187283479527579</v>
      </c>
      <c r="W24" s="32">
        <f>W23*'Conversion Factors'!$C$31</f>
        <v>1.4175858246204023</v>
      </c>
      <c r="X24" s="32">
        <f>X23*'Conversion Factors'!$C$31</f>
        <v>1.4158720396218685</v>
      </c>
      <c r="Y24" s="32">
        <f>Y23*'Conversion Factors'!$C$31</f>
        <v>1.4127301004578903</v>
      </c>
      <c r="Z24" s="32">
        <f>Z23*'Conversion Factors'!$C$31</f>
        <v>1.4095881612939118</v>
      </c>
      <c r="AA24" s="32">
        <f>AA23*'Conversion Factors'!$C$31</f>
        <v>1.4058749604637557</v>
      </c>
      <c r="AB24" s="32">
        <f>AB23*'Conversion Factors'!$C$31</f>
        <v>1.4015904979674214</v>
      </c>
      <c r="AC24" s="32">
        <f>AC23*'Conversion Factors'!$C$31</f>
        <v>1.3973060354710876</v>
      </c>
      <c r="AD24" s="32">
        <f>AD23*'Conversion Factors'!$C$31</f>
        <v>1.3930215729747535</v>
      </c>
      <c r="AE24" s="32">
        <f>AE23*'Conversion Factors'!$C$31</f>
        <v>1.390450895476953</v>
      </c>
      <c r="AF24" s="32">
        <f>AF23*'Conversion Factors'!$C$31</f>
        <v>1.3878802179791525</v>
      </c>
      <c r="AG24" s="32">
        <f>AG23*'Conversion Factors'!$C$31</f>
        <v>1.3864520638137079</v>
      </c>
      <c r="AH24" s="32">
        <f>AH23*'Conversion Factors'!$C$31</f>
        <v>1.385309540481352</v>
      </c>
      <c r="AI24" s="32">
        <f>AI23*'Conversion Factors'!$C$31</f>
        <v>1.3833101246497297</v>
      </c>
      <c r="AJ24" s="11" t="s">
        <v>201</v>
      </c>
      <c r="AK24" s="11">
        <v>1</v>
      </c>
      <c r="AM24" s="3"/>
      <c r="AS24" s="4"/>
      <c r="AT24" s="4"/>
      <c r="AU24" s="3"/>
    </row>
    <row r="25" spans="1:48" ht="12.75" customHeight="1" x14ac:dyDescent="0.25">
      <c r="A25" s="46"/>
      <c r="B25" s="11" t="s">
        <v>196</v>
      </c>
      <c r="C25" s="11" t="s">
        <v>189</v>
      </c>
      <c r="D25" s="11" t="s">
        <v>190</v>
      </c>
      <c r="E25" s="32">
        <f>E23*'Conversion Factors'!$C$32</f>
        <v>8.1862775438252863E-2</v>
      </c>
      <c r="F25" s="32">
        <f>F23*'Conversion Factors'!$C$32</f>
        <v>8.1611035210112953E-2</v>
      </c>
      <c r="G25" s="32">
        <f>G23*'Conversion Factors'!$C$32</f>
        <v>8.1312093689196771E-2</v>
      </c>
      <c r="H25" s="32">
        <f>H23*'Conversion Factors'!$C$32</f>
        <v>8.1044619696798104E-2</v>
      </c>
      <c r="I25" s="32">
        <f>I23*'Conversion Factors'!$C$32</f>
        <v>8.0808613232916937E-2</v>
      </c>
      <c r="J25" s="32">
        <f>J23*'Conversion Factors'!$C$32</f>
        <v>8.0493937947742011E-2</v>
      </c>
      <c r="K25" s="32">
        <f>K23*'Conversion Factors'!$C$32</f>
        <v>8.01792626625671E-2</v>
      </c>
      <c r="L25" s="32">
        <f>L23*'Conversion Factors'!$C$32</f>
        <v>7.9833119848874701E-2</v>
      </c>
      <c r="M25" s="32">
        <f>M23*'Conversion Factors'!$C$32</f>
        <v>7.9486977035182302E-2</v>
      </c>
      <c r="N25" s="32">
        <f>N23*'Conversion Factors'!$C$32</f>
        <v>7.9140834221489903E-2</v>
      </c>
      <c r="O25" s="32">
        <f>O23*'Conversion Factors'!$C$32</f>
        <v>7.8841892700573735E-2</v>
      </c>
      <c r="P25" s="32">
        <f>P23*'Conversion Factors'!$C$32</f>
        <v>7.8605886236692554E-2</v>
      </c>
      <c r="Q25" s="32">
        <f>Q23*'Conversion Factors'!$C$32</f>
        <v>7.8401347301328861E-2</v>
      </c>
      <c r="R25" s="32">
        <f>R23*'Conversion Factors'!$C$32</f>
        <v>7.8306944715776386E-2</v>
      </c>
      <c r="S25" s="32">
        <f>S23*'Conversion Factors'!$C$32</f>
        <v>7.8275477187258899E-2</v>
      </c>
      <c r="T25" s="32">
        <f>T23*'Conversion Factors'!$C$32</f>
        <v>7.8244009658741412E-2</v>
      </c>
      <c r="U25" s="32">
        <f>U23*'Conversion Factors'!$C$32</f>
        <v>7.8196808365965167E-2</v>
      </c>
      <c r="V25" s="32">
        <f>V23*'Conversion Factors'!$C$32</f>
        <v>7.8149607073188937E-2</v>
      </c>
      <c r="W25" s="32">
        <f>W23*'Conversion Factors'!$C$32</f>
        <v>7.8086672016153963E-2</v>
      </c>
      <c r="X25" s="32">
        <f>X23*'Conversion Factors'!$C$32</f>
        <v>7.7992269430601474E-2</v>
      </c>
      <c r="Y25" s="32">
        <f>Y23*'Conversion Factors'!$C$32</f>
        <v>7.7819198023755282E-2</v>
      </c>
      <c r="Z25" s="32">
        <f>Z23*'Conversion Factors'!$C$32</f>
        <v>7.7646126616909075E-2</v>
      </c>
      <c r="AA25" s="32">
        <f>AA23*'Conversion Factors'!$C$32</f>
        <v>7.7441587681545382E-2</v>
      </c>
      <c r="AB25" s="32">
        <f>AB23*'Conversion Factors'!$C$32</f>
        <v>7.7205581217664201E-2</v>
      </c>
      <c r="AC25" s="32">
        <f>AC23*'Conversion Factors'!$C$32</f>
        <v>7.6969574753783021E-2</v>
      </c>
      <c r="AD25" s="32">
        <f>AD23*'Conversion Factors'!$C$32</f>
        <v>7.6733568289901841E-2</v>
      </c>
      <c r="AE25" s="32">
        <f>AE23*'Conversion Factors'!$C$32</f>
        <v>7.6591964411573135E-2</v>
      </c>
      <c r="AF25" s="32">
        <f>AF23*'Conversion Factors'!$C$32</f>
        <v>7.6450360533244416E-2</v>
      </c>
      <c r="AG25" s="32">
        <f>AG23*'Conversion Factors'!$C$32</f>
        <v>7.6371691711950684E-2</v>
      </c>
      <c r="AH25" s="32">
        <f>AH23*'Conversion Factors'!$C$32</f>
        <v>7.630875665491571E-2</v>
      </c>
      <c r="AI25" s="32">
        <f>AI23*'Conversion Factors'!$C$32</f>
        <v>7.6198620305104492E-2</v>
      </c>
      <c r="AJ25" s="11" t="s">
        <v>201</v>
      </c>
      <c r="AK25" s="11">
        <v>1</v>
      </c>
      <c r="AM25" s="3"/>
      <c r="AU25" s="5"/>
    </row>
    <row r="26" spans="1:48" ht="12.75" customHeight="1" x14ac:dyDescent="0.25">
      <c r="A26" s="46" t="s">
        <v>93</v>
      </c>
      <c r="B26" s="11" t="s">
        <v>177</v>
      </c>
      <c r="C26" s="11" t="s">
        <v>189</v>
      </c>
      <c r="D26" s="11" t="s">
        <v>190</v>
      </c>
      <c r="E26" s="32">
        <v>0</v>
      </c>
      <c r="F26" s="32">
        <f>$E26*'Conversion Factors'!D$9</f>
        <v>0</v>
      </c>
      <c r="G26" s="32">
        <f>$E26*'Conversion Factors'!E$9</f>
        <v>0</v>
      </c>
      <c r="H26" s="32">
        <f>$E26*'Conversion Factors'!F$9</f>
        <v>0</v>
      </c>
      <c r="I26" s="32">
        <f>$E26*'Conversion Factors'!G$9</f>
        <v>0</v>
      </c>
      <c r="J26" s="32">
        <f>$E26*'Conversion Factors'!H$9</f>
        <v>0</v>
      </c>
      <c r="K26" s="32">
        <f>$E26*'Conversion Factors'!I$9</f>
        <v>0</v>
      </c>
      <c r="L26" s="32">
        <f>$E26*'Conversion Factors'!J$9</f>
        <v>0</v>
      </c>
      <c r="M26" s="32">
        <f>$E26*'Conversion Factors'!K$9</f>
        <v>0</v>
      </c>
      <c r="N26" s="32">
        <f>$E26*'Conversion Factors'!L$9</f>
        <v>0</v>
      </c>
      <c r="O26" s="32">
        <f>$E26*'Conversion Factors'!M$9</f>
        <v>0</v>
      </c>
      <c r="P26" s="32">
        <f>$E26*'Conversion Factors'!N$9</f>
        <v>0</v>
      </c>
      <c r="Q26" s="32">
        <f>$E26*'Conversion Factors'!O$9</f>
        <v>0</v>
      </c>
      <c r="R26" s="32">
        <f>$E26*'Conversion Factors'!P$9</f>
        <v>0</v>
      </c>
      <c r="S26" s="32">
        <f>$E26*'Conversion Factors'!Q$9</f>
        <v>0</v>
      </c>
      <c r="T26" s="32">
        <f>$E26*'Conversion Factors'!R$9</f>
        <v>0</v>
      </c>
      <c r="U26" s="32">
        <f>$E26*'Conversion Factors'!S$9</f>
        <v>0</v>
      </c>
      <c r="V26" s="32">
        <f>$E26*'Conversion Factors'!T$9</f>
        <v>0</v>
      </c>
      <c r="W26" s="32">
        <f>$E26*'Conversion Factors'!U$9</f>
        <v>0</v>
      </c>
      <c r="X26" s="32">
        <f>$E26*'Conversion Factors'!V$9</f>
        <v>0</v>
      </c>
      <c r="Y26" s="32">
        <f>$E26*'Conversion Factors'!W$9</f>
        <v>0</v>
      </c>
      <c r="Z26" s="32">
        <f>$E26*'Conversion Factors'!X$9</f>
        <v>0</v>
      </c>
      <c r="AA26" s="32">
        <f>$E26*'Conversion Factors'!Y$9</f>
        <v>0</v>
      </c>
      <c r="AB26" s="32">
        <f>$E26*'Conversion Factors'!Z$9</f>
        <v>0</v>
      </c>
      <c r="AC26" s="32">
        <f>$E26*'Conversion Factors'!AA$9</f>
        <v>0</v>
      </c>
      <c r="AD26" s="32">
        <f>$E26*'Conversion Factors'!AB$9</f>
        <v>0</v>
      </c>
      <c r="AE26" s="32">
        <f>$E26*'Conversion Factors'!AC$9</f>
        <v>0</v>
      </c>
      <c r="AF26" s="32">
        <f>$E26*'Conversion Factors'!AD$9</f>
        <v>0</v>
      </c>
      <c r="AG26" s="32">
        <f>$E26*'Conversion Factors'!AE$9</f>
        <v>0</v>
      </c>
      <c r="AH26" s="32">
        <f>$E26*'Conversion Factors'!AF$9</f>
        <v>0</v>
      </c>
      <c r="AI26" s="32">
        <f>$E26*'Conversion Factors'!AG$9</f>
        <v>0</v>
      </c>
      <c r="AJ26" s="11"/>
      <c r="AK26" s="11"/>
      <c r="AU26" s="5"/>
    </row>
    <row r="27" spans="1:48" ht="12.75" customHeight="1" x14ac:dyDescent="0.25">
      <c r="A27" s="46"/>
      <c r="B27" s="11" t="s">
        <v>176</v>
      </c>
      <c r="C27" s="11" t="s">
        <v>189</v>
      </c>
      <c r="D27" s="11" t="s">
        <v>190</v>
      </c>
      <c r="E27" s="32">
        <v>1.2609999999999999</v>
      </c>
      <c r="F27" s="32">
        <f>$E27*'Conversion Factors'!D$5</f>
        <v>1.2729862019623877</v>
      </c>
      <c r="G27" s="32">
        <f>$E27*'Conversion Factors'!E$5</f>
        <v>1.2839413327882256</v>
      </c>
      <c r="H27" s="32">
        <f>$E27*'Conversion Factors'!F$5</f>
        <v>1.2930920891251019</v>
      </c>
      <c r="I27" s="32">
        <f>$E27*'Conversion Factors'!G$5</f>
        <v>1.3003095870809482</v>
      </c>
      <c r="J27" s="32">
        <f>$E27*'Conversion Factors'!H$5</f>
        <v>1.3063671300081765</v>
      </c>
      <c r="K27" s="32">
        <f>$E27*'Conversion Factors'!I$5</f>
        <v>1.3119091373671297</v>
      </c>
      <c r="L27" s="32">
        <f>$E27*'Conversion Factors'!J$5</f>
        <v>1.3180955641864267</v>
      </c>
      <c r="M27" s="32">
        <f>$E27*'Conversion Factors'!K$5</f>
        <v>1.3250552943581357</v>
      </c>
      <c r="N27" s="32">
        <f>$E27*'Conversion Factors'!L$5</f>
        <v>1.3320150245298445</v>
      </c>
      <c r="O27" s="32">
        <f>$E27*'Conversion Factors'!M$5</f>
        <v>1.3393614063777597</v>
      </c>
      <c r="P27" s="32">
        <f>$E27*'Conversion Factors'!N$5</f>
        <v>1.3464500204415373</v>
      </c>
      <c r="Q27" s="32">
        <f>$E27*'Conversion Factors'!O$5</f>
        <v>1.3527653311529027</v>
      </c>
      <c r="R27" s="32">
        <f>$E27*'Conversion Factors'!P$5</f>
        <v>1.3584362224039248</v>
      </c>
      <c r="S27" s="32">
        <f>$E27*'Conversion Factors'!Q$5</f>
        <v>1.363204926410466</v>
      </c>
      <c r="T27" s="32">
        <f>$E27*'Conversion Factors'!R$5</f>
        <v>1.3672003270645949</v>
      </c>
      <c r="U27" s="32">
        <f>$E27*'Conversion Factors'!S$5</f>
        <v>1.3705513082583809</v>
      </c>
      <c r="V27" s="32">
        <f>$E27*'Conversion Factors'!T$5</f>
        <v>1.3735156377759605</v>
      </c>
      <c r="W27" s="32">
        <f>$E27*'Conversion Factors'!U$5</f>
        <v>1.3755777800490594</v>
      </c>
      <c r="X27" s="32">
        <f>$E27*'Conversion Factors'!V$5</f>
        <v>1.3771243867538838</v>
      </c>
      <c r="Y27" s="32">
        <f>$E27*'Conversion Factors'!W$5</f>
        <v>1.3780265739983646</v>
      </c>
      <c r="Z27" s="32">
        <f>$E27*'Conversion Factors'!X$5</f>
        <v>1.3784132256745707</v>
      </c>
      <c r="AA27" s="32">
        <f>$E27*'Conversion Factors'!Y$5</f>
        <v>1.378542109566639</v>
      </c>
      <c r="AB27" s="32">
        <f>$E27*'Conversion Factors'!Z$5</f>
        <v>1.3794442968111202</v>
      </c>
      <c r="AC27" s="32">
        <f>$E27*'Conversion Factors'!AA$5</f>
        <v>1.380346484055601</v>
      </c>
      <c r="AD27" s="32">
        <f>$E27*'Conversion Factors'!AB$5</f>
        <v>1.3809909035159442</v>
      </c>
      <c r="AE27" s="32">
        <f>$E27*'Conversion Factors'!AC$5</f>
        <v>1.3813775551921503</v>
      </c>
      <c r="AF27" s="32">
        <f>$E27*'Conversion Factors'!AD$5</f>
        <v>1.3815064390842191</v>
      </c>
      <c r="AG27" s="32">
        <f>$E27*'Conversion Factors'!AE$5</f>
        <v>1.381893090760425</v>
      </c>
      <c r="AH27" s="32">
        <f>$E27*'Conversion Factors'!AF$5</f>
        <v>1.3825375102207684</v>
      </c>
      <c r="AI27" s="32">
        <f>$E27*'Conversion Factors'!AG$5</f>
        <v>1.3834396974652494</v>
      </c>
      <c r="AJ27" s="11" t="s">
        <v>191</v>
      </c>
      <c r="AK27" s="11">
        <v>1</v>
      </c>
      <c r="AM27" s="3"/>
      <c r="AU27" s="5"/>
    </row>
    <row r="28" spans="1:48" ht="12.75" customHeight="1" x14ac:dyDescent="0.25">
      <c r="A28" s="46"/>
      <c r="B28" s="11" t="s">
        <v>192</v>
      </c>
      <c r="C28" s="11" t="s">
        <v>189</v>
      </c>
      <c r="D28" s="11" t="s">
        <v>190</v>
      </c>
      <c r="E28" s="32">
        <v>0</v>
      </c>
      <c r="F28" s="32">
        <f>$E28*'Conversion Factors'!D$13</f>
        <v>0</v>
      </c>
      <c r="G28" s="32">
        <f>$E28*'Conversion Factors'!E$13</f>
        <v>0</v>
      </c>
      <c r="H28" s="32">
        <f>$E28*'Conversion Factors'!F$13</f>
        <v>0</v>
      </c>
      <c r="I28" s="32">
        <f>$E28*'Conversion Factors'!G$13</f>
        <v>0</v>
      </c>
      <c r="J28" s="32">
        <f>$E28*'Conversion Factors'!H$13</f>
        <v>0</v>
      </c>
      <c r="K28" s="32">
        <f>$E28*'Conversion Factors'!I$13</f>
        <v>0</v>
      </c>
      <c r="L28" s="32">
        <f>$E28*'Conversion Factors'!J$13</f>
        <v>0</v>
      </c>
      <c r="M28" s="32">
        <f>$E28*'Conversion Factors'!K$13</f>
        <v>0</v>
      </c>
      <c r="N28" s="32">
        <f>$E28*'Conversion Factors'!L$13</f>
        <v>0</v>
      </c>
      <c r="O28" s="32">
        <f>$E28*'Conversion Factors'!M$13</f>
        <v>0</v>
      </c>
      <c r="P28" s="32">
        <f>$E28*'Conversion Factors'!N$13</f>
        <v>0</v>
      </c>
      <c r="Q28" s="32">
        <f>$E28*'Conversion Factors'!O$13</f>
        <v>0</v>
      </c>
      <c r="R28" s="32">
        <f>$E28*'Conversion Factors'!P$13</f>
        <v>0</v>
      </c>
      <c r="S28" s="32">
        <f>$E28*'Conversion Factors'!Q$13</f>
        <v>0</v>
      </c>
      <c r="T28" s="32">
        <f>$E28*'Conversion Factors'!R$13</f>
        <v>0</v>
      </c>
      <c r="U28" s="32">
        <f>$E28*'Conversion Factors'!S$13</f>
        <v>0</v>
      </c>
      <c r="V28" s="32">
        <f>$E28*'Conversion Factors'!T$13</f>
        <v>0</v>
      </c>
      <c r="W28" s="32">
        <f>$E28*'Conversion Factors'!U$13</f>
        <v>0</v>
      </c>
      <c r="X28" s="32">
        <f>$E28*'Conversion Factors'!V$13</f>
        <v>0</v>
      </c>
      <c r="Y28" s="32">
        <f>$E28*'Conversion Factors'!W$13</f>
        <v>0</v>
      </c>
      <c r="Z28" s="32">
        <f>$E28*'Conversion Factors'!X$13</f>
        <v>0</v>
      </c>
      <c r="AA28" s="32">
        <f>$E28*'Conversion Factors'!Y$13</f>
        <v>0</v>
      </c>
      <c r="AB28" s="32">
        <f>$E28*'Conversion Factors'!Z$13</f>
        <v>0</v>
      </c>
      <c r="AC28" s="32">
        <f>$E28*'Conversion Factors'!AA$13</f>
        <v>0</v>
      </c>
      <c r="AD28" s="32">
        <f>$E28*'Conversion Factors'!AB$13</f>
        <v>0</v>
      </c>
      <c r="AE28" s="32">
        <f>$E28*'Conversion Factors'!AC$13</f>
        <v>0</v>
      </c>
      <c r="AF28" s="32">
        <f>$E28*'Conversion Factors'!AD$13</f>
        <v>0</v>
      </c>
      <c r="AG28" s="32">
        <f>$E28*'Conversion Factors'!AE$13</f>
        <v>0</v>
      </c>
      <c r="AH28" s="32">
        <f>$E28*'Conversion Factors'!AF$13</f>
        <v>0</v>
      </c>
      <c r="AI28" s="32">
        <f>$E28*'Conversion Factors'!AG$13</f>
        <v>0</v>
      </c>
      <c r="AJ28" s="11"/>
      <c r="AK28" s="11"/>
      <c r="AU28" s="5"/>
    </row>
    <row r="29" spans="1:48" ht="12.75" customHeight="1" x14ac:dyDescent="0.25">
      <c r="A29" s="46"/>
      <c r="B29" s="11" t="s">
        <v>193</v>
      </c>
      <c r="C29" s="11" t="s">
        <v>189</v>
      </c>
      <c r="D29" s="11" t="s">
        <v>190</v>
      </c>
      <c r="E29" s="32">
        <v>0</v>
      </c>
      <c r="F29" s="32">
        <f>$E29*'Conversion Factors'!D$17</f>
        <v>0</v>
      </c>
      <c r="G29" s="32">
        <f>$E29*'Conversion Factors'!E$17</f>
        <v>0</v>
      </c>
      <c r="H29" s="32">
        <f>$E29*'Conversion Factors'!F$17</f>
        <v>0</v>
      </c>
      <c r="I29" s="32">
        <f>$E29*'Conversion Factors'!G$17</f>
        <v>0</v>
      </c>
      <c r="J29" s="32">
        <f>$E29*'Conversion Factors'!H$17</f>
        <v>0</v>
      </c>
      <c r="K29" s="32">
        <f>$E29*'Conversion Factors'!I$17</f>
        <v>0</v>
      </c>
      <c r="L29" s="32">
        <f>$E29*'Conversion Factors'!J$17</f>
        <v>0</v>
      </c>
      <c r="M29" s="32">
        <f>$E29*'Conversion Factors'!K$17</f>
        <v>0</v>
      </c>
      <c r="N29" s="32">
        <f>$E29*'Conversion Factors'!L$17</f>
        <v>0</v>
      </c>
      <c r="O29" s="32">
        <f>$E29*'Conversion Factors'!M$17</f>
        <v>0</v>
      </c>
      <c r="P29" s="32">
        <f>$E29*'Conversion Factors'!N$17</f>
        <v>0</v>
      </c>
      <c r="Q29" s="32">
        <f>$E29*'Conversion Factors'!O$17</f>
        <v>0</v>
      </c>
      <c r="R29" s="32">
        <f>$E29*'Conversion Factors'!P$17</f>
        <v>0</v>
      </c>
      <c r="S29" s="32">
        <f>$E29*'Conversion Factors'!Q$17</f>
        <v>0</v>
      </c>
      <c r="T29" s="32">
        <f>$E29*'Conversion Factors'!R$17</f>
        <v>0</v>
      </c>
      <c r="U29" s="32">
        <f>$E29*'Conversion Factors'!S$17</f>
        <v>0</v>
      </c>
      <c r="V29" s="32">
        <f>$E29*'Conversion Factors'!T$17</f>
        <v>0</v>
      </c>
      <c r="W29" s="32">
        <f>$E29*'Conversion Factors'!U$17</f>
        <v>0</v>
      </c>
      <c r="X29" s="32">
        <f>$E29*'Conversion Factors'!V$17</f>
        <v>0</v>
      </c>
      <c r="Y29" s="32">
        <f>$E29*'Conversion Factors'!W$17</f>
        <v>0</v>
      </c>
      <c r="Z29" s="32">
        <f>$E29*'Conversion Factors'!X$17</f>
        <v>0</v>
      </c>
      <c r="AA29" s="32">
        <f>$E29*'Conversion Factors'!Y$17</f>
        <v>0</v>
      </c>
      <c r="AB29" s="32">
        <f>$E29*'Conversion Factors'!Z$17</f>
        <v>0</v>
      </c>
      <c r="AC29" s="32">
        <f>$E29*'Conversion Factors'!AA$17</f>
        <v>0</v>
      </c>
      <c r="AD29" s="32">
        <f>$E29*'Conversion Factors'!AB$17</f>
        <v>0</v>
      </c>
      <c r="AE29" s="32">
        <f>$E29*'Conversion Factors'!AC$17</f>
        <v>0</v>
      </c>
      <c r="AF29" s="32">
        <f>$E29*'Conversion Factors'!AD$17</f>
        <v>0</v>
      </c>
      <c r="AG29" s="32">
        <f>$E29*'Conversion Factors'!AE$17</f>
        <v>0</v>
      </c>
      <c r="AH29" s="32">
        <f>$E29*'Conversion Factors'!AF$17</f>
        <v>0</v>
      </c>
      <c r="AI29" s="32">
        <f>$E29*'Conversion Factors'!AG$17</f>
        <v>0</v>
      </c>
      <c r="AJ29" s="11"/>
      <c r="AK29" s="11"/>
    </row>
    <row r="30" spans="1:48" ht="12.75" customHeight="1" x14ac:dyDescent="0.25">
      <c r="A30" s="46"/>
      <c r="B30" s="11" t="s">
        <v>194</v>
      </c>
      <c r="C30" s="11" t="s">
        <v>189</v>
      </c>
      <c r="D30" s="11" t="s">
        <v>190</v>
      </c>
      <c r="E30" s="32">
        <v>0</v>
      </c>
      <c r="F30" s="32">
        <v>0</v>
      </c>
      <c r="G30" s="32">
        <v>0</v>
      </c>
      <c r="H30" s="32">
        <v>0</v>
      </c>
      <c r="I30" s="32">
        <v>0</v>
      </c>
      <c r="J30" s="32">
        <v>0</v>
      </c>
      <c r="K30" s="32">
        <v>0</v>
      </c>
      <c r="L30" s="32">
        <v>0</v>
      </c>
      <c r="M30" s="32">
        <v>0</v>
      </c>
      <c r="N30" s="32">
        <v>0</v>
      </c>
      <c r="O30" s="32">
        <v>0</v>
      </c>
      <c r="P30" s="32">
        <v>0</v>
      </c>
      <c r="Q30" s="32">
        <v>0</v>
      </c>
      <c r="R30" s="32">
        <v>0</v>
      </c>
      <c r="S30" s="32">
        <v>0</v>
      </c>
      <c r="T30" s="32">
        <v>0</v>
      </c>
      <c r="U30" s="32">
        <v>0</v>
      </c>
      <c r="V30" s="32">
        <v>0</v>
      </c>
      <c r="W30" s="32">
        <v>0</v>
      </c>
      <c r="X30" s="32">
        <v>0</v>
      </c>
      <c r="Y30" s="32">
        <v>0</v>
      </c>
      <c r="Z30" s="32">
        <v>0</v>
      </c>
      <c r="AA30" s="32">
        <v>0</v>
      </c>
      <c r="AB30" s="32">
        <v>0</v>
      </c>
      <c r="AC30" s="32">
        <v>0</v>
      </c>
      <c r="AD30" s="32">
        <v>0</v>
      </c>
      <c r="AE30" s="32">
        <v>0</v>
      </c>
      <c r="AF30" s="32">
        <v>0</v>
      </c>
      <c r="AG30" s="32">
        <v>0</v>
      </c>
      <c r="AH30" s="32">
        <v>0</v>
      </c>
      <c r="AI30" s="32">
        <v>0</v>
      </c>
      <c r="AJ30" s="11"/>
      <c r="AK30" s="11"/>
      <c r="AV30" s="2"/>
    </row>
    <row r="31" spans="1:48" ht="12.75" customHeight="1" x14ac:dyDescent="0.25">
      <c r="A31" s="46"/>
      <c r="B31" s="11" t="s">
        <v>196</v>
      </c>
      <c r="C31" s="11" t="s">
        <v>189</v>
      </c>
      <c r="D31" s="11" t="s">
        <v>190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11"/>
      <c r="AK31" s="11"/>
    </row>
    <row r="32" spans="1:48" ht="12.75" customHeight="1" x14ac:dyDescent="0.25">
      <c r="A32" s="46" t="s">
        <v>107</v>
      </c>
      <c r="B32" s="11" t="s">
        <v>177</v>
      </c>
      <c r="C32" s="11" t="s">
        <v>202</v>
      </c>
      <c r="D32" s="11" t="s">
        <v>190</v>
      </c>
      <c r="E32" s="32">
        <v>46.17</v>
      </c>
      <c r="F32" s="32">
        <f>$E32*'Conversion Factors'!D22</f>
        <v>48.2400217933912</v>
      </c>
      <c r="G32" s="32">
        <f>$E32*'Conversion Factors'!E22</f>
        <v>49.440419023847667</v>
      </c>
      <c r="H32" s="32">
        <f>$E32*'Conversion Factors'!F22</f>
        <v>49.526705765270016</v>
      </c>
      <c r="I32" s="32">
        <f>$E32*'Conversion Factors'!G22</f>
        <v>49.461837137641623</v>
      </c>
      <c r="J32" s="32">
        <f>$E32*'Conversion Factors'!H22</f>
        <v>49.215221685887784</v>
      </c>
      <c r="K32" s="32">
        <f>$E32*'Conversion Factors'!I22</f>
        <v>49.027864380711129</v>
      </c>
      <c r="L32" s="32">
        <f>$E32*'Conversion Factors'!J22</f>
        <v>48.83190706808373</v>
      </c>
      <c r="M32" s="32">
        <f>$E32*'Conversion Factors'!K22</f>
        <v>48.469846754407911</v>
      </c>
      <c r="N32" s="32">
        <f>$E32*'Conversion Factors'!L22</f>
        <v>48.133054081670672</v>
      </c>
      <c r="O32" s="32">
        <f>$E32*'Conversion Factors'!M22</f>
        <v>47.747446128546422</v>
      </c>
      <c r="P32" s="32">
        <f>$E32*'Conversion Factors'!N22</f>
        <v>47.38595914870065</v>
      </c>
      <c r="Q32" s="32">
        <f>$E32*'Conversion Factors'!O22</f>
        <v>46.961282590300222</v>
      </c>
      <c r="R32" s="32">
        <f>$E32*'Conversion Factors'!P22</f>
        <v>46.397695435362245</v>
      </c>
      <c r="S32" s="32">
        <f>$E32*'Conversion Factors'!Q22</f>
        <v>45.741596771704252</v>
      </c>
      <c r="T32" s="32">
        <f>$E32*'Conversion Factors'!R22</f>
        <v>45.123952427075956</v>
      </c>
      <c r="U32" s="32">
        <f>$E32*'Conversion Factors'!S22</f>
        <v>44.433289923949317</v>
      </c>
      <c r="V32" s="32">
        <f>$E32*'Conversion Factors'!T22</f>
        <v>43.781040787435934</v>
      </c>
      <c r="W32" s="32">
        <f>$E32*'Conversion Factors'!U22</f>
        <v>43.232933645909291</v>
      </c>
      <c r="X32" s="32">
        <f>$E32*'Conversion Factors'!V22</f>
        <v>42.695637942320694</v>
      </c>
      <c r="Y32" s="32">
        <f>$E32*'Conversion Factors'!W22</f>
        <v>42.031144033294126</v>
      </c>
      <c r="Z32" s="32">
        <f>$E32*'Conversion Factors'!X22</f>
        <v>41.359319641726238</v>
      </c>
      <c r="AA32" s="32">
        <f>$E32*'Conversion Factors'!Y22</f>
        <v>40.655961889505647</v>
      </c>
      <c r="AB32" s="32">
        <f>$E32*'Conversion Factors'!Z22</f>
        <v>40.088074730842308</v>
      </c>
      <c r="AC32" s="32">
        <f>$E32*'Conversion Factors'!AA22</f>
        <v>39.549919026508647</v>
      </c>
      <c r="AD32" s="32">
        <f>$E32*'Conversion Factors'!AB22</f>
        <v>38.985881394989917</v>
      </c>
      <c r="AE32" s="32">
        <f>$E32*'Conversion Factors'!AC22</f>
        <v>38.465662849053494</v>
      </c>
      <c r="AF32" s="32">
        <f>$E32*'Conversion Factors'!AD22</f>
        <v>37.98762529204209</v>
      </c>
      <c r="AG32" s="32">
        <f>$E32*'Conversion Factors'!AE22</f>
        <v>37.557706824338347</v>
      </c>
      <c r="AH32" s="32">
        <f>$E32*'Conversion Factors'!AF22</f>
        <v>37.166324580497175</v>
      </c>
      <c r="AI32" s="32">
        <f>$E32*'Conversion Factors'!AG22</f>
        <v>36.821095709974934</v>
      </c>
      <c r="AJ32" s="11" t="s">
        <v>203</v>
      </c>
      <c r="AK32" s="11">
        <v>1</v>
      </c>
    </row>
    <row r="33" spans="1:42" ht="12.75" customHeight="1" x14ac:dyDescent="0.25">
      <c r="A33" s="46"/>
      <c r="B33" s="11" t="s">
        <v>176</v>
      </c>
      <c r="C33" s="11" t="s">
        <v>202</v>
      </c>
      <c r="D33" s="11" t="s">
        <v>190</v>
      </c>
      <c r="E33" s="32">
        <v>0</v>
      </c>
      <c r="F33" s="32">
        <f>$E33*'Conversion Factors'!D$5</f>
        <v>0</v>
      </c>
      <c r="G33" s="32">
        <f>$E33*'Conversion Factors'!E$5</f>
        <v>0</v>
      </c>
      <c r="H33" s="32">
        <f>$E33*'Conversion Factors'!F$5</f>
        <v>0</v>
      </c>
      <c r="I33" s="32">
        <f>$E33*'Conversion Factors'!G$5</f>
        <v>0</v>
      </c>
      <c r="J33" s="32">
        <f>$E33*'Conversion Factors'!H$5</f>
        <v>0</v>
      </c>
      <c r="K33" s="32">
        <f>$E33*'Conversion Factors'!I$5</f>
        <v>0</v>
      </c>
      <c r="L33" s="32">
        <f>$E33*'Conversion Factors'!J$5</f>
        <v>0</v>
      </c>
      <c r="M33" s="32">
        <f>$E33*'Conversion Factors'!K$5</f>
        <v>0</v>
      </c>
      <c r="N33" s="32">
        <f>$E33*'Conversion Factors'!L$5</f>
        <v>0</v>
      </c>
      <c r="O33" s="32">
        <f>$E33*'Conversion Factors'!M$5</f>
        <v>0</v>
      </c>
      <c r="P33" s="32">
        <f>$E33*'Conversion Factors'!N$5</f>
        <v>0</v>
      </c>
      <c r="Q33" s="32">
        <f>$E33*'Conversion Factors'!O$5</f>
        <v>0</v>
      </c>
      <c r="R33" s="32">
        <f>$E33*'Conversion Factors'!P$5</f>
        <v>0</v>
      </c>
      <c r="S33" s="32">
        <f>$E33*'Conversion Factors'!Q$5</f>
        <v>0</v>
      </c>
      <c r="T33" s="32">
        <f>$E33*'Conversion Factors'!R$5</f>
        <v>0</v>
      </c>
      <c r="U33" s="32">
        <f>$E33*'Conversion Factors'!S$5</f>
        <v>0</v>
      </c>
      <c r="V33" s="32">
        <f>$E33*'Conversion Factors'!T$5</f>
        <v>0</v>
      </c>
      <c r="W33" s="32">
        <f>$E33*'Conversion Factors'!U$5</f>
        <v>0</v>
      </c>
      <c r="X33" s="32">
        <f>$E33*'Conversion Factors'!V$5</f>
        <v>0</v>
      </c>
      <c r="Y33" s="32">
        <f>$E33*'Conversion Factors'!W$5</f>
        <v>0</v>
      </c>
      <c r="Z33" s="32">
        <f>$E33*'Conversion Factors'!X$5</f>
        <v>0</v>
      </c>
      <c r="AA33" s="32">
        <f>$E33*'Conversion Factors'!Y$5</f>
        <v>0</v>
      </c>
      <c r="AB33" s="32">
        <f>$E33*'Conversion Factors'!Z$5</f>
        <v>0</v>
      </c>
      <c r="AC33" s="32">
        <f>$E33*'Conversion Factors'!AA$5</f>
        <v>0</v>
      </c>
      <c r="AD33" s="32">
        <f>$E33*'Conversion Factors'!AB$5</f>
        <v>0</v>
      </c>
      <c r="AE33" s="32">
        <f>$E33*'Conversion Factors'!AC$5</f>
        <v>0</v>
      </c>
      <c r="AF33" s="32">
        <f>$E33*'Conversion Factors'!AD$5</f>
        <v>0</v>
      </c>
      <c r="AG33" s="32">
        <f>$E33*'Conversion Factors'!AE$5</f>
        <v>0</v>
      </c>
      <c r="AH33" s="32">
        <f>$E33*'Conversion Factors'!AF$5</f>
        <v>0</v>
      </c>
      <c r="AI33" s="32">
        <f>$E33*'Conversion Factors'!AG$5</f>
        <v>0</v>
      </c>
      <c r="AJ33" s="11"/>
      <c r="AK33" s="11"/>
      <c r="AP33" s="2"/>
    </row>
    <row r="34" spans="1:42" ht="12.75" customHeight="1" x14ac:dyDescent="0.25">
      <c r="A34" s="46"/>
      <c r="B34" s="11" t="s">
        <v>192</v>
      </c>
      <c r="C34" s="11" t="s">
        <v>202</v>
      </c>
      <c r="D34" s="11" t="s">
        <v>190</v>
      </c>
      <c r="E34" s="32">
        <v>0</v>
      </c>
      <c r="F34" s="32">
        <f>$E34*'Conversion Factors'!D$13</f>
        <v>0</v>
      </c>
      <c r="G34" s="32">
        <f>$E34*'Conversion Factors'!E$13</f>
        <v>0</v>
      </c>
      <c r="H34" s="32">
        <f>$E34*'Conversion Factors'!F$13</f>
        <v>0</v>
      </c>
      <c r="I34" s="32">
        <f>$E34*'Conversion Factors'!G$13</f>
        <v>0</v>
      </c>
      <c r="J34" s="32">
        <f>$E34*'Conversion Factors'!H$13</f>
        <v>0</v>
      </c>
      <c r="K34" s="32">
        <f>$E34*'Conversion Factors'!I$13</f>
        <v>0</v>
      </c>
      <c r="L34" s="32">
        <f>$E34*'Conversion Factors'!J$13</f>
        <v>0</v>
      </c>
      <c r="M34" s="32">
        <f>$E34*'Conversion Factors'!K$13</f>
        <v>0</v>
      </c>
      <c r="N34" s="32">
        <f>$E34*'Conversion Factors'!L$13</f>
        <v>0</v>
      </c>
      <c r="O34" s="32">
        <f>$E34*'Conversion Factors'!M$13</f>
        <v>0</v>
      </c>
      <c r="P34" s="32">
        <f>$E34*'Conversion Factors'!N$13</f>
        <v>0</v>
      </c>
      <c r="Q34" s="32">
        <f>$E34*'Conversion Factors'!O$13</f>
        <v>0</v>
      </c>
      <c r="R34" s="32">
        <f>$E34*'Conversion Factors'!P$13</f>
        <v>0</v>
      </c>
      <c r="S34" s="32">
        <f>$E34*'Conversion Factors'!Q$13</f>
        <v>0</v>
      </c>
      <c r="T34" s="32">
        <f>$E34*'Conversion Factors'!R$13</f>
        <v>0</v>
      </c>
      <c r="U34" s="32">
        <f>$E34*'Conversion Factors'!S$13</f>
        <v>0</v>
      </c>
      <c r="V34" s="32">
        <f>$E34*'Conversion Factors'!T$13</f>
        <v>0</v>
      </c>
      <c r="W34" s="32">
        <f>$E34*'Conversion Factors'!U$13</f>
        <v>0</v>
      </c>
      <c r="X34" s="32">
        <f>$E34*'Conversion Factors'!V$13</f>
        <v>0</v>
      </c>
      <c r="Y34" s="32">
        <f>$E34*'Conversion Factors'!W$13</f>
        <v>0</v>
      </c>
      <c r="Z34" s="32">
        <f>$E34*'Conversion Factors'!X$13</f>
        <v>0</v>
      </c>
      <c r="AA34" s="32">
        <f>$E34*'Conversion Factors'!Y$13</f>
        <v>0</v>
      </c>
      <c r="AB34" s="32">
        <f>$E34*'Conversion Factors'!Z$13</f>
        <v>0</v>
      </c>
      <c r="AC34" s="32">
        <f>$E34*'Conversion Factors'!AA$13</f>
        <v>0</v>
      </c>
      <c r="AD34" s="32">
        <f>$E34*'Conversion Factors'!AB$13</f>
        <v>0</v>
      </c>
      <c r="AE34" s="32">
        <f>$E34*'Conversion Factors'!AC$13</f>
        <v>0</v>
      </c>
      <c r="AF34" s="32">
        <f>$E34*'Conversion Factors'!AD$13</f>
        <v>0</v>
      </c>
      <c r="AG34" s="32">
        <f>$E34*'Conversion Factors'!AE$13</f>
        <v>0</v>
      </c>
      <c r="AH34" s="32">
        <f>$E34*'Conversion Factors'!AF$13</f>
        <v>0</v>
      </c>
      <c r="AI34" s="32">
        <f>$E34*'Conversion Factors'!AG$13</f>
        <v>0</v>
      </c>
      <c r="AJ34" s="11"/>
      <c r="AK34" s="11"/>
    </row>
    <row r="35" spans="1:42" ht="12.75" customHeight="1" x14ac:dyDescent="0.25">
      <c r="A35" s="46"/>
      <c r="B35" s="11" t="s">
        <v>193</v>
      </c>
      <c r="C35" s="11" t="s">
        <v>202</v>
      </c>
      <c r="D35" s="11" t="s">
        <v>190</v>
      </c>
      <c r="E35" s="32">
        <v>0</v>
      </c>
      <c r="F35" s="32">
        <f>$E35*'Conversion Factors'!D$17</f>
        <v>0</v>
      </c>
      <c r="G35" s="32">
        <f>$E35*'Conversion Factors'!E$17</f>
        <v>0</v>
      </c>
      <c r="H35" s="32">
        <f>$E35*'Conversion Factors'!F$17</f>
        <v>0</v>
      </c>
      <c r="I35" s="32">
        <f>$E35*'Conversion Factors'!G$17</f>
        <v>0</v>
      </c>
      <c r="J35" s="32">
        <f>$E35*'Conversion Factors'!H$17</f>
        <v>0</v>
      </c>
      <c r="K35" s="32">
        <f>$E35*'Conversion Factors'!I$17</f>
        <v>0</v>
      </c>
      <c r="L35" s="32">
        <f>$E35*'Conversion Factors'!J$17</f>
        <v>0</v>
      </c>
      <c r="M35" s="32">
        <f>$E35*'Conversion Factors'!K$17</f>
        <v>0</v>
      </c>
      <c r="N35" s="32">
        <f>$E35*'Conversion Factors'!L$17</f>
        <v>0</v>
      </c>
      <c r="O35" s="32">
        <f>$E35*'Conversion Factors'!M$17</f>
        <v>0</v>
      </c>
      <c r="P35" s="32">
        <f>$E35*'Conversion Factors'!N$17</f>
        <v>0</v>
      </c>
      <c r="Q35" s="32">
        <f>$E35*'Conversion Factors'!O$17</f>
        <v>0</v>
      </c>
      <c r="R35" s="32">
        <f>$E35*'Conversion Factors'!P$17</f>
        <v>0</v>
      </c>
      <c r="S35" s="32">
        <f>$E35*'Conversion Factors'!Q$17</f>
        <v>0</v>
      </c>
      <c r="T35" s="32">
        <f>$E35*'Conversion Factors'!R$17</f>
        <v>0</v>
      </c>
      <c r="U35" s="32">
        <f>$E35*'Conversion Factors'!S$17</f>
        <v>0</v>
      </c>
      <c r="V35" s="32">
        <f>$E35*'Conversion Factors'!T$17</f>
        <v>0</v>
      </c>
      <c r="W35" s="32">
        <f>$E35*'Conversion Factors'!U$17</f>
        <v>0</v>
      </c>
      <c r="X35" s="32">
        <f>$E35*'Conversion Factors'!V$17</f>
        <v>0</v>
      </c>
      <c r="Y35" s="32">
        <f>$E35*'Conversion Factors'!W$17</f>
        <v>0</v>
      </c>
      <c r="Z35" s="32">
        <f>$E35*'Conversion Factors'!X$17</f>
        <v>0</v>
      </c>
      <c r="AA35" s="32">
        <f>$E35*'Conversion Factors'!Y$17</f>
        <v>0</v>
      </c>
      <c r="AB35" s="32">
        <f>$E35*'Conversion Factors'!Z$17</f>
        <v>0</v>
      </c>
      <c r="AC35" s="32">
        <f>$E35*'Conversion Factors'!AA$17</f>
        <v>0</v>
      </c>
      <c r="AD35" s="32">
        <f>$E35*'Conversion Factors'!AB$17</f>
        <v>0</v>
      </c>
      <c r="AE35" s="32">
        <f>$E35*'Conversion Factors'!AC$17</f>
        <v>0</v>
      </c>
      <c r="AF35" s="32">
        <f>$E35*'Conversion Factors'!AD$17</f>
        <v>0</v>
      </c>
      <c r="AG35" s="32">
        <f>$E35*'Conversion Factors'!AE$17</f>
        <v>0</v>
      </c>
      <c r="AH35" s="32">
        <f>$E35*'Conversion Factors'!AF$17</f>
        <v>0</v>
      </c>
      <c r="AI35" s="32">
        <f>$E35*'Conversion Factors'!AG$17</f>
        <v>0</v>
      </c>
      <c r="AJ35" s="11" t="s">
        <v>204</v>
      </c>
      <c r="AK35" s="11"/>
    </row>
    <row r="36" spans="1:42" ht="12.75" customHeight="1" x14ac:dyDescent="0.25">
      <c r="A36" s="46"/>
      <c r="B36" s="11" t="s">
        <v>194</v>
      </c>
      <c r="C36" s="11" t="s">
        <v>202</v>
      </c>
      <c r="D36" s="11" t="s">
        <v>190</v>
      </c>
      <c r="E36" s="32">
        <v>0</v>
      </c>
      <c r="F36" s="32">
        <v>0</v>
      </c>
      <c r="G36" s="32">
        <v>0</v>
      </c>
      <c r="H36" s="32">
        <v>0</v>
      </c>
      <c r="I36" s="32">
        <v>0</v>
      </c>
      <c r="J36" s="32">
        <v>0</v>
      </c>
      <c r="K36" s="32">
        <v>0</v>
      </c>
      <c r="L36" s="32">
        <v>0</v>
      </c>
      <c r="M36" s="32">
        <v>0</v>
      </c>
      <c r="N36" s="32">
        <v>0</v>
      </c>
      <c r="O36" s="32">
        <v>0</v>
      </c>
      <c r="P36" s="32">
        <v>0</v>
      </c>
      <c r="Q36" s="32">
        <v>0</v>
      </c>
      <c r="R36" s="32">
        <v>0</v>
      </c>
      <c r="S36" s="32">
        <v>0</v>
      </c>
      <c r="T36" s="32">
        <v>0</v>
      </c>
      <c r="U36" s="32">
        <v>0</v>
      </c>
      <c r="V36" s="32">
        <v>0</v>
      </c>
      <c r="W36" s="32">
        <v>0</v>
      </c>
      <c r="X36" s="32">
        <v>0</v>
      </c>
      <c r="Y36" s="32">
        <v>0</v>
      </c>
      <c r="Z36" s="32">
        <v>0</v>
      </c>
      <c r="AA36" s="32">
        <v>0</v>
      </c>
      <c r="AB36" s="32">
        <v>0</v>
      </c>
      <c r="AC36" s="32">
        <v>0</v>
      </c>
      <c r="AD36" s="32">
        <v>0</v>
      </c>
      <c r="AE36" s="32">
        <v>0</v>
      </c>
      <c r="AF36" s="32">
        <v>0</v>
      </c>
      <c r="AG36" s="32">
        <v>0</v>
      </c>
      <c r="AH36" s="32">
        <v>0</v>
      </c>
      <c r="AI36" s="32">
        <v>0</v>
      </c>
      <c r="AJ36" s="11" t="s">
        <v>204</v>
      </c>
      <c r="AK36" s="11"/>
    </row>
    <row r="37" spans="1:42" ht="12.75" customHeight="1" x14ac:dyDescent="0.25">
      <c r="A37" s="46"/>
      <c r="B37" s="11" t="s">
        <v>196</v>
      </c>
      <c r="C37" s="11" t="s">
        <v>202</v>
      </c>
      <c r="D37" s="11" t="s">
        <v>190</v>
      </c>
      <c r="E37" s="32">
        <v>0</v>
      </c>
      <c r="F37" s="32">
        <v>0</v>
      </c>
      <c r="G37" s="32">
        <v>0</v>
      </c>
      <c r="H37" s="32">
        <v>0</v>
      </c>
      <c r="I37" s="32">
        <v>0</v>
      </c>
      <c r="J37" s="32">
        <v>0</v>
      </c>
      <c r="K37" s="32">
        <v>0</v>
      </c>
      <c r="L37" s="32">
        <v>0</v>
      </c>
      <c r="M37" s="32">
        <v>0</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v>0</v>
      </c>
      <c r="AE37" s="32">
        <v>0</v>
      </c>
      <c r="AF37" s="32">
        <v>0</v>
      </c>
      <c r="AG37" s="32">
        <v>0</v>
      </c>
      <c r="AH37" s="32">
        <v>0</v>
      </c>
      <c r="AI37" s="32">
        <v>0</v>
      </c>
      <c r="AJ37" s="11" t="s">
        <v>170</v>
      </c>
      <c r="AK37" s="11"/>
    </row>
    <row r="38" spans="1:42" ht="12.75" customHeight="1" x14ac:dyDescent="0.25">
      <c r="A38" s="46" t="s">
        <v>99</v>
      </c>
      <c r="B38" s="11" t="s">
        <v>177</v>
      </c>
      <c r="C38" s="11" t="s">
        <v>189</v>
      </c>
      <c r="D38" s="11" t="s">
        <v>190</v>
      </c>
      <c r="E38" s="32">
        <v>8</v>
      </c>
      <c r="F38" s="32">
        <f>$E38*'Conversion Factors'!D$9</f>
        <v>8.0460770510687318</v>
      </c>
      <c r="G38" s="32">
        <f>$E38*'Conversion Factors'!E$9</f>
        <v>8.0890822987328814</v>
      </c>
      <c r="H38" s="32">
        <f>$E38*'Conversion Factors'!F$9</f>
        <v>8.139255087674389</v>
      </c>
      <c r="I38" s="32">
        <f>$E38*'Conversion Factors'!G$9</f>
        <v>8.1945475489568675</v>
      </c>
      <c r="J38" s="32">
        <f>$E38*'Conversion Factors'!H$9</f>
        <v>8.2488160757711508</v>
      </c>
      <c r="K38" s="32">
        <f>$E38*'Conversion Factors'!I$9</f>
        <v>8.3030846025854341</v>
      </c>
      <c r="L38" s="32">
        <f>$E38*'Conversion Factors'!J$9</f>
        <v>8.3563291949315257</v>
      </c>
      <c r="M38" s="32">
        <f>$E38*'Conversion Factors'!K$9</f>
        <v>8.4095737872776137</v>
      </c>
      <c r="N38" s="32">
        <f>$E38*'Conversion Factors'!L$9</f>
        <v>8.46179444515551</v>
      </c>
      <c r="O38" s="32">
        <f>$E38*'Conversion Factors'!M$9</f>
        <v>8.5140151030334064</v>
      </c>
      <c r="P38" s="32">
        <f>$E38*'Conversion Factors'!N$9</f>
        <v>8.5621400230385269</v>
      </c>
      <c r="Q38" s="32">
        <f>$E38*'Conversion Factors'!O$9</f>
        <v>8.601049532829899</v>
      </c>
      <c r="R38" s="32">
        <f>$E38*'Conversion Factors'!P$9</f>
        <v>8.6348393702803019</v>
      </c>
      <c r="S38" s="32">
        <f>$E38*'Conversion Factors'!Q$9</f>
        <v>8.6635095353897356</v>
      </c>
      <c r="T38" s="32">
        <f>$E38*'Conversion Factors'!R$9</f>
        <v>8.6880839626263917</v>
      </c>
      <c r="U38" s="32">
        <f>$E38*'Conversion Factors'!S$9</f>
        <v>8.7085626519902739</v>
      </c>
      <c r="V38" s="32">
        <f>$E38*'Conversion Factors'!T$9</f>
        <v>8.7269934724177656</v>
      </c>
      <c r="W38" s="32">
        <f>$E38*'Conversion Factors'!U$9</f>
        <v>8.7423524894406768</v>
      </c>
      <c r="X38" s="32">
        <f>$E38*'Conversion Factors'!V$9</f>
        <v>8.7566875719953927</v>
      </c>
      <c r="Y38" s="32">
        <f>$E38*'Conversion Factors'!W$9</f>
        <v>8.7699987200819152</v>
      </c>
      <c r="Z38" s="32">
        <f>$E38*'Conversion Factors'!X$9</f>
        <v>8.7822859337002441</v>
      </c>
      <c r="AA38" s="32">
        <f>$E38*'Conversion Factors'!Y$9</f>
        <v>8.7915013439139909</v>
      </c>
      <c r="AB38" s="32">
        <f>$E38*'Conversion Factors'!Z$9</f>
        <v>8.7996928196595423</v>
      </c>
      <c r="AC38" s="32">
        <f>$E38*'Conversion Factors'!AA$9</f>
        <v>8.8058364264687068</v>
      </c>
      <c r="AD38" s="32">
        <f>$E38*'Conversion Factors'!AB$9</f>
        <v>8.810956098809676</v>
      </c>
      <c r="AE38" s="32">
        <f>$E38*'Conversion Factors'!AC$9</f>
        <v>8.8140279022142582</v>
      </c>
      <c r="AF38" s="32">
        <f>$E38*'Conversion Factors'!AD$9</f>
        <v>8.816075771150647</v>
      </c>
      <c r="AG38" s="32">
        <f>$E38*'Conversion Factors'!AE$9</f>
        <v>8.8170997056188405</v>
      </c>
      <c r="AH38" s="32">
        <f>$E38*'Conversion Factors'!AF$9</f>
        <v>8.8170997056188405</v>
      </c>
      <c r="AI38" s="32">
        <f>$E38*'Conversion Factors'!AG$9</f>
        <v>8.8170997056188405</v>
      </c>
      <c r="AJ38" s="11" t="s">
        <v>191</v>
      </c>
      <c r="AK38" s="11">
        <v>1</v>
      </c>
      <c r="AM38" s="3"/>
    </row>
    <row r="39" spans="1:42" ht="12.75" customHeight="1" x14ac:dyDescent="0.25">
      <c r="A39" s="46"/>
      <c r="B39" s="11" t="s">
        <v>176</v>
      </c>
      <c r="C39" s="11" t="s">
        <v>189</v>
      </c>
      <c r="D39" s="11" t="s">
        <v>190</v>
      </c>
      <c r="E39" s="32">
        <v>8.484</v>
      </c>
      <c r="F39" s="32">
        <f>$E39*'Conversion Factors'!D$5</f>
        <v>8.564643090760427</v>
      </c>
      <c r="G39" s="32">
        <f>$E39*'Conversion Factors'!E$5</f>
        <v>8.6383491414554392</v>
      </c>
      <c r="H39" s="32">
        <f>$E39*'Conversion Factors'!F$5</f>
        <v>8.6999153720359761</v>
      </c>
      <c r="I39" s="32">
        <f>$E39*'Conversion Factors'!G$5</f>
        <v>8.7484746524938668</v>
      </c>
      <c r="J39" s="32">
        <f>$E39*'Conversion Factors'!H$5</f>
        <v>8.7892297628781684</v>
      </c>
      <c r="K39" s="32">
        <f>$E39*'Conversion Factors'!I$5</f>
        <v>8.8265163532297617</v>
      </c>
      <c r="L39" s="32">
        <f>$E39*'Conversion Factors'!J$5</f>
        <v>8.8681385936222394</v>
      </c>
      <c r="M39" s="32">
        <f>$E39*'Conversion Factors'!K$5</f>
        <v>8.9149636140637778</v>
      </c>
      <c r="N39" s="32">
        <f>$E39*'Conversion Factors'!L$5</f>
        <v>8.9617886345053162</v>
      </c>
      <c r="O39" s="32">
        <f>$E39*'Conversion Factors'!M$5</f>
        <v>9.011215044971383</v>
      </c>
      <c r="P39" s="32">
        <f>$E39*'Conversion Factors'!N$5</f>
        <v>9.0589071954210976</v>
      </c>
      <c r="Q39" s="32">
        <f>$E39*'Conversion Factors'!O$5</f>
        <v>9.1013965658217497</v>
      </c>
      <c r="R39" s="32">
        <f>$E39*'Conversion Factors'!P$5</f>
        <v>9.139550286181521</v>
      </c>
      <c r="S39" s="32">
        <f>$E39*'Conversion Factors'!Q$5</f>
        <v>9.1716340964840555</v>
      </c>
      <c r="T39" s="32">
        <f>$E39*'Conversion Factors'!R$5</f>
        <v>9.1985151267375294</v>
      </c>
      <c r="U39" s="32">
        <f>$E39*'Conversion Factors'!S$5</f>
        <v>9.2210605069501224</v>
      </c>
      <c r="V39" s="32">
        <f>$E39*'Conversion Factors'!T$5</f>
        <v>9.2410044971381851</v>
      </c>
      <c r="W39" s="32">
        <f>$E39*'Conversion Factors'!U$5</f>
        <v>9.2548785772690092</v>
      </c>
      <c r="X39" s="32">
        <f>$E39*'Conversion Factors'!V$5</f>
        <v>9.2652841373671304</v>
      </c>
      <c r="Y39" s="32">
        <f>$E39*'Conversion Factors'!W$5</f>
        <v>9.2713540474243672</v>
      </c>
      <c r="Z39" s="32">
        <f>$E39*'Conversion Factors'!X$5</f>
        <v>9.2739554374488975</v>
      </c>
      <c r="AA39" s="32">
        <f>$E39*'Conversion Factors'!Y$5</f>
        <v>9.2748225674570719</v>
      </c>
      <c r="AB39" s="32">
        <f>$E39*'Conversion Factors'!Z$5</f>
        <v>9.2808924775143087</v>
      </c>
      <c r="AC39" s="32">
        <f>$E39*'Conversion Factors'!AA$5</f>
        <v>9.2869623875715455</v>
      </c>
      <c r="AD39" s="32">
        <f>$E39*'Conversion Factors'!AB$5</f>
        <v>9.2912980376124281</v>
      </c>
      <c r="AE39" s="32">
        <f>$E39*'Conversion Factors'!AC$5</f>
        <v>9.2938994276369584</v>
      </c>
      <c r="AF39" s="32">
        <f>$E39*'Conversion Factors'!AD$5</f>
        <v>9.2947665576451346</v>
      </c>
      <c r="AG39" s="32">
        <f>$E39*'Conversion Factors'!AE$5</f>
        <v>9.2973679476696649</v>
      </c>
      <c r="AH39" s="32">
        <f>$E39*'Conversion Factors'!AF$5</f>
        <v>9.3017035977105476</v>
      </c>
      <c r="AI39" s="32">
        <f>$E39*'Conversion Factors'!AG$5</f>
        <v>9.3077735077677861</v>
      </c>
      <c r="AJ39" s="11" t="s">
        <v>191</v>
      </c>
      <c r="AK39" s="11">
        <v>1</v>
      </c>
      <c r="AM39" s="3"/>
    </row>
    <row r="40" spans="1:42" ht="12.75" customHeight="1" x14ac:dyDescent="0.25">
      <c r="A40" s="46"/>
      <c r="B40" s="11" t="s">
        <v>192</v>
      </c>
      <c r="C40" s="11" t="s">
        <v>189</v>
      </c>
      <c r="D40" s="11" t="s">
        <v>190</v>
      </c>
      <c r="E40" s="32">
        <v>1.609</v>
      </c>
      <c r="F40" s="32">
        <f>$E40*'Conversion Factors'!D$13</f>
        <v>1.6383096733668343</v>
      </c>
      <c r="G40" s="32">
        <f>$E40*'Conversion Factors'!E$13</f>
        <v>1.6645873115577889</v>
      </c>
      <c r="H40" s="32">
        <f>$E40*'Conversion Factors'!F$13</f>
        <v>1.6888435929648242</v>
      </c>
      <c r="I40" s="32">
        <f>$E40*'Conversion Factors'!G$13</f>
        <v>1.7100678391959798</v>
      </c>
      <c r="J40" s="32">
        <f>$E40*'Conversion Factors'!H$13</f>
        <v>1.7333134422110552</v>
      </c>
      <c r="K40" s="32">
        <f>$E40*'Conversion Factors'!I$13</f>
        <v>1.7555483668341707</v>
      </c>
      <c r="L40" s="32">
        <f>$E40*'Conversion Factors'!J$13</f>
        <v>1.7798046482412062</v>
      </c>
      <c r="M40" s="32">
        <f>$E40*'Conversion Factors'!K$13</f>
        <v>1.8050716080402012</v>
      </c>
      <c r="N40" s="32">
        <f>$E40*'Conversion Factors'!L$13</f>
        <v>1.8323599246231159</v>
      </c>
      <c r="O40" s="32">
        <f>$E40*'Conversion Factors'!M$13</f>
        <v>1.8596482412060302</v>
      </c>
      <c r="P40" s="32">
        <f>$E40*'Conversion Factors'!N$13</f>
        <v>1.8859258793969851</v>
      </c>
      <c r="Q40" s="32">
        <f>$E40*'Conversion Factors'!O$13</f>
        <v>1.9122035175879397</v>
      </c>
      <c r="R40" s="32">
        <f>$E40*'Conversion Factors'!P$13</f>
        <v>1.9384811557788946</v>
      </c>
      <c r="S40" s="32">
        <f>$E40*'Conversion Factors'!Q$13</f>
        <v>1.9627374371859299</v>
      </c>
      <c r="T40" s="32">
        <f>$E40*'Conversion Factors'!R$13</f>
        <v>1.9849723618090453</v>
      </c>
      <c r="U40" s="32">
        <f>$E40*'Conversion Factors'!S$13</f>
        <v>2.0051859296482415</v>
      </c>
      <c r="V40" s="32">
        <f>$E40*'Conversion Factors'!T$13</f>
        <v>2.0243888190954777</v>
      </c>
      <c r="W40" s="32">
        <f>$E40*'Conversion Factors'!U$13</f>
        <v>2.0425810301507541</v>
      </c>
      <c r="X40" s="32">
        <f>$E40*'Conversion Factors'!V$13</f>
        <v>2.0607732412060304</v>
      </c>
      <c r="Y40" s="32">
        <f>$E40*'Conversion Factors'!W$13</f>
        <v>2.0759334170854276</v>
      </c>
      <c r="Z40" s="32">
        <f>$E40*'Conversion Factors'!X$13</f>
        <v>2.0921042713567837</v>
      </c>
      <c r="AA40" s="32">
        <f>$E40*'Conversion Factors'!Y$13</f>
        <v>2.1082751256281407</v>
      </c>
      <c r="AB40" s="32">
        <f>$E40*'Conversion Factors'!Z$13</f>
        <v>2.1244459798994977</v>
      </c>
      <c r="AC40" s="32">
        <f>$E40*'Conversion Factors'!AA$13</f>
        <v>2.1416275125628141</v>
      </c>
      <c r="AD40" s="32">
        <f>$E40*'Conversion Factors'!AB$13</f>
        <v>2.158809045226131</v>
      </c>
      <c r="AE40" s="32">
        <f>$E40*'Conversion Factors'!AC$13</f>
        <v>2.1759905778894475</v>
      </c>
      <c r="AF40" s="32">
        <f>$E40*'Conversion Factors'!AD$13</f>
        <v>2.193172110552764</v>
      </c>
      <c r="AG40" s="32">
        <f>$E40*'Conversion Factors'!AE$13</f>
        <v>2.2113643216080408</v>
      </c>
      <c r="AH40" s="32">
        <f>$E40*'Conversion Factors'!AF$13</f>
        <v>2.2295565326633167</v>
      </c>
      <c r="AI40" s="32">
        <f>$E40*'Conversion Factors'!AG$13</f>
        <v>2.2487594221105529</v>
      </c>
      <c r="AJ40" s="11" t="s">
        <v>191</v>
      </c>
      <c r="AK40" s="11">
        <v>1</v>
      </c>
      <c r="AM40" s="3"/>
    </row>
    <row r="41" spans="1:42" ht="12.75" customHeight="1" x14ac:dyDescent="0.25">
      <c r="A41" s="46"/>
      <c r="B41" s="11" t="s">
        <v>193</v>
      </c>
      <c r="C41" s="11" t="s">
        <v>189</v>
      </c>
      <c r="D41" s="11" t="s">
        <v>190</v>
      </c>
      <c r="E41" s="32">
        <v>1.518</v>
      </c>
      <c r="F41" s="32">
        <f>$E41*'Conversion Factors'!D$17</f>
        <v>1.5133319238900635</v>
      </c>
      <c r="G41" s="32">
        <f>$E41*'Conversion Factors'!E$17</f>
        <v>1.5077885835095137</v>
      </c>
      <c r="H41" s="32">
        <f>$E41*'Conversion Factors'!F$17</f>
        <v>1.5028287526427064</v>
      </c>
      <c r="I41" s="32">
        <f>$E41*'Conversion Factors'!G$17</f>
        <v>1.4984524312896408</v>
      </c>
      <c r="J41" s="32">
        <f>$E41*'Conversion Factors'!H$17</f>
        <v>1.4926173361522201</v>
      </c>
      <c r="K41" s="32">
        <f>$E41*'Conversion Factors'!I$17</f>
        <v>1.4867822410147993</v>
      </c>
      <c r="L41" s="32">
        <f>$E41*'Conversion Factors'!J$17</f>
        <v>1.4803636363636365</v>
      </c>
      <c r="M41" s="32">
        <f>$E41*'Conversion Factors'!K$17</f>
        <v>1.4739450317124736</v>
      </c>
      <c r="N41" s="32">
        <f>$E41*'Conversion Factors'!L$17</f>
        <v>1.4675264270613109</v>
      </c>
      <c r="O41" s="32">
        <f>$E41*'Conversion Factors'!M$17</f>
        <v>1.4619830866807613</v>
      </c>
      <c r="P41" s="32">
        <f>$E41*'Conversion Factors'!N$17</f>
        <v>1.4576067653276958</v>
      </c>
      <c r="Q41" s="32">
        <f>$E41*'Conversion Factors'!O$17</f>
        <v>1.4538139534883723</v>
      </c>
      <c r="R41" s="32">
        <f>$E41*'Conversion Factors'!P$17</f>
        <v>1.452063424947146</v>
      </c>
      <c r="S41" s="32">
        <f>$E41*'Conversion Factors'!Q$17</f>
        <v>1.4514799154334039</v>
      </c>
      <c r="T41" s="32">
        <f>$E41*'Conversion Factors'!R$17</f>
        <v>1.4508964059196618</v>
      </c>
      <c r="U41" s="32">
        <f>$E41*'Conversion Factors'!S$17</f>
        <v>1.4500211416490489</v>
      </c>
      <c r="V41" s="32">
        <f>$E41*'Conversion Factors'!T$17</f>
        <v>1.4491458773784356</v>
      </c>
      <c r="W41" s="32">
        <f>$E41*'Conversion Factors'!U$17</f>
        <v>1.4479788583509516</v>
      </c>
      <c r="X41" s="32">
        <f>$E41*'Conversion Factors'!V$17</f>
        <v>1.4462283298097254</v>
      </c>
      <c r="Y41" s="32">
        <f>$E41*'Conversion Factors'!W$17</f>
        <v>1.4430190274841441</v>
      </c>
      <c r="Z41" s="32">
        <f>$E41*'Conversion Factors'!X$17</f>
        <v>1.4398097251585624</v>
      </c>
      <c r="AA41" s="32">
        <f>$E41*'Conversion Factors'!Y$17</f>
        <v>1.4360169133192391</v>
      </c>
      <c r="AB41" s="32">
        <f>$E41*'Conversion Factors'!Z$17</f>
        <v>1.4316405919661734</v>
      </c>
      <c r="AC41" s="32">
        <f>$E41*'Conversion Factors'!AA$17</f>
        <v>1.427264270613108</v>
      </c>
      <c r="AD41" s="32">
        <f>$E41*'Conversion Factors'!AB$17</f>
        <v>1.4228879492600424</v>
      </c>
      <c r="AE41" s="32">
        <f>$E41*'Conversion Factors'!AC$17</f>
        <v>1.4202621564482032</v>
      </c>
      <c r="AF41" s="32">
        <f>$E41*'Conversion Factors'!AD$17</f>
        <v>1.4176363636363636</v>
      </c>
      <c r="AG41" s="32">
        <f>$E41*'Conversion Factors'!AE$17</f>
        <v>1.4161775898520086</v>
      </c>
      <c r="AH41" s="32">
        <f>$E41*'Conversion Factors'!AF$17</f>
        <v>1.4150105708245244</v>
      </c>
      <c r="AI41" s="32">
        <f>$E41*'Conversion Factors'!AG$17</f>
        <v>1.4129682875264273</v>
      </c>
      <c r="AJ41" s="11" t="s">
        <v>191</v>
      </c>
      <c r="AK41" s="11"/>
    </row>
    <row r="42" spans="1:42" ht="12.75" customHeight="1" x14ac:dyDescent="0.25">
      <c r="A42" s="46"/>
      <c r="B42" s="11" t="s">
        <v>194</v>
      </c>
      <c r="C42" s="11" t="s">
        <v>189</v>
      </c>
      <c r="D42" s="11" t="s">
        <v>190</v>
      </c>
      <c r="E42" s="32">
        <f>E41*'Conversion Factors'!$C$31</f>
        <v>1.4387476446968956</v>
      </c>
      <c r="F42" s="32">
        <f>F41*'Conversion Factors'!$C$31</f>
        <v>1.4343232813843547</v>
      </c>
      <c r="G42" s="32">
        <f>G41*'Conversion Factors'!$C$31</f>
        <v>1.4290693499507123</v>
      </c>
      <c r="H42" s="32">
        <f>H41*'Conversion Factors'!$C$31</f>
        <v>1.424368463931138</v>
      </c>
      <c r="I42" s="32">
        <f>I41*'Conversion Factors'!$C$31</f>
        <v>1.4202206233256307</v>
      </c>
      <c r="J42" s="32">
        <f>J41*'Conversion Factors'!$C$31</f>
        <v>1.4146901691849547</v>
      </c>
      <c r="K42" s="32">
        <f>K41*'Conversion Factors'!$C$31</f>
        <v>1.4091597150442785</v>
      </c>
      <c r="L42" s="32">
        <f>L41*'Conversion Factors'!$C$31</f>
        <v>1.4030762154895347</v>
      </c>
      <c r="M42" s="32">
        <f>M41*'Conversion Factors'!$C$31</f>
        <v>1.3969927159347908</v>
      </c>
      <c r="N42" s="32">
        <f>N41*'Conversion Factors'!$C$31</f>
        <v>1.3909092163800472</v>
      </c>
      <c r="O42" s="32">
        <f>O41*'Conversion Factors'!$C$31</f>
        <v>1.3856552849464048</v>
      </c>
      <c r="P42" s="32">
        <f>P41*'Conversion Factors'!$C$31</f>
        <v>1.3815074443408979</v>
      </c>
      <c r="Q42" s="32">
        <f>Q41*'Conversion Factors'!$C$31</f>
        <v>1.3779126491494582</v>
      </c>
      <c r="R42" s="32">
        <f>R41*'Conversion Factors'!$C$31</f>
        <v>1.3762535129072555</v>
      </c>
      <c r="S42" s="32">
        <f>S41*'Conversion Factors'!$C$31</f>
        <v>1.3757004674931879</v>
      </c>
      <c r="T42" s="32">
        <f>T41*'Conversion Factors'!$C$31</f>
        <v>1.3751474220791202</v>
      </c>
      <c r="U42" s="32">
        <f>U41*'Conversion Factors'!$C$31</f>
        <v>1.374317853958019</v>
      </c>
      <c r="V42" s="32">
        <f>V41*'Conversion Factors'!$C$31</f>
        <v>1.3734882858369173</v>
      </c>
      <c r="W42" s="32">
        <f>W41*'Conversion Factors'!$C$31</f>
        <v>1.3723821950087822</v>
      </c>
      <c r="X42" s="32">
        <f>X41*'Conversion Factors'!$C$31</f>
        <v>1.3707230587665793</v>
      </c>
      <c r="Y42" s="32">
        <f>Y41*'Conversion Factors'!$C$31</f>
        <v>1.3676813089892077</v>
      </c>
      <c r="Z42" s="32">
        <f>Z41*'Conversion Factors'!$C$31</f>
        <v>1.3646395592118354</v>
      </c>
      <c r="AA42" s="32">
        <f>AA41*'Conversion Factors'!$C$31</f>
        <v>1.3610447640203962</v>
      </c>
      <c r="AB42" s="32">
        <f>AB41*'Conversion Factors'!$C$31</f>
        <v>1.3568969234148889</v>
      </c>
      <c r="AC42" s="32">
        <f>AC41*'Conversion Factors'!$C$31</f>
        <v>1.352749082809382</v>
      </c>
      <c r="AD42" s="32">
        <f>AD41*'Conversion Factors'!$C$31</f>
        <v>1.3486012422038747</v>
      </c>
      <c r="AE42" s="32">
        <f>AE41*'Conversion Factors'!$C$31</f>
        <v>1.3461125378405705</v>
      </c>
      <c r="AF42" s="32">
        <f>AF41*'Conversion Factors'!$C$31</f>
        <v>1.3436238334772661</v>
      </c>
      <c r="AG42" s="32">
        <f>AG41*'Conversion Factors'!$C$31</f>
        <v>1.3422412199420972</v>
      </c>
      <c r="AH42" s="32">
        <f>AH41*'Conversion Factors'!$C$31</f>
        <v>1.3411351291139619</v>
      </c>
      <c r="AI42" s="32">
        <f>AI41*'Conversion Factors'!$C$31</f>
        <v>1.3391994701647254</v>
      </c>
      <c r="AJ42" s="11" t="s">
        <v>201</v>
      </c>
      <c r="AK42" s="11">
        <v>1</v>
      </c>
      <c r="AM42" s="3"/>
    </row>
    <row r="43" spans="1:42" ht="12.75" customHeight="1" x14ac:dyDescent="0.25">
      <c r="A43" s="46"/>
      <c r="B43" s="11" t="s">
        <v>196</v>
      </c>
      <c r="C43" s="11" t="s">
        <v>189</v>
      </c>
      <c r="D43" s="11" t="s">
        <v>190</v>
      </c>
      <c r="E43" s="32">
        <f>E41*'Conversion Factors'!$C$32</f>
        <v>7.9252355303104496E-2</v>
      </c>
      <c r="F43" s="32">
        <f>F41*'Conversion Factors'!$C$32</f>
        <v>7.9008642505708826E-2</v>
      </c>
      <c r="G43" s="32">
        <f>G41*'Conversion Factors'!$C$32</f>
        <v>7.8719233558801463E-2</v>
      </c>
      <c r="H43" s="32">
        <f>H41*'Conversion Factors'!$C$32</f>
        <v>7.8460288711568585E-2</v>
      </c>
      <c r="I43" s="32">
        <f>I41*'Conversion Factors'!$C$32</f>
        <v>7.8231807964010136E-2</v>
      </c>
      <c r="J43" s="32">
        <f>J41*'Conversion Factors'!$C$32</f>
        <v>7.7927166967265551E-2</v>
      </c>
      <c r="K43" s="32">
        <f>K41*'Conversion Factors'!$C$32</f>
        <v>7.7622525970520953E-2</v>
      </c>
      <c r="L43" s="32">
        <f>L41*'Conversion Factors'!$C$32</f>
        <v>7.7287420874101911E-2</v>
      </c>
      <c r="M43" s="32">
        <f>M41*'Conversion Factors'!$C$32</f>
        <v>7.6952315777682856E-2</v>
      </c>
      <c r="N43" s="32">
        <f>N41*'Conversion Factors'!$C$32</f>
        <v>7.6617210681263814E-2</v>
      </c>
      <c r="O43" s="32">
        <f>O41*'Conversion Factors'!$C$32</f>
        <v>7.6327801734356465E-2</v>
      </c>
      <c r="P43" s="32">
        <f>P41*'Conversion Factors'!$C$32</f>
        <v>7.609932098679803E-2</v>
      </c>
      <c r="Q43" s="32">
        <f>Q41*'Conversion Factors'!$C$32</f>
        <v>7.5901304338914038E-2</v>
      </c>
      <c r="R43" s="32">
        <f>R41*'Conversion Factors'!$C$32</f>
        <v>7.5809912039890653E-2</v>
      </c>
      <c r="S43" s="32">
        <f>S41*'Conversion Factors'!$C$32</f>
        <v>7.5779447940216196E-2</v>
      </c>
      <c r="T43" s="32">
        <f>T41*'Conversion Factors'!$C$32</f>
        <v>7.5748983840541739E-2</v>
      </c>
      <c r="U43" s="32">
        <f>U41*'Conversion Factors'!$C$32</f>
        <v>7.5703287691030061E-2</v>
      </c>
      <c r="V43" s="32">
        <f>V41*'Conversion Factors'!$C$32</f>
        <v>7.5657591541518368E-2</v>
      </c>
      <c r="W43" s="32">
        <f>W41*'Conversion Factors'!$C$32</f>
        <v>7.5596663342169454E-2</v>
      </c>
      <c r="X43" s="32">
        <f>X41*'Conversion Factors'!$C$32</f>
        <v>7.5505271043146069E-2</v>
      </c>
      <c r="Y43" s="32">
        <f>Y41*'Conversion Factors'!$C$32</f>
        <v>7.5337718494936562E-2</v>
      </c>
      <c r="Z43" s="32">
        <f>Z41*'Conversion Factors'!$C$32</f>
        <v>7.5170165946727027E-2</v>
      </c>
      <c r="AA43" s="32">
        <f>AA41*'Conversion Factors'!$C$32</f>
        <v>7.4972149298843049E-2</v>
      </c>
      <c r="AB43" s="32">
        <f>AB41*'Conversion Factors'!$C$32</f>
        <v>7.4743668551284601E-2</v>
      </c>
      <c r="AC43" s="32">
        <f>AC41*'Conversion Factors'!$C$32</f>
        <v>7.4515187803726166E-2</v>
      </c>
      <c r="AD43" s="32">
        <f>AD41*'Conversion Factors'!$C$32</f>
        <v>7.4286707056167717E-2</v>
      </c>
      <c r="AE43" s="32">
        <f>AE41*'Conversion Factors'!$C$32</f>
        <v>7.4149618607632667E-2</v>
      </c>
      <c r="AF43" s="32">
        <f>AF41*'Conversion Factors'!$C$32</f>
        <v>7.4012530159097575E-2</v>
      </c>
      <c r="AG43" s="32">
        <f>AG41*'Conversion Factors'!$C$32</f>
        <v>7.393636990991144E-2</v>
      </c>
      <c r="AH43" s="32">
        <f>AH41*'Conversion Factors'!$C$32</f>
        <v>7.3875441710562526E-2</v>
      </c>
      <c r="AI43" s="32">
        <f>AI41*'Conversion Factors'!$C$32</f>
        <v>7.3768817361701933E-2</v>
      </c>
      <c r="AJ43" s="11" t="s">
        <v>201</v>
      </c>
      <c r="AK43" s="11">
        <v>1</v>
      </c>
      <c r="AM43" s="3"/>
    </row>
    <row r="44" spans="1:42" ht="12.75" customHeight="1" x14ac:dyDescent="0.25">
      <c r="A44" s="46" t="s">
        <v>95</v>
      </c>
      <c r="B44" s="11" t="s">
        <v>177</v>
      </c>
      <c r="C44" s="11" t="s">
        <v>189</v>
      </c>
      <c r="D44" s="11" t="s">
        <v>190</v>
      </c>
      <c r="E44" s="32">
        <v>1.0329999999999999</v>
      </c>
      <c r="F44" s="32">
        <f>$E44*'Conversion Factors'!D$9</f>
        <v>1.03894969921925</v>
      </c>
      <c r="G44" s="32">
        <f>$E44*'Conversion Factors'!E$9</f>
        <v>1.0445027518238832</v>
      </c>
      <c r="H44" s="32">
        <f>$E44*'Conversion Factors'!F$9</f>
        <v>1.0509813131959553</v>
      </c>
      <c r="I44" s="32">
        <f>$E44*'Conversion Factors'!G$9</f>
        <v>1.0581209522590553</v>
      </c>
      <c r="J44" s="32">
        <f>$E44*'Conversion Factors'!H$9</f>
        <v>1.0651283757839498</v>
      </c>
      <c r="K44" s="32">
        <f>$E44*'Conversion Factors'!I$9</f>
        <v>1.0721357993088441</v>
      </c>
      <c r="L44" s="32">
        <f>$E44*'Conversion Factors'!J$9</f>
        <v>1.0790110072955332</v>
      </c>
      <c r="M44" s="32">
        <f>$E44*'Conversion Factors'!K$9</f>
        <v>1.0858862152822217</v>
      </c>
      <c r="N44" s="32">
        <f>$E44*'Conversion Factors'!L$9</f>
        <v>1.0926292077307052</v>
      </c>
      <c r="O44" s="32">
        <f>$E44*'Conversion Factors'!M$9</f>
        <v>1.0993722001791886</v>
      </c>
      <c r="P44" s="32">
        <f>$E44*'Conversion Factors'!N$9</f>
        <v>1.1055863304748497</v>
      </c>
      <c r="Q44" s="32">
        <f>$E44*'Conversion Factors'!O$9</f>
        <v>1.1106105209266606</v>
      </c>
      <c r="R44" s="32">
        <f>$E44*'Conversion Factors'!P$9</f>
        <v>1.1149736336874438</v>
      </c>
      <c r="S44" s="32">
        <f>$E44*'Conversion Factors'!Q$9</f>
        <v>1.1186756687571995</v>
      </c>
      <c r="T44" s="32">
        <f>$E44*'Conversion Factors'!R$9</f>
        <v>1.1218488416741328</v>
      </c>
      <c r="U44" s="32">
        <f>$E44*'Conversion Factors'!S$9</f>
        <v>1.124493152438244</v>
      </c>
      <c r="V44" s="32">
        <f>$E44*'Conversion Factors'!T$9</f>
        <v>1.1268730321259439</v>
      </c>
      <c r="W44" s="32">
        <f>$E44*'Conversion Factors'!U$9</f>
        <v>1.1288562651990273</v>
      </c>
      <c r="X44" s="32">
        <f>$E44*'Conversion Factors'!V$9</f>
        <v>1.1307072827339051</v>
      </c>
      <c r="Y44" s="32">
        <f>$E44*'Conversion Factors'!W$9</f>
        <v>1.1324260847305772</v>
      </c>
      <c r="Z44" s="32">
        <f>$E44*'Conversion Factors'!X$9</f>
        <v>1.1340126711890439</v>
      </c>
      <c r="AA44" s="32">
        <f>$E44*'Conversion Factors'!Y$9</f>
        <v>1.1352026110328939</v>
      </c>
      <c r="AB44" s="32">
        <f>$E44*'Conversion Factors'!Z$9</f>
        <v>1.1362603353385383</v>
      </c>
      <c r="AC44" s="32">
        <f>$E44*'Conversion Factors'!AA$9</f>
        <v>1.1370536285677717</v>
      </c>
      <c r="AD44" s="32">
        <f>$E44*'Conversion Factors'!AB$9</f>
        <v>1.1377147062587993</v>
      </c>
      <c r="AE44" s="32">
        <f>$E44*'Conversion Factors'!AC$9</f>
        <v>1.1381113528734159</v>
      </c>
      <c r="AF44" s="32">
        <f>$E44*'Conversion Factors'!AD$9</f>
        <v>1.1383757839498272</v>
      </c>
      <c r="AG44" s="32">
        <f>$E44*'Conversion Factors'!AE$9</f>
        <v>1.1385079994880327</v>
      </c>
      <c r="AH44" s="32">
        <f>$E44*'Conversion Factors'!AF$9</f>
        <v>1.1385079994880327</v>
      </c>
      <c r="AI44" s="32">
        <f>$E44*'Conversion Factors'!AG$9</f>
        <v>1.1385079994880327</v>
      </c>
      <c r="AJ44" s="11" t="s">
        <v>191</v>
      </c>
      <c r="AK44" s="11">
        <v>1</v>
      </c>
    </row>
    <row r="45" spans="1:42" ht="12.75" customHeight="1" x14ac:dyDescent="0.25">
      <c r="A45" s="46"/>
      <c r="B45" s="11" t="s">
        <v>176</v>
      </c>
      <c r="C45" s="11" t="s">
        <v>189</v>
      </c>
      <c r="D45" s="11" t="s">
        <v>190</v>
      </c>
      <c r="E45" s="32">
        <v>1.401</v>
      </c>
      <c r="F45" s="32">
        <f>$E45*'Conversion Factors'!D$5</f>
        <v>1.4143169460343421</v>
      </c>
      <c r="G45" s="32">
        <f>$E45*'Conversion Factors'!E$5</f>
        <v>1.4264883483237942</v>
      </c>
      <c r="H45" s="32">
        <f>$E45*'Conversion Factors'!F$5</f>
        <v>1.4366550490596892</v>
      </c>
      <c r="I45" s="32">
        <f>$E45*'Conversion Factors'!G$5</f>
        <v>1.4446738552739165</v>
      </c>
      <c r="J45" s="32">
        <f>$E45*'Conversion Factors'!H$5</f>
        <v>1.4514039247751431</v>
      </c>
      <c r="K45" s="32">
        <f>$E45*'Conversion Factors'!I$5</f>
        <v>1.4575612224039247</v>
      </c>
      <c r="L45" s="32">
        <f>$E45*'Conversion Factors'!J$5</f>
        <v>1.4644344848732624</v>
      </c>
      <c r="M45" s="32">
        <f>$E45*'Conversion Factors'!K$5</f>
        <v>1.4721669051512674</v>
      </c>
      <c r="N45" s="32">
        <f>$E45*'Conversion Factors'!L$5</f>
        <v>1.4798993254292725</v>
      </c>
      <c r="O45" s="32">
        <f>$E45*'Conversion Factors'!M$5</f>
        <v>1.488061324611611</v>
      </c>
      <c r="P45" s="32">
        <f>$E45*'Conversion Factors'!N$5</f>
        <v>1.4959369378577272</v>
      </c>
      <c r="Q45" s="32">
        <f>$E45*'Conversion Factors'!O$5</f>
        <v>1.5029533932951757</v>
      </c>
      <c r="R45" s="32">
        <f>$E45*'Conversion Factors'!P$5</f>
        <v>1.5092538838920688</v>
      </c>
      <c r="S45" s="32">
        <f>$E45*'Conversion Factors'!Q$5</f>
        <v>1.5145520237121832</v>
      </c>
      <c r="T45" s="32">
        <f>$E45*'Conversion Factors'!R$5</f>
        <v>1.5189910057236302</v>
      </c>
      <c r="U45" s="32">
        <f>$E45*'Conversion Factors'!S$5</f>
        <v>1.5227140228945217</v>
      </c>
      <c r="V45" s="32">
        <f>$E45*'Conversion Factors'!T$5</f>
        <v>1.5260074611610792</v>
      </c>
      <c r="W45" s="32">
        <f>$E45*'Conversion Factors'!U$5</f>
        <v>1.5282985486508585</v>
      </c>
      <c r="X45" s="32">
        <f>$E45*'Conversion Factors'!V$5</f>
        <v>1.5300168642681931</v>
      </c>
      <c r="Y45" s="32">
        <f>$E45*'Conversion Factors'!W$5</f>
        <v>1.5310192150449715</v>
      </c>
      <c r="Z45" s="32">
        <f>$E45*'Conversion Factors'!X$5</f>
        <v>1.5314487939493051</v>
      </c>
      <c r="AA45" s="32">
        <f>$E45*'Conversion Factors'!Y$5</f>
        <v>1.5315919869174159</v>
      </c>
      <c r="AB45" s="32">
        <f>$E45*'Conversion Factors'!Z$5</f>
        <v>1.5325943376941946</v>
      </c>
      <c r="AC45" s="32">
        <f>$E45*'Conversion Factors'!AA$5</f>
        <v>1.5335966884709731</v>
      </c>
      <c r="AD45" s="32">
        <f>$E45*'Conversion Factors'!AB$5</f>
        <v>1.534312653311529</v>
      </c>
      <c r="AE45" s="32">
        <f>$E45*'Conversion Factors'!AC$5</f>
        <v>1.5347422322158626</v>
      </c>
      <c r="AF45" s="32">
        <f>$E45*'Conversion Factors'!AD$5</f>
        <v>1.5348854251839739</v>
      </c>
      <c r="AG45" s="32">
        <f>$E45*'Conversion Factors'!AE$5</f>
        <v>1.5353150040883075</v>
      </c>
      <c r="AH45" s="32">
        <f>$E45*'Conversion Factors'!AF$5</f>
        <v>1.5360309689288634</v>
      </c>
      <c r="AI45" s="32">
        <f>$E45*'Conversion Factors'!AG$5</f>
        <v>1.5370333197056421</v>
      </c>
      <c r="AJ45" s="11" t="s">
        <v>191</v>
      </c>
      <c r="AK45" s="11">
        <v>1</v>
      </c>
    </row>
    <row r="46" spans="1:42" ht="12.75" customHeight="1" x14ac:dyDescent="0.25">
      <c r="A46" s="46"/>
      <c r="B46" s="11" t="s">
        <v>192</v>
      </c>
      <c r="C46" s="11" t="s">
        <v>189</v>
      </c>
      <c r="D46" s="11" t="s">
        <v>190</v>
      </c>
      <c r="E46" s="32">
        <v>0.33500000000000002</v>
      </c>
      <c r="F46" s="32">
        <f>$E46*'Conversion Factors'!D$13</f>
        <v>0.34110238693467343</v>
      </c>
      <c r="G46" s="32">
        <f>$E46*'Conversion Factors'!E$13</f>
        <v>0.34657349246231162</v>
      </c>
      <c r="H46" s="32">
        <f>$E46*'Conversion Factors'!F$13</f>
        <v>0.35162374371859301</v>
      </c>
      <c r="I46" s="32">
        <f>$E46*'Conversion Factors'!G$13</f>
        <v>0.35604271356783923</v>
      </c>
      <c r="J46" s="32">
        <f>$E46*'Conversion Factors'!H$13</f>
        <v>0.3608825376884422</v>
      </c>
      <c r="K46" s="32">
        <f>$E46*'Conversion Factors'!I$13</f>
        <v>0.36551193467336685</v>
      </c>
      <c r="L46" s="32">
        <f>$E46*'Conversion Factors'!J$13</f>
        <v>0.37056218592964829</v>
      </c>
      <c r="M46" s="32">
        <f>$E46*'Conversion Factors'!K$13</f>
        <v>0.37582286432160811</v>
      </c>
      <c r="N46" s="32">
        <f>$E46*'Conversion Factors'!L$13</f>
        <v>0.38150439698492472</v>
      </c>
      <c r="O46" s="32">
        <f>$E46*'Conversion Factors'!M$13</f>
        <v>0.38718592964824128</v>
      </c>
      <c r="P46" s="32">
        <f>$E46*'Conversion Factors'!N$13</f>
        <v>0.39265703517587947</v>
      </c>
      <c r="Q46" s="32">
        <f>$E46*'Conversion Factors'!O$13</f>
        <v>0.3981281407035176</v>
      </c>
      <c r="R46" s="32">
        <f>$E46*'Conversion Factors'!P$13</f>
        <v>0.40359924623115584</v>
      </c>
      <c r="S46" s="32">
        <f>$E46*'Conversion Factors'!Q$13</f>
        <v>0.40864949748743723</v>
      </c>
      <c r="T46" s="32">
        <f>$E46*'Conversion Factors'!R$13</f>
        <v>0.41327889447236188</v>
      </c>
      <c r="U46" s="32">
        <f>$E46*'Conversion Factors'!S$13</f>
        <v>0.41748743718592968</v>
      </c>
      <c r="V46" s="32">
        <f>$E46*'Conversion Factors'!T$13</f>
        <v>0.42148555276381922</v>
      </c>
      <c r="W46" s="32">
        <f>$E46*'Conversion Factors'!U$13</f>
        <v>0.42527324120603022</v>
      </c>
      <c r="X46" s="32">
        <f>$E46*'Conversion Factors'!V$13</f>
        <v>0.42906092964824127</v>
      </c>
      <c r="Y46" s="32">
        <f>$E46*'Conversion Factors'!W$13</f>
        <v>0.43221733668341716</v>
      </c>
      <c r="Z46" s="32">
        <f>$E46*'Conversion Factors'!X$13</f>
        <v>0.43558417085427137</v>
      </c>
      <c r="AA46" s="32">
        <f>$E46*'Conversion Factors'!Y$13</f>
        <v>0.43895100502512568</v>
      </c>
      <c r="AB46" s="32">
        <f>$E46*'Conversion Factors'!Z$13</f>
        <v>0.44231783919597994</v>
      </c>
      <c r="AC46" s="32">
        <f>$E46*'Conversion Factors'!AA$13</f>
        <v>0.44589510050251263</v>
      </c>
      <c r="AD46" s="32">
        <f>$E46*'Conversion Factors'!AB$13</f>
        <v>0.44947236180904532</v>
      </c>
      <c r="AE46" s="32">
        <f>$E46*'Conversion Factors'!AC$13</f>
        <v>0.453049623115578</v>
      </c>
      <c r="AF46" s="32">
        <f>$E46*'Conversion Factors'!AD$13</f>
        <v>0.45662688442211063</v>
      </c>
      <c r="AG46" s="32">
        <f>$E46*'Conversion Factors'!AE$13</f>
        <v>0.46041457286432169</v>
      </c>
      <c r="AH46" s="32">
        <f>$E46*'Conversion Factors'!AF$13</f>
        <v>0.46420226130653269</v>
      </c>
      <c r="AI46" s="32">
        <f>$E46*'Conversion Factors'!AG$13</f>
        <v>0.46820037688442218</v>
      </c>
      <c r="AJ46" s="11" t="s">
        <v>191</v>
      </c>
      <c r="AK46" s="11">
        <v>1</v>
      </c>
    </row>
    <row r="47" spans="1:42" ht="12.75" customHeight="1" x14ac:dyDescent="0.25">
      <c r="A47" s="46"/>
      <c r="B47" s="11" t="s">
        <v>193</v>
      </c>
      <c r="C47" s="11" t="s">
        <v>189</v>
      </c>
      <c r="D47" s="11" t="s">
        <v>190</v>
      </c>
      <c r="E47" s="32">
        <v>5.0439999999999996</v>
      </c>
      <c r="F47" s="32">
        <f>$E47*'Conversion Factors'!D$17</f>
        <v>5.0284889486834521</v>
      </c>
      <c r="G47" s="32">
        <f>$E47*'Conversion Factors'!E$17</f>
        <v>5.0100695752450504</v>
      </c>
      <c r="H47" s="32">
        <f>$E47*'Conversion Factors'!F$17</f>
        <v>4.9935890832212184</v>
      </c>
      <c r="I47" s="32">
        <f>$E47*'Conversion Factors'!G$17</f>
        <v>4.9790474726119553</v>
      </c>
      <c r="J47" s="32">
        <f>$E47*'Conversion Factors'!H$17</f>
        <v>4.9596586584662701</v>
      </c>
      <c r="K47" s="32">
        <f>$E47*'Conversion Factors'!I$17</f>
        <v>4.9402698443205848</v>
      </c>
      <c r="L47" s="32">
        <f>$E47*'Conversion Factors'!J$17</f>
        <v>4.9189421487603306</v>
      </c>
      <c r="M47" s="32">
        <f>$E47*'Conversion Factors'!K$17</f>
        <v>4.8976144532000765</v>
      </c>
      <c r="N47" s="32">
        <f>$E47*'Conversion Factors'!L$17</f>
        <v>4.8762867576398232</v>
      </c>
      <c r="O47" s="32">
        <f>$E47*'Conversion Factors'!M$17</f>
        <v>4.8578673842014224</v>
      </c>
      <c r="P47" s="32">
        <f>$E47*'Conversion Factors'!N$17</f>
        <v>4.8433257735921584</v>
      </c>
      <c r="Q47" s="32">
        <f>$E47*'Conversion Factors'!O$17</f>
        <v>4.8307230443974634</v>
      </c>
      <c r="R47" s="32">
        <f>$E47*'Conversion Factors'!P$17</f>
        <v>4.8249064001537576</v>
      </c>
      <c r="S47" s="32">
        <f>$E47*'Conversion Factors'!Q$17</f>
        <v>4.8229675187391887</v>
      </c>
      <c r="T47" s="32">
        <f>$E47*'Conversion Factors'!R$17</f>
        <v>4.8210286373246207</v>
      </c>
      <c r="U47" s="32">
        <f>$E47*'Conversion Factors'!S$17</f>
        <v>4.8181203152027683</v>
      </c>
      <c r="V47" s="32">
        <f>$E47*'Conversion Factors'!T$17</f>
        <v>4.815211993080915</v>
      </c>
      <c r="W47" s="32">
        <f>$E47*'Conversion Factors'!U$17</f>
        <v>4.8113342302517781</v>
      </c>
      <c r="X47" s="32">
        <f>$E47*'Conversion Factors'!V$17</f>
        <v>4.8055175860080723</v>
      </c>
      <c r="Y47" s="32">
        <f>$E47*'Conversion Factors'!W$17</f>
        <v>4.7948537382279461</v>
      </c>
      <c r="Z47" s="32">
        <f>$E47*'Conversion Factors'!X$17</f>
        <v>4.7841898904478182</v>
      </c>
      <c r="AA47" s="32">
        <f>$E47*'Conversion Factors'!Y$17</f>
        <v>4.7715871612531231</v>
      </c>
      <c r="AB47" s="32">
        <f>$E47*'Conversion Factors'!Z$17</f>
        <v>4.7570455506438591</v>
      </c>
      <c r="AC47" s="32">
        <f>$E47*'Conversion Factors'!AA$17</f>
        <v>4.7425039400345952</v>
      </c>
      <c r="AD47" s="32">
        <f>$E47*'Conversion Factors'!AB$17</f>
        <v>4.7279623294253321</v>
      </c>
      <c r="AE47" s="32">
        <f>$E47*'Conversion Factors'!AC$17</f>
        <v>4.719237363059773</v>
      </c>
      <c r="AF47" s="32">
        <f>$E47*'Conversion Factors'!AD$17</f>
        <v>4.7105123966942148</v>
      </c>
      <c r="AG47" s="32">
        <f>$E47*'Conversion Factors'!AE$17</f>
        <v>4.7056651931577935</v>
      </c>
      <c r="AH47" s="32">
        <f>$E47*'Conversion Factors'!AF$17</f>
        <v>4.7017874303286566</v>
      </c>
      <c r="AI47" s="32">
        <f>$E47*'Conversion Factors'!AG$17</f>
        <v>4.6950013453776673</v>
      </c>
      <c r="AJ47" s="11" t="s">
        <v>191</v>
      </c>
      <c r="AK47" s="11"/>
    </row>
    <row r="48" spans="1:42" ht="12.75" customHeight="1" x14ac:dyDescent="0.25">
      <c r="A48" s="46"/>
      <c r="B48" s="11" t="s">
        <v>194</v>
      </c>
      <c r="C48" s="11" t="s">
        <v>189</v>
      </c>
      <c r="D48" s="11" t="s">
        <v>190</v>
      </c>
      <c r="E48" s="32">
        <f>E47*'Conversion Factors'!$C$31</f>
        <v>4.7806608167662326</v>
      </c>
      <c r="F48" s="32">
        <f>F47*'Conversion Factors'!$C$31</f>
        <v>4.7659595726631654</v>
      </c>
      <c r="G48" s="32">
        <f>G47*'Conversion Factors'!$C$31</f>
        <v>4.7485018452907726</v>
      </c>
      <c r="H48" s="32">
        <f>H47*'Conversion Factors'!$C$31</f>
        <v>4.7328817734312638</v>
      </c>
      <c r="I48" s="32">
        <f>I47*'Conversion Factors'!$C$31</f>
        <v>4.7190993570846382</v>
      </c>
      <c r="J48" s="32">
        <f>J47*'Conversion Factors'!$C$31</f>
        <v>4.7007228019558047</v>
      </c>
      <c r="K48" s="32">
        <f>K47*'Conversion Factors'!$C$31</f>
        <v>4.6823462468269703</v>
      </c>
      <c r="L48" s="32">
        <f>L47*'Conversion Factors'!$C$31</f>
        <v>4.6621320361852518</v>
      </c>
      <c r="M48" s="32">
        <f>M47*'Conversion Factors'!$C$31</f>
        <v>4.6419178255435334</v>
      </c>
      <c r="N48" s="32">
        <f>N47*'Conversion Factors'!$C$31</f>
        <v>4.6217036149018167</v>
      </c>
      <c r="O48" s="32">
        <f>O47*'Conversion Factors'!$C$31</f>
        <v>4.6042458875294239</v>
      </c>
      <c r="P48" s="32">
        <f>P47*'Conversion Factors'!$C$31</f>
        <v>4.5904634711827983</v>
      </c>
      <c r="Q48" s="32">
        <f>Q47*'Conversion Factors'!$C$31</f>
        <v>4.5785187103490559</v>
      </c>
      <c r="R48" s="32">
        <f>R47*'Conversion Factors'!$C$31</f>
        <v>4.5730057438104055</v>
      </c>
      <c r="S48" s="32">
        <f>S47*'Conversion Factors'!$C$31</f>
        <v>4.5711680882975223</v>
      </c>
      <c r="T48" s="32">
        <f>T47*'Conversion Factors'!$C$31</f>
        <v>4.5693304327846391</v>
      </c>
      <c r="U48" s="32">
        <f>U47*'Conversion Factors'!$C$31</f>
        <v>4.5665739495153144</v>
      </c>
      <c r="V48" s="32">
        <f>V47*'Conversion Factors'!$C$31</f>
        <v>4.5638174662459887</v>
      </c>
      <c r="W48" s="32">
        <f>W47*'Conversion Factors'!$C$31</f>
        <v>4.5601421552202215</v>
      </c>
      <c r="X48" s="32">
        <f>X47*'Conversion Factors'!$C$31</f>
        <v>4.5546291886815711</v>
      </c>
      <c r="Y48" s="32">
        <f>Y47*'Conversion Factors'!$C$31</f>
        <v>4.5445220833607136</v>
      </c>
      <c r="Z48" s="32">
        <f>Z47*'Conversion Factors'!$C$31</f>
        <v>4.5344149780398535</v>
      </c>
      <c r="AA48" s="32">
        <f>AA47*'Conversion Factors'!$C$31</f>
        <v>4.5224702172061111</v>
      </c>
      <c r="AB48" s="32">
        <f>AB47*'Conversion Factors'!$C$31</f>
        <v>4.5086878008594855</v>
      </c>
      <c r="AC48" s="32">
        <f>AC47*'Conversion Factors'!$C$31</f>
        <v>4.4949053845128599</v>
      </c>
      <c r="AD48" s="32">
        <f>AD47*'Conversion Factors'!$C$31</f>
        <v>4.4811229681662352</v>
      </c>
      <c r="AE48" s="32">
        <f>AE47*'Conversion Factors'!$C$31</f>
        <v>4.4728535183582592</v>
      </c>
      <c r="AF48" s="32">
        <f>AF47*'Conversion Factors'!$C$31</f>
        <v>4.4645840685502831</v>
      </c>
      <c r="AG48" s="32">
        <f>AG47*'Conversion Factors'!$C$31</f>
        <v>4.4599899297680752</v>
      </c>
      <c r="AH48" s="32">
        <f>AH47*'Conversion Factors'!$C$31</f>
        <v>4.4563146187423079</v>
      </c>
      <c r="AI48" s="32">
        <f>AI47*'Conversion Factors'!$C$31</f>
        <v>4.4498828244472168</v>
      </c>
      <c r="AJ48" s="11" t="s">
        <v>201</v>
      </c>
      <c r="AK48" s="11">
        <v>1</v>
      </c>
    </row>
    <row r="49" spans="1:37" ht="12.75" customHeight="1" x14ac:dyDescent="0.25">
      <c r="A49" s="46"/>
      <c r="B49" s="11" t="s">
        <v>196</v>
      </c>
      <c r="C49" s="11" t="s">
        <v>189</v>
      </c>
      <c r="D49" s="11" t="s">
        <v>190</v>
      </c>
      <c r="E49" s="32">
        <f>E47*'Conversion Factors'!$C$32</f>
        <v>0.26333918323376748</v>
      </c>
      <c r="F49" s="32">
        <f>F47*'Conversion Factors'!$C$32</f>
        <v>0.26252937602028675</v>
      </c>
      <c r="G49" s="32">
        <f>G47*'Conversion Factors'!$C$32</f>
        <v>0.26156772995427835</v>
      </c>
      <c r="H49" s="32">
        <f>H47*'Conversion Factors'!$C$32</f>
        <v>0.2607073097899551</v>
      </c>
      <c r="I49" s="32">
        <f>I47*'Conversion Factors'!$C$32</f>
        <v>0.25994811552731695</v>
      </c>
      <c r="J49" s="32">
        <f>J47*'Conversion Factors'!$C$32</f>
        <v>0.25893585651046602</v>
      </c>
      <c r="K49" s="32">
        <f>K47*'Conversion Factors'!$C$32</f>
        <v>0.2579235974936151</v>
      </c>
      <c r="L49" s="32">
        <f>L47*'Conversion Factors'!$C$32</f>
        <v>0.25681011257507907</v>
      </c>
      <c r="M49" s="32">
        <f>M47*'Conversion Factors'!$C$32</f>
        <v>0.255696627656543</v>
      </c>
      <c r="N49" s="32">
        <f>N47*'Conversion Factors'!$C$32</f>
        <v>0.25458314273800703</v>
      </c>
      <c r="O49" s="32">
        <f>O47*'Conversion Factors'!$C$32</f>
        <v>0.25362149667199863</v>
      </c>
      <c r="P49" s="32">
        <f>P47*'Conversion Factors'!$C$32</f>
        <v>0.25286230240936047</v>
      </c>
      <c r="Q49" s="32">
        <f>Q47*'Conversion Factors'!$C$32</f>
        <v>0.25220433404840736</v>
      </c>
      <c r="R49" s="32">
        <f>R47*'Conversion Factors'!$C$32</f>
        <v>0.25190065634335207</v>
      </c>
      <c r="S49" s="32">
        <f>S47*'Conversion Factors'!$C$32</f>
        <v>0.25179943044166697</v>
      </c>
      <c r="T49" s="32">
        <f>T47*'Conversion Factors'!$C$32</f>
        <v>0.25169820453998193</v>
      </c>
      <c r="U49" s="32">
        <f>U47*'Conversion Factors'!$C$32</f>
        <v>0.25154636568745431</v>
      </c>
      <c r="V49" s="32">
        <f>V47*'Conversion Factors'!$C$32</f>
        <v>0.25139452683492663</v>
      </c>
      <c r="W49" s="32">
        <f>W47*'Conversion Factors'!$C$32</f>
        <v>0.25119207503155644</v>
      </c>
      <c r="X49" s="32">
        <f>X47*'Conversion Factors'!$C$32</f>
        <v>0.25088839732650114</v>
      </c>
      <c r="Y49" s="32">
        <f>Y47*'Conversion Factors'!$C$32</f>
        <v>0.25033165486723319</v>
      </c>
      <c r="Z49" s="32">
        <f>Z47*'Conversion Factors'!$C$32</f>
        <v>0.24977491240796512</v>
      </c>
      <c r="AA49" s="32">
        <f>AA47*'Conversion Factors'!$C$32</f>
        <v>0.24911694404701204</v>
      </c>
      <c r="AB49" s="32">
        <f>AB47*'Conversion Factors'!$C$32</f>
        <v>0.24835774978437383</v>
      </c>
      <c r="AC49" s="32">
        <f>AC47*'Conversion Factors'!$C$32</f>
        <v>0.24759855552173565</v>
      </c>
      <c r="AD49" s="32">
        <f>AD47*'Conversion Factors'!$C$32</f>
        <v>0.2468393612590975</v>
      </c>
      <c r="AE49" s="32">
        <f>AE47*'Conversion Factors'!$C$32</f>
        <v>0.24638384470151453</v>
      </c>
      <c r="AF49" s="32">
        <f>AF47*'Conversion Factors'!$C$32</f>
        <v>0.24592832814393162</v>
      </c>
      <c r="AG49" s="32">
        <f>AG47*'Conversion Factors'!$C$32</f>
        <v>0.2456752633897189</v>
      </c>
      <c r="AH49" s="32">
        <f>AH47*'Conversion Factors'!$C$32</f>
        <v>0.24547281158634873</v>
      </c>
      <c r="AI49" s="32">
        <f>AI47*'Conversion Factors'!$C$32</f>
        <v>0.24511852093045092</v>
      </c>
      <c r="AJ49" s="11" t="s">
        <v>201</v>
      </c>
      <c r="AK49" s="11">
        <v>1</v>
      </c>
    </row>
    <row r="50" spans="1:37" ht="12.75" customHeight="1" x14ac:dyDescent="0.25">
      <c r="A50" s="46" t="s">
        <v>97</v>
      </c>
      <c r="B50" s="11" t="s">
        <v>177</v>
      </c>
      <c r="C50" s="11" t="s">
        <v>189</v>
      </c>
      <c r="D50" s="11" t="s">
        <v>190</v>
      </c>
      <c r="E50" s="32">
        <v>0.90300000000000002</v>
      </c>
      <c r="F50" s="32">
        <f>$E50*'Conversion Factors'!D$9</f>
        <v>0.90820094713938315</v>
      </c>
      <c r="G50" s="32">
        <f>$E50*'Conversion Factors'!E$9</f>
        <v>0.91305516446947399</v>
      </c>
      <c r="H50" s="32">
        <f>$E50*'Conversion Factors'!F$9</f>
        <v>0.91871841802124665</v>
      </c>
      <c r="I50" s="32">
        <f>$E50*'Conversion Factors'!G$9</f>
        <v>0.92495955458850643</v>
      </c>
      <c r="J50" s="32">
        <f>$E50*'Conversion Factors'!H$9</f>
        <v>0.93108511455266862</v>
      </c>
      <c r="K50" s="32">
        <f>$E50*'Conversion Factors'!I$9</f>
        <v>0.93721067451683093</v>
      </c>
      <c r="L50" s="32">
        <f>$E50*'Conversion Factors'!J$9</f>
        <v>0.943220657877896</v>
      </c>
      <c r="M50" s="32">
        <f>$E50*'Conversion Factors'!K$9</f>
        <v>0.94923064123896073</v>
      </c>
      <c r="N50" s="32">
        <f>$E50*'Conversion Factors'!L$9</f>
        <v>0.95512504799692821</v>
      </c>
      <c r="O50" s="32">
        <f>$E50*'Conversion Factors'!M$9</f>
        <v>0.96101945475489581</v>
      </c>
      <c r="P50" s="32">
        <f>$E50*'Conversion Factors'!N$9</f>
        <v>0.96645155510047376</v>
      </c>
      <c r="Q50" s="32">
        <f>$E50*'Conversion Factors'!O$9</f>
        <v>0.97084346601817484</v>
      </c>
      <c r="R50" s="32">
        <f>$E50*'Conversion Factors'!P$9</f>
        <v>0.97465749392038914</v>
      </c>
      <c r="S50" s="32">
        <f>$E50*'Conversion Factors'!Q$9</f>
        <v>0.97789363880711644</v>
      </c>
      <c r="T50" s="32">
        <f>$E50*'Conversion Factors'!R$9</f>
        <v>0.98066747728145398</v>
      </c>
      <c r="U50" s="32">
        <f>$E50*'Conversion Factors'!S$9</f>
        <v>0.98297900934340221</v>
      </c>
      <c r="V50" s="32">
        <f>$E50*'Conversion Factors'!T$9</f>
        <v>0.98505938819915528</v>
      </c>
      <c r="W50" s="32">
        <f>$E50*'Conversion Factors'!U$9</f>
        <v>0.9867930372456164</v>
      </c>
      <c r="X50" s="32">
        <f>$E50*'Conversion Factors'!V$9</f>
        <v>0.98841110968897994</v>
      </c>
      <c r="Y50" s="32">
        <f>$E50*'Conversion Factors'!W$9</f>
        <v>0.98991360552924623</v>
      </c>
      <c r="Z50" s="32">
        <f>$E50*'Conversion Factors'!X$9</f>
        <v>0.99130052476641506</v>
      </c>
      <c r="AA50" s="32">
        <f>$E50*'Conversion Factors'!Y$9</f>
        <v>0.99234071419429171</v>
      </c>
      <c r="AB50" s="32">
        <f>$E50*'Conversion Factors'!Z$9</f>
        <v>0.99326532701907089</v>
      </c>
      <c r="AC50" s="32">
        <f>$E50*'Conversion Factors'!AA$9</f>
        <v>0.99395878663765536</v>
      </c>
      <c r="AD50" s="32">
        <f>$E50*'Conversion Factors'!AB$9</f>
        <v>0.99453666965314225</v>
      </c>
      <c r="AE50" s="32">
        <f>$E50*'Conversion Factors'!AC$9</f>
        <v>0.99488339946243443</v>
      </c>
      <c r="AF50" s="32">
        <f>$E50*'Conversion Factors'!AD$9</f>
        <v>0.99511455266862936</v>
      </c>
      <c r="AG50" s="32">
        <f>$E50*'Conversion Factors'!AE$9</f>
        <v>0.9952301292717266</v>
      </c>
      <c r="AH50" s="32">
        <f>$E50*'Conversion Factors'!AF$9</f>
        <v>0.9952301292717266</v>
      </c>
      <c r="AI50" s="32">
        <f>$E50*'Conversion Factors'!AG$9</f>
        <v>0.9952301292717266</v>
      </c>
      <c r="AJ50" s="11" t="s">
        <v>191</v>
      </c>
      <c r="AK50" s="11">
        <v>1</v>
      </c>
    </row>
    <row r="51" spans="1:37" ht="12.75" customHeight="1" x14ac:dyDescent="0.25">
      <c r="A51" s="46"/>
      <c r="B51" s="11" t="s">
        <v>176</v>
      </c>
      <c r="C51" s="11" t="s">
        <v>189</v>
      </c>
      <c r="D51" s="11" t="s">
        <v>190</v>
      </c>
      <c r="E51" s="32">
        <v>2.17</v>
      </c>
      <c r="F51" s="32">
        <f>$E51*'Conversion Factors'!D$5</f>
        <v>2.1906265331152905</v>
      </c>
      <c r="G51" s="32">
        <f>$E51*'Conversion Factors'!E$5</f>
        <v>2.2094787408013086</v>
      </c>
      <c r="H51" s="32">
        <f>$E51*'Conversion Factors'!F$5</f>
        <v>2.2252258789860995</v>
      </c>
      <c r="I51" s="32">
        <f>$E51*'Conversion Factors'!G$5</f>
        <v>2.2376461569910053</v>
      </c>
      <c r="J51" s="32">
        <f>$E51*'Conversion Factors'!H$5</f>
        <v>2.2480703188879803</v>
      </c>
      <c r="K51" s="32">
        <f>$E51*'Conversion Factors'!I$5</f>
        <v>2.2576073180703187</v>
      </c>
      <c r="L51" s="32">
        <f>$E51*'Conversion Factors'!J$5</f>
        <v>2.2682532706459524</v>
      </c>
      <c r="M51" s="32">
        <f>$E51*'Conversion Factors'!K$5</f>
        <v>2.2802299672935407</v>
      </c>
      <c r="N51" s="32">
        <f>$E51*'Conversion Factors'!L$5</f>
        <v>2.2922066639411285</v>
      </c>
      <c r="O51" s="32">
        <f>$E51*'Conversion Factors'!M$5</f>
        <v>2.3048487326246936</v>
      </c>
      <c r="P51" s="32">
        <f>$E51*'Conversion Factors'!N$5</f>
        <v>2.3170472199509407</v>
      </c>
      <c r="Q51" s="32">
        <f>$E51*'Conversion Factors'!O$5</f>
        <v>2.3279149632052332</v>
      </c>
      <c r="R51" s="32">
        <f>$E51*'Conversion Factors'!P$5</f>
        <v>2.3376737530662308</v>
      </c>
      <c r="S51" s="32">
        <f>$E51*'Conversion Factors'!Q$5</f>
        <v>2.3458800081766147</v>
      </c>
      <c r="T51" s="32">
        <f>$E51*'Conversion Factors'!R$5</f>
        <v>2.3527555192150449</v>
      </c>
      <c r="U51" s="32">
        <f>$E51*'Conversion Factors'!S$5</f>
        <v>2.3585220768601798</v>
      </c>
      <c r="V51" s="32">
        <f>$E51*'Conversion Factors'!T$5</f>
        <v>2.3636232624693374</v>
      </c>
      <c r="W51" s="32">
        <f>$E51*'Conversion Factors'!U$5</f>
        <v>2.3671719133278821</v>
      </c>
      <c r="X51" s="32">
        <f>$E51*'Conversion Factors'!V$5</f>
        <v>2.3698334014717908</v>
      </c>
      <c r="Y51" s="32">
        <f>$E51*'Conversion Factors'!W$5</f>
        <v>2.3713859362224041</v>
      </c>
      <c r="Z51" s="32">
        <f>$E51*'Conversion Factors'!X$5</f>
        <v>2.372051308258381</v>
      </c>
      <c r="AA51" s="32">
        <f>$E51*'Conversion Factors'!Y$5</f>
        <v>2.3722730989370397</v>
      </c>
      <c r="AB51" s="32">
        <f>$E51*'Conversion Factors'!Z$5</f>
        <v>2.3738256336876535</v>
      </c>
      <c r="AC51" s="32">
        <f>$E51*'Conversion Factors'!AA$5</f>
        <v>2.3753781684382664</v>
      </c>
      <c r="AD51" s="32">
        <f>$E51*'Conversion Factors'!AB$5</f>
        <v>2.3764871218315617</v>
      </c>
      <c r="AE51" s="32">
        <f>$E51*'Conversion Factors'!AC$5</f>
        <v>2.3771524938675386</v>
      </c>
      <c r="AF51" s="32">
        <f>$E51*'Conversion Factors'!AD$5</f>
        <v>2.3773742845461978</v>
      </c>
      <c r="AG51" s="32">
        <f>$E51*'Conversion Factors'!AE$5</f>
        <v>2.3780396565821751</v>
      </c>
      <c r="AH51" s="32">
        <f>$E51*'Conversion Factors'!AF$5</f>
        <v>2.37914860997547</v>
      </c>
      <c r="AI51" s="32">
        <f>$E51*'Conversion Factors'!AG$5</f>
        <v>2.3807011447260837</v>
      </c>
      <c r="AJ51" s="11" t="s">
        <v>191</v>
      </c>
      <c r="AK51" s="11">
        <v>1</v>
      </c>
    </row>
    <row r="52" spans="1:37" ht="12.75" customHeight="1" x14ac:dyDescent="0.25">
      <c r="A52" s="46"/>
      <c r="B52" s="11" t="s">
        <v>192</v>
      </c>
      <c r="C52" s="11" t="s">
        <v>189</v>
      </c>
      <c r="D52" s="11" t="s">
        <v>190</v>
      </c>
      <c r="E52" s="32">
        <v>8.8999999999999996E-2</v>
      </c>
      <c r="F52" s="32">
        <f>$E52*'Conversion Factors'!D$13</f>
        <v>9.06212311557789E-2</v>
      </c>
      <c r="G52" s="32">
        <f>$E52*'Conversion Factors'!E$13</f>
        <v>9.2074748743718599E-2</v>
      </c>
      <c r="H52" s="32">
        <f>$E52*'Conversion Factors'!F$13</f>
        <v>9.341645728643215E-2</v>
      </c>
      <c r="I52" s="32">
        <f>$E52*'Conversion Factors'!G$13</f>
        <v>9.4590452261306524E-2</v>
      </c>
      <c r="J52" s="32">
        <f>$E52*'Conversion Factors'!H$13</f>
        <v>9.587625628140703E-2</v>
      </c>
      <c r="K52" s="32">
        <f>$E52*'Conversion Factors'!I$13</f>
        <v>9.7106155778894462E-2</v>
      </c>
      <c r="L52" s="32">
        <f>$E52*'Conversion Factors'!J$13</f>
        <v>9.8447864321608042E-2</v>
      </c>
      <c r="M52" s="32">
        <f>$E52*'Conversion Factors'!K$13</f>
        <v>9.9845477386934667E-2</v>
      </c>
      <c r="N52" s="32">
        <f>$E52*'Conversion Factors'!L$13</f>
        <v>0.10135489949748745</v>
      </c>
      <c r="O52" s="32">
        <f>$E52*'Conversion Factors'!M$13</f>
        <v>0.10286432160804021</v>
      </c>
      <c r="P52" s="32">
        <f>$E52*'Conversion Factors'!N$13</f>
        <v>0.10431783919597989</v>
      </c>
      <c r="Q52" s="32">
        <f>$E52*'Conversion Factors'!O$13</f>
        <v>0.10577135678391959</v>
      </c>
      <c r="R52" s="32">
        <f>$E52*'Conversion Factors'!P$13</f>
        <v>0.10722487437185931</v>
      </c>
      <c r="S52" s="32">
        <f>$E52*'Conversion Factors'!Q$13</f>
        <v>0.10856658291457287</v>
      </c>
      <c r="T52" s="32">
        <f>$E52*'Conversion Factors'!R$13</f>
        <v>0.1097964824120603</v>
      </c>
      <c r="U52" s="32">
        <f>$E52*'Conversion Factors'!S$13</f>
        <v>0.1109145728643216</v>
      </c>
      <c r="V52" s="32">
        <f>$E52*'Conversion Factors'!T$13</f>
        <v>0.11197675879396987</v>
      </c>
      <c r="W52" s="32">
        <f>$E52*'Conversion Factors'!U$13</f>
        <v>0.11298304020100502</v>
      </c>
      <c r="X52" s="32">
        <f>$E52*'Conversion Factors'!V$13</f>
        <v>0.11398932160804021</v>
      </c>
      <c r="Y52" s="32">
        <f>$E52*'Conversion Factors'!W$13</f>
        <v>0.11482788944723619</v>
      </c>
      <c r="Z52" s="32">
        <f>$E52*'Conversion Factors'!X$13</f>
        <v>0.11572236180904522</v>
      </c>
      <c r="AA52" s="32">
        <f>$E52*'Conversion Factors'!Y$13</f>
        <v>0.11661683417085426</v>
      </c>
      <c r="AB52" s="32">
        <f>$E52*'Conversion Factors'!Z$13</f>
        <v>0.11751130653266331</v>
      </c>
      <c r="AC52" s="32">
        <f>$E52*'Conversion Factors'!AA$13</f>
        <v>0.11846168341708543</v>
      </c>
      <c r="AD52" s="32">
        <f>$E52*'Conversion Factors'!AB$13</f>
        <v>0.11941206030150754</v>
      </c>
      <c r="AE52" s="32">
        <f>$E52*'Conversion Factors'!AC$13</f>
        <v>0.12036243718592966</v>
      </c>
      <c r="AF52" s="32">
        <f>$E52*'Conversion Factors'!AD$13</f>
        <v>0.12131281407035177</v>
      </c>
      <c r="AG52" s="32">
        <f>$E52*'Conversion Factors'!AE$13</f>
        <v>0.12231909547738695</v>
      </c>
      <c r="AH52" s="32">
        <f>$E52*'Conversion Factors'!AF$13</f>
        <v>0.12332537688442211</v>
      </c>
      <c r="AI52" s="32">
        <f>$E52*'Conversion Factors'!AG$13</f>
        <v>0.12438756281407035</v>
      </c>
      <c r="AJ52" s="11" t="s">
        <v>191</v>
      </c>
      <c r="AK52" s="11">
        <v>1</v>
      </c>
    </row>
    <row r="53" spans="1:37" ht="12.75" customHeight="1" x14ac:dyDescent="0.25">
      <c r="A53" s="46"/>
      <c r="B53" s="11" t="s">
        <v>193</v>
      </c>
      <c r="C53" s="11" t="s">
        <v>189</v>
      </c>
      <c r="D53" s="11" t="s">
        <v>190</v>
      </c>
      <c r="E53" s="32">
        <v>1.3520000000000001</v>
      </c>
      <c r="F53" s="32">
        <f>$E53*'Conversion Factors'!D$17</f>
        <v>1.3478423986161832</v>
      </c>
      <c r="G53" s="32">
        <f>$E53*'Conversion Factors'!E$17</f>
        <v>1.3429052469729004</v>
      </c>
      <c r="H53" s="32">
        <f>$E53*'Conversion Factors'!F$17</f>
        <v>1.3384877955025949</v>
      </c>
      <c r="I53" s="32">
        <f>$E53*'Conversion Factors'!G$17</f>
        <v>1.3345900442052665</v>
      </c>
      <c r="J53" s="32">
        <f>$E53*'Conversion Factors'!H$17</f>
        <v>1.3293930424754952</v>
      </c>
      <c r="K53" s="32">
        <f>$E53*'Conversion Factors'!I$17</f>
        <v>1.3241960407457238</v>
      </c>
      <c r="L53" s="32">
        <f>$E53*'Conversion Factors'!J$17</f>
        <v>1.3184793388429754</v>
      </c>
      <c r="M53" s="32">
        <f>$E53*'Conversion Factors'!K$17</f>
        <v>1.312762636940227</v>
      </c>
      <c r="N53" s="32">
        <f>$E53*'Conversion Factors'!L$17</f>
        <v>1.3070459350374786</v>
      </c>
      <c r="O53" s="32">
        <f>$E53*'Conversion Factors'!M$17</f>
        <v>1.3021087833941958</v>
      </c>
      <c r="P53" s="32">
        <f>$E53*'Conversion Factors'!N$17</f>
        <v>1.2982110320968674</v>
      </c>
      <c r="Q53" s="32">
        <f>$E53*'Conversion Factors'!O$17</f>
        <v>1.2948329809725161</v>
      </c>
      <c r="R53" s="32">
        <f>$E53*'Conversion Factors'!P$17</f>
        <v>1.2932738804535846</v>
      </c>
      <c r="S53" s="32">
        <f>$E53*'Conversion Factors'!Q$17</f>
        <v>1.2927541802806075</v>
      </c>
      <c r="T53" s="32">
        <f>$E53*'Conversion Factors'!R$17</f>
        <v>1.2922344801076304</v>
      </c>
      <c r="U53" s="32">
        <f>$E53*'Conversion Factors'!S$17</f>
        <v>1.2914549298481648</v>
      </c>
      <c r="V53" s="32">
        <f>$E53*'Conversion Factors'!T$17</f>
        <v>1.2906753795886992</v>
      </c>
      <c r="W53" s="32">
        <f>$E53*'Conversion Factors'!U$17</f>
        <v>1.289635979242745</v>
      </c>
      <c r="X53" s="32">
        <f>$E53*'Conversion Factors'!V$17</f>
        <v>1.2880768787238135</v>
      </c>
      <c r="Y53" s="32">
        <f>$E53*'Conversion Factors'!W$17</f>
        <v>1.2852185277724393</v>
      </c>
      <c r="Z53" s="32">
        <f>$E53*'Conversion Factors'!X$17</f>
        <v>1.2823601768210648</v>
      </c>
      <c r="AA53" s="32">
        <f>$E53*'Conversion Factors'!Y$17</f>
        <v>1.2789821256967138</v>
      </c>
      <c r="AB53" s="32">
        <f>$E53*'Conversion Factors'!Z$17</f>
        <v>1.2750843743993852</v>
      </c>
      <c r="AC53" s="32">
        <f>$E53*'Conversion Factors'!AA$17</f>
        <v>1.2711866231020568</v>
      </c>
      <c r="AD53" s="32">
        <f>$E53*'Conversion Factors'!AB$17</f>
        <v>1.2672888718047284</v>
      </c>
      <c r="AE53" s="32">
        <f>$E53*'Conversion Factors'!AC$17</f>
        <v>1.2649502210263313</v>
      </c>
      <c r="AF53" s="32">
        <f>$E53*'Conversion Factors'!AD$17</f>
        <v>1.2626115702479339</v>
      </c>
      <c r="AG53" s="32">
        <f>$E53*'Conversion Factors'!AE$17</f>
        <v>1.2613123198154912</v>
      </c>
      <c r="AH53" s="32">
        <f>$E53*'Conversion Factors'!AF$17</f>
        <v>1.260272919469537</v>
      </c>
      <c r="AI53" s="32">
        <f>$E53*'Conversion Factors'!AG$17</f>
        <v>1.2584539688641172</v>
      </c>
      <c r="AJ53" s="11" t="s">
        <v>191</v>
      </c>
      <c r="AK53" s="11"/>
    </row>
    <row r="54" spans="1:37" ht="12.75" customHeight="1" x14ac:dyDescent="0.25">
      <c r="A54" s="46"/>
      <c r="B54" s="11" t="s">
        <v>194</v>
      </c>
      <c r="C54" s="11" t="s">
        <v>189</v>
      </c>
      <c r="D54" s="11" t="s">
        <v>190</v>
      </c>
      <c r="E54" s="32">
        <f>E53*'Conversion Factors'!$C$31</f>
        <v>1.2814142395455883</v>
      </c>
      <c r="F54" s="32">
        <f>F53*'Conversion Factors'!$C$31</f>
        <v>1.2774736998890961</v>
      </c>
      <c r="G54" s="32">
        <f>G53*'Conversion Factors'!$C$31</f>
        <v>1.2727943090470113</v>
      </c>
      <c r="H54" s="32">
        <f>H53*'Conversion Factors'!$C$31</f>
        <v>1.2686074856619884</v>
      </c>
      <c r="I54" s="32">
        <f>I53*'Conversion Factors'!$C$31</f>
        <v>1.2649132297340269</v>
      </c>
      <c r="J54" s="32">
        <f>J53*'Conversion Factors'!$C$31</f>
        <v>1.2599875551634117</v>
      </c>
      <c r="K54" s="32">
        <f>K53*'Conversion Factors'!$C$31</f>
        <v>1.2550618805927962</v>
      </c>
      <c r="L54" s="32">
        <f>L53*'Conversion Factors'!$C$31</f>
        <v>1.2496436385651193</v>
      </c>
      <c r="M54" s="32">
        <f>M53*'Conversion Factors'!$C$31</f>
        <v>1.2442253965374424</v>
      </c>
      <c r="N54" s="32">
        <f>N53*'Conversion Factors'!$C$31</f>
        <v>1.2388071545097654</v>
      </c>
      <c r="O54" s="32">
        <f>O53*'Conversion Factors'!$C$31</f>
        <v>1.2341277636676808</v>
      </c>
      <c r="P54" s="32">
        <f>P53*'Conversion Factors'!$C$31</f>
        <v>1.2304335077397193</v>
      </c>
      <c r="Q54" s="32">
        <f>Q53*'Conversion Factors'!$C$31</f>
        <v>1.2272318192688194</v>
      </c>
      <c r="R54" s="32">
        <f>R53*'Conversion Factors'!$C$31</f>
        <v>1.2257541168976347</v>
      </c>
      <c r="S54" s="32">
        <f>S53*'Conversion Factors'!$C$31</f>
        <v>1.2252615494405732</v>
      </c>
      <c r="T54" s="32">
        <f>T53*'Conversion Factors'!$C$31</f>
        <v>1.2247689819835117</v>
      </c>
      <c r="U54" s="32">
        <f>U53*'Conversion Factors'!$C$31</f>
        <v>1.2240301307979193</v>
      </c>
      <c r="V54" s="32">
        <f>V53*'Conversion Factors'!$C$31</f>
        <v>1.2232912796123272</v>
      </c>
      <c r="W54" s="32">
        <f>W53*'Conversion Factors'!$C$31</f>
        <v>1.2223061446982042</v>
      </c>
      <c r="X54" s="32">
        <f>X53*'Conversion Factors'!$C$31</f>
        <v>1.2208284423270195</v>
      </c>
      <c r="Y54" s="32">
        <f>Y53*'Conversion Factors'!$C$31</f>
        <v>1.2181193213131809</v>
      </c>
      <c r="Z54" s="32">
        <f>Z53*'Conversion Factors'!$C$31</f>
        <v>1.2154102002993423</v>
      </c>
      <c r="AA54" s="32">
        <f>AA53*'Conversion Factors'!$C$31</f>
        <v>1.2122085118284425</v>
      </c>
      <c r="AB54" s="32">
        <f>AB53*'Conversion Factors'!$C$31</f>
        <v>1.2085142559004809</v>
      </c>
      <c r="AC54" s="32">
        <f>AC53*'Conversion Factors'!$C$31</f>
        <v>1.2048199999725193</v>
      </c>
      <c r="AD54" s="32">
        <f>AD53*'Conversion Factors'!$C$31</f>
        <v>1.201125744044558</v>
      </c>
      <c r="AE54" s="32">
        <f>AE53*'Conversion Factors'!$C$31</f>
        <v>1.1989091904877811</v>
      </c>
      <c r="AF54" s="32">
        <f>AF53*'Conversion Factors'!$C$31</f>
        <v>1.1966926369310038</v>
      </c>
      <c r="AG54" s="32">
        <f>AG53*'Conversion Factors'!$C$31</f>
        <v>1.1954612182883502</v>
      </c>
      <c r="AH54" s="32">
        <f>AH53*'Conversion Factors'!$C$31</f>
        <v>1.1944760833742272</v>
      </c>
      <c r="AI54" s="32">
        <f>AI53*'Conversion Factors'!$C$31</f>
        <v>1.1927520972745118</v>
      </c>
      <c r="AJ54" s="11" t="s">
        <v>201</v>
      </c>
      <c r="AK54" s="11">
        <v>1</v>
      </c>
    </row>
    <row r="55" spans="1:37" ht="12.75" customHeight="1" x14ac:dyDescent="0.25">
      <c r="A55" s="46"/>
      <c r="B55" s="11" t="s">
        <v>196</v>
      </c>
      <c r="C55" s="11" t="s">
        <v>189</v>
      </c>
      <c r="D55" s="11" t="s">
        <v>190</v>
      </c>
      <c r="E55" s="32">
        <f>E53*'Conversion Factors'!$C$32</f>
        <v>7.0585760454411908E-2</v>
      </c>
      <c r="F55" s="32">
        <f>F53*'Conversion Factors'!$C$32</f>
        <v>7.0368698727087189E-2</v>
      </c>
      <c r="G55" s="32">
        <f>G53*'Conversion Factors'!$C$32</f>
        <v>7.0110937925889058E-2</v>
      </c>
      <c r="H55" s="32">
        <f>H53*'Conversion Factors'!$C$32</f>
        <v>6.988030984060653E-2</v>
      </c>
      <c r="I55" s="32">
        <f>I53*'Conversion Factors'!$C$32</f>
        <v>6.9676814471239606E-2</v>
      </c>
      <c r="J55" s="32">
        <f>J53*'Conversion Factors'!$C$32</f>
        <v>6.940548731208368E-2</v>
      </c>
      <c r="K55" s="32">
        <f>K53*'Conversion Factors'!$C$32</f>
        <v>6.9134160152927754E-2</v>
      </c>
      <c r="L55" s="32">
        <f>L53*'Conversion Factors'!$C$32</f>
        <v>6.8835700277856252E-2</v>
      </c>
      <c r="M55" s="32">
        <f>M53*'Conversion Factors'!$C$32</f>
        <v>6.8537240402784735E-2</v>
      </c>
      <c r="N55" s="32">
        <f>N53*'Conversion Factors'!$C$32</f>
        <v>6.8238780527713233E-2</v>
      </c>
      <c r="O55" s="32">
        <f>O53*'Conversion Factors'!$C$32</f>
        <v>6.7981019726515102E-2</v>
      </c>
      <c r="P55" s="32">
        <f>P53*'Conversion Factors'!$C$32</f>
        <v>6.7777524357148178E-2</v>
      </c>
      <c r="Q55" s="32">
        <f>Q53*'Conversion Factors'!$C$32</f>
        <v>6.760116170369683E-2</v>
      </c>
      <c r="R55" s="32">
        <f>R53*'Conversion Factors'!$C$32</f>
        <v>6.7519763555950046E-2</v>
      </c>
      <c r="S55" s="32">
        <f>S53*'Conversion Factors'!$C$32</f>
        <v>6.7492630840034457E-2</v>
      </c>
      <c r="T55" s="32">
        <f>T53*'Conversion Factors'!$C$32</f>
        <v>6.7465498124118867E-2</v>
      </c>
      <c r="U55" s="32">
        <f>U53*'Conversion Factors'!$C$32</f>
        <v>6.7424799050245482E-2</v>
      </c>
      <c r="V55" s="32">
        <f>V53*'Conversion Factors'!$C$32</f>
        <v>6.7384099976372097E-2</v>
      </c>
      <c r="W55" s="32">
        <f>W53*'Conversion Factors'!$C$32</f>
        <v>6.7329834544540917E-2</v>
      </c>
      <c r="X55" s="32">
        <f>X53*'Conversion Factors'!$C$32</f>
        <v>6.7248436396794134E-2</v>
      </c>
      <c r="Y55" s="32">
        <f>Y53*'Conversion Factors'!$C$32</f>
        <v>6.709920645925839E-2</v>
      </c>
      <c r="Z55" s="32">
        <f>Z53*'Conversion Factors'!$C$32</f>
        <v>6.6949976521722618E-2</v>
      </c>
      <c r="AA55" s="32">
        <f>AA53*'Conversion Factors'!$C$32</f>
        <v>6.6773613868271284E-2</v>
      </c>
      <c r="AB55" s="32">
        <f>AB53*'Conversion Factors'!$C$32</f>
        <v>6.6570118498904346E-2</v>
      </c>
      <c r="AC55" s="32">
        <f>AC53*'Conversion Factors'!$C$32</f>
        <v>6.6366623129537408E-2</v>
      </c>
      <c r="AD55" s="32">
        <f>AD53*'Conversion Factors'!$C$32</f>
        <v>6.616312776017047E-2</v>
      </c>
      <c r="AE55" s="32">
        <f>AE53*'Conversion Factors'!$C$32</f>
        <v>6.6041030538550302E-2</v>
      </c>
      <c r="AF55" s="32">
        <f>AF53*'Conversion Factors'!$C$32</f>
        <v>6.5918933316930134E-2</v>
      </c>
      <c r="AG55" s="32">
        <f>AG53*'Conversion Factors'!$C$32</f>
        <v>6.5851101527141159E-2</v>
      </c>
      <c r="AH55" s="32">
        <f>AH53*'Conversion Factors'!$C$32</f>
        <v>6.579683609530998E-2</v>
      </c>
      <c r="AI55" s="32">
        <f>AI53*'Conversion Factors'!$C$32</f>
        <v>6.5701871589605415E-2</v>
      </c>
      <c r="AJ55" s="11" t="s">
        <v>201</v>
      </c>
      <c r="AK55" s="11">
        <v>1</v>
      </c>
    </row>
  </sheetData>
  <mergeCells count="9">
    <mergeCell ref="A14:A19"/>
    <mergeCell ref="A8:A13"/>
    <mergeCell ref="A2:A7"/>
    <mergeCell ref="A50:A55"/>
    <mergeCell ref="A44:A49"/>
    <mergeCell ref="A38:A43"/>
    <mergeCell ref="A32:A37"/>
    <mergeCell ref="A26:A31"/>
    <mergeCell ref="A20:A25"/>
  </mergeCells>
  <pageMargins left="0.78749999999999998" right="0.78749999999999998" top="0.78749999999999998" bottom="0.78749999999999998"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96"/>
  <sheetViews>
    <sheetView showGridLines="0" topLeftCell="A17" zoomScaleNormal="100" workbookViewId="0">
      <selection activeCell="B42" sqref="A42:XFD42"/>
    </sheetView>
  </sheetViews>
  <sheetFormatPr defaultColWidth="11.44140625" defaultRowHeight="13.2" x14ac:dyDescent="0.25"/>
  <cols>
    <col min="1" max="1" width="18.33203125" customWidth="1"/>
    <col min="3" max="3" width="14.88671875" bestFit="1" customWidth="1"/>
    <col min="38" max="38" width="83" bestFit="1" customWidth="1"/>
  </cols>
  <sheetData>
    <row r="1" spans="1:39" ht="17.100000000000001" customHeight="1" x14ac:dyDescent="0.3">
      <c r="A1" s="16" t="s">
        <v>1</v>
      </c>
      <c r="B1" s="16" t="s">
        <v>163</v>
      </c>
      <c r="C1" s="16" t="s">
        <v>164</v>
      </c>
      <c r="D1" s="16" t="s">
        <v>165</v>
      </c>
      <c r="E1" s="16" t="s">
        <v>313</v>
      </c>
      <c r="F1" s="16" t="s">
        <v>166</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167</v>
      </c>
      <c r="AM1" s="16" t="s">
        <v>168</v>
      </c>
    </row>
    <row r="2" spans="1:39" ht="17.100000000000001" customHeight="1" x14ac:dyDescent="0.3">
      <c r="A2" s="47" t="s">
        <v>205</v>
      </c>
      <c r="B2" s="11" t="s">
        <v>178</v>
      </c>
      <c r="C2" s="11" t="s">
        <v>206</v>
      </c>
      <c r="D2" s="11" t="s">
        <v>318</v>
      </c>
      <c r="E2" s="11">
        <v>2020</v>
      </c>
      <c r="F2" s="11" t="s">
        <v>315</v>
      </c>
      <c r="G2" s="15">
        <v>39.975166000000002</v>
      </c>
      <c r="H2" s="15">
        <v>41.399574000000001</v>
      </c>
      <c r="I2" s="15">
        <v>41.344017000000001</v>
      </c>
      <c r="J2" s="15">
        <v>39.364913999999999</v>
      </c>
      <c r="K2" s="15">
        <v>38.052897999999999</v>
      </c>
      <c r="L2" s="15">
        <v>38.854281999999998</v>
      </c>
      <c r="M2" s="15">
        <v>38.764899999999997</v>
      </c>
      <c r="N2" s="15">
        <v>38.765495000000001</v>
      </c>
      <c r="O2" s="15">
        <v>38.539454999999997</v>
      </c>
      <c r="P2" s="15">
        <v>38.597431</v>
      </c>
      <c r="Q2" s="15">
        <v>37.081795</v>
      </c>
      <c r="R2" s="15">
        <v>37.106318999999999</v>
      </c>
      <c r="S2" s="15">
        <v>36.842666999999999</v>
      </c>
      <c r="T2" s="15">
        <v>37.090755000000001</v>
      </c>
      <c r="U2" s="15">
        <v>37.188384999999997</v>
      </c>
      <c r="V2" s="15">
        <v>36.579231</v>
      </c>
      <c r="W2" s="15">
        <v>36.131844000000001</v>
      </c>
      <c r="X2" s="15">
        <v>35.686397999999997</v>
      </c>
      <c r="Y2" s="15">
        <v>35.581757000000003</v>
      </c>
      <c r="Z2" s="15">
        <v>35.298031000000002</v>
      </c>
      <c r="AA2" s="15">
        <v>35.049751000000001</v>
      </c>
      <c r="AB2" s="15">
        <v>34.904178999999999</v>
      </c>
      <c r="AC2" s="15">
        <v>34.742930999999999</v>
      </c>
      <c r="AD2" s="15">
        <v>34.435661000000003</v>
      </c>
      <c r="AE2" s="15">
        <v>34.147857999999999</v>
      </c>
      <c r="AF2" s="15">
        <v>33.912739000000002</v>
      </c>
      <c r="AG2" s="15">
        <v>33.693249000000002</v>
      </c>
      <c r="AH2" s="15">
        <v>33.576667999999998</v>
      </c>
      <c r="AI2" s="15">
        <v>33.344070000000002</v>
      </c>
      <c r="AJ2" s="15">
        <v>32.905929999999998</v>
      </c>
      <c r="AK2" s="15">
        <v>32.606746999999999</v>
      </c>
      <c r="AL2" s="37"/>
      <c r="AM2" s="37"/>
    </row>
    <row r="3" spans="1:39" ht="14.7" customHeight="1" x14ac:dyDescent="0.25">
      <c r="A3" s="48"/>
      <c r="B3" s="11" t="s">
        <v>178</v>
      </c>
      <c r="C3" s="11" t="s">
        <v>206</v>
      </c>
      <c r="D3" s="11" t="s">
        <v>171</v>
      </c>
      <c r="E3" s="11">
        <v>2020</v>
      </c>
      <c r="F3" s="11" t="s">
        <v>315</v>
      </c>
      <c r="G3" s="15">
        <f>G2*'Conversion Factors'!$D$37/1000000</f>
        <v>37.888462334800003</v>
      </c>
      <c r="H3" s="15">
        <f>H2*'Conversion Factors'!$D$37/1000000</f>
        <v>39.238516237200002</v>
      </c>
      <c r="I3" s="15">
        <f>I2*'Conversion Factors'!$D$37/1000000</f>
        <v>39.185859312600002</v>
      </c>
      <c r="J3" s="15">
        <f>J2*'Conversion Factors'!$D$37/1000000</f>
        <v>37.310065489199999</v>
      </c>
      <c r="K3" s="15">
        <f>K2*'Conversion Factors'!$D$37/1000000</f>
        <v>36.066536724399995</v>
      </c>
      <c r="L3" s="15">
        <f>L2*'Conversion Factors'!$D$37/1000000</f>
        <v>36.826088479599996</v>
      </c>
      <c r="M3" s="15">
        <f>M2*'Conversion Factors'!$D$37/1000000</f>
        <v>36.741372220000002</v>
      </c>
      <c r="N3" s="15">
        <f>N2*'Conversion Factors'!$D$37/1000000</f>
        <v>36.741936160999998</v>
      </c>
      <c r="O3" s="15">
        <f>O2*'Conversion Factors'!$D$37/1000000</f>
        <v>36.527695448999992</v>
      </c>
      <c r="P3" s="15">
        <f>P2*'Conversion Factors'!$D$37/1000000</f>
        <v>36.582645101800004</v>
      </c>
      <c r="Q3" s="15">
        <f>Q2*'Conversion Factors'!$D$37/1000000</f>
        <v>35.146125300999998</v>
      </c>
      <c r="R3" s="15">
        <f>R2*'Conversion Factors'!$D$37/1000000</f>
        <v>35.169369148199998</v>
      </c>
      <c r="S3" s="15">
        <f>S2*'Conversion Factors'!$D$37/1000000</f>
        <v>34.9194797826</v>
      </c>
      <c r="T3" s="15">
        <f>T2*'Conversion Factors'!$D$37/1000000</f>
        <v>35.154617589000004</v>
      </c>
      <c r="U3" s="15">
        <f>U2*'Conversion Factors'!$D$37/1000000</f>
        <v>35.247151302999995</v>
      </c>
      <c r="V3" s="15">
        <f>V2*'Conversion Factors'!$D$37/1000000</f>
        <v>34.669795141800002</v>
      </c>
      <c r="W3" s="15">
        <f>W2*'Conversion Factors'!$D$37/1000000</f>
        <v>34.245761743200006</v>
      </c>
      <c r="X3" s="15">
        <f>X2*'Conversion Factors'!$D$37/1000000</f>
        <v>33.823568024399997</v>
      </c>
      <c r="Y3" s="15">
        <f>Y2*'Conversion Factors'!$D$37/1000000</f>
        <v>33.724389284600008</v>
      </c>
      <c r="Z3" s="15">
        <f>Z2*'Conversion Factors'!$D$37/1000000</f>
        <v>33.455473781800002</v>
      </c>
      <c r="AA3" s="15">
        <f>AA2*'Conversion Factors'!$D$37/1000000</f>
        <v>33.220153997799997</v>
      </c>
      <c r="AB3" s="15">
        <f>AB2*'Conversion Factors'!$D$37/1000000</f>
        <v>33.082180856199997</v>
      </c>
      <c r="AC3" s="15">
        <f>AC2*'Conversion Factors'!$D$37/1000000</f>
        <v>32.929350001799996</v>
      </c>
      <c r="AD3" s="15">
        <f>AD2*'Conversion Factors'!$D$37/1000000</f>
        <v>32.638119495800005</v>
      </c>
      <c r="AE3" s="15">
        <f>AE2*'Conversion Factors'!$D$37/1000000</f>
        <v>32.365339812399995</v>
      </c>
      <c r="AF3" s="15">
        <f>AF2*'Conversion Factors'!$D$37/1000000</f>
        <v>32.142494024200005</v>
      </c>
      <c r="AG3" s="15">
        <f>AG2*'Conversion Factors'!$D$37/1000000</f>
        <v>31.934461402200004</v>
      </c>
      <c r="AH3" s="15">
        <f>AH2*'Conversion Factors'!$D$37/1000000</f>
        <v>31.8239659304</v>
      </c>
      <c r="AI3" s="15">
        <f>AI2*'Conversion Factors'!$D$37/1000000</f>
        <v>31.603509546000005</v>
      </c>
      <c r="AJ3" s="15">
        <f>AJ2*'Conversion Factors'!$D$37/1000000</f>
        <v>31.188240453999995</v>
      </c>
      <c r="AK3" s="15">
        <f>AK2*'Conversion Factors'!$D$37/1000000</f>
        <v>30.904674806599996</v>
      </c>
      <c r="AL3" s="11" t="s">
        <v>207</v>
      </c>
      <c r="AM3" s="11"/>
    </row>
    <row r="4" spans="1:39" ht="14.7" customHeight="1" x14ac:dyDescent="0.25">
      <c r="A4" s="48"/>
      <c r="B4" s="11" t="s">
        <v>178</v>
      </c>
      <c r="C4" s="11" t="s">
        <v>206</v>
      </c>
      <c r="D4" s="11" t="s">
        <v>171</v>
      </c>
      <c r="E4" s="11">
        <v>2020</v>
      </c>
      <c r="F4" s="11" t="s">
        <v>314</v>
      </c>
      <c r="G4" s="15">
        <f>G3*'Conversion Factors'!C$23</f>
        <v>52.286078022024</v>
      </c>
      <c r="H4" s="15">
        <f>H3*'Conversion Factors'!D$23</f>
        <v>52.971996920220008</v>
      </c>
      <c r="I4" s="15">
        <f>I3*'Conversion Factors'!E$23</f>
        <v>52.509051478884004</v>
      </c>
      <c r="J4" s="15">
        <f>J3*'Conversion Factors'!F$23</f>
        <v>49.995487755528004</v>
      </c>
      <c r="K4" s="15">
        <f>K3*'Conversion Factors'!G$23</f>
        <v>47.968493843451995</v>
      </c>
      <c r="L4" s="15">
        <f>L3*'Conversion Factors'!H$23</f>
        <v>48.610436793071997</v>
      </c>
      <c r="M4" s="15">
        <f>M3*'Conversion Factors'!I$23</f>
        <v>48.498611330400003</v>
      </c>
      <c r="N4" s="15">
        <f>N3*'Conversion Factors'!J$23</f>
        <v>48.499355732520002</v>
      </c>
      <c r="O4" s="15">
        <f>O3*'Conversion Factors'!K$23</f>
        <v>48.216557992679995</v>
      </c>
      <c r="P4" s="15">
        <f>P3*'Conversion Factors'!L$23</f>
        <v>47.557438632340009</v>
      </c>
      <c r="Q4" s="15">
        <f>Q3*'Conversion Factors'!M$23</f>
        <v>45.689962891299999</v>
      </c>
      <c r="R4" s="15">
        <f>R3*'Conversion Factors'!N$23</f>
        <v>45.368486201178001</v>
      </c>
      <c r="S4" s="15">
        <f>S3*'Conversion Factors'!O$23</f>
        <v>45.046128919554</v>
      </c>
      <c r="T4" s="15">
        <f>T3*'Conversion Factors'!P$23</f>
        <v>44.997910513920004</v>
      </c>
      <c r="U4" s="15">
        <f>U3*'Conversion Factors'!Q$23</f>
        <v>45.116353667839995</v>
      </c>
      <c r="V4" s="15">
        <f>V3*'Conversion Factors'!R$23</f>
        <v>44.377337781504004</v>
      </c>
      <c r="W4" s="15">
        <f>W3*'Conversion Factors'!S$23</f>
        <v>43.834575031296012</v>
      </c>
      <c r="X4" s="15">
        <f>X3*'Conversion Factors'!T$23</f>
        <v>43.294167071231996</v>
      </c>
      <c r="Y4" s="15">
        <f>Y3*'Conversion Factors'!U$23</f>
        <v>43.167218284288012</v>
      </c>
      <c r="Z4" s="15">
        <f>Z3*'Conversion Factors'!V$23</f>
        <v>42.823006440704006</v>
      </c>
      <c r="AA4" s="15">
        <f>AA3*'Conversion Factors'!W$23</f>
        <v>42.521797117184001</v>
      </c>
      <c r="AB4" s="15">
        <f>AB3*'Conversion Factors'!X$23</f>
        <v>42.345191495936</v>
      </c>
      <c r="AC4" s="15">
        <f>AC3*'Conversion Factors'!Y$23</f>
        <v>42.149568002303994</v>
      </c>
      <c r="AD4" s="15">
        <f>AD3*'Conversion Factors'!Z$23</f>
        <v>41.776792954624007</v>
      </c>
      <c r="AE4" s="15">
        <f>AE3*'Conversion Factors'!AA$23</f>
        <v>41.427634959871995</v>
      </c>
      <c r="AF4" s="15">
        <f>AF3*'Conversion Factors'!AB$23</f>
        <v>41.14239235097601</v>
      </c>
      <c r="AG4" s="15">
        <f>AG3*'Conversion Factors'!AC$23</f>
        <v>40.876110594816005</v>
      </c>
      <c r="AH4" s="15">
        <f>AH3*'Conversion Factors'!AD$23</f>
        <v>40.734676390912</v>
      </c>
      <c r="AI4" s="15">
        <f>AI3*'Conversion Factors'!AE$23</f>
        <v>40.45249221888001</v>
      </c>
      <c r="AJ4" s="15">
        <f>AJ3*'Conversion Factors'!AF$23</f>
        <v>39.920947781119992</v>
      </c>
      <c r="AK4" s="15">
        <f>AK3*'Conversion Factors'!AG$23</f>
        <v>39.557983752447996</v>
      </c>
      <c r="AL4" s="11" t="s">
        <v>207</v>
      </c>
      <c r="AM4" s="11"/>
    </row>
    <row r="5" spans="1:39" ht="14.7" customHeight="1" x14ac:dyDescent="0.25">
      <c r="A5" s="49"/>
      <c r="B5" s="11" t="s">
        <v>178</v>
      </c>
      <c r="C5" s="11" t="s">
        <v>206</v>
      </c>
      <c r="D5" s="11" t="s">
        <v>171</v>
      </c>
      <c r="E5" s="11">
        <v>2018</v>
      </c>
      <c r="F5" s="11" t="s">
        <v>314</v>
      </c>
      <c r="G5" s="15">
        <f>G4*'Conversion Factors'!$C$26^-2</f>
        <v>50.255745888143025</v>
      </c>
      <c r="H5" s="15">
        <f>H4*'Conversion Factors'!$C$26^-2</f>
        <v>50.915029719550184</v>
      </c>
      <c r="I5" s="15">
        <f>I4*'Conversion Factors'!$C$26^-2</f>
        <v>50.470061013921573</v>
      </c>
      <c r="J5" s="15">
        <f>J4*'Conversion Factors'!$C$26^-2</f>
        <v>48.054102033379472</v>
      </c>
      <c r="K5" s="15">
        <f>K4*'Conversion Factors'!$C$26^-2</f>
        <v>46.105818765332565</v>
      </c>
      <c r="L5" s="15">
        <f>L4*'Conversion Factors'!$C$26^-2</f>
        <v>46.722834287843135</v>
      </c>
      <c r="M5" s="15">
        <f>M4*'Conversion Factors'!$C$26^-2</f>
        <v>46.615351144175321</v>
      </c>
      <c r="N5" s="15">
        <f>N4*'Conversion Factors'!$C$26^-2</f>
        <v>46.616066640253756</v>
      </c>
      <c r="O5" s="15">
        <f>O4*'Conversion Factors'!$C$26^-2</f>
        <v>46.344250281314878</v>
      </c>
      <c r="P5" s="15">
        <f>P4*'Conversion Factors'!$C$26^-2</f>
        <v>45.710725329046532</v>
      </c>
      <c r="Q5" s="15">
        <f>Q4*'Conversion Factors'!$C$26^-2</f>
        <v>43.915765947039603</v>
      </c>
      <c r="R5" s="15">
        <f>R4*'Conversion Factors'!$C$26^-2</f>
        <v>43.606772588598616</v>
      </c>
      <c r="S5" s="15">
        <f>S4*'Conversion Factors'!$C$26^-2</f>
        <v>43.296932833096889</v>
      </c>
      <c r="T5" s="15">
        <f>T4*'Conversion Factors'!$C$26^-2</f>
        <v>43.250586806920424</v>
      </c>
      <c r="U5" s="15">
        <f>U4*'Conversion Factors'!$C$26^-2</f>
        <v>43.364430668819679</v>
      </c>
      <c r="V5" s="15">
        <f>V4*'Conversion Factors'!$C$26^-2</f>
        <v>42.654111670034609</v>
      </c>
      <c r="W5" s="15">
        <f>W4*'Conversion Factors'!$C$26^-2</f>
        <v>42.132425058915814</v>
      </c>
      <c r="X5" s="15">
        <f>X4*'Conversion Factors'!$C$26^-2</f>
        <v>41.613001798569776</v>
      </c>
      <c r="Y5" s="15">
        <f>Y4*'Conversion Factors'!$C$26^-2</f>
        <v>41.49098258774319</v>
      </c>
      <c r="Z5" s="15">
        <f>Z4*'Conversion Factors'!$C$26^-2</f>
        <v>41.16013690955787</v>
      </c>
      <c r="AA5" s="15">
        <f>AA4*'Conversion Factors'!$C$26^-2</f>
        <v>40.870623911172629</v>
      </c>
      <c r="AB5" s="15">
        <f>AB4*'Conversion Factors'!$C$26^-2</f>
        <v>40.700876101437913</v>
      </c>
      <c r="AC5" s="15">
        <f>AC4*'Conversion Factors'!$C$26^-2</f>
        <v>40.51284890648212</v>
      </c>
      <c r="AD5" s="15">
        <f>AD4*'Conversion Factors'!$C$26^-2</f>
        <v>40.154549168227611</v>
      </c>
      <c r="AE5" s="15">
        <f>AE4*'Conversion Factors'!$C$26^-2</f>
        <v>39.818949403952324</v>
      </c>
      <c r="AF5" s="15">
        <f>AF4*'Conversion Factors'!$C$26^-2</f>
        <v>39.544783113202627</v>
      </c>
      <c r="AG5" s="15">
        <f>AG4*'Conversion Factors'!$C$26^-2</f>
        <v>39.288841402168401</v>
      </c>
      <c r="AH5" s="15">
        <f>AH4*'Conversion Factors'!$C$26^-2</f>
        <v>39.152899260776628</v>
      </c>
      <c r="AI5" s="15">
        <f>AI4*'Conversion Factors'!$C$26^-2</f>
        <v>38.881672644059989</v>
      </c>
      <c r="AJ5" s="15">
        <f>AJ4*'Conversion Factors'!$C$26^-2</f>
        <v>38.370768724644364</v>
      </c>
      <c r="AK5" s="15">
        <f>AK4*'Conversion Factors'!$C$26^-2</f>
        <v>38.021899031572467</v>
      </c>
      <c r="AL5" s="11" t="s">
        <v>207</v>
      </c>
      <c r="AM5" s="11">
        <v>1</v>
      </c>
    </row>
    <row r="6" spans="1:39" ht="14.7" customHeight="1" x14ac:dyDescent="0.25">
      <c r="A6" s="47" t="s">
        <v>23</v>
      </c>
      <c r="B6" s="11" t="s">
        <v>178</v>
      </c>
      <c r="C6" s="11" t="s">
        <v>206</v>
      </c>
      <c r="D6" s="11" t="s">
        <v>318</v>
      </c>
      <c r="E6" s="11">
        <v>2020</v>
      </c>
      <c r="F6" s="11" t="s">
        <v>315</v>
      </c>
      <c r="G6" s="15">
        <v>6.510675</v>
      </c>
      <c r="H6" s="15">
        <v>6.8567020000000003</v>
      </c>
      <c r="I6" s="15">
        <v>7.2496359999999997</v>
      </c>
      <c r="J6" s="15">
        <v>6.6572199999999997</v>
      </c>
      <c r="K6" s="15">
        <v>5.9549589999999997</v>
      </c>
      <c r="L6" s="15">
        <v>6.009741</v>
      </c>
      <c r="M6" s="15">
        <v>6.0242649999999998</v>
      </c>
      <c r="N6" s="15">
        <v>6.0342070000000003</v>
      </c>
      <c r="O6" s="15">
        <v>6.0121760000000002</v>
      </c>
      <c r="P6" s="15">
        <v>6.1642070000000002</v>
      </c>
      <c r="Q6" s="15">
        <v>6.2765180000000003</v>
      </c>
      <c r="R6" s="15">
        <v>6.266896</v>
      </c>
      <c r="S6" s="15">
        <v>6.2319680000000002</v>
      </c>
      <c r="T6" s="15">
        <v>6.3692200000000003</v>
      </c>
      <c r="U6" s="15">
        <v>6.4173739999999997</v>
      </c>
      <c r="V6" s="15">
        <v>6.4141339999999998</v>
      </c>
      <c r="W6" s="15">
        <v>6.3476780000000002</v>
      </c>
      <c r="X6" s="15">
        <v>6.3688580000000004</v>
      </c>
      <c r="Y6" s="15">
        <v>6.3522489999999996</v>
      </c>
      <c r="Z6" s="15">
        <v>6.3472369999999998</v>
      </c>
      <c r="AA6" s="15">
        <v>6.3213080000000001</v>
      </c>
      <c r="AB6" s="15">
        <v>6.3658460000000003</v>
      </c>
      <c r="AC6" s="15">
        <v>6.3054690000000004</v>
      </c>
      <c r="AD6" s="15">
        <v>6.3882209999999997</v>
      </c>
      <c r="AE6" s="15">
        <v>6.2814290000000002</v>
      </c>
      <c r="AF6" s="15">
        <v>6.3400270000000001</v>
      </c>
      <c r="AG6" s="15">
        <v>6.3616429999999999</v>
      </c>
      <c r="AH6" s="15">
        <v>6.4027690000000002</v>
      </c>
      <c r="AI6" s="15">
        <v>6.4351710000000004</v>
      </c>
      <c r="AJ6" s="15">
        <v>6.5138509999999998</v>
      </c>
      <c r="AK6" s="15">
        <v>6.5919030000000003</v>
      </c>
      <c r="AL6" s="11"/>
      <c r="AM6" s="11"/>
    </row>
    <row r="7" spans="1:39" ht="14.7" customHeight="1" x14ac:dyDescent="0.25">
      <c r="A7" s="48"/>
      <c r="B7" s="11" t="s">
        <v>178</v>
      </c>
      <c r="C7" s="11" t="s">
        <v>206</v>
      </c>
      <c r="D7" s="11" t="s">
        <v>171</v>
      </c>
      <c r="E7" s="11">
        <v>2020</v>
      </c>
      <c r="F7" s="11" t="s">
        <v>315</v>
      </c>
      <c r="G7" s="15">
        <f>G6*'Conversion Factors'!$D$37/1000000</f>
        <v>6.1708177649999998</v>
      </c>
      <c r="H7" s="15">
        <f>H6*'Conversion Factors'!$D$37/1000000</f>
        <v>6.4987821555999998</v>
      </c>
      <c r="I7" s="15">
        <f>I6*'Conversion Factors'!$D$37/1000000</f>
        <v>6.8712050007999999</v>
      </c>
      <c r="J7" s="15">
        <f>J6*'Conversion Factors'!$D$37/1000000</f>
        <v>6.3097131159999993</v>
      </c>
      <c r="K7" s="15">
        <f>K6*'Conversion Factors'!$D$37/1000000</f>
        <v>5.6441101401999996</v>
      </c>
      <c r="L7" s="15">
        <f>L6*'Conversion Factors'!$D$37/1000000</f>
        <v>5.6960325198000001</v>
      </c>
      <c r="M7" s="15">
        <f>M6*'Conversion Factors'!$D$37/1000000</f>
        <v>5.7097983669999994</v>
      </c>
      <c r="N7" s="15">
        <f>N6*'Conversion Factors'!$D$37/1000000</f>
        <v>5.7192213945999999</v>
      </c>
      <c r="O7" s="15">
        <f>O6*'Conversion Factors'!$D$37/1000000</f>
        <v>5.6983404128000004</v>
      </c>
      <c r="P7" s="15">
        <f>P6*'Conversion Factors'!$D$37/1000000</f>
        <v>5.8424353945999998</v>
      </c>
      <c r="Q7" s="15">
        <f>Q6*'Conversion Factors'!$D$37/1000000</f>
        <v>5.9488837604000002</v>
      </c>
      <c r="R7" s="15">
        <f>R6*'Conversion Factors'!$D$37/1000000</f>
        <v>5.9397640288000009</v>
      </c>
      <c r="S7" s="15">
        <f>S6*'Conversion Factors'!$D$37/1000000</f>
        <v>5.9066592703999996</v>
      </c>
      <c r="T7" s="15">
        <f>T6*'Conversion Factors'!$D$37/1000000</f>
        <v>6.0367467159999997</v>
      </c>
      <c r="U7" s="15">
        <f>U6*'Conversion Factors'!$D$37/1000000</f>
        <v>6.082387077199999</v>
      </c>
      <c r="V7" s="15">
        <f>V6*'Conversion Factors'!$D$37/1000000</f>
        <v>6.0793162051999996</v>
      </c>
      <c r="W7" s="15">
        <f>W6*'Conversion Factors'!$D$37/1000000</f>
        <v>6.0163292084000002</v>
      </c>
      <c r="X7" s="15">
        <f>X6*'Conversion Factors'!$D$37/1000000</f>
        <v>6.0364036124</v>
      </c>
      <c r="Y7" s="15">
        <f>Y6*'Conversion Factors'!$D$37/1000000</f>
        <v>6.0206616021999997</v>
      </c>
      <c r="Z7" s="15">
        <f>Z6*'Conversion Factors'!$D$37/1000000</f>
        <v>6.0159112286000003</v>
      </c>
      <c r="AA7" s="15">
        <f>AA6*'Conversion Factors'!$D$37/1000000</f>
        <v>5.9913357224000006</v>
      </c>
      <c r="AB7" s="15">
        <f>AB6*'Conversion Factors'!$D$37/1000000</f>
        <v>6.0335488387999998</v>
      </c>
      <c r="AC7" s="15">
        <f>AC6*'Conversion Factors'!$D$37/1000000</f>
        <v>5.976323518200001</v>
      </c>
      <c r="AD7" s="15">
        <f>AD6*'Conversion Factors'!$D$37/1000000</f>
        <v>6.0547558637999996</v>
      </c>
      <c r="AE7" s="15">
        <f>AE6*'Conversion Factors'!$D$37/1000000</f>
        <v>5.9535384061999999</v>
      </c>
      <c r="AF7" s="15">
        <f>AF6*'Conversion Factors'!$D$37/1000000</f>
        <v>6.0090775905999996</v>
      </c>
      <c r="AG7" s="15">
        <f>AG6*'Conversion Factors'!$D$37/1000000</f>
        <v>6.0295652353999998</v>
      </c>
      <c r="AH7" s="15">
        <f>AH6*'Conversion Factors'!$D$37/1000000</f>
        <v>6.0685444581999999</v>
      </c>
      <c r="AI7" s="15">
        <f>AI6*'Conversion Factors'!$D$37/1000000</f>
        <v>6.0992550738000002</v>
      </c>
      <c r="AJ7" s="15">
        <f>AJ6*'Conversion Factors'!$D$37/1000000</f>
        <v>6.1738279777999994</v>
      </c>
      <c r="AK7" s="15">
        <f>AK6*'Conversion Factors'!$D$37/1000000</f>
        <v>6.2478056634000003</v>
      </c>
      <c r="AL7" s="11" t="s">
        <v>207</v>
      </c>
      <c r="AM7" s="11"/>
    </row>
    <row r="8" spans="1:39" ht="14.7" customHeight="1" x14ac:dyDescent="0.25">
      <c r="A8" s="48"/>
      <c r="B8" s="11" t="s">
        <v>178</v>
      </c>
      <c r="C8" s="11" t="s">
        <v>206</v>
      </c>
      <c r="D8" s="11" t="s">
        <v>171</v>
      </c>
      <c r="E8" s="11">
        <v>2020</v>
      </c>
      <c r="F8" s="11" t="s">
        <v>314</v>
      </c>
      <c r="G8" s="15">
        <f>G7*'Conversion Factors'!C$23</f>
        <v>8.5157285156999993</v>
      </c>
      <c r="H8" s="15">
        <f>H7*'Conversion Factors'!D$23</f>
        <v>8.7733559100600012</v>
      </c>
      <c r="I8" s="15">
        <f>I7*'Conversion Factors'!E$23</f>
        <v>9.2074147010720004</v>
      </c>
      <c r="J8" s="15">
        <f>J7*'Conversion Factors'!F$23</f>
        <v>8.4550155754399992</v>
      </c>
      <c r="K8" s="15">
        <f>K7*'Conversion Factors'!G$23</f>
        <v>7.506666486466</v>
      </c>
      <c r="L8" s="15">
        <f>L7*'Conversion Factors'!H$23</f>
        <v>7.5187629261360005</v>
      </c>
      <c r="M8" s="15">
        <f>M7*'Conversion Factors'!I$23</f>
        <v>7.53693384444</v>
      </c>
      <c r="N8" s="15">
        <f>N7*'Conversion Factors'!J$23</f>
        <v>7.5493722408720005</v>
      </c>
      <c r="O8" s="15">
        <f>O7*'Conversion Factors'!K$23</f>
        <v>7.5218093448960008</v>
      </c>
      <c r="P8" s="15">
        <f>P7*'Conversion Factors'!L$23</f>
        <v>7.59516601298</v>
      </c>
      <c r="Q8" s="15">
        <f>Q7*'Conversion Factors'!M$23</f>
        <v>7.7335488885200006</v>
      </c>
      <c r="R8" s="15">
        <f>R7*'Conversion Factors'!N$23</f>
        <v>7.662295597152001</v>
      </c>
      <c r="S8" s="15">
        <f>S7*'Conversion Factors'!O$23</f>
        <v>7.6195904588159999</v>
      </c>
      <c r="T8" s="15">
        <f>T7*'Conversion Factors'!P$23</f>
        <v>7.7270357964800001</v>
      </c>
      <c r="U8" s="15">
        <f>U7*'Conversion Factors'!Q$23</f>
        <v>7.7854554588159992</v>
      </c>
      <c r="V8" s="15">
        <f>V7*'Conversion Factors'!R$23</f>
        <v>7.7815247426559999</v>
      </c>
      <c r="W8" s="15">
        <f>W7*'Conversion Factors'!S$23</f>
        <v>7.7009013867520002</v>
      </c>
      <c r="X8" s="15">
        <f>X7*'Conversion Factors'!T$23</f>
        <v>7.7265966238720001</v>
      </c>
      <c r="Y8" s="15">
        <f>Y7*'Conversion Factors'!U$23</f>
        <v>7.7064468508159996</v>
      </c>
      <c r="Z8" s="15">
        <f>Z7*'Conversion Factors'!V$23</f>
        <v>7.7003663726080003</v>
      </c>
      <c r="AA8" s="15">
        <f>AA7*'Conversion Factors'!W$23</f>
        <v>7.6689097246720008</v>
      </c>
      <c r="AB8" s="15">
        <f>AB7*'Conversion Factors'!X$23</f>
        <v>7.722942513664</v>
      </c>
      <c r="AC8" s="15">
        <f>AC7*'Conversion Factors'!Y$23</f>
        <v>7.6496941032960013</v>
      </c>
      <c r="AD8" s="15">
        <f>AD7*'Conversion Factors'!Z$23</f>
        <v>7.7500875056639993</v>
      </c>
      <c r="AE8" s="15">
        <f>AE7*'Conversion Factors'!AA$23</f>
        <v>7.6205291599359999</v>
      </c>
      <c r="AF8" s="15">
        <f>AF7*'Conversion Factors'!AB$23</f>
        <v>7.6916193159679995</v>
      </c>
      <c r="AG8" s="15">
        <f>AG7*'Conversion Factors'!AC$23</f>
        <v>7.7178435013120001</v>
      </c>
      <c r="AH8" s="15">
        <f>AH7*'Conversion Factors'!AD$23</f>
        <v>7.7677369064960002</v>
      </c>
      <c r="AI8" s="15">
        <f>AI7*'Conversion Factors'!AE$23</f>
        <v>7.8070464944640001</v>
      </c>
      <c r="AJ8" s="15">
        <f>AJ7*'Conversion Factors'!AF$23</f>
        <v>7.9024998115839997</v>
      </c>
      <c r="AK8" s="15">
        <f>AK7*'Conversion Factors'!AG$23</f>
        <v>7.9971912491520003</v>
      </c>
      <c r="AL8" s="11" t="s">
        <v>207</v>
      </c>
      <c r="AM8" s="11"/>
    </row>
    <row r="9" spans="1:39" ht="14.7" customHeight="1" x14ac:dyDescent="0.25">
      <c r="A9" s="49"/>
      <c r="B9" s="11" t="s">
        <v>178</v>
      </c>
      <c r="C9" s="11" t="s">
        <v>206</v>
      </c>
      <c r="D9" s="11" t="s">
        <v>171</v>
      </c>
      <c r="E9" s="11">
        <v>2018</v>
      </c>
      <c r="F9" s="11" t="s">
        <v>314</v>
      </c>
      <c r="G9" s="15">
        <f>G8*'Conversion Factors'!$C$26^($E9-$E8)</f>
        <v>8.1850523987889279</v>
      </c>
      <c r="H9" s="15">
        <f>H8*'Conversion Factors'!$C$26^($E9-$E8)</f>
        <v>8.4326758074394483</v>
      </c>
      <c r="I9" s="15">
        <f>I8*'Conversion Factors'!$C$26^($E9-$E8)</f>
        <v>8.849879566582084</v>
      </c>
      <c r="J9" s="15">
        <f>J8*'Conversion Factors'!$C$26^($E9-$E8)</f>
        <v>8.1266970159938481</v>
      </c>
      <c r="K9" s="15">
        <f>K8*'Conversion Factors'!$C$26^($E9-$E8)</f>
        <v>7.2151734779565553</v>
      </c>
      <c r="L9" s="15">
        <f>L8*'Conversion Factors'!$C$26^($E9-$E8)</f>
        <v>7.2268001981314889</v>
      </c>
      <c r="M9" s="15">
        <f>M8*'Conversion Factors'!$C$26^($E9-$E8)</f>
        <v>7.2442655175317192</v>
      </c>
      <c r="N9" s="15">
        <f>N8*'Conversion Factors'!$C$26^($E9-$E8)</f>
        <v>7.25622091587082</v>
      </c>
      <c r="O9" s="15">
        <f>O8*'Conversion Factors'!$C$26^($E9-$E8)</f>
        <v>7.2297283207381788</v>
      </c>
      <c r="P9" s="15">
        <f>P8*'Conversion Factors'!$C$26^($E9-$E8)</f>
        <v>7.3002364599961558</v>
      </c>
      <c r="Q9" s="15">
        <f>Q8*'Conversion Factors'!$C$26^($E9-$E8)</f>
        <v>7.4332457598231461</v>
      </c>
      <c r="R9" s="15">
        <f>R8*'Conversion Factors'!$C$26^($E9-$E8)</f>
        <v>7.364759320599771</v>
      </c>
      <c r="S9" s="15">
        <f>S8*'Conversion Factors'!$C$26^($E9-$E8)</f>
        <v>7.3237124748327567</v>
      </c>
      <c r="T9" s="15">
        <f>T8*'Conversion Factors'!$C$26^($E9-$E8)</f>
        <v>7.4269855790849677</v>
      </c>
      <c r="U9" s="15">
        <f>U8*'Conversion Factors'!$C$26^($E9-$E8)</f>
        <v>7.4831367347327946</v>
      </c>
      <c r="V9" s="15">
        <f>V8*'Conversion Factors'!$C$26^($E9-$E8)</f>
        <v>7.4793586530718956</v>
      </c>
      <c r="W9" s="15">
        <f>W8*'Conversion Factors'!$C$26^($E9-$E8)</f>
        <v>7.4018660003383321</v>
      </c>
      <c r="X9" s="15">
        <f>X8*'Conversion Factors'!$C$26^($E9-$E8)</f>
        <v>7.4265634600845836</v>
      </c>
      <c r="Y9" s="15">
        <f>Y8*'Conversion Factors'!$C$26^($E9-$E8)</f>
        <v>7.4071961272741254</v>
      </c>
      <c r="Z9" s="15">
        <f>Z8*'Conversion Factors'!$C$26^($E9-$E8)</f>
        <v>7.4013517614455981</v>
      </c>
      <c r="AA9" s="15">
        <f>AA8*'Conversion Factors'!$C$26^($E9-$E8)</f>
        <v>7.3711166134871213</v>
      </c>
      <c r="AB9" s="15">
        <f>AB8*'Conversion Factors'!$C$26^($E9-$E8)</f>
        <v>7.4230512434294509</v>
      </c>
      <c r="AC9" s="15">
        <f>AC8*'Conversion Factors'!$C$26^($E9-$E8)</f>
        <v>7.3526471581084216</v>
      </c>
      <c r="AD9" s="15">
        <f>AD8*'Conversion Factors'!$C$26^($E9-$E8)</f>
        <v>7.4491421623068046</v>
      </c>
      <c r="AE9" s="15">
        <f>AE8*'Conversion Factors'!$C$26^($E9-$E8)</f>
        <v>7.3246147250442144</v>
      </c>
      <c r="AF9" s="15">
        <f>AF8*'Conversion Factors'!$C$26^($E9-$E8)</f>
        <v>7.3929443636755092</v>
      </c>
      <c r="AG9" s="15">
        <f>AG8*'Conversion Factors'!$C$26^($E9-$E8)</f>
        <v>7.4181502319415618</v>
      </c>
      <c r="AH9" s="15">
        <f>AH8*'Conversion Factors'!$C$26^($E9-$E8)</f>
        <v>7.4661062153940794</v>
      </c>
      <c r="AI9" s="15">
        <f>AI8*'Conversion Factors'!$C$26^($E9-$E8)</f>
        <v>7.5038893641522497</v>
      </c>
      <c r="AJ9" s="15">
        <f>AJ8*'Conversion Factors'!$C$26^($E9-$E8)</f>
        <v>7.5956361126336027</v>
      </c>
      <c r="AK9" s="15">
        <f>AK8*'Conversion Factors'!$C$26^($E9-$E8)</f>
        <v>7.6866505662745102</v>
      </c>
      <c r="AL9" s="11" t="s">
        <v>207</v>
      </c>
      <c r="AM9" s="11">
        <v>1</v>
      </c>
    </row>
    <row r="10" spans="1:39" ht="14.7" customHeight="1" x14ac:dyDescent="0.25">
      <c r="A10" s="47" t="s">
        <v>25</v>
      </c>
      <c r="B10" s="11" t="s">
        <v>178</v>
      </c>
      <c r="C10" s="11" t="s">
        <v>206</v>
      </c>
      <c r="D10" s="11" t="s">
        <v>318</v>
      </c>
      <c r="E10" s="11">
        <v>2020</v>
      </c>
      <c r="F10" s="11" t="s">
        <v>315</v>
      </c>
      <c r="G10" s="15">
        <v>18.300158</v>
      </c>
      <c r="H10" s="15">
        <v>18.538595000000001</v>
      </c>
      <c r="I10" s="15">
        <v>18.934725</v>
      </c>
      <c r="J10" s="15">
        <v>20.012312000000001</v>
      </c>
      <c r="K10" s="15">
        <v>20.298399</v>
      </c>
      <c r="L10" s="15">
        <v>20.380479999999999</v>
      </c>
      <c r="M10" s="15">
        <v>20.394877999999999</v>
      </c>
      <c r="N10" s="15">
        <v>20.692333000000001</v>
      </c>
      <c r="O10" s="15">
        <v>21.146103</v>
      </c>
      <c r="P10" s="15">
        <v>21.359940000000002</v>
      </c>
      <c r="Q10" s="15">
        <v>21.76829</v>
      </c>
      <c r="R10" s="15">
        <v>21.990849000000001</v>
      </c>
      <c r="S10" s="15">
        <v>22.260691000000001</v>
      </c>
      <c r="T10" s="15">
        <v>22.403706</v>
      </c>
      <c r="U10" s="15">
        <v>22.520401</v>
      </c>
      <c r="V10" s="15">
        <v>22.637810000000002</v>
      </c>
      <c r="W10" s="15">
        <v>22.726096999999999</v>
      </c>
      <c r="X10" s="15">
        <v>22.98621</v>
      </c>
      <c r="Y10" s="15">
        <v>23.212467</v>
      </c>
      <c r="Z10" s="15">
        <v>23.206931999999998</v>
      </c>
      <c r="AA10" s="15">
        <v>23.606432000000002</v>
      </c>
      <c r="AB10" s="15">
        <v>23.835605999999999</v>
      </c>
      <c r="AC10" s="15">
        <v>23.978109</v>
      </c>
      <c r="AD10" s="15">
        <v>24.24597</v>
      </c>
      <c r="AE10" s="15">
        <v>24.249009999999998</v>
      </c>
      <c r="AF10" s="15">
        <v>24.264718999999999</v>
      </c>
      <c r="AG10" s="15">
        <v>24.567634999999999</v>
      </c>
      <c r="AH10" s="15">
        <v>24.694358999999999</v>
      </c>
      <c r="AI10" s="15">
        <v>24.671917000000001</v>
      </c>
      <c r="AJ10" s="15">
        <v>24.788741999999999</v>
      </c>
      <c r="AK10" s="15">
        <v>24.762518</v>
      </c>
      <c r="AL10" s="11"/>
      <c r="AM10" s="11"/>
    </row>
    <row r="11" spans="1:39" ht="14.7" customHeight="1" x14ac:dyDescent="0.25">
      <c r="A11" s="48"/>
      <c r="B11" s="11" t="s">
        <v>178</v>
      </c>
      <c r="C11" s="11" t="s">
        <v>206</v>
      </c>
      <c r="D11" s="11" t="s">
        <v>171</v>
      </c>
      <c r="E11" s="11">
        <v>2020</v>
      </c>
      <c r="F11" s="11" t="s">
        <v>315</v>
      </c>
      <c r="G11" s="15">
        <f>G10*'Conversion Factors'!$D$37/1000000</f>
        <v>17.3448897524</v>
      </c>
      <c r="H11" s="15">
        <f>H10*'Conversion Factors'!$D$37/1000000</f>
        <v>17.570880341000002</v>
      </c>
      <c r="I11" s="15">
        <f>I10*'Conversion Factors'!$D$37/1000000</f>
        <v>17.946332354999999</v>
      </c>
      <c r="J11" s="15">
        <f>J10*'Conversion Factors'!$D$37/1000000</f>
        <v>18.967669313599998</v>
      </c>
      <c r="K11" s="15">
        <f>K10*'Conversion Factors'!$D$37/1000000</f>
        <v>19.2388225722</v>
      </c>
      <c r="L11" s="15">
        <f>L10*'Conversion Factors'!$D$37/1000000</f>
        <v>19.316618943999998</v>
      </c>
      <c r="M11" s="15">
        <f>M10*'Conversion Factors'!$D$37/1000000</f>
        <v>19.330265368399999</v>
      </c>
      <c r="N11" s="15">
        <f>N10*'Conversion Factors'!$D$37/1000000</f>
        <v>19.612193217399998</v>
      </c>
      <c r="O11" s="15">
        <f>O10*'Conversion Factors'!$D$37/1000000</f>
        <v>20.042276423400001</v>
      </c>
      <c r="P11" s="15">
        <f>P10*'Conversion Factors'!$D$37/1000000</f>
        <v>20.244951132000004</v>
      </c>
      <c r="Q11" s="15">
        <f>Q10*'Conversion Factors'!$D$37/1000000</f>
        <v>20.631985262000001</v>
      </c>
      <c r="R11" s="15">
        <f>R10*'Conversion Factors'!$D$37/1000000</f>
        <v>20.842926682199998</v>
      </c>
      <c r="S11" s="15">
        <f>S10*'Conversion Factors'!$D$37/1000000</f>
        <v>21.098682929799999</v>
      </c>
      <c r="T11" s="15">
        <f>T10*'Conversion Factors'!$D$37/1000000</f>
        <v>21.234232546799998</v>
      </c>
      <c r="U11" s="15">
        <f>U10*'Conversion Factors'!$D$37/1000000</f>
        <v>21.344836067799999</v>
      </c>
      <c r="V11" s="15">
        <f>V10*'Conversion Factors'!$D$37/1000000</f>
        <v>21.456116317999999</v>
      </c>
      <c r="W11" s="15">
        <f>W10*'Conversion Factors'!$D$37/1000000</f>
        <v>21.539794736600001</v>
      </c>
      <c r="X11" s="15">
        <f>X10*'Conversion Factors'!$D$37/1000000</f>
        <v>21.786329838</v>
      </c>
      <c r="Y11" s="15">
        <f>Y10*'Conversion Factors'!$D$37/1000000</f>
        <v>22.000776222600003</v>
      </c>
      <c r="Z11" s="15">
        <f>Z10*'Conversion Factors'!$D$37/1000000</f>
        <v>21.9955301496</v>
      </c>
      <c r="AA11" s="15">
        <f>AA10*'Conversion Factors'!$D$37/1000000</f>
        <v>22.374176249600001</v>
      </c>
      <c r="AB11" s="15">
        <f>AB10*'Conversion Factors'!$D$37/1000000</f>
        <v>22.591387366799999</v>
      </c>
      <c r="AC11" s="15">
        <f>AC10*'Conversion Factors'!$D$37/1000000</f>
        <v>22.726451710199999</v>
      </c>
      <c r="AD11" s="15">
        <f>AD10*'Conversion Factors'!$D$37/1000000</f>
        <v>22.980330366</v>
      </c>
      <c r="AE11" s="15">
        <f>AE10*'Conversion Factors'!$D$37/1000000</f>
        <v>22.983211678</v>
      </c>
      <c r="AF11" s="15">
        <f>AF10*'Conversion Factors'!$D$37/1000000</f>
        <v>22.998100668200003</v>
      </c>
      <c r="AG11" s="15">
        <f>AG10*'Conversion Factors'!$D$37/1000000</f>
        <v>23.285204452999999</v>
      </c>
      <c r="AH11" s="15">
        <f>AH10*'Conversion Factors'!$D$37/1000000</f>
        <v>23.405313460199999</v>
      </c>
      <c r="AI11" s="15">
        <f>AI10*'Conversion Factors'!$D$37/1000000</f>
        <v>23.3840429326</v>
      </c>
      <c r="AJ11" s="15">
        <f>AJ10*'Conversion Factors'!$D$37/1000000</f>
        <v>23.4947696676</v>
      </c>
      <c r="AK11" s="15">
        <f>AK10*'Conversion Factors'!$D$37/1000000</f>
        <v>23.469914560400003</v>
      </c>
      <c r="AL11" s="11" t="s">
        <v>207</v>
      </c>
      <c r="AM11" s="11"/>
    </row>
    <row r="12" spans="1:39" ht="14.7" customHeight="1" x14ac:dyDescent="0.25">
      <c r="A12" s="48"/>
      <c r="B12" s="11" t="s">
        <v>178</v>
      </c>
      <c r="C12" s="11" t="s">
        <v>206</v>
      </c>
      <c r="D12" s="11" t="s">
        <v>171</v>
      </c>
      <c r="E12" s="11">
        <v>2020</v>
      </c>
      <c r="F12" s="11" t="s">
        <v>314</v>
      </c>
      <c r="G12" s="15">
        <f>G11*'Conversion Factors'!C$23</f>
        <v>23.935947858311998</v>
      </c>
      <c r="H12" s="15">
        <f>H11*'Conversion Factors'!D$23</f>
        <v>23.720688460350004</v>
      </c>
      <c r="I12" s="15">
        <f>I11*'Conversion Factors'!E$23</f>
        <v>24.0480853557</v>
      </c>
      <c r="J12" s="15">
        <f>J11*'Conversion Factors'!F$23</f>
        <v>25.416676880223999</v>
      </c>
      <c r="K12" s="15">
        <f>K11*'Conversion Factors'!G$23</f>
        <v>25.587634021026002</v>
      </c>
      <c r="L12" s="15">
        <f>L11*'Conversion Factors'!H$23</f>
        <v>25.497937006079997</v>
      </c>
      <c r="M12" s="15">
        <f>M11*'Conversion Factors'!I$23</f>
        <v>25.515950286288</v>
      </c>
      <c r="N12" s="15">
        <f>N11*'Conversion Factors'!J$23</f>
        <v>25.888095046967997</v>
      </c>
      <c r="O12" s="15">
        <f>O11*'Conversion Factors'!K$23</f>
        <v>26.455804878888003</v>
      </c>
      <c r="P12" s="15">
        <f>P11*'Conversion Factors'!L$23</f>
        <v>26.318436471600005</v>
      </c>
      <c r="Q12" s="15">
        <f>Q11*'Conversion Factors'!M$23</f>
        <v>26.821580840600003</v>
      </c>
      <c r="R12" s="15">
        <f>R11*'Conversion Factors'!N$23</f>
        <v>26.887375420037998</v>
      </c>
      <c r="S12" s="15">
        <f>S11*'Conversion Factors'!O$23</f>
        <v>27.217300979442001</v>
      </c>
      <c r="T12" s="15">
        <f>T11*'Conversion Factors'!P$23</f>
        <v>27.179817659903996</v>
      </c>
      <c r="U12" s="15">
        <f>U11*'Conversion Factors'!Q$23</f>
        <v>27.321390166783999</v>
      </c>
      <c r="V12" s="15">
        <f>V11*'Conversion Factors'!R$23</f>
        <v>27.463828887039998</v>
      </c>
      <c r="W12" s="15">
        <f>W11*'Conversion Factors'!S$23</f>
        <v>27.570937262848002</v>
      </c>
      <c r="X12" s="15">
        <f>X11*'Conversion Factors'!T$23</f>
        <v>27.886502192640002</v>
      </c>
      <c r="Y12" s="15">
        <f>Y11*'Conversion Factors'!U$23</f>
        <v>28.160993564928003</v>
      </c>
      <c r="Z12" s="15">
        <f>Z11*'Conversion Factors'!V$23</f>
        <v>28.154278591488001</v>
      </c>
      <c r="AA12" s="15">
        <f>AA11*'Conversion Factors'!W$23</f>
        <v>28.638945599488004</v>
      </c>
      <c r="AB12" s="15">
        <f>AB11*'Conversion Factors'!X$23</f>
        <v>28.916975829504</v>
      </c>
      <c r="AC12" s="15">
        <f>AC11*'Conversion Factors'!Y$23</f>
        <v>29.089858189055999</v>
      </c>
      <c r="AD12" s="15">
        <f>AD11*'Conversion Factors'!Z$23</f>
        <v>29.414822868480002</v>
      </c>
      <c r="AE12" s="15">
        <f>AE11*'Conversion Factors'!AA$23</f>
        <v>29.418510947840002</v>
      </c>
      <c r="AF12" s="15">
        <f>AF11*'Conversion Factors'!AB$23</f>
        <v>29.437568855296004</v>
      </c>
      <c r="AG12" s="15">
        <f>AG11*'Conversion Factors'!AC$23</f>
        <v>29.80506169984</v>
      </c>
      <c r="AH12" s="15">
        <f>AH11*'Conversion Factors'!AD$23</f>
        <v>29.958801229056</v>
      </c>
      <c r="AI12" s="15">
        <f>AI11*'Conversion Factors'!AE$23</f>
        <v>29.931574953727999</v>
      </c>
      <c r="AJ12" s="15">
        <f>AJ11*'Conversion Factors'!AF$23</f>
        <v>30.073305174528002</v>
      </c>
      <c r="AK12" s="15">
        <f>AK11*'Conversion Factors'!AG$23</f>
        <v>30.041490637312005</v>
      </c>
      <c r="AL12" s="11" t="s">
        <v>207</v>
      </c>
      <c r="AM12" s="11"/>
    </row>
    <row r="13" spans="1:39" ht="14.7" customHeight="1" x14ac:dyDescent="0.25">
      <c r="A13" s="49"/>
      <c r="B13" s="11" t="s">
        <v>178</v>
      </c>
      <c r="C13" s="11" t="s">
        <v>206</v>
      </c>
      <c r="D13" s="11" t="s">
        <v>171</v>
      </c>
      <c r="E13" s="11">
        <v>2018</v>
      </c>
      <c r="F13" s="11" t="s">
        <v>314</v>
      </c>
      <c r="G13" s="15">
        <f>G12*'Conversion Factors'!$C$26^-2</f>
        <v>23.00648583074971</v>
      </c>
      <c r="H13" s="15">
        <f>H12*'Conversion Factors'!$C$26^-2</f>
        <v>22.799585217560558</v>
      </c>
      <c r="I13" s="15">
        <f>I12*'Conversion Factors'!$C$26^-2</f>
        <v>23.114268892445214</v>
      </c>
      <c r="J13" s="15">
        <f>J12*'Conversion Factors'!$C$26^-2</f>
        <v>24.429716340084582</v>
      </c>
      <c r="K13" s="15">
        <f>K12*'Conversion Factors'!$C$26^-2</f>
        <v>24.594035006753174</v>
      </c>
      <c r="L13" s="15">
        <f>L12*'Conversion Factors'!$C$26^-2</f>
        <v>24.507821036216839</v>
      </c>
      <c r="M13" s="15">
        <f>M12*'Conversion Factors'!$C$26^-2</f>
        <v>24.525134838800462</v>
      </c>
      <c r="N13" s="15">
        <f>N12*'Conversion Factors'!$C$26^-2</f>
        <v>24.882828764867359</v>
      </c>
      <c r="O13" s="15">
        <f>O12*'Conversion Factors'!$C$26^-2</f>
        <v>25.428493732110731</v>
      </c>
      <c r="P13" s="15">
        <f>P12*'Conversion Factors'!$C$26^-2</f>
        <v>25.296459507497122</v>
      </c>
      <c r="Q13" s="15">
        <f>Q12*'Conversion Factors'!$C$26^-2</f>
        <v>25.780066167435606</v>
      </c>
      <c r="R13" s="15">
        <f>R12*'Conversion Factors'!$C$26^-2</f>
        <v>25.843305863166091</v>
      </c>
      <c r="S13" s="15">
        <f>S12*'Conversion Factors'!$C$26^-2</f>
        <v>26.160420010997697</v>
      </c>
      <c r="T13" s="15">
        <f>T12*'Conversion Factors'!$C$26^-2</f>
        <v>26.124392214440597</v>
      </c>
      <c r="U13" s="15">
        <f>U12*'Conversion Factors'!$C$26^-2</f>
        <v>26.260467288335256</v>
      </c>
      <c r="V13" s="15">
        <f>V12*'Conversion Factors'!$C$26^-2</f>
        <v>26.397374939484813</v>
      </c>
      <c r="W13" s="15">
        <f>W12*'Conversion Factors'!$C$26^-2</f>
        <v>26.500324166520571</v>
      </c>
      <c r="X13" s="15">
        <f>X12*'Conversion Factors'!$C$26^-2</f>
        <v>26.803635325490198</v>
      </c>
      <c r="Y13" s="15">
        <f>Y12*'Conversion Factors'!$C$26^-2</f>
        <v>27.067467863252599</v>
      </c>
      <c r="Z13" s="15">
        <f>Z12*'Conversion Factors'!$C$26^-2</f>
        <v>27.061013640415229</v>
      </c>
      <c r="AA13" s="15">
        <f>AA12*'Conversion Factors'!$C$26^-2</f>
        <v>27.526860437800853</v>
      </c>
      <c r="AB13" s="15">
        <f>AB12*'Conversion Factors'!$C$26^-2</f>
        <v>27.794094415132644</v>
      </c>
      <c r="AC13" s="15">
        <f>AC12*'Conversion Factors'!$C$26^-2</f>
        <v>27.960263541960785</v>
      </c>
      <c r="AD13" s="15">
        <f>AD12*'Conversion Factors'!$C$26^-2</f>
        <v>28.272609446828145</v>
      </c>
      <c r="AE13" s="15">
        <f>AE12*'Conversion Factors'!$C$26^-2</f>
        <v>28.276154313571706</v>
      </c>
      <c r="AF13" s="15">
        <f>AF12*'Conversion Factors'!$C$26^-2</f>
        <v>28.294472179254139</v>
      </c>
      <c r="AG13" s="15">
        <f>AG12*'Conversion Factors'!$C$26^-2</f>
        <v>28.647694828758169</v>
      </c>
      <c r="AH13" s="15">
        <f>AH12*'Conversion Factors'!$C$26^-2</f>
        <v>28.795464464682816</v>
      </c>
      <c r="AI13" s="15">
        <f>AI12*'Conversion Factors'!$C$26^-2</f>
        <v>28.769295418808152</v>
      </c>
      <c r="AJ13" s="15">
        <f>AJ12*'Conversion Factors'!$C$26^-2</f>
        <v>28.905522082399081</v>
      </c>
      <c r="AK13" s="15">
        <f>AK12*'Conversion Factors'!$C$26^-2</f>
        <v>28.874942942437531</v>
      </c>
      <c r="AL13" s="11" t="s">
        <v>207</v>
      </c>
      <c r="AM13" s="11">
        <v>1</v>
      </c>
    </row>
    <row r="14" spans="1:39" ht="14.7" customHeight="1" x14ac:dyDescent="0.25">
      <c r="A14" s="47" t="s">
        <v>27</v>
      </c>
      <c r="B14" s="11" t="s">
        <v>178</v>
      </c>
      <c r="C14" s="11" t="s">
        <v>206</v>
      </c>
      <c r="D14" s="11" t="s">
        <v>318</v>
      </c>
      <c r="E14" s="11">
        <v>2020</v>
      </c>
      <c r="F14" s="11" t="s">
        <v>315</v>
      </c>
      <c r="G14" s="15">
        <v>5.2456480000000001</v>
      </c>
      <c r="H14" s="15">
        <v>4.1130639999999996</v>
      </c>
      <c r="I14" s="15">
        <v>5.2783280000000001</v>
      </c>
      <c r="J14" s="15">
        <v>6.9199250000000001</v>
      </c>
      <c r="K14" s="15">
        <v>8.1171589999999991</v>
      </c>
      <c r="L14" s="15">
        <v>9.2036300000000004</v>
      </c>
      <c r="M14" s="15">
        <v>10.177586</v>
      </c>
      <c r="N14" s="15">
        <v>10.470817</v>
      </c>
      <c r="O14" s="15">
        <v>10.863927</v>
      </c>
      <c r="P14" s="15">
        <v>11.148006000000001</v>
      </c>
      <c r="Q14" s="15">
        <v>11.546129000000001</v>
      </c>
      <c r="R14" s="15">
        <v>11.779501</v>
      </c>
      <c r="S14" s="15">
        <v>12.056772</v>
      </c>
      <c r="T14" s="15">
        <v>12.232459</v>
      </c>
      <c r="U14" s="15">
        <v>12.345602</v>
      </c>
      <c r="V14" s="15">
        <v>12.475099</v>
      </c>
      <c r="W14" s="15">
        <v>12.512390999999999</v>
      </c>
      <c r="X14" s="15">
        <v>12.487568</v>
      </c>
      <c r="Y14" s="15">
        <v>12.745435000000001</v>
      </c>
      <c r="Z14" s="15">
        <v>12.753360000000001</v>
      </c>
      <c r="AA14" s="15">
        <v>13.635845</v>
      </c>
      <c r="AB14" s="15">
        <v>13.913387999999999</v>
      </c>
      <c r="AC14" s="15">
        <v>14.030181000000001</v>
      </c>
      <c r="AD14" s="15">
        <v>14.064551</v>
      </c>
      <c r="AE14" s="15">
        <v>14.178037</v>
      </c>
      <c r="AF14" s="15">
        <v>14.184692</v>
      </c>
      <c r="AG14" s="15">
        <v>14.358651</v>
      </c>
      <c r="AH14" s="15">
        <v>14.483931</v>
      </c>
      <c r="AI14" s="15">
        <v>14.563516999999999</v>
      </c>
      <c r="AJ14" s="15">
        <v>14.665141</v>
      </c>
      <c r="AK14" s="15">
        <v>14.762067</v>
      </c>
      <c r="AL14" s="11"/>
      <c r="AM14" s="11"/>
    </row>
    <row r="15" spans="1:39" ht="14.7" customHeight="1" x14ac:dyDescent="0.25">
      <c r="A15" s="48"/>
      <c r="B15" s="11" t="s">
        <v>178</v>
      </c>
      <c r="C15" s="11" t="s">
        <v>206</v>
      </c>
      <c r="D15" s="11" t="s">
        <v>171</v>
      </c>
      <c r="E15" s="11">
        <v>2020</v>
      </c>
      <c r="F15" s="11" t="s">
        <v>315</v>
      </c>
      <c r="G15" s="15">
        <f>G14*'Conversion Factors'!$D$37/1000000</f>
        <v>4.9718251744000002</v>
      </c>
      <c r="H15" s="15">
        <f>H14*'Conversion Factors'!$D$37/1000000</f>
        <v>3.8983620591999997</v>
      </c>
      <c r="I15" s="15">
        <f>I14*'Conversion Factors'!$D$37/1000000</f>
        <v>5.0027992784000004</v>
      </c>
      <c r="J15" s="15">
        <f>J14*'Conversion Factors'!$D$37/1000000</f>
        <v>6.5587049149999999</v>
      </c>
      <c r="K15" s="15">
        <f>K14*'Conversion Factors'!$D$37/1000000</f>
        <v>7.6934433001999993</v>
      </c>
      <c r="L15" s="15">
        <f>L14*'Conversion Factors'!$D$37/1000000</f>
        <v>8.7232005140000002</v>
      </c>
      <c r="M15" s="15">
        <f>M14*'Conversion Factors'!$D$37/1000000</f>
        <v>9.6463160107999997</v>
      </c>
      <c r="N15" s="15">
        <f>N14*'Conversion Factors'!$D$37/1000000</f>
        <v>9.9242403526</v>
      </c>
      <c r="O15" s="15">
        <f>O14*'Conversion Factors'!$D$37/1000000</f>
        <v>10.296830010600001</v>
      </c>
      <c r="P15" s="15">
        <f>P14*'Conversion Factors'!$D$37/1000000</f>
        <v>10.5660800868</v>
      </c>
      <c r="Q15" s="15">
        <f>Q14*'Conversion Factors'!$D$37/1000000</f>
        <v>10.943421066200001</v>
      </c>
      <c r="R15" s="15">
        <f>R14*'Conversion Factors'!$D$37/1000000</f>
        <v>11.164611047799999</v>
      </c>
      <c r="S15" s="15">
        <f>S14*'Conversion Factors'!$D$37/1000000</f>
        <v>11.4274085016</v>
      </c>
      <c r="T15" s="15">
        <f>T14*'Conversion Factors'!$D$37/1000000</f>
        <v>11.593924640200001</v>
      </c>
      <c r="U15" s="15">
        <f>U14*'Conversion Factors'!$D$37/1000000</f>
        <v>11.7011615756</v>
      </c>
      <c r="V15" s="15">
        <f>V14*'Conversion Factors'!$D$37/1000000</f>
        <v>11.823898832199999</v>
      </c>
      <c r="W15" s="15">
        <f>W14*'Conversion Factors'!$D$37/1000000</f>
        <v>11.8592441898</v>
      </c>
      <c r="X15" s="15">
        <f>X14*'Conversion Factors'!$D$37/1000000</f>
        <v>11.8357169504</v>
      </c>
      <c r="Y15" s="15">
        <f>Y14*'Conversion Factors'!$D$37/1000000</f>
        <v>12.080123293</v>
      </c>
      <c r="Z15" s="15">
        <f>Z14*'Conversion Factors'!$D$37/1000000</f>
        <v>12.087634608</v>
      </c>
      <c r="AA15" s="15">
        <f>AA14*'Conversion Factors'!$D$37/1000000</f>
        <v>12.924053890999998</v>
      </c>
      <c r="AB15" s="15">
        <f>AB14*'Conversion Factors'!$D$37/1000000</f>
        <v>13.187109146399999</v>
      </c>
      <c r="AC15" s="15">
        <f>AC14*'Conversion Factors'!$D$37/1000000</f>
        <v>13.297805551800002</v>
      </c>
      <c r="AD15" s="15">
        <f>AD14*'Conversion Factors'!$D$37/1000000</f>
        <v>13.3303814378</v>
      </c>
      <c r="AE15" s="15">
        <f>AE14*'Conversion Factors'!$D$37/1000000</f>
        <v>13.437943468599999</v>
      </c>
      <c r="AF15" s="15">
        <f>AF14*'Conversion Factors'!$D$37/1000000</f>
        <v>13.444251077600001</v>
      </c>
      <c r="AG15" s="15">
        <f>AG14*'Conversion Factors'!$D$37/1000000</f>
        <v>13.6091294178</v>
      </c>
      <c r="AH15" s="15">
        <f>AH14*'Conversion Factors'!$D$37/1000000</f>
        <v>13.727869801799999</v>
      </c>
      <c r="AI15" s="15">
        <f>AI14*'Conversion Factors'!$D$37/1000000</f>
        <v>13.8033014126</v>
      </c>
      <c r="AJ15" s="15">
        <f>AJ14*'Conversion Factors'!$D$37/1000000</f>
        <v>13.8996206398</v>
      </c>
      <c r="AK15" s="15">
        <f>AK14*'Conversion Factors'!$D$37/1000000</f>
        <v>13.991487102600001</v>
      </c>
      <c r="AL15" s="11" t="s">
        <v>207</v>
      </c>
      <c r="AM15" s="11"/>
    </row>
    <row r="16" spans="1:39" ht="14.7" customHeight="1" x14ac:dyDescent="0.25">
      <c r="A16" s="48"/>
      <c r="B16" s="11" t="s">
        <v>178</v>
      </c>
      <c r="C16" s="11" t="s">
        <v>206</v>
      </c>
      <c r="D16" s="11" t="s">
        <v>171</v>
      </c>
      <c r="E16" s="11">
        <v>2020</v>
      </c>
      <c r="F16" s="11" t="s">
        <v>314</v>
      </c>
      <c r="G16" s="15">
        <f>G15*'Conversion Factors'!C$23</f>
        <v>6.8611187406719996</v>
      </c>
      <c r="H16" s="15">
        <f>H15*'Conversion Factors'!D$23</f>
        <v>5.2627887799200002</v>
      </c>
      <c r="I16" s="15">
        <f>I15*'Conversion Factors'!E$23</f>
        <v>6.7037510330560011</v>
      </c>
      <c r="J16" s="15">
        <f>J15*'Conversion Factors'!F$23</f>
        <v>8.7886645860999995</v>
      </c>
      <c r="K16" s="15">
        <f>K15*'Conversion Factors'!G$23</f>
        <v>10.232279589266</v>
      </c>
      <c r="L16" s="15">
        <f>L15*'Conversion Factors'!H$23</f>
        <v>11.514624678480001</v>
      </c>
      <c r="M16" s="15">
        <f>M15*'Conversion Factors'!I$23</f>
        <v>12.733137134255999</v>
      </c>
      <c r="N16" s="15">
        <f>N15*'Conversion Factors'!J$23</f>
        <v>13.099997265432</v>
      </c>
      <c r="O16" s="15">
        <f>O15*'Conversion Factors'!K$23</f>
        <v>13.591815613992003</v>
      </c>
      <c r="P16" s="15">
        <f>P15*'Conversion Factors'!L$23</f>
        <v>13.73590411284</v>
      </c>
      <c r="Q16" s="15">
        <f>Q15*'Conversion Factors'!M$23</f>
        <v>14.226447386060002</v>
      </c>
      <c r="R16" s="15">
        <f>R15*'Conversion Factors'!N$23</f>
        <v>14.402348251662</v>
      </c>
      <c r="S16" s="15">
        <f>S15*'Conversion Factors'!O$23</f>
        <v>14.741356967064</v>
      </c>
      <c r="T16" s="15">
        <f>T15*'Conversion Factors'!P$23</f>
        <v>14.840223539456002</v>
      </c>
      <c r="U16" s="15">
        <f>U15*'Conversion Factors'!Q$23</f>
        <v>14.977486816768002</v>
      </c>
      <c r="V16" s="15">
        <f>V15*'Conversion Factors'!R$23</f>
        <v>15.134590505216</v>
      </c>
      <c r="W16" s="15">
        <f>W15*'Conversion Factors'!S$23</f>
        <v>15.179832562944</v>
      </c>
      <c r="X16" s="15">
        <f>X15*'Conversion Factors'!T$23</f>
        <v>15.149717696512001</v>
      </c>
      <c r="Y16" s="15">
        <f>Y15*'Conversion Factors'!U$23</f>
        <v>15.46255781504</v>
      </c>
      <c r="Z16" s="15">
        <f>Z15*'Conversion Factors'!V$23</f>
        <v>15.47217229824</v>
      </c>
      <c r="AA16" s="15">
        <f>AA15*'Conversion Factors'!W$23</f>
        <v>16.542788980479997</v>
      </c>
      <c r="AB16" s="15">
        <f>AB15*'Conversion Factors'!X$23</f>
        <v>16.879499707392</v>
      </c>
      <c r="AC16" s="15">
        <f>AC15*'Conversion Factors'!Y$23</f>
        <v>17.021191106304002</v>
      </c>
      <c r="AD16" s="15">
        <f>AD15*'Conversion Factors'!Z$23</f>
        <v>17.062888240384002</v>
      </c>
      <c r="AE16" s="15">
        <f>AE15*'Conversion Factors'!AA$23</f>
        <v>17.200567639808</v>
      </c>
      <c r="AF16" s="15">
        <f>AF15*'Conversion Factors'!AB$23</f>
        <v>17.208641379328</v>
      </c>
      <c r="AG16" s="15">
        <f>AG15*'Conversion Factors'!AC$23</f>
        <v>17.419685654784001</v>
      </c>
      <c r="AH16" s="15">
        <f>AH15*'Conversion Factors'!AD$23</f>
        <v>17.571673346303999</v>
      </c>
      <c r="AI16" s="15">
        <f>AI15*'Conversion Factors'!AE$23</f>
        <v>17.668225808128</v>
      </c>
      <c r="AJ16" s="15">
        <f>AJ15*'Conversion Factors'!AF$23</f>
        <v>17.791514418944001</v>
      </c>
      <c r="AK16" s="15">
        <f>AK15*'Conversion Factors'!AG$23</f>
        <v>17.909103491328001</v>
      </c>
      <c r="AL16" s="11" t="s">
        <v>207</v>
      </c>
      <c r="AM16" s="11"/>
    </row>
    <row r="17" spans="1:39" ht="14.7" customHeight="1" x14ac:dyDescent="0.25">
      <c r="A17" s="49"/>
      <c r="B17" s="11" t="s">
        <v>178</v>
      </c>
      <c r="C17" s="11" t="s">
        <v>206</v>
      </c>
      <c r="D17" s="11" t="s">
        <v>171</v>
      </c>
      <c r="E17" s="11">
        <v>2018</v>
      </c>
      <c r="F17" s="11" t="s">
        <v>314</v>
      </c>
      <c r="G17" s="15">
        <f>G16*'Conversion Factors'!$C$26^-2</f>
        <v>6.5946931379008076</v>
      </c>
      <c r="H17" s="15">
        <f>H16*'Conversion Factors'!$C$26^-2</f>
        <v>5.0584282775086509</v>
      </c>
      <c r="I17" s="15">
        <f>I16*'Conversion Factors'!$C$26^-2</f>
        <v>6.4434362101653226</v>
      </c>
      <c r="J17" s="15">
        <f>J16*'Conversion Factors'!$C$26^-2</f>
        <v>8.4473900289311796</v>
      </c>
      <c r="K17" s="15">
        <f>K16*'Conversion Factors'!$C$26^-2</f>
        <v>9.8349477021011147</v>
      </c>
      <c r="L17" s="15">
        <f>L16*'Conversion Factors'!$C$26^-2</f>
        <v>11.067497768627453</v>
      </c>
      <c r="M17" s="15">
        <f>M16*'Conversion Factors'!$C$26^-2</f>
        <v>12.238693900668974</v>
      </c>
      <c r="N17" s="15">
        <f>N16*'Conversion Factors'!$C$26^-2</f>
        <v>12.591308405836218</v>
      </c>
      <c r="O17" s="15">
        <f>O16*'Conversion Factors'!$C$26^-2</f>
        <v>13.064028848512114</v>
      </c>
      <c r="P17" s="15">
        <f>P16*'Conversion Factors'!$C$26^-2</f>
        <v>13.202522215340254</v>
      </c>
      <c r="Q17" s="15">
        <f>Q16*'Conversion Factors'!$C$26^-2</f>
        <v>13.674017095405615</v>
      </c>
      <c r="R17" s="15">
        <f>R16*'Conversion Factors'!$C$26^-2</f>
        <v>13.843087516014995</v>
      </c>
      <c r="S17" s="15">
        <f>S16*'Conversion Factors'!$C$26^-2</f>
        <v>14.16893210982699</v>
      </c>
      <c r="T17" s="15">
        <f>T16*'Conversion Factors'!$C$26^-2</f>
        <v>14.263959572718187</v>
      </c>
      <c r="U17" s="15">
        <f>U16*'Conversion Factors'!$C$26^-2</f>
        <v>14.395892749680893</v>
      </c>
      <c r="V17" s="15">
        <f>V16*'Conversion Factors'!$C$26^-2</f>
        <v>14.546895910434449</v>
      </c>
      <c r="W17" s="15">
        <f>W16*'Conversion Factors'!$C$26^-2</f>
        <v>14.590381163921569</v>
      </c>
      <c r="X17" s="15">
        <f>X16*'Conversion Factors'!$C$26^-2</f>
        <v>14.56143569445598</v>
      </c>
      <c r="Y17" s="15">
        <f>Y16*'Conversion Factors'!$C$26^-2</f>
        <v>14.862127849903883</v>
      </c>
      <c r="Z17" s="15">
        <f>Z16*'Conversion Factors'!$C$26^-2</f>
        <v>14.871368991003461</v>
      </c>
      <c r="AA17" s="15">
        <f>AA16*'Conversion Factors'!$C$26^-2</f>
        <v>15.900412322645135</v>
      </c>
      <c r="AB17" s="15">
        <f>AB16*'Conversion Factors'!$C$26^-2</f>
        <v>16.2240481616609</v>
      </c>
      <c r="AC17" s="15">
        <f>AC16*'Conversion Factors'!$C$26^-2</f>
        <v>16.360237510865055</v>
      </c>
      <c r="AD17" s="15">
        <f>AD16*'Conversion Factors'!$C$26^-2</f>
        <v>16.400315494409845</v>
      </c>
      <c r="AE17" s="15">
        <f>AE16*'Conversion Factors'!$C$26^-2</f>
        <v>16.532648634955788</v>
      </c>
      <c r="AF17" s="15">
        <f>AF16*'Conversion Factors'!$C$26^-2</f>
        <v>16.54040886133026</v>
      </c>
      <c r="AG17" s="15">
        <f>AG16*'Conversion Factors'!$C$26^-2</f>
        <v>16.743258030357556</v>
      </c>
      <c r="AH17" s="15">
        <f>AH16*'Conversion Factors'!$C$26^-2</f>
        <v>16.889343854579007</v>
      </c>
      <c r="AI17" s="15">
        <f>AI16*'Conversion Factors'!$C$26^-2</f>
        <v>16.98214706663591</v>
      </c>
      <c r="AJ17" s="15">
        <f>AJ16*'Conversion Factors'!$C$26^-2</f>
        <v>17.100648230434448</v>
      </c>
      <c r="AK17" s="15">
        <f>AK16*'Conversion Factors'!$C$26^-2</f>
        <v>17.213671175824683</v>
      </c>
      <c r="AL17" s="11" t="s">
        <v>207</v>
      </c>
      <c r="AM17" s="11">
        <v>1</v>
      </c>
    </row>
    <row r="18" spans="1:39" ht="14.7" customHeight="1" x14ac:dyDescent="0.25">
      <c r="A18" s="47" t="s">
        <v>29</v>
      </c>
      <c r="B18" s="11" t="s">
        <v>178</v>
      </c>
      <c r="C18" s="11" t="s">
        <v>206</v>
      </c>
      <c r="D18" s="11" t="s">
        <v>318</v>
      </c>
      <c r="E18" s="11">
        <v>2020</v>
      </c>
      <c r="F18" s="11" t="s">
        <v>315</v>
      </c>
      <c r="G18" s="11">
        <v>7.6224270000000001</v>
      </c>
      <c r="H18" s="11">
        <v>8.5728749999999998</v>
      </c>
      <c r="I18" s="11">
        <v>9.2753329999999998</v>
      </c>
      <c r="J18" s="11">
        <v>9.5448090000000008</v>
      </c>
      <c r="K18" s="11">
        <v>9.9572979999999998</v>
      </c>
      <c r="L18" s="11">
        <v>10.382115000000001</v>
      </c>
      <c r="M18" s="11">
        <v>10.717041</v>
      </c>
      <c r="N18" s="11">
        <v>10.928202000000001</v>
      </c>
      <c r="O18" s="11">
        <v>11.35107</v>
      </c>
      <c r="P18" s="11">
        <v>11.568661000000001</v>
      </c>
      <c r="Q18" s="11">
        <v>11.846741</v>
      </c>
      <c r="R18" s="11">
        <v>12.065504000000001</v>
      </c>
      <c r="S18" s="11">
        <v>12.359942999999999</v>
      </c>
      <c r="T18" s="11">
        <v>12.563040000000001</v>
      </c>
      <c r="U18" s="11">
        <v>12.713468000000001</v>
      </c>
      <c r="V18" s="11">
        <v>12.861796</v>
      </c>
      <c r="W18" s="11">
        <v>13.053262999999999</v>
      </c>
      <c r="X18" s="11">
        <v>13.222059</v>
      </c>
      <c r="Y18" s="11">
        <v>13.435862</v>
      </c>
      <c r="Z18" s="11">
        <v>13.574801000000001</v>
      </c>
      <c r="AA18" s="11">
        <v>13.8262</v>
      </c>
      <c r="AB18" s="11">
        <v>14.054219</v>
      </c>
      <c r="AC18" s="11">
        <v>14.177619</v>
      </c>
      <c r="AD18" s="11">
        <v>14.382066999999999</v>
      </c>
      <c r="AE18" s="11">
        <v>14.501739000000001</v>
      </c>
      <c r="AF18" s="11">
        <v>14.471136</v>
      </c>
      <c r="AG18" s="11">
        <v>14.718584999999999</v>
      </c>
      <c r="AH18" s="11">
        <v>14.936581</v>
      </c>
      <c r="AI18" s="11">
        <v>15.034656999999999</v>
      </c>
      <c r="AJ18" s="11">
        <v>15.134817</v>
      </c>
      <c r="AK18" s="11">
        <v>15.236336</v>
      </c>
      <c r="AL18" s="11"/>
      <c r="AM18" s="11"/>
    </row>
    <row r="19" spans="1:39" ht="14.7" customHeight="1" x14ac:dyDescent="0.25">
      <c r="A19" s="48"/>
      <c r="B19" s="11" t="s">
        <v>178</v>
      </c>
      <c r="C19" s="11" t="s">
        <v>206</v>
      </c>
      <c r="D19" s="11" t="s">
        <v>171</v>
      </c>
      <c r="E19" s="11">
        <v>2020</v>
      </c>
      <c r="F19" s="11" t="s">
        <v>315</v>
      </c>
      <c r="G19" s="15">
        <f>G18*'Conversion Factors'!$D$37/1000000</f>
        <v>7.2245363106000005</v>
      </c>
      <c r="H19" s="15">
        <f>H18*'Conversion Factors'!$D$37/1000000</f>
        <v>8.1253709250000004</v>
      </c>
      <c r="I19" s="15">
        <f>I18*'Conversion Factors'!$D$37/1000000</f>
        <v>8.7911606173999992</v>
      </c>
      <c r="J19" s="15">
        <f>J18*'Conversion Factors'!$D$37/1000000</f>
        <v>9.0465699702000002</v>
      </c>
      <c r="K19" s="15">
        <f>K18*'Conversion Factors'!$D$37/1000000</f>
        <v>9.4375270443999995</v>
      </c>
      <c r="L19" s="15">
        <f>L18*'Conversion Factors'!$D$37/1000000</f>
        <v>9.8401685970000017</v>
      </c>
      <c r="M19" s="15">
        <f>M18*'Conversion Factors'!$D$37/1000000</f>
        <v>10.1576114598</v>
      </c>
      <c r="N19" s="15">
        <f>N18*'Conversion Factors'!$D$37/1000000</f>
        <v>10.357749855600002</v>
      </c>
      <c r="O19" s="15">
        <f>O18*'Conversion Factors'!$D$37/1000000</f>
        <v>10.758544146</v>
      </c>
      <c r="P19" s="15">
        <f>P18*'Conversion Factors'!$D$37/1000000</f>
        <v>10.9647768958</v>
      </c>
      <c r="Q19" s="15">
        <f>Q18*'Conversion Factors'!$D$37/1000000</f>
        <v>11.2283411198</v>
      </c>
      <c r="R19" s="15">
        <f>R18*'Conversion Factors'!$D$37/1000000</f>
        <v>11.435684691200001</v>
      </c>
      <c r="S19" s="15">
        <f>S18*'Conversion Factors'!$D$37/1000000</f>
        <v>11.714753975399999</v>
      </c>
      <c r="T19" s="15">
        <f>T18*'Conversion Factors'!$D$37/1000000</f>
        <v>11.907249312000001</v>
      </c>
      <c r="U19" s="15">
        <f>U18*'Conversion Factors'!$D$37/1000000</f>
        <v>12.0498249704</v>
      </c>
      <c r="V19" s="15">
        <f>V18*'Conversion Factors'!$D$37/1000000</f>
        <v>12.190410248800001</v>
      </c>
      <c r="W19" s="15">
        <f>W18*'Conversion Factors'!$D$37/1000000</f>
        <v>12.3718826714</v>
      </c>
      <c r="X19" s="15">
        <f>X18*'Conversion Factors'!$D$37/1000000</f>
        <v>12.531867520199999</v>
      </c>
      <c r="Y19" s="15">
        <f>Y18*'Conversion Factors'!$D$37/1000000</f>
        <v>12.734510003599999</v>
      </c>
      <c r="Z19" s="15">
        <f>Z18*'Conversion Factors'!$D$37/1000000</f>
        <v>12.866196387800001</v>
      </c>
      <c r="AA19" s="15">
        <f>AA18*'Conversion Factors'!$D$37/1000000</f>
        <v>13.104472359999999</v>
      </c>
      <c r="AB19" s="15">
        <f>AB18*'Conversion Factors'!$D$37/1000000</f>
        <v>13.320588768199999</v>
      </c>
      <c r="AC19" s="15">
        <f>AC18*'Conversion Factors'!$D$37/1000000</f>
        <v>13.437547288200001</v>
      </c>
      <c r="AD19" s="15">
        <f>AD18*'Conversion Factors'!$D$37/1000000</f>
        <v>13.6313231026</v>
      </c>
      <c r="AE19" s="15">
        <f>AE18*'Conversion Factors'!$D$37/1000000</f>
        <v>13.7447482242</v>
      </c>
      <c r="AF19" s="15">
        <f>AF18*'Conversion Factors'!$D$37/1000000</f>
        <v>13.7157427008</v>
      </c>
      <c r="AG19" s="15">
        <f>AG18*'Conversion Factors'!$D$37/1000000</f>
        <v>13.950274863000001</v>
      </c>
      <c r="AH19" s="15">
        <f>AH18*'Conversion Factors'!$D$37/1000000</f>
        <v>14.1568914718</v>
      </c>
      <c r="AI19" s="15">
        <f>AI18*'Conversion Factors'!$D$37/1000000</f>
        <v>14.249847904599999</v>
      </c>
      <c r="AJ19" s="15">
        <f>AJ18*'Conversion Factors'!$D$37/1000000</f>
        <v>14.3447795526</v>
      </c>
      <c r="AK19" s="15">
        <f>AK18*'Conversion Factors'!$D$37/1000000</f>
        <v>14.4409992608</v>
      </c>
      <c r="AL19" s="11" t="s">
        <v>207</v>
      </c>
      <c r="AM19" s="11"/>
    </row>
    <row r="20" spans="1:39" ht="14.7" customHeight="1" x14ac:dyDescent="0.25">
      <c r="A20" s="48"/>
      <c r="B20" s="11" t="s">
        <v>178</v>
      </c>
      <c r="C20" s="11" t="s">
        <v>206</v>
      </c>
      <c r="D20" s="11" t="s">
        <v>171</v>
      </c>
      <c r="E20" s="11">
        <v>2020</v>
      </c>
      <c r="F20" s="11" t="s">
        <v>314</v>
      </c>
      <c r="G20" s="15">
        <f>G19*'Conversion Factors'!C$23</f>
        <v>9.9698601086279997</v>
      </c>
      <c r="H20" s="15">
        <f>H19*'Conversion Factors'!D$23</f>
        <v>10.969250748750001</v>
      </c>
      <c r="I20" s="15">
        <f>I19*'Conversion Factors'!E$23</f>
        <v>11.780155227316</v>
      </c>
      <c r="J20" s="15">
        <f>J19*'Conversion Factors'!F$23</f>
        <v>12.122403760068002</v>
      </c>
      <c r="K20" s="15">
        <f>K19*'Conversion Factors'!G$23</f>
        <v>12.551910969052001</v>
      </c>
      <c r="L20" s="15">
        <f>L19*'Conversion Factors'!H$23</f>
        <v>12.989022548040003</v>
      </c>
      <c r="M20" s="15">
        <f>M19*'Conversion Factors'!I$23</f>
        <v>13.408047126936001</v>
      </c>
      <c r="N20" s="15">
        <f>N19*'Conversion Factors'!J$23</f>
        <v>13.672229809392002</v>
      </c>
      <c r="O20" s="15">
        <f>O19*'Conversion Factors'!K$23</f>
        <v>14.201278272720002</v>
      </c>
      <c r="P20" s="15">
        <f>P19*'Conversion Factors'!L$23</f>
        <v>14.254209964540001</v>
      </c>
      <c r="Q20" s="15">
        <f>Q19*'Conversion Factors'!M$23</f>
        <v>14.59684345574</v>
      </c>
      <c r="R20" s="15">
        <f>R19*'Conversion Factors'!N$23</f>
        <v>14.752033251648001</v>
      </c>
      <c r="S20" s="15">
        <f>S19*'Conversion Factors'!O$23</f>
        <v>15.112032628265998</v>
      </c>
      <c r="T20" s="15">
        <f>T19*'Conversion Factors'!P$23</f>
        <v>15.241279119360001</v>
      </c>
      <c r="U20" s="15">
        <f>U19*'Conversion Factors'!Q$23</f>
        <v>15.423775962112</v>
      </c>
      <c r="V20" s="15">
        <f>V19*'Conversion Factors'!R$23</f>
        <v>15.603725118464002</v>
      </c>
      <c r="W20" s="15">
        <f>W19*'Conversion Factors'!S$23</f>
        <v>15.836009819392</v>
      </c>
      <c r="X20" s="15">
        <f>X19*'Conversion Factors'!T$23</f>
        <v>16.040790425855999</v>
      </c>
      <c r="Y20" s="15">
        <f>Y19*'Conversion Factors'!U$23</f>
        <v>16.300172804608</v>
      </c>
      <c r="Z20" s="15">
        <f>Z19*'Conversion Factors'!V$23</f>
        <v>16.468731376384</v>
      </c>
      <c r="AA20" s="15">
        <f>AA19*'Conversion Factors'!W$23</f>
        <v>16.773724620799999</v>
      </c>
      <c r="AB20" s="15">
        <f>AB19*'Conversion Factors'!X$23</f>
        <v>17.050353623295997</v>
      </c>
      <c r="AC20" s="15">
        <f>AC19*'Conversion Factors'!Y$23</f>
        <v>17.200060528896003</v>
      </c>
      <c r="AD20" s="15">
        <f>AD19*'Conversion Factors'!Z$23</f>
        <v>17.448093571327998</v>
      </c>
      <c r="AE20" s="15">
        <f>AE19*'Conversion Factors'!AA$23</f>
        <v>17.593277726976002</v>
      </c>
      <c r="AF20" s="15">
        <f>AF19*'Conversion Factors'!AB$23</f>
        <v>17.556150657024002</v>
      </c>
      <c r="AG20" s="15">
        <f>AG19*'Conversion Factors'!AC$23</f>
        <v>17.856351824640001</v>
      </c>
      <c r="AH20" s="15">
        <f>AH19*'Conversion Factors'!AD$23</f>
        <v>18.120821083904001</v>
      </c>
      <c r="AI20" s="15">
        <f>AI19*'Conversion Factors'!AE$23</f>
        <v>18.239805317887999</v>
      </c>
      <c r="AJ20" s="15">
        <f>AJ19*'Conversion Factors'!AF$23</f>
        <v>18.361317827328001</v>
      </c>
      <c r="AK20" s="15">
        <f>AK19*'Conversion Factors'!AG$23</f>
        <v>18.484479053824</v>
      </c>
      <c r="AL20" s="11" t="s">
        <v>207</v>
      </c>
      <c r="AM20" s="11"/>
    </row>
    <row r="21" spans="1:39" ht="14.7" customHeight="1" x14ac:dyDescent="0.25">
      <c r="A21" s="49"/>
      <c r="B21" s="11" t="s">
        <v>178</v>
      </c>
      <c r="C21" s="11" t="s">
        <v>206</v>
      </c>
      <c r="D21" s="11" t="s">
        <v>171</v>
      </c>
      <c r="E21" s="11">
        <v>2018</v>
      </c>
      <c r="F21" s="11" t="s">
        <v>314</v>
      </c>
      <c r="G21" s="15">
        <f>G20*'Conversion Factors'!$C$26^-2</f>
        <v>9.582718289723184</v>
      </c>
      <c r="H21" s="15">
        <f>H20*'Conversion Factors'!$C$26^-2</f>
        <v>10.543301373269898</v>
      </c>
      <c r="I21" s="15">
        <f>I20*'Conversion Factors'!$C$26^-2</f>
        <v>11.322717442633602</v>
      </c>
      <c r="J21" s="15">
        <f>J20*'Conversion Factors'!$C$26^-2</f>
        <v>11.651676047739333</v>
      </c>
      <c r="K21" s="15">
        <f>K20*'Conversion Factors'!$C$26^-2</f>
        <v>12.064504968331413</v>
      </c>
      <c r="L21" s="15">
        <f>L20*'Conversion Factors'!$C$26^-2</f>
        <v>12.484642971972322</v>
      </c>
      <c r="M21" s="15">
        <f>M20*'Conversion Factors'!$C$26^-2</f>
        <v>12.887396315778549</v>
      </c>
      <c r="N21" s="15">
        <f>N20*'Conversion Factors'!$C$26^-2</f>
        <v>13.141320462698964</v>
      </c>
      <c r="O21" s="15">
        <f>O20*'Conversion Factors'!$C$26^-2</f>
        <v>13.649825329411767</v>
      </c>
      <c r="P21" s="15">
        <f>P20*'Conversion Factors'!$C$26^-2</f>
        <v>13.70070161912726</v>
      </c>
      <c r="Q21" s="15">
        <f>Q20*'Conversion Factors'!$C$26^-2</f>
        <v>14.03003023427528</v>
      </c>
      <c r="R21" s="15">
        <f>R20*'Conversion Factors'!$C$26^-2</f>
        <v>14.179193821268745</v>
      </c>
      <c r="S21" s="15">
        <f>S20*'Conversion Factors'!$C$26^-2</f>
        <v>14.5252139833391</v>
      </c>
      <c r="T21" s="15">
        <f>T20*'Conversion Factors'!$C$26^-2</f>
        <v>14.649441675663208</v>
      </c>
      <c r="U21" s="15">
        <f>U20*'Conversion Factors'!$C$26^-2</f>
        <v>14.824851943590927</v>
      </c>
      <c r="V21" s="15">
        <f>V20*'Conversion Factors'!$C$26^-2</f>
        <v>14.997813454886584</v>
      </c>
      <c r="W21" s="15">
        <f>W20*'Conversion Factors'!$C$26^-2</f>
        <v>15.221078257777778</v>
      </c>
      <c r="X21" s="15">
        <f>X20*'Conversion Factors'!$C$26^-2</f>
        <v>15.417906983713955</v>
      </c>
      <c r="Y21" s="15">
        <f>Y20*'Conversion Factors'!$C$26^-2</f>
        <v>15.667217228573627</v>
      </c>
      <c r="Z21" s="15">
        <f>Z20*'Conversion Factors'!$C$26^-2</f>
        <v>15.82923046557478</v>
      </c>
      <c r="AA21" s="15">
        <f>AA20*'Conversion Factors'!$C$26^-2</f>
        <v>16.122380450595927</v>
      </c>
      <c r="AB21" s="15">
        <f>AB20*'Conversion Factors'!$C$26^-2</f>
        <v>16.388267611780083</v>
      </c>
      <c r="AC21" s="15">
        <f>AC20*'Conversion Factors'!$C$26^-2</f>
        <v>16.532161215778551</v>
      </c>
      <c r="AD21" s="15">
        <f>AD20*'Conversion Factors'!$C$26^-2</f>
        <v>16.770562832879662</v>
      </c>
      <c r="AE21" s="15">
        <f>AE20*'Conversion Factors'!$C$26^-2</f>
        <v>16.910109310818918</v>
      </c>
      <c r="AF21" s="15">
        <f>AF20*'Conversion Factors'!$C$26^-2</f>
        <v>16.874423930242216</v>
      </c>
      <c r="AG21" s="15">
        <f>AG20*'Conversion Factors'!$C$26^-2</f>
        <v>17.162967920645908</v>
      </c>
      <c r="AH21" s="15">
        <f>AH20*'Conversion Factors'!$C$26^-2</f>
        <v>17.417167516247599</v>
      </c>
      <c r="AI21" s="15">
        <f>AI20*'Conversion Factors'!$C$26^-2</f>
        <v>17.531531447412533</v>
      </c>
      <c r="AJ21" s="15">
        <f>AJ20*'Conversion Factors'!$C$26^-2</f>
        <v>17.648325478016151</v>
      </c>
      <c r="AK21" s="15">
        <f>AK20*'Conversion Factors'!$C$26^-2</f>
        <v>17.766704203983085</v>
      </c>
      <c r="AL21" s="11" t="s">
        <v>321</v>
      </c>
      <c r="AM21" s="11">
        <v>1</v>
      </c>
    </row>
    <row r="22" spans="1:39" ht="14.7" customHeight="1" x14ac:dyDescent="0.25">
      <c r="A22" s="47" t="s">
        <v>31</v>
      </c>
      <c r="B22" s="11" t="s">
        <v>208</v>
      </c>
      <c r="C22" s="11" t="s">
        <v>206</v>
      </c>
      <c r="D22" s="11" t="s">
        <v>318</v>
      </c>
      <c r="E22" s="11">
        <v>2019</v>
      </c>
      <c r="F22" s="11" t="s">
        <v>315</v>
      </c>
      <c r="G22" s="15">
        <v>3.896493</v>
      </c>
      <c r="H22" s="15">
        <v>3.8100779999999999</v>
      </c>
      <c r="I22" s="15">
        <v>3.858676</v>
      </c>
      <c r="J22" s="15">
        <v>3.834784</v>
      </c>
      <c r="K22" s="15">
        <v>3.8417759999999999</v>
      </c>
      <c r="L22" s="15">
        <v>3.8427060000000002</v>
      </c>
      <c r="M22" s="15">
        <v>3.8432930000000001</v>
      </c>
      <c r="N22" s="15">
        <v>3.844179</v>
      </c>
      <c r="O22" s="15">
        <v>3.847</v>
      </c>
      <c r="P22" s="15">
        <v>3.8491059999999999</v>
      </c>
      <c r="Q22" s="15">
        <v>3.8511380000000002</v>
      </c>
      <c r="R22" s="15">
        <v>3.8538950000000001</v>
      </c>
      <c r="S22" s="15">
        <v>3.858333</v>
      </c>
      <c r="T22" s="15">
        <v>3.8591030000000002</v>
      </c>
      <c r="U22" s="15">
        <v>3.8618290000000002</v>
      </c>
      <c r="V22" s="15">
        <v>3.8642240000000001</v>
      </c>
      <c r="W22" s="15">
        <v>3.8669530000000001</v>
      </c>
      <c r="X22" s="15">
        <v>3.8678330000000001</v>
      </c>
      <c r="Y22" s="15">
        <v>3.8679890000000001</v>
      </c>
      <c r="Z22" s="15">
        <v>3.8667799999999999</v>
      </c>
      <c r="AA22" s="15">
        <v>3.8709639999999998</v>
      </c>
      <c r="AB22" s="15">
        <v>3.861278</v>
      </c>
      <c r="AC22" s="15">
        <v>3.8612639999999998</v>
      </c>
      <c r="AD22" s="15">
        <v>3.8710230000000001</v>
      </c>
      <c r="AE22" s="15">
        <v>3.860557</v>
      </c>
      <c r="AF22" s="15">
        <v>3.8603800000000001</v>
      </c>
      <c r="AG22" s="15">
        <v>3.8587400000000001</v>
      </c>
      <c r="AH22" s="15">
        <v>3.8594870000000001</v>
      </c>
      <c r="AI22" s="15">
        <v>3.858285</v>
      </c>
      <c r="AJ22" s="15">
        <v>3.8625509999999998</v>
      </c>
      <c r="AK22" s="15">
        <v>3.8769459999999998</v>
      </c>
      <c r="AL22" s="11"/>
      <c r="AM22" s="11"/>
    </row>
    <row r="23" spans="1:39" ht="14.7" customHeight="1" x14ac:dyDescent="0.25">
      <c r="A23" s="48"/>
      <c r="B23" s="11" t="s">
        <v>208</v>
      </c>
      <c r="C23" s="11" t="s">
        <v>206</v>
      </c>
      <c r="D23" s="11" t="s">
        <v>171</v>
      </c>
      <c r="E23" s="11">
        <v>2020</v>
      </c>
      <c r="F23" s="11" t="s">
        <v>315</v>
      </c>
      <c r="G23" s="15">
        <f>G22*'Conversion Factors'!$D$37/1000000</f>
        <v>3.6930960654000002</v>
      </c>
      <c r="H23" s="15">
        <f>H22*'Conversion Factors'!$D$37/1000000</f>
        <v>3.6111919284000003</v>
      </c>
      <c r="I23" s="15">
        <f>I22*'Conversion Factors'!$D$37/1000000</f>
        <v>3.6572531127999999</v>
      </c>
      <c r="J23" s="15">
        <f>J22*'Conversion Factors'!$D$37/1000000</f>
        <v>3.6346082752000002</v>
      </c>
      <c r="K23" s="15">
        <f>K22*'Conversion Factors'!$D$37/1000000</f>
        <v>3.6412352927999998</v>
      </c>
      <c r="L23" s="15">
        <f>L22*'Conversion Factors'!$D$37/1000000</f>
        <v>3.6421167468000002</v>
      </c>
      <c r="M23" s="15">
        <f>M22*'Conversion Factors'!$D$37/1000000</f>
        <v>3.6426731054000001</v>
      </c>
      <c r="N23" s="15">
        <f>N22*'Conversion Factors'!$D$37/1000000</f>
        <v>3.6435128561999996</v>
      </c>
      <c r="O23" s="15">
        <f>O22*'Conversion Factors'!$D$37/1000000</f>
        <v>3.6461866000000001</v>
      </c>
      <c r="P23" s="15">
        <f>P22*'Conversion Factors'!$D$37/1000000</f>
        <v>3.6481826667999999</v>
      </c>
      <c r="Q23" s="15">
        <f>Q22*'Conversion Factors'!$D$37/1000000</f>
        <v>3.6501085964</v>
      </c>
      <c r="R23" s="15">
        <f>R22*'Conversion Factors'!$D$37/1000000</f>
        <v>3.6527216810000001</v>
      </c>
      <c r="S23" s="15">
        <f>S22*'Conversion Factors'!$D$37/1000000</f>
        <v>3.6569280174000003</v>
      </c>
      <c r="T23" s="15">
        <f>T22*'Conversion Factors'!$D$37/1000000</f>
        <v>3.6576578234000001</v>
      </c>
      <c r="U23" s="15">
        <f>U22*'Conversion Factors'!$D$37/1000000</f>
        <v>3.6602415262000001</v>
      </c>
      <c r="V23" s="15">
        <f>V22*'Conversion Factors'!$D$37/1000000</f>
        <v>3.6625115072000001</v>
      </c>
      <c r="W23" s="15">
        <f>W22*'Conversion Factors'!$D$37/1000000</f>
        <v>3.6650980533999999</v>
      </c>
      <c r="X23" s="15">
        <f>X22*'Conversion Factors'!$D$37/1000000</f>
        <v>3.6659321173999997</v>
      </c>
      <c r="Y23" s="15">
        <f>Y22*'Conversion Factors'!$D$37/1000000</f>
        <v>3.6660799742000001</v>
      </c>
      <c r="Z23" s="15">
        <f>Z22*'Conversion Factors'!$D$37/1000000</f>
        <v>3.664934084</v>
      </c>
      <c r="AA23" s="15">
        <f>AA22*'Conversion Factors'!$D$37/1000000</f>
        <v>3.6688996791999995</v>
      </c>
      <c r="AB23" s="15">
        <f>AB22*'Conversion Factors'!$D$37/1000000</f>
        <v>3.6597192883999998</v>
      </c>
      <c r="AC23" s="15">
        <f>AC22*'Conversion Factors'!$D$37/1000000</f>
        <v>3.6597060192000002</v>
      </c>
      <c r="AD23" s="15">
        <f>AD22*'Conversion Factors'!$D$37/1000000</f>
        <v>3.6689555994000003</v>
      </c>
      <c r="AE23" s="15">
        <f>AE22*'Conversion Factors'!$D$37/1000000</f>
        <v>3.6590359245999999</v>
      </c>
      <c r="AF23" s="15">
        <f>AF22*'Conversion Factors'!$D$37/1000000</f>
        <v>3.6588681640000003</v>
      </c>
      <c r="AG23" s="15">
        <f>AG22*'Conversion Factors'!$D$37/1000000</f>
        <v>3.6573137719999997</v>
      </c>
      <c r="AH23" s="15">
        <f>AH22*'Conversion Factors'!$D$37/1000000</f>
        <v>3.6580217786000002</v>
      </c>
      <c r="AI23" s="15">
        <f>AI22*'Conversion Factors'!$D$37/1000000</f>
        <v>3.6568825230000002</v>
      </c>
      <c r="AJ23" s="15">
        <f>AJ22*'Conversion Factors'!$D$37/1000000</f>
        <v>3.6609258377999998</v>
      </c>
      <c r="AK23" s="15">
        <f>AK22*'Conversion Factors'!$D$37/1000000</f>
        <v>3.6745694187999995</v>
      </c>
      <c r="AL23" s="11" t="s">
        <v>207</v>
      </c>
      <c r="AM23" s="11"/>
    </row>
    <row r="24" spans="1:39" ht="14.7" customHeight="1" x14ac:dyDescent="0.25">
      <c r="A24" s="48"/>
      <c r="B24" s="11" t="s">
        <v>208</v>
      </c>
      <c r="C24" s="11" t="s">
        <v>206</v>
      </c>
      <c r="D24" s="11" t="s">
        <v>171</v>
      </c>
      <c r="E24" s="11">
        <v>2020</v>
      </c>
      <c r="F24" s="11" t="s">
        <v>314</v>
      </c>
      <c r="G24" s="15">
        <f>G23*'Conversion Factors'!C$23</f>
        <v>5.0964725702519997</v>
      </c>
      <c r="H24" s="15">
        <f>H23*'Conversion Factors'!D$23</f>
        <v>4.8751091033400007</v>
      </c>
      <c r="I24" s="15">
        <f>I23*'Conversion Factors'!E$23</f>
        <v>4.9007191711519997</v>
      </c>
      <c r="J24" s="15">
        <f>J23*'Conversion Factors'!F$23</f>
        <v>4.8703750887680002</v>
      </c>
      <c r="K24" s="15">
        <f>K23*'Conversion Factors'!G$23</f>
        <v>4.842842939424</v>
      </c>
      <c r="L24" s="15">
        <f>L23*'Conversion Factors'!H$23</f>
        <v>4.8075941057760003</v>
      </c>
      <c r="M24" s="15">
        <f>M23*'Conversion Factors'!I$23</f>
        <v>4.8083284991280006</v>
      </c>
      <c r="N24" s="15">
        <f>N23*'Conversion Factors'!J$23</f>
        <v>4.8094369701839996</v>
      </c>
      <c r="O24" s="15">
        <f>O23*'Conversion Factors'!K$23</f>
        <v>4.8129663120000004</v>
      </c>
      <c r="P24" s="15">
        <f>P23*'Conversion Factors'!L$23</f>
        <v>4.7426374668399998</v>
      </c>
      <c r="Q24" s="15">
        <f>Q23*'Conversion Factors'!M$23</f>
        <v>4.7451411753199997</v>
      </c>
      <c r="R24" s="15">
        <f>R23*'Conversion Factors'!N$23</f>
        <v>4.7120109684900005</v>
      </c>
      <c r="S24" s="15">
        <f>S23*'Conversion Factors'!O$23</f>
        <v>4.7174371424460002</v>
      </c>
      <c r="T24" s="15">
        <f>T23*'Conversion Factors'!P$23</f>
        <v>4.6818020139520007</v>
      </c>
      <c r="U24" s="15">
        <f>U23*'Conversion Factors'!Q$23</f>
        <v>4.6851091535360005</v>
      </c>
      <c r="V24" s="15">
        <f>V23*'Conversion Factors'!R$23</f>
        <v>4.6880147292160004</v>
      </c>
      <c r="W24" s="15">
        <f>W23*'Conversion Factors'!S$23</f>
        <v>4.6913255083520005</v>
      </c>
      <c r="X24" s="15">
        <f>X23*'Conversion Factors'!T$23</f>
        <v>4.6923931102719996</v>
      </c>
      <c r="Y24" s="15">
        <f>Y23*'Conversion Factors'!U$23</f>
        <v>4.6925823669760005</v>
      </c>
      <c r="Z24" s="15">
        <f>Z23*'Conversion Factors'!V$23</f>
        <v>4.6911156275200003</v>
      </c>
      <c r="AA24" s="15">
        <f>AA23*'Conversion Factors'!W$23</f>
        <v>4.6961915893759993</v>
      </c>
      <c r="AB24" s="15">
        <f>AB23*'Conversion Factors'!X$23</f>
        <v>4.6844406891519998</v>
      </c>
      <c r="AC24" s="15">
        <f>AC23*'Conversion Factors'!Y$23</f>
        <v>4.684423704576</v>
      </c>
      <c r="AD24" s="15">
        <f>AD23*'Conversion Factors'!Z$23</f>
        <v>4.6962631672320008</v>
      </c>
      <c r="AE24" s="15">
        <f>AE23*'Conversion Factors'!AA$23</f>
        <v>4.6835659834880001</v>
      </c>
      <c r="AF24" s="15">
        <f>AF23*'Conversion Factors'!AB$23</f>
        <v>4.6833512499200003</v>
      </c>
      <c r="AG24" s="15">
        <f>AG23*'Conversion Factors'!AC$23</f>
        <v>4.6813616281599995</v>
      </c>
      <c r="AH24" s="15">
        <f>AH23*'Conversion Factors'!AD$23</f>
        <v>4.6822678766080008</v>
      </c>
      <c r="AI24" s="15">
        <f>AI23*'Conversion Factors'!AE$23</f>
        <v>4.6808096294400006</v>
      </c>
      <c r="AJ24" s="15">
        <f>AJ23*'Conversion Factors'!AF$23</f>
        <v>4.6859850723839997</v>
      </c>
      <c r="AK24" s="15">
        <f>AK23*'Conversion Factors'!AG$23</f>
        <v>4.7034488560639991</v>
      </c>
      <c r="AL24" s="11" t="s">
        <v>207</v>
      </c>
      <c r="AM24" s="11"/>
    </row>
    <row r="25" spans="1:39" ht="14.7" customHeight="1" x14ac:dyDescent="0.25">
      <c r="A25" s="49"/>
      <c r="B25" s="11" t="s">
        <v>208</v>
      </c>
      <c r="C25" s="11" t="s">
        <v>206</v>
      </c>
      <c r="D25" s="11" t="s">
        <v>171</v>
      </c>
      <c r="E25" s="11">
        <v>2018</v>
      </c>
      <c r="F25" s="11" t="s">
        <v>314</v>
      </c>
      <c r="G25" s="15">
        <f>G24*'Conversion Factors'!$C$26^-2</f>
        <v>4.898570328961938</v>
      </c>
      <c r="H25" s="15">
        <f>H24*'Conversion Factors'!$C$26^-2</f>
        <v>4.6858026752595165</v>
      </c>
      <c r="I25" s="15">
        <f>I24*'Conversion Factors'!$C$26^-2</f>
        <v>4.7104182729257982</v>
      </c>
      <c r="J25" s="15">
        <f>J24*'Conversion Factors'!$C$26^-2</f>
        <v>4.6812524882429836</v>
      </c>
      <c r="K25" s="15">
        <f>K24*'Conversion Factors'!$C$26^-2</f>
        <v>4.6547894458131491</v>
      </c>
      <c r="L25" s="15">
        <f>L24*'Conversion Factors'!$C$26^-2</f>
        <v>4.6209093673356403</v>
      </c>
      <c r="M25" s="15">
        <f>M24*'Conversion Factors'!$C$26^-2</f>
        <v>4.6216152432987325</v>
      </c>
      <c r="N25" s="15">
        <f>N24*'Conversion Factors'!$C$26^-2</f>
        <v>4.622680671072664</v>
      </c>
      <c r="O25" s="15">
        <f>O24*'Conversion Factors'!$C$26^-2</f>
        <v>4.6260729642445222</v>
      </c>
      <c r="P25" s="15">
        <f>P24*'Conversion Factors'!$C$26^-2</f>
        <v>4.5584750738562088</v>
      </c>
      <c r="Q25" s="15">
        <f>Q24*'Conversion Factors'!$C$26^-2</f>
        <v>4.5608815602845061</v>
      </c>
      <c r="R25" s="15">
        <f>R24*'Conversion Factors'!$C$26^-2</f>
        <v>4.5290378397635536</v>
      </c>
      <c r="S25" s="15">
        <f>S24*'Conversion Factors'!$C$26^-2</f>
        <v>4.5342533087716266</v>
      </c>
      <c r="T25" s="15">
        <f>T24*'Conversion Factors'!$C$26^-2</f>
        <v>4.5000019357477905</v>
      </c>
      <c r="U25" s="15">
        <f>U24*'Conversion Factors'!$C$26^-2</f>
        <v>4.5031806550711275</v>
      </c>
      <c r="V25" s="15">
        <f>V24*'Conversion Factors'!$C$26^-2</f>
        <v>4.5059734037062675</v>
      </c>
      <c r="W25" s="15">
        <f>W24*'Conversion Factors'!$C$26^-2</f>
        <v>4.509155621253365</v>
      </c>
      <c r="X25" s="15">
        <f>X24*'Conversion Factors'!$C$26^-2</f>
        <v>4.5101817668896578</v>
      </c>
      <c r="Y25" s="15">
        <f>Y24*'Conversion Factors'!$C$26^-2</f>
        <v>4.5103636745251832</v>
      </c>
      <c r="Z25" s="15">
        <f>Z24*'Conversion Factors'!$C$26^-2</f>
        <v>4.5089538903498658</v>
      </c>
      <c r="AA25" s="15">
        <f>AA24*'Conversion Factors'!$C$26^-2</f>
        <v>4.5138327464206069</v>
      </c>
      <c r="AB25" s="15">
        <f>AB24*'Conversion Factors'!$C$26^-2</f>
        <v>4.5025381479738567</v>
      </c>
      <c r="AC25" s="15">
        <f>AC24*'Conversion Factors'!$C$26^-2</f>
        <v>4.5025218229296424</v>
      </c>
      <c r="AD25" s="15">
        <f>AD24*'Conversion Factors'!$C$26^-2</f>
        <v>4.5139015448212234</v>
      </c>
      <c r="AE25" s="15">
        <f>AE24*'Conversion Factors'!$C$26^-2</f>
        <v>4.5016974081968479</v>
      </c>
      <c r="AF25" s="15">
        <f>AF24*'Conversion Factors'!$C$26^-2</f>
        <v>4.5014910129950021</v>
      </c>
      <c r="AG25" s="15">
        <f>AG24*'Conversion Factors'!$C$26^-2</f>
        <v>4.4995786506728175</v>
      </c>
      <c r="AH25" s="15">
        <f>AH24*'Conversion Factors'!$C$26^-2</f>
        <v>4.5004497083890822</v>
      </c>
      <c r="AI25" s="15">
        <f>AI24*'Conversion Factors'!$C$26^-2</f>
        <v>4.499048086735872</v>
      </c>
      <c r="AJ25" s="15">
        <f>AJ24*'Conversion Factors'!$C$26^-2</f>
        <v>4.5040225609227216</v>
      </c>
      <c r="AK25" s="15">
        <f>AK24*'Conversion Factors'!$C$26^-2</f>
        <v>4.5208082045982305</v>
      </c>
      <c r="AL25" s="11" t="s">
        <v>207</v>
      </c>
      <c r="AM25" s="11">
        <v>1</v>
      </c>
    </row>
    <row r="26" spans="1:39" ht="14.7" customHeight="1" x14ac:dyDescent="0.25">
      <c r="A26" s="47" t="s">
        <v>33</v>
      </c>
      <c r="B26" s="11" t="s">
        <v>176</v>
      </c>
      <c r="C26" s="11" t="s">
        <v>206</v>
      </c>
      <c r="D26" s="11" t="s">
        <v>318</v>
      </c>
      <c r="E26" s="11">
        <v>2019</v>
      </c>
      <c r="F26" s="11" t="s">
        <v>315</v>
      </c>
      <c r="G26" s="15">
        <v>3.896493</v>
      </c>
      <c r="H26" s="15">
        <v>3.8100779999999999</v>
      </c>
      <c r="I26" s="15">
        <v>3.858676</v>
      </c>
      <c r="J26" s="15">
        <v>3.834784</v>
      </c>
      <c r="K26" s="15">
        <v>3.8417759999999999</v>
      </c>
      <c r="L26" s="15">
        <v>3.8427060000000002</v>
      </c>
      <c r="M26" s="15">
        <v>3.8432930000000001</v>
      </c>
      <c r="N26" s="15">
        <v>3.844179</v>
      </c>
      <c r="O26" s="15">
        <v>3.847</v>
      </c>
      <c r="P26" s="15">
        <v>3.8491059999999999</v>
      </c>
      <c r="Q26" s="15">
        <v>3.8511380000000002</v>
      </c>
      <c r="R26" s="15">
        <v>3.8538950000000001</v>
      </c>
      <c r="S26" s="15">
        <v>3.858333</v>
      </c>
      <c r="T26" s="15">
        <v>3.8591030000000002</v>
      </c>
      <c r="U26" s="15">
        <v>3.8618290000000002</v>
      </c>
      <c r="V26" s="15">
        <v>3.8642240000000001</v>
      </c>
      <c r="W26" s="15">
        <v>3.8669530000000001</v>
      </c>
      <c r="X26" s="15">
        <v>3.8678330000000001</v>
      </c>
      <c r="Y26" s="15">
        <v>3.8679890000000001</v>
      </c>
      <c r="Z26" s="15">
        <v>3.8667799999999999</v>
      </c>
      <c r="AA26" s="15">
        <v>3.8709639999999998</v>
      </c>
      <c r="AB26" s="15">
        <v>3.861278</v>
      </c>
      <c r="AC26" s="15">
        <v>3.8612639999999998</v>
      </c>
      <c r="AD26" s="15">
        <v>3.8710230000000001</v>
      </c>
      <c r="AE26" s="15">
        <v>3.860557</v>
      </c>
      <c r="AF26" s="15">
        <v>3.8603800000000001</v>
      </c>
      <c r="AG26" s="15">
        <v>3.8587400000000001</v>
      </c>
      <c r="AH26" s="15">
        <v>3.8594870000000001</v>
      </c>
      <c r="AI26" s="15">
        <v>3.858285</v>
      </c>
      <c r="AJ26" s="15">
        <v>3.8625509999999998</v>
      </c>
      <c r="AK26" s="15">
        <v>3.8769459999999998</v>
      </c>
      <c r="AL26" s="11"/>
      <c r="AM26" s="11"/>
    </row>
    <row r="27" spans="1:39" ht="14.7" customHeight="1" x14ac:dyDescent="0.25">
      <c r="A27" s="48"/>
      <c r="B27" s="11" t="s">
        <v>176</v>
      </c>
      <c r="C27" s="11" t="s">
        <v>206</v>
      </c>
      <c r="D27" s="11" t="s">
        <v>171</v>
      </c>
      <c r="E27" s="11">
        <v>2020</v>
      </c>
      <c r="F27" s="11" t="s">
        <v>315</v>
      </c>
      <c r="G27" s="15">
        <f>G26*'Conversion Factors'!$D$37/1000000</f>
        <v>3.6930960654000002</v>
      </c>
      <c r="H27" s="15">
        <f>H26*'Conversion Factors'!$D$37/1000000</f>
        <v>3.6111919284000003</v>
      </c>
      <c r="I27" s="15">
        <f>I26*'Conversion Factors'!$D$37/1000000</f>
        <v>3.6572531127999999</v>
      </c>
      <c r="J27" s="15">
        <f>J26*'Conversion Factors'!$D$37/1000000</f>
        <v>3.6346082752000002</v>
      </c>
      <c r="K27" s="15">
        <f>K26*'Conversion Factors'!$D$37/1000000</f>
        <v>3.6412352927999998</v>
      </c>
      <c r="L27" s="15">
        <f>L26*'Conversion Factors'!$D$37/1000000</f>
        <v>3.6421167468000002</v>
      </c>
      <c r="M27" s="15">
        <f>M26*'Conversion Factors'!$D$37/1000000</f>
        <v>3.6426731054000001</v>
      </c>
      <c r="N27" s="15">
        <f>N26*'Conversion Factors'!$D$37/1000000</f>
        <v>3.6435128561999996</v>
      </c>
      <c r="O27" s="15">
        <f>O26*'Conversion Factors'!$D$37/1000000</f>
        <v>3.6461866000000001</v>
      </c>
      <c r="P27" s="15">
        <f>P26*'Conversion Factors'!$D$37/1000000</f>
        <v>3.6481826667999999</v>
      </c>
      <c r="Q27" s="15">
        <f>Q26*'Conversion Factors'!$D$37/1000000</f>
        <v>3.6501085964</v>
      </c>
      <c r="R27" s="15">
        <f>R26*'Conversion Factors'!$D$37/1000000</f>
        <v>3.6527216810000001</v>
      </c>
      <c r="S27" s="15">
        <f>S26*'Conversion Factors'!$D$37/1000000</f>
        <v>3.6569280174000003</v>
      </c>
      <c r="T27" s="15">
        <f>T26*'Conversion Factors'!$D$37/1000000</f>
        <v>3.6576578234000001</v>
      </c>
      <c r="U27" s="15">
        <f>U26*'Conversion Factors'!$D$37/1000000</f>
        <v>3.6602415262000001</v>
      </c>
      <c r="V27" s="15">
        <f>V26*'Conversion Factors'!$D$37/1000000</f>
        <v>3.6625115072000001</v>
      </c>
      <c r="W27" s="15">
        <f>W26*'Conversion Factors'!$D$37/1000000</f>
        <v>3.6650980533999999</v>
      </c>
      <c r="X27" s="15">
        <f>X26*'Conversion Factors'!$D$37/1000000</f>
        <v>3.6659321173999997</v>
      </c>
      <c r="Y27" s="15">
        <f>Y26*'Conversion Factors'!$D$37/1000000</f>
        <v>3.6660799742000001</v>
      </c>
      <c r="Z27" s="15">
        <f>Z26*'Conversion Factors'!$D$37/1000000</f>
        <v>3.664934084</v>
      </c>
      <c r="AA27" s="15">
        <f>AA26*'Conversion Factors'!$D$37/1000000</f>
        <v>3.6688996791999995</v>
      </c>
      <c r="AB27" s="15">
        <f>AB26*'Conversion Factors'!$D$37/1000000</f>
        <v>3.6597192883999998</v>
      </c>
      <c r="AC27" s="15">
        <f>AC26*'Conversion Factors'!$D$37/1000000</f>
        <v>3.6597060192000002</v>
      </c>
      <c r="AD27" s="15">
        <f>AD26*'Conversion Factors'!$D$37/1000000</f>
        <v>3.6689555994000003</v>
      </c>
      <c r="AE27" s="15">
        <f>AE26*'Conversion Factors'!$D$37/1000000</f>
        <v>3.6590359245999999</v>
      </c>
      <c r="AF27" s="15">
        <f>AF26*'Conversion Factors'!$D$37/1000000</f>
        <v>3.6588681640000003</v>
      </c>
      <c r="AG27" s="15">
        <f>AG26*'Conversion Factors'!$D$37/1000000</f>
        <v>3.6573137719999997</v>
      </c>
      <c r="AH27" s="15">
        <f>AH26*'Conversion Factors'!$D$37/1000000</f>
        <v>3.6580217786000002</v>
      </c>
      <c r="AI27" s="15">
        <f>AI26*'Conversion Factors'!$D$37/1000000</f>
        <v>3.6568825230000002</v>
      </c>
      <c r="AJ27" s="15">
        <f>AJ26*'Conversion Factors'!$D$37/1000000</f>
        <v>3.6609258377999998</v>
      </c>
      <c r="AK27" s="15">
        <f>AK26*'Conversion Factors'!$D$37/1000000</f>
        <v>3.6745694187999995</v>
      </c>
      <c r="AL27" s="11" t="s">
        <v>209</v>
      </c>
      <c r="AM27" s="11"/>
    </row>
    <row r="28" spans="1:39" ht="14.7" customHeight="1" x14ac:dyDescent="0.25">
      <c r="A28" s="48"/>
      <c r="B28" s="11" t="s">
        <v>176</v>
      </c>
      <c r="C28" s="11" t="s">
        <v>206</v>
      </c>
      <c r="D28" s="11" t="s">
        <v>171</v>
      </c>
      <c r="E28" s="11">
        <v>2020</v>
      </c>
      <c r="F28" s="11" t="s">
        <v>314</v>
      </c>
      <c r="G28" s="15">
        <f>G27*'Conversion Factors'!C$23</f>
        <v>5.0964725702519997</v>
      </c>
      <c r="H28" s="15">
        <f>H27*'Conversion Factors'!D$23</f>
        <v>4.8751091033400007</v>
      </c>
      <c r="I28" s="15">
        <f>I27*'Conversion Factors'!E$23</f>
        <v>4.9007191711519997</v>
      </c>
      <c r="J28" s="15">
        <f>J27*'Conversion Factors'!F$23</f>
        <v>4.8703750887680002</v>
      </c>
      <c r="K28" s="15">
        <f>K27*'Conversion Factors'!G$23</f>
        <v>4.842842939424</v>
      </c>
      <c r="L28" s="15">
        <f>L27*'Conversion Factors'!H$23</f>
        <v>4.8075941057760003</v>
      </c>
      <c r="M28" s="15">
        <f>M27*'Conversion Factors'!I$23</f>
        <v>4.8083284991280006</v>
      </c>
      <c r="N28" s="15">
        <f>N27*'Conversion Factors'!J$23</f>
        <v>4.8094369701839996</v>
      </c>
      <c r="O28" s="15">
        <f>O27*'Conversion Factors'!K$23</f>
        <v>4.8129663120000004</v>
      </c>
      <c r="P28" s="15">
        <f>P27*'Conversion Factors'!L$23</f>
        <v>4.7426374668399998</v>
      </c>
      <c r="Q28" s="15">
        <f>Q27*'Conversion Factors'!M$23</f>
        <v>4.7451411753199997</v>
      </c>
      <c r="R28" s="15">
        <f>R27*'Conversion Factors'!N$23</f>
        <v>4.7120109684900005</v>
      </c>
      <c r="S28" s="15">
        <f>S27*'Conversion Factors'!O$23</f>
        <v>4.7174371424460002</v>
      </c>
      <c r="T28" s="15">
        <f>T27*'Conversion Factors'!P$23</f>
        <v>4.6818020139520007</v>
      </c>
      <c r="U28" s="15">
        <f>U27*'Conversion Factors'!Q$23</f>
        <v>4.6851091535360005</v>
      </c>
      <c r="V28" s="15">
        <f>V27*'Conversion Factors'!R$23</f>
        <v>4.6880147292160004</v>
      </c>
      <c r="W28" s="15">
        <f>W27*'Conversion Factors'!S$23</f>
        <v>4.6913255083520005</v>
      </c>
      <c r="X28" s="15">
        <f>X27*'Conversion Factors'!T$23</f>
        <v>4.6923931102719996</v>
      </c>
      <c r="Y28" s="15">
        <f>Y27*'Conversion Factors'!U$23</f>
        <v>4.6925823669760005</v>
      </c>
      <c r="Z28" s="15">
        <f>Z27*'Conversion Factors'!V$23</f>
        <v>4.6911156275200003</v>
      </c>
      <c r="AA28" s="15">
        <f>AA27*'Conversion Factors'!W$23</f>
        <v>4.6961915893759993</v>
      </c>
      <c r="AB28" s="15">
        <f>AB27*'Conversion Factors'!X$23</f>
        <v>4.6844406891519998</v>
      </c>
      <c r="AC28" s="15">
        <f>AC27*'Conversion Factors'!Y$23</f>
        <v>4.684423704576</v>
      </c>
      <c r="AD28" s="15">
        <f>AD27*'Conversion Factors'!Z$23</f>
        <v>4.6962631672320008</v>
      </c>
      <c r="AE28" s="15">
        <f>AE27*'Conversion Factors'!AA$23</f>
        <v>4.6835659834880001</v>
      </c>
      <c r="AF28" s="15">
        <f>AF27*'Conversion Factors'!AB$23</f>
        <v>4.6833512499200003</v>
      </c>
      <c r="AG28" s="15">
        <f>AG27*'Conversion Factors'!AC$23</f>
        <v>4.6813616281599995</v>
      </c>
      <c r="AH28" s="15">
        <f>AH27*'Conversion Factors'!AD$23</f>
        <v>4.6822678766080008</v>
      </c>
      <c r="AI28" s="15">
        <f>AI27*'Conversion Factors'!AE$23</f>
        <v>4.6808096294400006</v>
      </c>
      <c r="AJ28" s="15">
        <f>AJ27*'Conversion Factors'!AF$23</f>
        <v>4.6859850723839997</v>
      </c>
      <c r="AK28" s="15">
        <f>AK27*'Conversion Factors'!AG$23</f>
        <v>4.7034488560639991</v>
      </c>
      <c r="AL28" s="11" t="s">
        <v>209</v>
      </c>
      <c r="AM28" s="11"/>
    </row>
    <row r="29" spans="1:39" ht="14.7" customHeight="1" x14ac:dyDescent="0.25">
      <c r="A29" s="49"/>
      <c r="B29" s="11" t="s">
        <v>176</v>
      </c>
      <c r="C29" s="11" t="s">
        <v>206</v>
      </c>
      <c r="D29" s="11" t="s">
        <v>171</v>
      </c>
      <c r="E29" s="11">
        <v>2018</v>
      </c>
      <c r="F29" s="11" t="s">
        <v>314</v>
      </c>
      <c r="G29" s="15">
        <f>G28*'Conversion Factors'!$C$26^-2</f>
        <v>4.898570328961938</v>
      </c>
      <c r="H29" s="15">
        <f>H28*'Conversion Factors'!$C$26^-2</f>
        <v>4.6858026752595165</v>
      </c>
      <c r="I29" s="15">
        <f>I28*'Conversion Factors'!$C$26^-2</f>
        <v>4.7104182729257982</v>
      </c>
      <c r="J29" s="15">
        <f>J28*'Conversion Factors'!$C$26^-2</f>
        <v>4.6812524882429836</v>
      </c>
      <c r="K29" s="15">
        <f>K28*'Conversion Factors'!$C$26^-2</f>
        <v>4.6547894458131491</v>
      </c>
      <c r="L29" s="15">
        <f>L28*'Conversion Factors'!$C$26^-2</f>
        <v>4.6209093673356403</v>
      </c>
      <c r="M29" s="15">
        <f>M28*'Conversion Factors'!$C$26^-2</f>
        <v>4.6216152432987325</v>
      </c>
      <c r="N29" s="15">
        <f>N28*'Conversion Factors'!$C$26^-2</f>
        <v>4.622680671072664</v>
      </c>
      <c r="O29" s="15">
        <f>O28*'Conversion Factors'!$C$26^-2</f>
        <v>4.6260729642445222</v>
      </c>
      <c r="P29" s="15">
        <f>P28*'Conversion Factors'!$C$26^-2</f>
        <v>4.5584750738562088</v>
      </c>
      <c r="Q29" s="15">
        <f>Q28*'Conversion Factors'!$C$26^-2</f>
        <v>4.5608815602845061</v>
      </c>
      <c r="R29" s="15">
        <f>R28*'Conversion Factors'!$C$26^-2</f>
        <v>4.5290378397635536</v>
      </c>
      <c r="S29" s="15">
        <f>S28*'Conversion Factors'!$C$26^-2</f>
        <v>4.5342533087716266</v>
      </c>
      <c r="T29" s="15">
        <f>T28*'Conversion Factors'!$C$26^-2</f>
        <v>4.5000019357477905</v>
      </c>
      <c r="U29" s="15">
        <f>U28*'Conversion Factors'!$C$26^-2</f>
        <v>4.5031806550711275</v>
      </c>
      <c r="V29" s="15">
        <f>V28*'Conversion Factors'!$C$26^-2</f>
        <v>4.5059734037062675</v>
      </c>
      <c r="W29" s="15">
        <f>W28*'Conversion Factors'!$C$26^-2</f>
        <v>4.509155621253365</v>
      </c>
      <c r="X29" s="15">
        <f>X28*'Conversion Factors'!$C$26^-2</f>
        <v>4.5101817668896578</v>
      </c>
      <c r="Y29" s="15">
        <f>Y28*'Conversion Factors'!$C$26^-2</f>
        <v>4.5103636745251832</v>
      </c>
      <c r="Z29" s="15">
        <f>Z28*'Conversion Factors'!$C$26^-2</f>
        <v>4.5089538903498658</v>
      </c>
      <c r="AA29" s="15">
        <f>AA28*'Conversion Factors'!$C$26^-2</f>
        <v>4.5138327464206069</v>
      </c>
      <c r="AB29" s="15">
        <f>AB28*'Conversion Factors'!$C$26^-2</f>
        <v>4.5025381479738567</v>
      </c>
      <c r="AC29" s="15">
        <f>AC28*'Conversion Factors'!$C$26^-2</f>
        <v>4.5025218229296424</v>
      </c>
      <c r="AD29" s="15">
        <f>AD28*'Conversion Factors'!$C$26^-2</f>
        <v>4.5139015448212234</v>
      </c>
      <c r="AE29" s="15">
        <f>AE28*'Conversion Factors'!$C$26^-2</f>
        <v>4.5016974081968479</v>
      </c>
      <c r="AF29" s="15">
        <f>AF28*'Conversion Factors'!$C$26^-2</f>
        <v>4.5014910129950021</v>
      </c>
      <c r="AG29" s="15">
        <f>AG28*'Conversion Factors'!$C$26^-2</f>
        <v>4.4995786506728175</v>
      </c>
      <c r="AH29" s="15">
        <f>AH28*'Conversion Factors'!$C$26^-2</f>
        <v>4.5004497083890822</v>
      </c>
      <c r="AI29" s="15">
        <f>AI28*'Conversion Factors'!$C$26^-2</f>
        <v>4.499048086735872</v>
      </c>
      <c r="AJ29" s="15">
        <f>AJ28*'Conversion Factors'!$C$26^-2</f>
        <v>4.5040225609227216</v>
      </c>
      <c r="AK29" s="15">
        <f>AK28*'Conversion Factors'!$C$26^-2</f>
        <v>4.5208082045982305</v>
      </c>
      <c r="AL29" s="11" t="s">
        <v>209</v>
      </c>
      <c r="AM29" s="11">
        <v>1</v>
      </c>
    </row>
    <row r="30" spans="1:39" ht="14.7" customHeight="1" x14ac:dyDescent="0.25">
      <c r="A30" s="11" t="s">
        <v>33</v>
      </c>
      <c r="B30" s="11" t="s">
        <v>177</v>
      </c>
      <c r="C30" s="11" t="s">
        <v>170</v>
      </c>
      <c r="D30" s="11" t="s">
        <v>171</v>
      </c>
      <c r="E30" s="11">
        <v>2018</v>
      </c>
      <c r="F30" s="11" t="s">
        <v>314</v>
      </c>
      <c r="G30" s="15">
        <v>0</v>
      </c>
      <c r="H30" s="15">
        <v>0</v>
      </c>
      <c r="I30" s="15">
        <v>0</v>
      </c>
      <c r="J30" s="15">
        <v>0</v>
      </c>
      <c r="K30" s="15">
        <v>0</v>
      </c>
      <c r="L30" s="15">
        <v>0</v>
      </c>
      <c r="M30" s="15">
        <v>0</v>
      </c>
      <c r="N30" s="15">
        <v>0</v>
      </c>
      <c r="O30" s="15">
        <v>0</v>
      </c>
      <c r="P30" s="15">
        <v>0</v>
      </c>
      <c r="Q30" s="15">
        <v>0</v>
      </c>
      <c r="R30" s="15">
        <v>0</v>
      </c>
      <c r="S30" s="15">
        <v>0</v>
      </c>
      <c r="T30" s="15">
        <v>0</v>
      </c>
      <c r="U30" s="15">
        <v>0</v>
      </c>
      <c r="V30" s="15">
        <v>0</v>
      </c>
      <c r="W30" s="15">
        <v>0</v>
      </c>
      <c r="X30" s="15">
        <v>0</v>
      </c>
      <c r="Y30" s="15">
        <v>0</v>
      </c>
      <c r="Z30" s="15">
        <v>0</v>
      </c>
      <c r="AA30" s="15">
        <v>0</v>
      </c>
      <c r="AB30" s="15">
        <v>0</v>
      </c>
      <c r="AC30" s="15">
        <v>0</v>
      </c>
      <c r="AD30" s="15">
        <v>0</v>
      </c>
      <c r="AE30" s="15">
        <v>0</v>
      </c>
      <c r="AF30" s="15">
        <v>0</v>
      </c>
      <c r="AG30" s="15">
        <v>0</v>
      </c>
      <c r="AH30" s="15">
        <v>0</v>
      </c>
      <c r="AI30" s="15">
        <v>0</v>
      </c>
      <c r="AJ30" s="15">
        <v>0</v>
      </c>
      <c r="AK30" s="15">
        <v>0</v>
      </c>
      <c r="AL30" s="11" t="s">
        <v>210</v>
      </c>
      <c r="AM30" s="11">
        <v>1</v>
      </c>
    </row>
    <row r="31" spans="1:39" ht="14.7" customHeight="1" x14ac:dyDescent="0.25">
      <c r="A31" s="11" t="s">
        <v>35</v>
      </c>
      <c r="B31" s="11" t="s">
        <v>177</v>
      </c>
      <c r="C31" s="11"/>
      <c r="D31" s="11" t="s">
        <v>171</v>
      </c>
      <c r="E31" s="11">
        <v>2018</v>
      </c>
      <c r="F31" s="11" t="s">
        <v>314</v>
      </c>
      <c r="G31" s="15">
        <v>0</v>
      </c>
      <c r="H31" s="15">
        <v>0</v>
      </c>
      <c r="I31" s="15">
        <v>0</v>
      </c>
      <c r="J31" s="15">
        <v>0</v>
      </c>
      <c r="K31" s="15">
        <v>0</v>
      </c>
      <c r="L31" s="15">
        <v>0</v>
      </c>
      <c r="M31" s="15">
        <v>0</v>
      </c>
      <c r="N31" s="15">
        <v>0</v>
      </c>
      <c r="O31" s="15">
        <v>0</v>
      </c>
      <c r="P31" s="15">
        <v>0</v>
      </c>
      <c r="Q31" s="15">
        <v>0</v>
      </c>
      <c r="R31" s="15">
        <v>0</v>
      </c>
      <c r="S31" s="15">
        <v>0</v>
      </c>
      <c r="T31" s="15">
        <v>0</v>
      </c>
      <c r="U31" s="15">
        <v>0</v>
      </c>
      <c r="V31" s="15">
        <v>0</v>
      </c>
      <c r="W31" s="15">
        <v>0</v>
      </c>
      <c r="X31" s="15">
        <v>0</v>
      </c>
      <c r="Y31" s="15">
        <v>0</v>
      </c>
      <c r="Z31" s="15">
        <v>0</v>
      </c>
      <c r="AA31" s="15">
        <v>0</v>
      </c>
      <c r="AB31" s="15">
        <v>0</v>
      </c>
      <c r="AC31" s="15">
        <v>0</v>
      </c>
      <c r="AD31" s="15">
        <v>0</v>
      </c>
      <c r="AE31" s="15">
        <v>0</v>
      </c>
      <c r="AF31" s="15">
        <v>0</v>
      </c>
      <c r="AG31" s="15">
        <v>0</v>
      </c>
      <c r="AH31" s="15">
        <v>0</v>
      </c>
      <c r="AI31" s="15">
        <v>0</v>
      </c>
      <c r="AJ31" s="15">
        <v>0</v>
      </c>
      <c r="AK31" s="15">
        <v>0</v>
      </c>
      <c r="AL31" s="11" t="s">
        <v>211</v>
      </c>
      <c r="AM31" s="11">
        <v>1</v>
      </c>
    </row>
    <row r="32" spans="1:39" ht="14.7" customHeight="1" x14ac:dyDescent="0.25">
      <c r="A32" s="11" t="s">
        <v>37</v>
      </c>
      <c r="B32" s="11" t="s">
        <v>194</v>
      </c>
      <c r="C32" s="11"/>
      <c r="D32" s="11" t="s">
        <v>171</v>
      </c>
      <c r="E32" s="11">
        <v>2018</v>
      </c>
      <c r="F32" s="11" t="s">
        <v>314</v>
      </c>
      <c r="G32" s="15">
        <v>0</v>
      </c>
      <c r="H32" s="15">
        <v>0</v>
      </c>
      <c r="I32" s="15">
        <v>0</v>
      </c>
      <c r="J32" s="15">
        <v>0</v>
      </c>
      <c r="K32" s="15">
        <v>0</v>
      </c>
      <c r="L32" s="15">
        <v>0</v>
      </c>
      <c r="M32" s="15">
        <v>0</v>
      </c>
      <c r="N32" s="15">
        <v>0</v>
      </c>
      <c r="O32" s="15">
        <v>0</v>
      </c>
      <c r="P32" s="15">
        <v>0</v>
      </c>
      <c r="Q32" s="15">
        <v>0</v>
      </c>
      <c r="R32" s="15">
        <v>0</v>
      </c>
      <c r="S32" s="15">
        <v>0</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1" t="s">
        <v>212</v>
      </c>
      <c r="AM32" s="11">
        <v>1</v>
      </c>
    </row>
    <row r="33" spans="1:39" ht="14.7" customHeight="1" x14ac:dyDescent="0.25">
      <c r="A33" s="46" t="s">
        <v>43</v>
      </c>
      <c r="B33" s="11" t="s">
        <v>178</v>
      </c>
      <c r="C33" s="11" t="s">
        <v>179</v>
      </c>
      <c r="D33" s="11" t="s">
        <v>171</v>
      </c>
      <c r="E33" s="11">
        <v>2018</v>
      </c>
      <c r="F33" s="11" t="s">
        <v>315</v>
      </c>
      <c r="G33" s="11">
        <v>4.4000000000000004</v>
      </c>
      <c r="H33" s="11">
        <v>4.4000000000000004</v>
      </c>
      <c r="I33" s="11">
        <v>4.4000000000000004</v>
      </c>
      <c r="J33" s="11">
        <v>4.4000000000000004</v>
      </c>
      <c r="K33" s="11">
        <v>4.4000000000000004</v>
      </c>
      <c r="L33" s="11">
        <v>4.4000000000000004</v>
      </c>
      <c r="M33" s="11">
        <v>4.4000000000000004</v>
      </c>
      <c r="N33" s="11">
        <v>4.4000000000000004</v>
      </c>
      <c r="O33" s="11">
        <v>4.4000000000000004</v>
      </c>
      <c r="P33" s="11">
        <v>4.4000000000000004</v>
      </c>
      <c r="Q33" s="11">
        <v>4.4000000000000004</v>
      </c>
      <c r="R33" s="11">
        <v>4.4000000000000004</v>
      </c>
      <c r="S33" s="11">
        <v>4.4000000000000004</v>
      </c>
      <c r="T33" s="11">
        <v>4.4000000000000004</v>
      </c>
      <c r="U33" s="11">
        <v>4.4000000000000004</v>
      </c>
      <c r="V33" s="11">
        <v>4.4000000000000004</v>
      </c>
      <c r="W33" s="11">
        <v>4.4000000000000004</v>
      </c>
      <c r="X33" s="11">
        <v>4.4000000000000004</v>
      </c>
      <c r="Y33" s="11">
        <v>4.4000000000000004</v>
      </c>
      <c r="Z33" s="11">
        <v>4.4000000000000004</v>
      </c>
      <c r="AA33" s="11">
        <v>4.4000000000000004</v>
      </c>
      <c r="AB33" s="11">
        <v>4.4000000000000004</v>
      </c>
      <c r="AC33" s="11">
        <v>4.4000000000000004</v>
      </c>
      <c r="AD33" s="11">
        <v>4.4000000000000004</v>
      </c>
      <c r="AE33" s="11">
        <v>4.4000000000000004</v>
      </c>
      <c r="AF33" s="11">
        <v>4.4000000000000004</v>
      </c>
      <c r="AG33" s="11">
        <v>4.4000000000000004</v>
      </c>
      <c r="AH33" s="11">
        <v>4.4000000000000004</v>
      </c>
      <c r="AI33" s="11">
        <v>4.4000000000000004</v>
      </c>
      <c r="AJ33" s="11">
        <v>4.4000000000000004</v>
      </c>
      <c r="AK33" s="11">
        <v>4.4000000000000004</v>
      </c>
      <c r="AL33" s="11"/>
      <c r="AM33" s="11"/>
    </row>
    <row r="34" spans="1:39" ht="14.7" customHeight="1" x14ac:dyDescent="0.25">
      <c r="A34" s="46"/>
      <c r="B34" s="11" t="s">
        <v>178</v>
      </c>
      <c r="C34" s="11" t="s">
        <v>179</v>
      </c>
      <c r="D34" s="11" t="s">
        <v>171</v>
      </c>
      <c r="E34" s="11">
        <v>2018</v>
      </c>
      <c r="F34" s="11" t="s">
        <v>314</v>
      </c>
      <c r="G34" s="15">
        <f>G33*'Conversion Factors'!C$23</f>
        <v>6.0720000000000001</v>
      </c>
      <c r="H34" s="15">
        <f>H33*'Conversion Factors'!D$23</f>
        <v>5.9400000000000013</v>
      </c>
      <c r="I34" s="15">
        <f>I33*'Conversion Factors'!E$23</f>
        <v>5.8960000000000008</v>
      </c>
      <c r="J34" s="15">
        <f>J33*'Conversion Factors'!F$23</f>
        <v>5.8960000000000008</v>
      </c>
      <c r="K34" s="15">
        <f>K33*'Conversion Factors'!G$23</f>
        <v>5.8520000000000012</v>
      </c>
      <c r="L34" s="15">
        <f>L33*'Conversion Factors'!H$23</f>
        <v>5.8080000000000007</v>
      </c>
      <c r="M34" s="15">
        <f>M33*'Conversion Factors'!I$23</f>
        <v>5.8080000000000007</v>
      </c>
      <c r="N34" s="15">
        <f>N33*'Conversion Factors'!J$23</f>
        <v>5.8080000000000007</v>
      </c>
      <c r="O34" s="15">
        <f>O33*'Conversion Factors'!K$23</f>
        <v>5.8080000000000007</v>
      </c>
      <c r="P34" s="15">
        <f>P33*'Conversion Factors'!L$23</f>
        <v>5.7200000000000006</v>
      </c>
      <c r="Q34" s="15">
        <f>Q33*'Conversion Factors'!M$23</f>
        <v>5.7200000000000006</v>
      </c>
      <c r="R34" s="15">
        <f>R33*'Conversion Factors'!N$23</f>
        <v>5.676000000000001</v>
      </c>
      <c r="S34" s="15">
        <f>S33*'Conversion Factors'!O$23</f>
        <v>5.676000000000001</v>
      </c>
      <c r="T34" s="15">
        <f>T33*'Conversion Factors'!P$23</f>
        <v>5.6320000000000006</v>
      </c>
      <c r="U34" s="15">
        <f>U33*'Conversion Factors'!Q$23</f>
        <v>5.6320000000000006</v>
      </c>
      <c r="V34" s="15">
        <f>V33*'Conversion Factors'!R$23</f>
        <v>5.6320000000000006</v>
      </c>
      <c r="W34" s="15">
        <f>W33*'Conversion Factors'!S$23</f>
        <v>5.6320000000000006</v>
      </c>
      <c r="X34" s="15">
        <f>X33*'Conversion Factors'!T$23</f>
        <v>5.6320000000000006</v>
      </c>
      <c r="Y34" s="15">
        <f>Y33*'Conversion Factors'!U$23</f>
        <v>5.6320000000000006</v>
      </c>
      <c r="Z34" s="15">
        <f>Z33*'Conversion Factors'!V$23</f>
        <v>5.6320000000000006</v>
      </c>
      <c r="AA34" s="15">
        <f>AA33*'Conversion Factors'!W$23</f>
        <v>5.6320000000000006</v>
      </c>
      <c r="AB34" s="15">
        <f>AB33*'Conversion Factors'!X$23</f>
        <v>5.6320000000000006</v>
      </c>
      <c r="AC34" s="15">
        <f>AC33*'Conversion Factors'!Y$23</f>
        <v>5.6320000000000006</v>
      </c>
      <c r="AD34" s="15">
        <f>AD33*'Conversion Factors'!Z$23</f>
        <v>5.6320000000000006</v>
      </c>
      <c r="AE34" s="15">
        <f>AE33*'Conversion Factors'!AA$23</f>
        <v>5.6320000000000006</v>
      </c>
      <c r="AF34" s="15">
        <f>AF33*'Conversion Factors'!AB$23</f>
        <v>5.6320000000000006</v>
      </c>
      <c r="AG34" s="15">
        <f>AG33*'Conversion Factors'!AC$23</f>
        <v>5.6320000000000006</v>
      </c>
      <c r="AH34" s="15">
        <f>AH33*'Conversion Factors'!AD$23</f>
        <v>5.6320000000000006</v>
      </c>
      <c r="AI34" s="15">
        <f>AI33*'Conversion Factors'!AE$23</f>
        <v>5.6320000000000006</v>
      </c>
      <c r="AJ34" s="15">
        <f>AJ33*'Conversion Factors'!AF$23</f>
        <v>5.6320000000000006</v>
      </c>
      <c r="AK34" s="15">
        <f>AK33*'Conversion Factors'!AG$23</f>
        <v>5.6320000000000006</v>
      </c>
      <c r="AL34" s="11"/>
      <c r="AM34" s="11">
        <v>1</v>
      </c>
    </row>
    <row r="35" spans="1:39" ht="14.7" customHeight="1" x14ac:dyDescent="0.25">
      <c r="A35" s="46" t="s">
        <v>45</v>
      </c>
      <c r="B35" s="11" t="s">
        <v>178</v>
      </c>
      <c r="C35" s="11" t="s">
        <v>179</v>
      </c>
      <c r="D35" s="11" t="s">
        <v>171</v>
      </c>
      <c r="E35" s="11">
        <v>2018</v>
      </c>
      <c r="F35" s="11" t="s">
        <v>315</v>
      </c>
      <c r="G35" s="11">
        <v>5.52</v>
      </c>
      <c r="H35" s="11">
        <v>5.52</v>
      </c>
      <c r="I35" s="11">
        <v>5.52</v>
      </c>
      <c r="J35" s="11">
        <v>5.52</v>
      </c>
      <c r="K35" s="11">
        <v>5.52</v>
      </c>
      <c r="L35" s="11">
        <v>5.52</v>
      </c>
      <c r="M35" s="11">
        <v>5.52</v>
      </c>
      <c r="N35" s="11">
        <v>5.52</v>
      </c>
      <c r="O35" s="11">
        <v>5.52</v>
      </c>
      <c r="P35" s="11">
        <v>5.52</v>
      </c>
      <c r="Q35" s="11">
        <v>5.52</v>
      </c>
      <c r="R35" s="11">
        <v>5.52</v>
      </c>
      <c r="S35" s="11">
        <v>5.52</v>
      </c>
      <c r="T35" s="11">
        <v>5.52</v>
      </c>
      <c r="U35" s="11">
        <v>5.52</v>
      </c>
      <c r="V35" s="11">
        <v>5.52</v>
      </c>
      <c r="W35" s="11">
        <v>5.52</v>
      </c>
      <c r="X35" s="11">
        <v>5.52</v>
      </c>
      <c r="Y35" s="11">
        <v>5.52</v>
      </c>
      <c r="Z35" s="11">
        <v>5.52</v>
      </c>
      <c r="AA35" s="11">
        <v>5.52</v>
      </c>
      <c r="AB35" s="11">
        <v>5.52</v>
      </c>
      <c r="AC35" s="11">
        <v>5.52</v>
      </c>
      <c r="AD35" s="11">
        <v>5.52</v>
      </c>
      <c r="AE35" s="11">
        <v>5.52</v>
      </c>
      <c r="AF35" s="11">
        <v>5.52</v>
      </c>
      <c r="AG35" s="11">
        <v>5.52</v>
      </c>
      <c r="AH35" s="11">
        <v>5.52</v>
      </c>
      <c r="AI35" s="11">
        <v>5.52</v>
      </c>
      <c r="AJ35" s="11">
        <v>5.52</v>
      </c>
      <c r="AK35" s="11">
        <v>5.52</v>
      </c>
      <c r="AL35" s="11"/>
      <c r="AM35" s="11"/>
    </row>
    <row r="36" spans="1:39" ht="14.7" customHeight="1" x14ac:dyDescent="0.25">
      <c r="A36" s="46"/>
      <c r="B36" s="11" t="s">
        <v>178</v>
      </c>
      <c r="C36" s="11" t="s">
        <v>179</v>
      </c>
      <c r="D36" s="11" t="s">
        <v>171</v>
      </c>
      <c r="E36" s="11">
        <v>2018</v>
      </c>
      <c r="F36" s="11" t="s">
        <v>314</v>
      </c>
      <c r="G36" s="15">
        <f>G35*'Conversion Factors'!C$23</f>
        <v>7.6175999999999986</v>
      </c>
      <c r="H36" s="15">
        <f>H35*'Conversion Factors'!D$23</f>
        <v>7.452</v>
      </c>
      <c r="I36" s="15">
        <f>I35*'Conversion Factors'!E$23</f>
        <v>7.3967999999999998</v>
      </c>
      <c r="J36" s="15">
        <f>J35*'Conversion Factors'!F$23</f>
        <v>7.3967999999999998</v>
      </c>
      <c r="K36" s="15">
        <f>K35*'Conversion Factors'!G$23</f>
        <v>7.3415999999999997</v>
      </c>
      <c r="L36" s="15">
        <f>L35*'Conversion Factors'!H$23</f>
        <v>7.2863999999999995</v>
      </c>
      <c r="M36" s="15">
        <f>M35*'Conversion Factors'!I$23</f>
        <v>7.2863999999999995</v>
      </c>
      <c r="N36" s="15">
        <f>N35*'Conversion Factors'!J$23</f>
        <v>7.2863999999999995</v>
      </c>
      <c r="O36" s="15">
        <f>O35*'Conversion Factors'!K$23</f>
        <v>7.2863999999999995</v>
      </c>
      <c r="P36" s="15">
        <f>P35*'Conversion Factors'!L$23</f>
        <v>7.1759999999999993</v>
      </c>
      <c r="Q36" s="15">
        <f>Q35*'Conversion Factors'!M$23</f>
        <v>7.1759999999999993</v>
      </c>
      <c r="R36" s="15">
        <f>R35*'Conversion Factors'!N$23</f>
        <v>7.1208</v>
      </c>
      <c r="S36" s="15">
        <f>S35*'Conversion Factors'!O$23</f>
        <v>7.1208</v>
      </c>
      <c r="T36" s="15">
        <f>T35*'Conversion Factors'!P$23</f>
        <v>7.0655999999999999</v>
      </c>
      <c r="U36" s="15">
        <f>U35*'Conversion Factors'!Q$23</f>
        <v>7.0655999999999999</v>
      </c>
      <c r="V36" s="15">
        <f>V35*'Conversion Factors'!R$23</f>
        <v>7.0655999999999999</v>
      </c>
      <c r="W36" s="15">
        <f>W35*'Conversion Factors'!S$23</f>
        <v>7.0655999999999999</v>
      </c>
      <c r="X36" s="15">
        <f>X35*'Conversion Factors'!T$23</f>
        <v>7.0655999999999999</v>
      </c>
      <c r="Y36" s="15">
        <f>Y35*'Conversion Factors'!U$23</f>
        <v>7.0655999999999999</v>
      </c>
      <c r="Z36" s="15">
        <f>Z35*'Conversion Factors'!V$23</f>
        <v>7.0655999999999999</v>
      </c>
      <c r="AA36" s="15">
        <f>AA35*'Conversion Factors'!W$23</f>
        <v>7.0655999999999999</v>
      </c>
      <c r="AB36" s="15">
        <f>AB35*'Conversion Factors'!X$23</f>
        <v>7.0655999999999999</v>
      </c>
      <c r="AC36" s="15">
        <f>AC35*'Conversion Factors'!Y$23</f>
        <v>7.0655999999999999</v>
      </c>
      <c r="AD36" s="15">
        <f>AD35*'Conversion Factors'!Z$23</f>
        <v>7.0655999999999999</v>
      </c>
      <c r="AE36" s="15">
        <f>AE35*'Conversion Factors'!AA$23</f>
        <v>7.0655999999999999</v>
      </c>
      <c r="AF36" s="15">
        <f>AF35*'Conversion Factors'!AB$23</f>
        <v>7.0655999999999999</v>
      </c>
      <c r="AG36" s="15">
        <f>AG35*'Conversion Factors'!AC$23</f>
        <v>7.0655999999999999</v>
      </c>
      <c r="AH36" s="15">
        <f>AH35*'Conversion Factors'!AD$23</f>
        <v>7.0655999999999999</v>
      </c>
      <c r="AI36" s="15">
        <f>AI35*'Conversion Factors'!AE$23</f>
        <v>7.0655999999999999</v>
      </c>
      <c r="AJ36" s="15">
        <f>AJ35*'Conversion Factors'!AF$23</f>
        <v>7.0655999999999999</v>
      </c>
      <c r="AK36" s="15">
        <f>AK35*'Conversion Factors'!AG$23</f>
        <v>7.0655999999999999</v>
      </c>
      <c r="AL36" s="11"/>
      <c r="AM36" s="11">
        <v>1</v>
      </c>
    </row>
    <row r="37" spans="1:39" ht="14.7" customHeight="1" x14ac:dyDescent="0.25">
      <c r="A37" s="46" t="s">
        <v>47</v>
      </c>
      <c r="B37" s="11" t="s">
        <v>178</v>
      </c>
      <c r="C37" s="11" t="s">
        <v>213</v>
      </c>
      <c r="D37" s="11" t="s">
        <v>171</v>
      </c>
      <c r="E37" s="11">
        <v>2011</v>
      </c>
      <c r="F37" s="11" t="s">
        <v>314</v>
      </c>
      <c r="G37" s="11">
        <v>2.36</v>
      </c>
      <c r="H37" s="11">
        <v>2.36</v>
      </c>
      <c r="I37" s="11">
        <v>2.36</v>
      </c>
      <c r="J37" s="11">
        <v>2.36</v>
      </c>
      <c r="K37" s="11">
        <v>2.36</v>
      </c>
      <c r="L37" s="11">
        <v>2.36</v>
      </c>
      <c r="M37" s="11">
        <v>2.36</v>
      </c>
      <c r="N37" s="11">
        <v>2.36</v>
      </c>
      <c r="O37" s="11">
        <v>2.36</v>
      </c>
      <c r="P37" s="11">
        <v>2.36</v>
      </c>
      <c r="Q37" s="11">
        <v>2.36</v>
      </c>
      <c r="R37" s="11">
        <v>2.36</v>
      </c>
      <c r="S37" s="11">
        <v>2.36</v>
      </c>
      <c r="T37" s="11">
        <v>2.36</v>
      </c>
      <c r="U37" s="11">
        <v>2.36</v>
      </c>
      <c r="V37" s="11">
        <v>2.36</v>
      </c>
      <c r="W37" s="11">
        <v>2.36</v>
      </c>
      <c r="X37" s="11">
        <v>2.36</v>
      </c>
      <c r="Y37" s="11">
        <v>2.36</v>
      </c>
      <c r="Z37" s="11">
        <v>2.36</v>
      </c>
      <c r="AA37" s="11">
        <v>2.36</v>
      </c>
      <c r="AB37" s="11">
        <v>2.36</v>
      </c>
      <c r="AC37" s="11">
        <v>2.36</v>
      </c>
      <c r="AD37" s="11">
        <v>2.36</v>
      </c>
      <c r="AE37" s="11">
        <v>2.36</v>
      </c>
      <c r="AF37" s="11">
        <v>2.36</v>
      </c>
      <c r="AG37" s="11">
        <v>2.36</v>
      </c>
      <c r="AH37" s="11">
        <v>2.36</v>
      </c>
      <c r="AI37" s="11">
        <v>2.36</v>
      </c>
      <c r="AJ37" s="11">
        <v>2.36</v>
      </c>
      <c r="AK37" s="11">
        <v>2.36</v>
      </c>
      <c r="AL37" s="11"/>
      <c r="AM37" s="11"/>
    </row>
    <row r="38" spans="1:39" ht="14.7" customHeight="1" x14ac:dyDescent="0.25">
      <c r="A38" s="46"/>
      <c r="B38" s="11" t="s">
        <v>178</v>
      </c>
      <c r="C38" s="11" t="s">
        <v>213</v>
      </c>
      <c r="D38" s="11" t="s">
        <v>171</v>
      </c>
      <c r="E38" s="11">
        <v>2018</v>
      </c>
      <c r="F38" s="11" t="s">
        <v>314</v>
      </c>
      <c r="G38" s="15">
        <f>G37*'Conversion Factors'!$C$26^($E38-$E37)</f>
        <v>2.7108981756523001</v>
      </c>
      <c r="H38" s="15">
        <f>H37*'Conversion Factors'!$C$26^($E38-$E37)</f>
        <v>2.7108981756523001</v>
      </c>
      <c r="I38" s="15">
        <f>I37*'Conversion Factors'!$C$26^($E38-$E37)</f>
        <v>2.7108981756523001</v>
      </c>
      <c r="J38" s="15">
        <f>J37*'Conversion Factors'!$C$26^($E38-$E37)</f>
        <v>2.7108981756523001</v>
      </c>
      <c r="K38" s="15">
        <f>K37*'Conversion Factors'!$C$26^($E38-$E37)</f>
        <v>2.7108981756523001</v>
      </c>
      <c r="L38" s="15">
        <f>L37*'Conversion Factors'!$C$26^($E38-$E37)</f>
        <v>2.7108981756523001</v>
      </c>
      <c r="M38" s="15">
        <f>M37*'Conversion Factors'!$C$26^($E38-$E37)</f>
        <v>2.7108981756523001</v>
      </c>
      <c r="N38" s="15">
        <f>N37*'Conversion Factors'!$C$26^($E38-$E37)</f>
        <v>2.7108981756523001</v>
      </c>
      <c r="O38" s="15">
        <f>O37*'Conversion Factors'!$C$26^($E38-$E37)</f>
        <v>2.7108981756523001</v>
      </c>
      <c r="P38" s="15">
        <f>P37*'Conversion Factors'!$C$26^($E38-$E37)</f>
        <v>2.7108981756523001</v>
      </c>
      <c r="Q38" s="15">
        <f>Q37*'Conversion Factors'!$C$26^($E38-$E37)</f>
        <v>2.7108981756523001</v>
      </c>
      <c r="R38" s="15">
        <f>R37*'Conversion Factors'!$C$26^($E38-$E37)</f>
        <v>2.7108981756523001</v>
      </c>
      <c r="S38" s="15">
        <f>S37*'Conversion Factors'!$C$26^($E38-$E37)</f>
        <v>2.7108981756523001</v>
      </c>
      <c r="T38" s="15">
        <f>T37*'Conversion Factors'!$C$26^($E38-$E37)</f>
        <v>2.7108981756523001</v>
      </c>
      <c r="U38" s="15">
        <f>U37*'Conversion Factors'!$C$26^($E38-$E37)</f>
        <v>2.7108981756523001</v>
      </c>
      <c r="V38" s="15">
        <f>V37*'Conversion Factors'!$C$26^($E38-$E37)</f>
        <v>2.7108981756523001</v>
      </c>
      <c r="W38" s="15">
        <f>W37*'Conversion Factors'!$C$26^($E38-$E37)</f>
        <v>2.7108981756523001</v>
      </c>
      <c r="X38" s="15">
        <f>X37*'Conversion Factors'!$C$26^($E38-$E37)</f>
        <v>2.7108981756523001</v>
      </c>
      <c r="Y38" s="15">
        <f>Y37*'Conversion Factors'!$C$26^($E38-$E37)</f>
        <v>2.7108981756523001</v>
      </c>
      <c r="Z38" s="15">
        <f>Z37*'Conversion Factors'!$C$26^($E38-$E37)</f>
        <v>2.7108981756523001</v>
      </c>
      <c r="AA38" s="15">
        <f>AA37*'Conversion Factors'!$C$26^($E38-$E37)</f>
        <v>2.7108981756523001</v>
      </c>
      <c r="AB38" s="15">
        <f>AB37*'Conversion Factors'!$C$26^($E38-$E37)</f>
        <v>2.7108981756523001</v>
      </c>
      <c r="AC38" s="15">
        <f>AC37*'Conversion Factors'!$C$26^($E38-$E37)</f>
        <v>2.7108981756523001</v>
      </c>
      <c r="AD38" s="15">
        <f>AD37*'Conversion Factors'!$C$26^($E38-$E37)</f>
        <v>2.7108981756523001</v>
      </c>
      <c r="AE38" s="15">
        <f>AE37*'Conversion Factors'!$C$26^($E38-$E37)</f>
        <v>2.7108981756523001</v>
      </c>
      <c r="AF38" s="15">
        <f>AF37*'Conversion Factors'!$C$26^($E38-$E37)</f>
        <v>2.7108981756523001</v>
      </c>
      <c r="AG38" s="15">
        <f>AG37*'Conversion Factors'!$C$26^($E38-$E37)</f>
        <v>2.7108981756523001</v>
      </c>
      <c r="AH38" s="15">
        <f>AH37*'Conversion Factors'!$C$26^($E38-$E37)</f>
        <v>2.7108981756523001</v>
      </c>
      <c r="AI38" s="15">
        <f>AI37*'Conversion Factors'!$C$26^($E38-$E37)</f>
        <v>2.7108981756523001</v>
      </c>
      <c r="AJ38" s="15">
        <f>AJ37*'Conversion Factors'!$C$26^($E38-$E37)</f>
        <v>2.7108981756523001</v>
      </c>
      <c r="AK38" s="15">
        <f>AK37*'Conversion Factors'!$C$26^($E38-$E37)</f>
        <v>2.7108981756523001</v>
      </c>
      <c r="AL38" s="11"/>
      <c r="AM38" s="11">
        <v>1</v>
      </c>
    </row>
    <row r="39" spans="1:39" ht="14.7" customHeight="1" x14ac:dyDescent="0.25">
      <c r="A39" s="46" t="s">
        <v>49</v>
      </c>
      <c r="B39" s="11" t="s">
        <v>178</v>
      </c>
      <c r="C39" s="11" t="s">
        <v>213</v>
      </c>
      <c r="D39" s="11" t="s">
        <v>171</v>
      </c>
      <c r="E39" s="11">
        <v>2011</v>
      </c>
      <c r="F39" s="11" t="s">
        <v>314</v>
      </c>
      <c r="G39" s="11">
        <v>9.52</v>
      </c>
      <c r="H39" s="11">
        <v>9.52</v>
      </c>
      <c r="I39" s="11">
        <v>9.52</v>
      </c>
      <c r="J39" s="11">
        <v>9.52</v>
      </c>
      <c r="K39" s="11">
        <v>9.52</v>
      </c>
      <c r="L39" s="11">
        <v>9.52</v>
      </c>
      <c r="M39" s="11">
        <v>9.52</v>
      </c>
      <c r="N39" s="11">
        <v>9.52</v>
      </c>
      <c r="O39" s="11">
        <v>9.52</v>
      </c>
      <c r="P39" s="11">
        <v>9.52</v>
      </c>
      <c r="Q39" s="11">
        <v>9.52</v>
      </c>
      <c r="R39" s="11">
        <v>9.52</v>
      </c>
      <c r="S39" s="11">
        <v>9.52</v>
      </c>
      <c r="T39" s="11">
        <v>9.52</v>
      </c>
      <c r="U39" s="11">
        <v>9.52</v>
      </c>
      <c r="V39" s="11">
        <v>9.52</v>
      </c>
      <c r="W39" s="11">
        <v>9.52</v>
      </c>
      <c r="X39" s="11">
        <v>9.52</v>
      </c>
      <c r="Y39" s="11">
        <v>9.52</v>
      </c>
      <c r="Z39" s="11">
        <v>9.52</v>
      </c>
      <c r="AA39" s="11">
        <v>9.52</v>
      </c>
      <c r="AB39" s="11">
        <v>9.52</v>
      </c>
      <c r="AC39" s="11">
        <v>9.52</v>
      </c>
      <c r="AD39" s="11">
        <v>9.52</v>
      </c>
      <c r="AE39" s="11">
        <v>9.52</v>
      </c>
      <c r="AF39" s="11">
        <v>9.52</v>
      </c>
      <c r="AG39" s="11">
        <v>9.52</v>
      </c>
      <c r="AH39" s="11">
        <v>9.52</v>
      </c>
      <c r="AI39" s="11">
        <v>9.52</v>
      </c>
      <c r="AJ39" s="11">
        <v>9.52</v>
      </c>
      <c r="AK39" s="11">
        <v>9.52</v>
      </c>
      <c r="AL39" s="11"/>
      <c r="AM39" s="11"/>
    </row>
    <row r="40" spans="1:39" ht="14.7" customHeight="1" x14ac:dyDescent="0.25">
      <c r="A40" s="46"/>
      <c r="B40" s="11" t="s">
        <v>178</v>
      </c>
      <c r="C40" s="11" t="s">
        <v>213</v>
      </c>
      <c r="D40" s="11" t="s">
        <v>171</v>
      </c>
      <c r="E40" s="11">
        <v>2018</v>
      </c>
      <c r="F40" s="11" t="s">
        <v>314</v>
      </c>
      <c r="G40" s="15">
        <f>G39*'Conversion Factors'!$C$26^7</f>
        <v>10.935487556021144</v>
      </c>
      <c r="H40" s="15">
        <f>H39*'Conversion Factors'!$C$26^7</f>
        <v>10.935487556021144</v>
      </c>
      <c r="I40" s="15">
        <f>I39*'Conversion Factors'!$C$26^7</f>
        <v>10.935487556021144</v>
      </c>
      <c r="J40" s="15">
        <f>J39*'Conversion Factors'!$C$26^7</f>
        <v>10.935487556021144</v>
      </c>
      <c r="K40" s="15">
        <f>K39*'Conversion Factors'!$C$26^7</f>
        <v>10.935487556021144</v>
      </c>
      <c r="L40" s="15">
        <f>L39*'Conversion Factors'!$C$26^7</f>
        <v>10.935487556021144</v>
      </c>
      <c r="M40" s="15">
        <f>M39*'Conversion Factors'!$C$26^7</f>
        <v>10.935487556021144</v>
      </c>
      <c r="N40" s="15">
        <f>N39*'Conversion Factors'!$C$26^7</f>
        <v>10.935487556021144</v>
      </c>
      <c r="O40" s="15">
        <f>O39*'Conversion Factors'!$C$26^7</f>
        <v>10.935487556021144</v>
      </c>
      <c r="P40" s="15">
        <f>P39*'Conversion Factors'!$C$26^7</f>
        <v>10.935487556021144</v>
      </c>
      <c r="Q40" s="15">
        <f>Q39*'Conversion Factors'!$C$26^7</f>
        <v>10.935487556021144</v>
      </c>
      <c r="R40" s="15">
        <f>R39*'Conversion Factors'!$C$26^7</f>
        <v>10.935487556021144</v>
      </c>
      <c r="S40" s="15">
        <f>S39*'Conversion Factors'!$C$26^7</f>
        <v>10.935487556021144</v>
      </c>
      <c r="T40" s="15">
        <f>T39*'Conversion Factors'!$C$26^7</f>
        <v>10.935487556021144</v>
      </c>
      <c r="U40" s="15">
        <f>U39*'Conversion Factors'!$C$26^7</f>
        <v>10.935487556021144</v>
      </c>
      <c r="V40" s="15">
        <f>V39*'Conversion Factors'!$C$26^7</f>
        <v>10.935487556021144</v>
      </c>
      <c r="W40" s="15">
        <f>W39*'Conversion Factors'!$C$26^7</f>
        <v>10.935487556021144</v>
      </c>
      <c r="X40" s="15">
        <f>X39*'Conversion Factors'!$C$26^7</f>
        <v>10.935487556021144</v>
      </c>
      <c r="Y40" s="15">
        <f>Y39*'Conversion Factors'!$C$26^7</f>
        <v>10.935487556021144</v>
      </c>
      <c r="Z40" s="15">
        <f>Z39*'Conversion Factors'!$C$26^7</f>
        <v>10.935487556021144</v>
      </c>
      <c r="AA40" s="15">
        <f>AA39*'Conversion Factors'!$C$26^7</f>
        <v>10.935487556021144</v>
      </c>
      <c r="AB40" s="15">
        <f>AB39*'Conversion Factors'!$C$26^7</f>
        <v>10.935487556021144</v>
      </c>
      <c r="AC40" s="15">
        <f>AC39*'Conversion Factors'!$C$26^7</f>
        <v>10.935487556021144</v>
      </c>
      <c r="AD40" s="15">
        <f>AD39*'Conversion Factors'!$C$26^7</f>
        <v>10.935487556021144</v>
      </c>
      <c r="AE40" s="15">
        <f>AE39*'Conversion Factors'!$C$26^7</f>
        <v>10.935487556021144</v>
      </c>
      <c r="AF40" s="15">
        <f>AF39*'Conversion Factors'!$C$26^7</f>
        <v>10.935487556021144</v>
      </c>
      <c r="AG40" s="15">
        <f>AG39*'Conversion Factors'!$C$26^7</f>
        <v>10.935487556021144</v>
      </c>
      <c r="AH40" s="15">
        <f>AH39*'Conversion Factors'!$C$26^7</f>
        <v>10.935487556021144</v>
      </c>
      <c r="AI40" s="15">
        <f>AI39*'Conversion Factors'!$C$26^7</f>
        <v>10.935487556021144</v>
      </c>
      <c r="AJ40" s="15">
        <f>AJ39*'Conversion Factors'!$C$26^7</f>
        <v>10.935487556021144</v>
      </c>
      <c r="AK40" s="15">
        <f>AK39*'Conversion Factors'!$C$26^7</f>
        <v>10.935487556021144</v>
      </c>
      <c r="AL40" s="11"/>
      <c r="AM40" s="11">
        <v>1</v>
      </c>
    </row>
    <row r="41" spans="1:39" ht="14.7" customHeight="1" x14ac:dyDescent="0.25">
      <c r="A41" s="46" t="s">
        <v>51</v>
      </c>
      <c r="B41" s="11" t="s">
        <v>178</v>
      </c>
      <c r="C41" s="11" t="s">
        <v>213</v>
      </c>
      <c r="D41" s="11" t="s">
        <v>171</v>
      </c>
      <c r="E41" s="11">
        <v>2011</v>
      </c>
      <c r="F41" s="11" t="s">
        <v>314</v>
      </c>
      <c r="G41" s="11">
        <v>7.46</v>
      </c>
      <c r="H41" s="11">
        <v>7.46</v>
      </c>
      <c r="I41" s="11">
        <v>7.46</v>
      </c>
      <c r="J41" s="11">
        <v>7.46</v>
      </c>
      <c r="K41" s="11">
        <v>7.46</v>
      </c>
      <c r="L41" s="11">
        <v>7.46</v>
      </c>
      <c r="M41" s="11">
        <v>7.46</v>
      </c>
      <c r="N41" s="11">
        <v>7.46</v>
      </c>
      <c r="O41" s="11">
        <v>7.46</v>
      </c>
      <c r="P41" s="11">
        <v>7.46</v>
      </c>
      <c r="Q41" s="11">
        <v>7.46</v>
      </c>
      <c r="R41" s="11">
        <v>7.46</v>
      </c>
      <c r="S41" s="11">
        <v>7.46</v>
      </c>
      <c r="T41" s="11">
        <v>7.46</v>
      </c>
      <c r="U41" s="11">
        <v>7.46</v>
      </c>
      <c r="V41" s="11">
        <v>7.46</v>
      </c>
      <c r="W41" s="11">
        <v>7.46</v>
      </c>
      <c r="X41" s="11">
        <v>7.46</v>
      </c>
      <c r="Y41" s="11">
        <v>7.46</v>
      </c>
      <c r="Z41" s="11">
        <v>7.46</v>
      </c>
      <c r="AA41" s="11">
        <v>7.46</v>
      </c>
      <c r="AB41" s="11">
        <v>7.46</v>
      </c>
      <c r="AC41" s="11">
        <v>7.46</v>
      </c>
      <c r="AD41" s="11">
        <v>7.46</v>
      </c>
      <c r="AE41" s="11">
        <v>7.46</v>
      </c>
      <c r="AF41" s="11">
        <v>7.46</v>
      </c>
      <c r="AG41" s="11">
        <v>7.46</v>
      </c>
      <c r="AH41" s="11">
        <v>7.46</v>
      </c>
      <c r="AI41" s="11">
        <v>7.46</v>
      </c>
      <c r="AJ41" s="11">
        <v>7.46</v>
      </c>
      <c r="AK41" s="11">
        <v>7.46</v>
      </c>
      <c r="AL41" s="11"/>
      <c r="AM41" s="11"/>
    </row>
    <row r="42" spans="1:39" ht="14.7" customHeight="1" x14ac:dyDescent="0.25">
      <c r="A42" s="46"/>
      <c r="B42" s="11" t="s">
        <v>178</v>
      </c>
      <c r="C42" s="11" t="s">
        <v>213</v>
      </c>
      <c r="D42" s="11" t="s">
        <v>171</v>
      </c>
      <c r="E42" s="11">
        <v>2018</v>
      </c>
      <c r="F42" s="11" t="s">
        <v>314</v>
      </c>
      <c r="G42" s="15">
        <f>G41*'Conversion Factors'!$C$26^($E42-$E41)</f>
        <v>8.5691950806636275</v>
      </c>
      <c r="H42" s="15">
        <f>H41*'Conversion Factors'!$C$26^($E42-$E41)</f>
        <v>8.5691950806636275</v>
      </c>
      <c r="I42" s="15">
        <f>I41*'Conversion Factors'!$C$26^($E42-$E41)</f>
        <v>8.5691950806636275</v>
      </c>
      <c r="J42" s="15">
        <f>J41*'Conversion Factors'!$C$26^($E42-$E41)</f>
        <v>8.5691950806636275</v>
      </c>
      <c r="K42" s="15">
        <f>K41*'Conversion Factors'!$C$26^($E42-$E41)</f>
        <v>8.5691950806636275</v>
      </c>
      <c r="L42" s="15">
        <f>L41*'Conversion Factors'!$C$26^($E42-$E41)</f>
        <v>8.5691950806636275</v>
      </c>
      <c r="M42" s="15">
        <f>M41*'Conversion Factors'!$C$26^($E42-$E41)</f>
        <v>8.5691950806636275</v>
      </c>
      <c r="N42" s="15">
        <f>N41*'Conversion Factors'!$C$26^($E42-$E41)</f>
        <v>8.5691950806636275</v>
      </c>
      <c r="O42" s="15">
        <f>O41*'Conversion Factors'!$C$26^($E42-$E41)</f>
        <v>8.5691950806636275</v>
      </c>
      <c r="P42" s="15">
        <f>P41*'Conversion Factors'!$C$26^($E42-$E41)</f>
        <v>8.5691950806636275</v>
      </c>
      <c r="Q42" s="15">
        <f>Q41*'Conversion Factors'!$C$26^($E42-$E41)</f>
        <v>8.5691950806636275</v>
      </c>
      <c r="R42" s="15">
        <f>R41*'Conversion Factors'!$C$26^($E42-$E41)</f>
        <v>8.5691950806636275</v>
      </c>
      <c r="S42" s="15">
        <f>S41*'Conversion Factors'!$C$26^($E42-$E41)</f>
        <v>8.5691950806636275</v>
      </c>
      <c r="T42" s="15">
        <f>T41*'Conversion Factors'!$C$26^($E42-$E41)</f>
        <v>8.5691950806636275</v>
      </c>
      <c r="U42" s="15">
        <f>U41*'Conversion Factors'!$C$26^($E42-$E41)</f>
        <v>8.5691950806636275</v>
      </c>
      <c r="V42" s="15">
        <f>V41*'Conversion Factors'!$C$26^($E42-$E41)</f>
        <v>8.5691950806636275</v>
      </c>
      <c r="W42" s="15">
        <f>W41*'Conversion Factors'!$C$26^($E42-$E41)</f>
        <v>8.5691950806636275</v>
      </c>
      <c r="X42" s="15">
        <f>X41*'Conversion Factors'!$C$26^($E42-$E41)</f>
        <v>8.5691950806636275</v>
      </c>
      <c r="Y42" s="15">
        <f>Y41*'Conversion Factors'!$C$26^($E42-$E41)</f>
        <v>8.5691950806636275</v>
      </c>
      <c r="Z42" s="15">
        <f>Z41*'Conversion Factors'!$C$26^($E42-$E41)</f>
        <v>8.5691950806636275</v>
      </c>
      <c r="AA42" s="15">
        <f>AA41*'Conversion Factors'!$C$26^($E42-$E41)</f>
        <v>8.5691950806636275</v>
      </c>
      <c r="AB42" s="15">
        <f>AB41*'Conversion Factors'!$C$26^($E42-$E41)</f>
        <v>8.5691950806636275</v>
      </c>
      <c r="AC42" s="15">
        <f>AC41*'Conversion Factors'!$C$26^($E42-$E41)</f>
        <v>8.5691950806636275</v>
      </c>
      <c r="AD42" s="15">
        <f>AD41*'Conversion Factors'!$C$26^($E42-$E41)</f>
        <v>8.5691950806636275</v>
      </c>
      <c r="AE42" s="15">
        <f>AE41*'Conversion Factors'!$C$26^($E42-$E41)</f>
        <v>8.5691950806636275</v>
      </c>
      <c r="AF42" s="15">
        <f>AF41*'Conversion Factors'!$C$26^($E42-$E41)</f>
        <v>8.5691950806636275</v>
      </c>
      <c r="AG42" s="15">
        <f>AG41*'Conversion Factors'!$C$26^($E42-$E41)</f>
        <v>8.5691950806636275</v>
      </c>
      <c r="AH42" s="15">
        <f>AH41*'Conversion Factors'!$C$26^($E42-$E41)</f>
        <v>8.5691950806636275</v>
      </c>
      <c r="AI42" s="15">
        <f>AI41*'Conversion Factors'!$C$26^($E42-$E41)</f>
        <v>8.5691950806636275</v>
      </c>
      <c r="AJ42" s="15">
        <f>AJ41*'Conversion Factors'!$C$26^($E42-$E41)</f>
        <v>8.5691950806636275</v>
      </c>
      <c r="AK42" s="15">
        <f>AK41*'Conversion Factors'!$C$26^($E42-$E41)</f>
        <v>8.5691950806636275</v>
      </c>
      <c r="AL42" s="11"/>
      <c r="AM42" s="11">
        <v>1</v>
      </c>
    </row>
    <row r="43" spans="1:39" ht="14.7" customHeight="1" x14ac:dyDescent="0.25">
      <c r="A43" s="46" t="s">
        <v>68</v>
      </c>
      <c r="B43" s="11" t="s">
        <v>180</v>
      </c>
      <c r="C43" s="11" t="s">
        <v>179</v>
      </c>
      <c r="D43" s="11" t="s">
        <v>171</v>
      </c>
      <c r="E43" s="11">
        <v>2018</v>
      </c>
      <c r="F43" s="11" t="s">
        <v>315</v>
      </c>
      <c r="G43" s="11">
        <v>4.95</v>
      </c>
      <c r="H43" s="11">
        <v>4.95</v>
      </c>
      <c r="I43" s="11">
        <v>4.95</v>
      </c>
      <c r="J43" s="11">
        <v>4.95</v>
      </c>
      <c r="K43" s="11">
        <v>4.95</v>
      </c>
      <c r="L43" s="11">
        <v>4.95</v>
      </c>
      <c r="M43" s="11">
        <v>4.95</v>
      </c>
      <c r="N43" s="11">
        <v>4.95</v>
      </c>
      <c r="O43" s="11">
        <v>4.95</v>
      </c>
      <c r="P43" s="11">
        <v>4.95</v>
      </c>
      <c r="Q43" s="11">
        <v>4.95</v>
      </c>
      <c r="R43" s="11">
        <v>4.95</v>
      </c>
      <c r="S43" s="11">
        <v>4.95</v>
      </c>
      <c r="T43" s="11">
        <v>4.95</v>
      </c>
      <c r="U43" s="11">
        <v>4.95</v>
      </c>
      <c r="V43" s="11">
        <v>4.95</v>
      </c>
      <c r="W43" s="11">
        <v>4.95</v>
      </c>
      <c r="X43" s="11">
        <v>4.95</v>
      </c>
      <c r="Y43" s="11">
        <v>4.95</v>
      </c>
      <c r="Z43" s="11">
        <v>4.95</v>
      </c>
      <c r="AA43" s="11">
        <v>4.95</v>
      </c>
      <c r="AB43" s="11">
        <v>4.95</v>
      </c>
      <c r="AC43" s="11">
        <v>4.95</v>
      </c>
      <c r="AD43" s="11">
        <v>4.95</v>
      </c>
      <c r="AE43" s="11">
        <v>4.95</v>
      </c>
      <c r="AF43" s="11">
        <v>4.95</v>
      </c>
      <c r="AG43" s="11">
        <v>4.95</v>
      </c>
      <c r="AH43" s="11">
        <v>4.95</v>
      </c>
      <c r="AI43" s="11">
        <v>4.95</v>
      </c>
      <c r="AJ43" s="11">
        <v>4.95</v>
      </c>
      <c r="AK43" s="11">
        <v>4.95</v>
      </c>
      <c r="AL43" s="11" t="s">
        <v>170</v>
      </c>
      <c r="AM43" s="11"/>
    </row>
    <row r="44" spans="1:39" ht="14.7" customHeight="1" x14ac:dyDescent="0.25">
      <c r="A44" s="46"/>
      <c r="B44" s="11" t="s">
        <v>180</v>
      </c>
      <c r="C44" s="11" t="s">
        <v>179</v>
      </c>
      <c r="D44" s="11" t="s">
        <v>171</v>
      </c>
      <c r="E44" s="11">
        <v>2018</v>
      </c>
      <c r="F44" s="11" t="s">
        <v>314</v>
      </c>
      <c r="G44" s="15">
        <f>G43*'Conversion Factors'!C$23</f>
        <v>6.8309999999999995</v>
      </c>
      <c r="H44" s="15">
        <f>H43*'Conversion Factors'!D$23</f>
        <v>6.682500000000001</v>
      </c>
      <c r="I44" s="15">
        <f>I43*'Conversion Factors'!E$23</f>
        <v>6.6330000000000009</v>
      </c>
      <c r="J44" s="15">
        <f>J43*'Conversion Factors'!F$23</f>
        <v>6.6330000000000009</v>
      </c>
      <c r="K44" s="15">
        <f>K43*'Conversion Factors'!G$23</f>
        <v>6.5835000000000008</v>
      </c>
      <c r="L44" s="15">
        <f>L43*'Conversion Factors'!H$23</f>
        <v>6.5340000000000007</v>
      </c>
      <c r="M44" s="15">
        <f>M43*'Conversion Factors'!I$23</f>
        <v>6.5340000000000007</v>
      </c>
      <c r="N44" s="15">
        <f>N43*'Conversion Factors'!J$23</f>
        <v>6.5340000000000007</v>
      </c>
      <c r="O44" s="15">
        <f>O43*'Conversion Factors'!K$23</f>
        <v>6.5340000000000007</v>
      </c>
      <c r="P44" s="15">
        <f>P43*'Conversion Factors'!L$23</f>
        <v>6.4350000000000005</v>
      </c>
      <c r="Q44" s="15">
        <f>Q43*'Conversion Factors'!M$23</f>
        <v>6.4350000000000005</v>
      </c>
      <c r="R44" s="15">
        <f>R43*'Conversion Factors'!N$23</f>
        <v>6.3855000000000004</v>
      </c>
      <c r="S44" s="15">
        <f>S43*'Conversion Factors'!O$23</f>
        <v>6.3855000000000004</v>
      </c>
      <c r="T44" s="15">
        <f>T43*'Conversion Factors'!P$23</f>
        <v>6.3360000000000003</v>
      </c>
      <c r="U44" s="15">
        <f>U43*'Conversion Factors'!Q$23</f>
        <v>6.3360000000000003</v>
      </c>
      <c r="V44" s="15">
        <f>V43*'Conversion Factors'!R$23</f>
        <v>6.3360000000000003</v>
      </c>
      <c r="W44" s="15">
        <f>W43*'Conversion Factors'!S$23</f>
        <v>6.3360000000000003</v>
      </c>
      <c r="X44" s="15">
        <f>X43*'Conversion Factors'!T$23</f>
        <v>6.3360000000000003</v>
      </c>
      <c r="Y44" s="15">
        <f>Y43*'Conversion Factors'!U$23</f>
        <v>6.3360000000000003</v>
      </c>
      <c r="Z44" s="15">
        <f>Z43*'Conversion Factors'!V$23</f>
        <v>6.3360000000000003</v>
      </c>
      <c r="AA44" s="15">
        <f>AA43*'Conversion Factors'!W$23</f>
        <v>6.3360000000000003</v>
      </c>
      <c r="AB44" s="15">
        <f>AB43*'Conversion Factors'!X$23</f>
        <v>6.3360000000000003</v>
      </c>
      <c r="AC44" s="15">
        <f>AC43*'Conversion Factors'!Y$23</f>
        <v>6.3360000000000003</v>
      </c>
      <c r="AD44" s="15">
        <f>AD43*'Conversion Factors'!Z$23</f>
        <v>6.3360000000000003</v>
      </c>
      <c r="AE44" s="15">
        <f>AE43*'Conversion Factors'!AA$23</f>
        <v>6.3360000000000003</v>
      </c>
      <c r="AF44" s="15">
        <f>AF43*'Conversion Factors'!AB$23</f>
        <v>6.3360000000000003</v>
      </c>
      <c r="AG44" s="15">
        <f>AG43*'Conversion Factors'!AC$23</f>
        <v>6.3360000000000003</v>
      </c>
      <c r="AH44" s="15">
        <f>AH43*'Conversion Factors'!AD$23</f>
        <v>6.3360000000000003</v>
      </c>
      <c r="AI44" s="15">
        <f>AI43*'Conversion Factors'!AE$23</f>
        <v>6.3360000000000003</v>
      </c>
      <c r="AJ44" s="15">
        <f>AJ43*'Conversion Factors'!AF$23</f>
        <v>6.3360000000000003</v>
      </c>
      <c r="AK44" s="15">
        <f>AK43*'Conversion Factors'!AG$23</f>
        <v>6.3360000000000003</v>
      </c>
      <c r="AL44" s="11" t="s">
        <v>170</v>
      </c>
      <c r="AM44" s="11">
        <v>1</v>
      </c>
    </row>
    <row r="45" spans="1:39" ht="14.7" customHeight="1" x14ac:dyDescent="0.25">
      <c r="A45" s="11" t="s">
        <v>66</v>
      </c>
      <c r="B45" s="11" t="s">
        <v>180</v>
      </c>
      <c r="C45" s="11" t="s">
        <v>214</v>
      </c>
      <c r="D45" s="11" t="s">
        <v>215</v>
      </c>
      <c r="E45" s="11">
        <v>2018</v>
      </c>
      <c r="F45" s="11" t="s">
        <v>314</v>
      </c>
      <c r="G45" s="11">
        <v>1.2999999999999999E-2</v>
      </c>
      <c r="H45" s="11">
        <v>1.2999999999999999E-2</v>
      </c>
      <c r="I45" s="11">
        <v>1.2999999999999999E-2</v>
      </c>
      <c r="J45" s="11">
        <v>1.2999999999999999E-2</v>
      </c>
      <c r="K45" s="11">
        <v>1.2999999999999999E-2</v>
      </c>
      <c r="L45" s="11">
        <v>1.2999999999999999E-2</v>
      </c>
      <c r="M45" s="11">
        <v>1.2999999999999999E-2</v>
      </c>
      <c r="N45" s="11">
        <v>1.2999999999999999E-2</v>
      </c>
      <c r="O45" s="11">
        <v>1.2999999999999999E-2</v>
      </c>
      <c r="P45" s="11">
        <v>1.2999999999999999E-2</v>
      </c>
      <c r="Q45" s="11">
        <v>1.2999999999999999E-2</v>
      </c>
      <c r="R45" s="11">
        <v>1.2999999999999999E-2</v>
      </c>
      <c r="S45" s="11">
        <v>1.2999999999999999E-2</v>
      </c>
      <c r="T45" s="11">
        <v>1.2999999999999999E-2</v>
      </c>
      <c r="U45" s="11">
        <v>1.2999999999999999E-2</v>
      </c>
      <c r="V45" s="11">
        <v>1.2999999999999999E-2</v>
      </c>
      <c r="W45" s="11">
        <v>1.2999999999999999E-2</v>
      </c>
      <c r="X45" s="11">
        <v>1.2999999999999999E-2</v>
      </c>
      <c r="Y45" s="11">
        <v>1.2999999999999999E-2</v>
      </c>
      <c r="Z45" s="11">
        <v>1.2999999999999999E-2</v>
      </c>
      <c r="AA45" s="11">
        <v>1.2999999999999999E-2</v>
      </c>
      <c r="AB45" s="11">
        <v>1.2999999999999999E-2</v>
      </c>
      <c r="AC45" s="11">
        <v>1.2999999999999999E-2</v>
      </c>
      <c r="AD45" s="11">
        <v>1.2999999999999999E-2</v>
      </c>
      <c r="AE45" s="11">
        <v>1.2999999999999999E-2</v>
      </c>
      <c r="AF45" s="11">
        <v>1.2999999999999999E-2</v>
      </c>
      <c r="AG45" s="11">
        <v>1.2999999999999999E-2</v>
      </c>
      <c r="AH45" s="11">
        <v>1.2999999999999999E-2</v>
      </c>
      <c r="AI45" s="11">
        <v>1.2999999999999999E-2</v>
      </c>
      <c r="AJ45" s="11">
        <v>1.2999999999999999E-2</v>
      </c>
      <c r="AK45" s="11">
        <v>1.2999999999999999E-2</v>
      </c>
      <c r="AL45" s="11"/>
      <c r="AM45" s="11">
        <v>1</v>
      </c>
    </row>
    <row r="46" spans="1:39" ht="14.7" customHeight="1" x14ac:dyDescent="0.25"/>
    <row r="47" spans="1:39" ht="14.7" customHeight="1" x14ac:dyDescent="0.25"/>
    <row r="48" spans="1:39" ht="14.7" customHeight="1" x14ac:dyDescent="0.25"/>
    <row r="49" customFormat="1" ht="14.7" customHeight="1" x14ac:dyDescent="0.25"/>
    <row r="50" customFormat="1" ht="14.7" customHeight="1" x14ac:dyDescent="0.25"/>
    <row r="51" customFormat="1" ht="14.7" customHeight="1" x14ac:dyDescent="0.25"/>
    <row r="52" customFormat="1" ht="14.7" customHeight="1" x14ac:dyDescent="0.25"/>
    <row r="53" customFormat="1" ht="14.7" customHeight="1" x14ac:dyDescent="0.25"/>
    <row r="54" customFormat="1" ht="14.7" customHeight="1" x14ac:dyDescent="0.25"/>
    <row r="55" customFormat="1" ht="14.7" customHeight="1" x14ac:dyDescent="0.25"/>
    <row r="56" customFormat="1" ht="14.7" customHeight="1" x14ac:dyDescent="0.25"/>
    <row r="57" customFormat="1" ht="14.7" customHeight="1" x14ac:dyDescent="0.25"/>
    <row r="58" customFormat="1" ht="14.7" customHeight="1" x14ac:dyDescent="0.25"/>
    <row r="59" customFormat="1" ht="14.7" customHeight="1" x14ac:dyDescent="0.25"/>
    <row r="60" customFormat="1" ht="14.7" customHeight="1" x14ac:dyDescent="0.25"/>
    <row r="61" customFormat="1" ht="14.7" customHeight="1" x14ac:dyDescent="0.25"/>
    <row r="62" customFormat="1" ht="14.7" customHeight="1" x14ac:dyDescent="0.25"/>
    <row r="63" customFormat="1" ht="14.7" customHeight="1" x14ac:dyDescent="0.25"/>
    <row r="64" customFormat="1" ht="14.7" customHeight="1" x14ac:dyDescent="0.25"/>
    <row r="65" customFormat="1" ht="14.7" customHeight="1" x14ac:dyDescent="0.25"/>
    <row r="66" customFormat="1" ht="14.7" customHeight="1" x14ac:dyDescent="0.25"/>
    <row r="67" customFormat="1" ht="14.7" customHeight="1" x14ac:dyDescent="0.25"/>
    <row r="68" customFormat="1" ht="14.7" customHeight="1" x14ac:dyDescent="0.25"/>
    <row r="69" customFormat="1" ht="14.7" customHeight="1" x14ac:dyDescent="0.25"/>
    <row r="70" customFormat="1" ht="14.7" customHeight="1" x14ac:dyDescent="0.25"/>
    <row r="71" customFormat="1" ht="14.7" customHeight="1" x14ac:dyDescent="0.25"/>
    <row r="72" customFormat="1" ht="14.7" customHeight="1" x14ac:dyDescent="0.25"/>
    <row r="73" customFormat="1" ht="14.7" customHeight="1" x14ac:dyDescent="0.25"/>
    <row r="74" customFormat="1" ht="14.7" customHeight="1" x14ac:dyDescent="0.25"/>
    <row r="75" customFormat="1" ht="14.7" customHeight="1" x14ac:dyDescent="0.25"/>
    <row r="76" customFormat="1" ht="14.7" customHeight="1" x14ac:dyDescent="0.25"/>
    <row r="77" customFormat="1" ht="14.7" customHeight="1" x14ac:dyDescent="0.25"/>
    <row r="78" customFormat="1" ht="14.7" customHeight="1" x14ac:dyDescent="0.25"/>
    <row r="79" customFormat="1" ht="14.7" customHeight="1" x14ac:dyDescent="0.25"/>
    <row r="80" customFormat="1" ht="14.7" customHeight="1" x14ac:dyDescent="0.25"/>
    <row r="81" customFormat="1" ht="14.7" customHeight="1" x14ac:dyDescent="0.25"/>
    <row r="82" customFormat="1" ht="14.7" customHeight="1" x14ac:dyDescent="0.25"/>
    <row r="83" customFormat="1" ht="14.7" customHeight="1" x14ac:dyDescent="0.25"/>
    <row r="84" customFormat="1" ht="14.7" customHeight="1" x14ac:dyDescent="0.25"/>
    <row r="85" customFormat="1" ht="14.7" customHeight="1" x14ac:dyDescent="0.25"/>
    <row r="86" customFormat="1" ht="14.7" customHeight="1" x14ac:dyDescent="0.25"/>
    <row r="87" customFormat="1" ht="14.7" customHeight="1" x14ac:dyDescent="0.25"/>
    <row r="88" customFormat="1" ht="14.7" customHeight="1" x14ac:dyDescent="0.25"/>
    <row r="89" customFormat="1" ht="14.7" customHeight="1" x14ac:dyDescent="0.25"/>
    <row r="90" customFormat="1" ht="14.7" customHeight="1" x14ac:dyDescent="0.25"/>
    <row r="91" customFormat="1" ht="14.7" customHeight="1" x14ac:dyDescent="0.25"/>
    <row r="92" customFormat="1" ht="14.7" customHeight="1" x14ac:dyDescent="0.25"/>
    <row r="93" customFormat="1" ht="14.7" customHeight="1" x14ac:dyDescent="0.25"/>
    <row r="94" customFormat="1" ht="14.7" customHeight="1" x14ac:dyDescent="0.25"/>
    <row r="95" customFormat="1" ht="14.7" customHeight="1" x14ac:dyDescent="0.25"/>
    <row r="96" customFormat="1" ht="14.7" customHeight="1" x14ac:dyDescent="0.25"/>
  </sheetData>
  <mergeCells count="13">
    <mergeCell ref="A33:A34"/>
    <mergeCell ref="A43:A44"/>
    <mergeCell ref="A41:A42"/>
    <mergeCell ref="A39:A40"/>
    <mergeCell ref="A37:A38"/>
    <mergeCell ref="A35:A36"/>
    <mergeCell ref="A22:A25"/>
    <mergeCell ref="A26:A29"/>
    <mergeCell ref="A2:A5"/>
    <mergeCell ref="A6:A9"/>
    <mergeCell ref="A10:A13"/>
    <mergeCell ref="A14:A17"/>
    <mergeCell ref="A18:A21"/>
  </mergeCells>
  <phoneticPr fontId="14" type="noConversion"/>
  <pageMargins left="0.78749999999999998" right="0.78749999999999998" top="0.78749999999999998" bottom="0.78749999999999998"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17"/>
  <sheetViews>
    <sheetView showGridLines="0" zoomScaleNormal="100" workbookViewId="0">
      <selection activeCell="S8" sqref="S8"/>
    </sheetView>
  </sheetViews>
  <sheetFormatPr defaultColWidth="11.44140625" defaultRowHeight="13.2" x14ac:dyDescent="0.25"/>
  <cols>
    <col min="1" max="1" width="21.44140625" customWidth="1"/>
    <col min="3" max="3" width="14.88671875" bestFit="1" customWidth="1"/>
    <col min="4" max="4" width="14.33203125" bestFit="1" customWidth="1"/>
    <col min="5" max="5" width="14.33203125" customWidth="1"/>
    <col min="2025" max="2025" width="2.33203125" customWidth="1"/>
  </cols>
  <sheetData>
    <row r="1" spans="1:39" ht="17.100000000000001" customHeight="1" x14ac:dyDescent="0.3">
      <c r="A1" s="16" t="s">
        <v>1</v>
      </c>
      <c r="B1" s="16" t="s">
        <v>163</v>
      </c>
      <c r="C1" s="16" t="s">
        <v>164</v>
      </c>
      <c r="D1" s="16" t="s">
        <v>165</v>
      </c>
      <c r="E1" s="16" t="s">
        <v>313</v>
      </c>
      <c r="F1" s="16" t="s">
        <v>166</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167</v>
      </c>
      <c r="AM1" s="31" t="s">
        <v>168</v>
      </c>
    </row>
    <row r="2" spans="1:39" ht="14.7" customHeight="1" x14ac:dyDescent="0.25">
      <c r="A2" s="46" t="s">
        <v>43</v>
      </c>
      <c r="B2" s="11" t="s">
        <v>178</v>
      </c>
      <c r="C2" s="11" t="s">
        <v>179</v>
      </c>
      <c r="D2" s="11" t="s">
        <v>171</v>
      </c>
      <c r="E2" s="11">
        <v>2018</v>
      </c>
      <c r="F2" s="11" t="s">
        <v>315</v>
      </c>
      <c r="G2" s="15">
        <v>2.6</v>
      </c>
      <c r="H2" s="15">
        <v>2.6</v>
      </c>
      <c r="I2" s="15">
        <v>2.6</v>
      </c>
      <c r="J2" s="15">
        <v>2.6</v>
      </c>
      <c r="K2" s="15">
        <v>2.6</v>
      </c>
      <c r="L2" s="15">
        <v>2.6</v>
      </c>
      <c r="M2" s="15">
        <v>2.6</v>
      </c>
      <c r="N2" s="15">
        <v>2.6</v>
      </c>
      <c r="O2" s="15">
        <v>2.6</v>
      </c>
      <c r="P2" s="15">
        <v>2.6</v>
      </c>
      <c r="Q2" s="15">
        <v>2.6</v>
      </c>
      <c r="R2" s="15">
        <v>2.6</v>
      </c>
      <c r="S2" s="15">
        <v>2.6</v>
      </c>
      <c r="T2" s="15">
        <v>2.6</v>
      </c>
      <c r="U2" s="15">
        <v>2.6</v>
      </c>
      <c r="V2" s="15">
        <v>2.6</v>
      </c>
      <c r="W2" s="15">
        <v>2.6</v>
      </c>
      <c r="X2" s="15">
        <v>2.6</v>
      </c>
      <c r="Y2" s="15">
        <v>2.6</v>
      </c>
      <c r="Z2" s="15">
        <v>2.6</v>
      </c>
      <c r="AA2" s="15">
        <v>2.6</v>
      </c>
      <c r="AB2" s="15">
        <v>2.6</v>
      </c>
      <c r="AC2" s="15">
        <v>2.6</v>
      </c>
      <c r="AD2" s="15">
        <v>2.6</v>
      </c>
      <c r="AE2" s="15">
        <v>2.6</v>
      </c>
      <c r="AF2" s="15">
        <v>2.6</v>
      </c>
      <c r="AG2" s="15">
        <v>2.6</v>
      </c>
      <c r="AH2" s="15">
        <v>2.6</v>
      </c>
      <c r="AI2" s="15">
        <v>2.6</v>
      </c>
      <c r="AJ2" s="15">
        <v>2.6</v>
      </c>
      <c r="AK2" s="15">
        <v>2.6</v>
      </c>
      <c r="AL2" s="11"/>
      <c r="AM2" s="11"/>
    </row>
    <row r="3" spans="1:39" ht="14.7" customHeight="1" x14ac:dyDescent="0.25">
      <c r="A3" s="46"/>
      <c r="B3" s="11" t="s">
        <v>178</v>
      </c>
      <c r="C3" s="11" t="s">
        <v>179</v>
      </c>
      <c r="D3" s="11" t="s">
        <v>171</v>
      </c>
      <c r="E3" s="11">
        <v>2018</v>
      </c>
      <c r="F3" s="11" t="s">
        <v>314</v>
      </c>
      <c r="G3" s="15">
        <f>G2*'Conversion Factors'!C$23</f>
        <v>3.5879999999999996</v>
      </c>
      <c r="H3" s="15">
        <f>H2*'Conversion Factors'!D$23</f>
        <v>3.5100000000000002</v>
      </c>
      <c r="I3" s="15">
        <f>I2*'Conversion Factors'!E$23</f>
        <v>3.4840000000000004</v>
      </c>
      <c r="J3" s="15">
        <f>J2*'Conversion Factors'!F$23</f>
        <v>3.4840000000000004</v>
      </c>
      <c r="K3" s="15">
        <f>K2*'Conversion Factors'!G$23</f>
        <v>3.4580000000000002</v>
      </c>
      <c r="L3" s="15">
        <f>L2*'Conversion Factors'!H$23</f>
        <v>3.4320000000000004</v>
      </c>
      <c r="M3" s="15">
        <f>M2*'Conversion Factors'!I$23</f>
        <v>3.4320000000000004</v>
      </c>
      <c r="N3" s="15">
        <f>N2*'Conversion Factors'!J$23</f>
        <v>3.4320000000000004</v>
      </c>
      <c r="O3" s="15">
        <f>O2*'Conversion Factors'!K$23</f>
        <v>3.4320000000000004</v>
      </c>
      <c r="P3" s="15">
        <f>P2*'Conversion Factors'!L$23</f>
        <v>3.3800000000000003</v>
      </c>
      <c r="Q3" s="15">
        <f>Q2*'Conversion Factors'!M$23</f>
        <v>3.3800000000000003</v>
      </c>
      <c r="R3" s="15">
        <f>R2*'Conversion Factors'!N$23</f>
        <v>3.3540000000000001</v>
      </c>
      <c r="S3" s="15">
        <f>S2*'Conversion Factors'!O$23</f>
        <v>3.3540000000000001</v>
      </c>
      <c r="T3" s="15">
        <f>T2*'Conversion Factors'!P$23</f>
        <v>3.3280000000000003</v>
      </c>
      <c r="U3" s="15">
        <f>U2*'Conversion Factors'!Q$23</f>
        <v>3.3280000000000003</v>
      </c>
      <c r="V3" s="15">
        <f>V2*'Conversion Factors'!R$23</f>
        <v>3.3280000000000003</v>
      </c>
      <c r="W3" s="15">
        <f>W2*'Conversion Factors'!S$23</f>
        <v>3.3280000000000003</v>
      </c>
      <c r="X3" s="15">
        <f>X2*'Conversion Factors'!T$23</f>
        <v>3.3280000000000003</v>
      </c>
      <c r="Y3" s="15">
        <f>Y2*'Conversion Factors'!U$23</f>
        <v>3.3280000000000003</v>
      </c>
      <c r="Z3" s="15">
        <f>Z2*'Conversion Factors'!V$23</f>
        <v>3.3280000000000003</v>
      </c>
      <c r="AA3" s="15">
        <f>AA2*'Conversion Factors'!W$23</f>
        <v>3.3280000000000003</v>
      </c>
      <c r="AB3" s="15">
        <f>AB2*'Conversion Factors'!X$23</f>
        <v>3.3280000000000003</v>
      </c>
      <c r="AC3" s="15">
        <f>AC2*'Conversion Factors'!Y$23</f>
        <v>3.3280000000000003</v>
      </c>
      <c r="AD3" s="15">
        <f>AD2*'Conversion Factors'!Z$23</f>
        <v>3.3280000000000003</v>
      </c>
      <c r="AE3" s="15">
        <f>AE2*'Conversion Factors'!AA$23</f>
        <v>3.3280000000000003</v>
      </c>
      <c r="AF3" s="15">
        <f>AF2*'Conversion Factors'!AB$23</f>
        <v>3.3280000000000003</v>
      </c>
      <c r="AG3" s="15">
        <f>AG2*'Conversion Factors'!AC$23</f>
        <v>3.3280000000000003</v>
      </c>
      <c r="AH3" s="15">
        <f>AH2*'Conversion Factors'!AD$23</f>
        <v>3.3280000000000003</v>
      </c>
      <c r="AI3" s="15">
        <f>AI2*'Conversion Factors'!AE$23</f>
        <v>3.3280000000000003</v>
      </c>
      <c r="AJ3" s="15">
        <f>AJ2*'Conversion Factors'!AF$23</f>
        <v>3.3280000000000003</v>
      </c>
      <c r="AK3" s="15">
        <f>AK2*'Conversion Factors'!AG$23</f>
        <v>3.3280000000000003</v>
      </c>
      <c r="AL3" s="11"/>
      <c r="AM3" s="11">
        <v>1</v>
      </c>
    </row>
    <row r="4" spans="1:39" ht="14.7" customHeight="1" x14ac:dyDescent="0.25">
      <c r="A4" s="46" t="s">
        <v>45</v>
      </c>
      <c r="B4" s="11" t="s">
        <v>178</v>
      </c>
      <c r="C4" s="11" t="s">
        <v>179</v>
      </c>
      <c r="D4" s="11" t="s">
        <v>171</v>
      </c>
      <c r="E4" s="11">
        <v>2018</v>
      </c>
      <c r="F4" s="11" t="s">
        <v>315</v>
      </c>
      <c r="G4" s="15">
        <v>16.37</v>
      </c>
      <c r="H4" s="15">
        <v>16.37</v>
      </c>
      <c r="I4" s="15">
        <v>16.37</v>
      </c>
      <c r="J4" s="15">
        <v>16.37</v>
      </c>
      <c r="K4" s="15">
        <v>16.37</v>
      </c>
      <c r="L4" s="15">
        <v>16.37</v>
      </c>
      <c r="M4" s="15">
        <v>16.37</v>
      </c>
      <c r="N4" s="15">
        <v>16.37</v>
      </c>
      <c r="O4" s="15">
        <v>16.37</v>
      </c>
      <c r="P4" s="15">
        <v>16.37</v>
      </c>
      <c r="Q4" s="15">
        <v>16.37</v>
      </c>
      <c r="R4" s="15">
        <v>16.37</v>
      </c>
      <c r="S4" s="15">
        <v>16.37</v>
      </c>
      <c r="T4" s="15">
        <v>16.37</v>
      </c>
      <c r="U4" s="15">
        <v>16.37</v>
      </c>
      <c r="V4" s="15">
        <v>16.37</v>
      </c>
      <c r="W4" s="15">
        <v>16.37</v>
      </c>
      <c r="X4" s="15">
        <v>16.37</v>
      </c>
      <c r="Y4" s="15">
        <v>16.37</v>
      </c>
      <c r="Z4" s="15">
        <v>16.37</v>
      </c>
      <c r="AA4" s="15">
        <v>16.37</v>
      </c>
      <c r="AB4" s="15">
        <v>16.37</v>
      </c>
      <c r="AC4" s="15">
        <v>16.37</v>
      </c>
      <c r="AD4" s="15">
        <v>16.37</v>
      </c>
      <c r="AE4" s="15">
        <v>16.37</v>
      </c>
      <c r="AF4" s="15">
        <v>16.37</v>
      </c>
      <c r="AG4" s="15">
        <v>16.37</v>
      </c>
      <c r="AH4" s="15">
        <v>16.37</v>
      </c>
      <c r="AI4" s="15">
        <v>16.37</v>
      </c>
      <c r="AJ4" s="15">
        <v>16.37</v>
      </c>
      <c r="AK4" s="15">
        <v>16.37</v>
      </c>
      <c r="AL4" s="11"/>
      <c r="AM4" s="11"/>
    </row>
    <row r="5" spans="1:39" ht="14.7" customHeight="1" x14ac:dyDescent="0.25">
      <c r="A5" s="46"/>
      <c r="B5" s="11" t="s">
        <v>178</v>
      </c>
      <c r="C5" s="11" t="s">
        <v>179</v>
      </c>
      <c r="D5" s="11" t="s">
        <v>171</v>
      </c>
      <c r="E5" s="11">
        <v>2018</v>
      </c>
      <c r="F5" s="11" t="s">
        <v>314</v>
      </c>
      <c r="G5" s="15">
        <f>G4*'Conversion Factors'!C$23</f>
        <v>22.590599999999998</v>
      </c>
      <c r="H5" s="15">
        <f>H4*'Conversion Factors'!D$23</f>
        <v>22.099500000000003</v>
      </c>
      <c r="I5" s="15">
        <f>I4*'Conversion Factors'!E$23</f>
        <v>21.935800000000004</v>
      </c>
      <c r="J5" s="15">
        <f>J4*'Conversion Factors'!F$23</f>
        <v>21.935800000000004</v>
      </c>
      <c r="K5" s="15">
        <f>K4*'Conversion Factors'!G$23</f>
        <v>21.772100000000002</v>
      </c>
      <c r="L5" s="15">
        <f>L4*'Conversion Factors'!H$23</f>
        <v>21.608400000000003</v>
      </c>
      <c r="M5" s="15">
        <f>M4*'Conversion Factors'!I$23</f>
        <v>21.608400000000003</v>
      </c>
      <c r="N5" s="15">
        <f>N4*'Conversion Factors'!J$23</f>
        <v>21.608400000000003</v>
      </c>
      <c r="O5" s="15">
        <f>O4*'Conversion Factors'!K$23</f>
        <v>21.608400000000003</v>
      </c>
      <c r="P5" s="15">
        <f>P4*'Conversion Factors'!L$23</f>
        <v>21.281000000000002</v>
      </c>
      <c r="Q5" s="15">
        <f>Q4*'Conversion Factors'!M$23</f>
        <v>21.281000000000002</v>
      </c>
      <c r="R5" s="15">
        <f>R4*'Conversion Factors'!N$23</f>
        <v>21.1173</v>
      </c>
      <c r="S5" s="15">
        <f>S4*'Conversion Factors'!O$23</f>
        <v>21.1173</v>
      </c>
      <c r="T5" s="15">
        <f>T4*'Conversion Factors'!P$23</f>
        <v>20.953600000000002</v>
      </c>
      <c r="U5" s="15">
        <f>U4*'Conversion Factors'!Q$23</f>
        <v>20.953600000000002</v>
      </c>
      <c r="V5" s="15">
        <f>V4*'Conversion Factors'!R$23</f>
        <v>20.953600000000002</v>
      </c>
      <c r="W5" s="15">
        <f>W4*'Conversion Factors'!S$23</f>
        <v>20.953600000000002</v>
      </c>
      <c r="X5" s="15">
        <f>X4*'Conversion Factors'!T$23</f>
        <v>20.953600000000002</v>
      </c>
      <c r="Y5" s="15">
        <f>Y4*'Conversion Factors'!U$23</f>
        <v>20.953600000000002</v>
      </c>
      <c r="Z5" s="15">
        <f>Z4*'Conversion Factors'!V$23</f>
        <v>20.953600000000002</v>
      </c>
      <c r="AA5" s="15">
        <f>AA4*'Conversion Factors'!W$23</f>
        <v>20.953600000000002</v>
      </c>
      <c r="AB5" s="15">
        <f>AB4*'Conversion Factors'!X$23</f>
        <v>20.953600000000002</v>
      </c>
      <c r="AC5" s="15">
        <f>AC4*'Conversion Factors'!Y$23</f>
        <v>20.953600000000002</v>
      </c>
      <c r="AD5" s="15">
        <f>AD4*'Conversion Factors'!Z$23</f>
        <v>20.953600000000002</v>
      </c>
      <c r="AE5" s="15">
        <f>AE4*'Conversion Factors'!AA$23</f>
        <v>20.953600000000002</v>
      </c>
      <c r="AF5" s="15">
        <f>AF4*'Conversion Factors'!AB$23</f>
        <v>20.953600000000002</v>
      </c>
      <c r="AG5" s="15">
        <f>AG4*'Conversion Factors'!AC$23</f>
        <v>20.953600000000002</v>
      </c>
      <c r="AH5" s="15">
        <f>AH4*'Conversion Factors'!AD$23</f>
        <v>20.953600000000002</v>
      </c>
      <c r="AI5" s="15">
        <f>AI4*'Conversion Factors'!AE$23</f>
        <v>20.953600000000002</v>
      </c>
      <c r="AJ5" s="15">
        <f>AJ4*'Conversion Factors'!AF$23</f>
        <v>20.953600000000002</v>
      </c>
      <c r="AK5" s="15">
        <f>AK4*'Conversion Factors'!AG$23</f>
        <v>20.953600000000002</v>
      </c>
      <c r="AL5" s="11"/>
      <c r="AM5" s="11">
        <v>1</v>
      </c>
    </row>
    <row r="6" spans="1:39" ht="14.7" customHeight="1" x14ac:dyDescent="0.25">
      <c r="A6" s="46" t="s">
        <v>57</v>
      </c>
      <c r="B6" s="11" t="s">
        <v>180</v>
      </c>
      <c r="C6" s="11" t="s">
        <v>181</v>
      </c>
      <c r="D6" s="11" t="s">
        <v>182</v>
      </c>
      <c r="E6" s="11">
        <v>2016</v>
      </c>
      <c r="F6" s="11" t="s">
        <v>315</v>
      </c>
      <c r="G6" s="15" t="s">
        <v>172</v>
      </c>
      <c r="H6" s="15" t="s">
        <v>172</v>
      </c>
      <c r="I6" s="15" t="s">
        <v>172</v>
      </c>
      <c r="J6" s="15" t="s">
        <v>172</v>
      </c>
      <c r="K6" s="15" t="s">
        <v>172</v>
      </c>
      <c r="L6" s="15" t="s">
        <v>172</v>
      </c>
      <c r="M6" s="15" t="s">
        <v>172</v>
      </c>
      <c r="N6" s="15" t="s">
        <v>172</v>
      </c>
      <c r="O6" s="15" t="s">
        <v>172</v>
      </c>
      <c r="P6" s="15" t="s">
        <v>172</v>
      </c>
      <c r="Q6" s="15">
        <v>2.1530724102868399E-2</v>
      </c>
      <c r="R6" s="15">
        <v>2.1530724102868399E-2</v>
      </c>
      <c r="S6" s="15">
        <v>2.1530724102868399E-2</v>
      </c>
      <c r="T6" s="15">
        <v>2.1530724102868399E-2</v>
      </c>
      <c r="U6" s="15">
        <v>2.1530724102868399E-2</v>
      </c>
      <c r="V6" s="15">
        <v>2.1530724102868399E-2</v>
      </c>
      <c r="W6" s="15">
        <v>2.1530724102868399E-2</v>
      </c>
      <c r="X6" s="15">
        <v>2.1530724102868399E-2</v>
      </c>
      <c r="Y6" s="15">
        <v>2.1530724102868399E-2</v>
      </c>
      <c r="Z6" s="15">
        <v>2.1530724102868399E-2</v>
      </c>
      <c r="AA6" s="15">
        <v>2.1530724102868399E-2</v>
      </c>
      <c r="AB6" s="15">
        <v>2.1530724102868399E-2</v>
      </c>
      <c r="AC6" s="15">
        <v>2.1530724102868399E-2</v>
      </c>
      <c r="AD6" s="15">
        <v>2.1530724102868399E-2</v>
      </c>
      <c r="AE6" s="15">
        <v>2.1530724102868399E-2</v>
      </c>
      <c r="AF6" s="15">
        <v>2.1530724102868399E-2</v>
      </c>
      <c r="AG6" s="15">
        <v>2.1530724102868399E-2</v>
      </c>
      <c r="AH6" s="15">
        <v>2.1530724102868399E-2</v>
      </c>
      <c r="AI6" s="15">
        <v>2.1530724102868399E-2</v>
      </c>
      <c r="AJ6" s="15">
        <v>2.1530724102868399E-2</v>
      </c>
      <c r="AK6" s="15">
        <v>2.1530724102868399E-2</v>
      </c>
      <c r="AL6" s="11" t="s">
        <v>216</v>
      </c>
      <c r="AM6" s="11"/>
    </row>
    <row r="7" spans="1:39" ht="14.7" customHeight="1" x14ac:dyDescent="0.25">
      <c r="A7" s="46"/>
      <c r="B7" s="11" t="s">
        <v>180</v>
      </c>
      <c r="C7" s="11" t="s">
        <v>181</v>
      </c>
      <c r="D7" s="11" t="s">
        <v>182</v>
      </c>
      <c r="E7" s="11">
        <v>2016</v>
      </c>
      <c r="F7" s="11" t="s">
        <v>314</v>
      </c>
      <c r="G7" s="15" t="s">
        <v>172</v>
      </c>
      <c r="H7" s="15" t="s">
        <v>172</v>
      </c>
      <c r="I7" s="15" t="s">
        <v>172</v>
      </c>
      <c r="J7" s="15" t="s">
        <v>172</v>
      </c>
      <c r="K7" s="15" t="s">
        <v>172</v>
      </c>
      <c r="L7" s="15" t="s">
        <v>172</v>
      </c>
      <c r="M7" s="15" t="s">
        <v>172</v>
      </c>
      <c r="N7" s="15" t="s">
        <v>172</v>
      </c>
      <c r="O7" s="15" t="s">
        <v>172</v>
      </c>
      <c r="P7" s="15" t="s">
        <v>172</v>
      </c>
      <c r="Q7" s="15">
        <f>Q6*'Conversion Factors'!M$23</f>
        <v>2.798994133372892E-2</v>
      </c>
      <c r="R7" s="15">
        <f>R6*'Conversion Factors'!N$23</f>
        <v>2.7774634092700236E-2</v>
      </c>
      <c r="S7" s="15">
        <f>S6*'Conversion Factors'!O$23</f>
        <v>2.7774634092700236E-2</v>
      </c>
      <c r="T7" s="15">
        <f>T6*'Conversion Factors'!P$23</f>
        <v>2.7559326851671551E-2</v>
      </c>
      <c r="U7" s="15">
        <f>U6*'Conversion Factors'!Q$23</f>
        <v>2.7559326851671551E-2</v>
      </c>
      <c r="V7" s="15">
        <f>V6*'Conversion Factors'!R$23</f>
        <v>2.7559326851671551E-2</v>
      </c>
      <c r="W7" s="15">
        <f>W6*'Conversion Factors'!S$23</f>
        <v>2.7559326851671551E-2</v>
      </c>
      <c r="X7" s="15">
        <f>X6*'Conversion Factors'!T$23</f>
        <v>2.7559326851671551E-2</v>
      </c>
      <c r="Y7" s="15">
        <f>Y6*'Conversion Factors'!U$23</f>
        <v>2.7559326851671551E-2</v>
      </c>
      <c r="Z7" s="15">
        <f>Z6*'Conversion Factors'!V$23</f>
        <v>2.7559326851671551E-2</v>
      </c>
      <c r="AA7" s="15">
        <f>AA6*'Conversion Factors'!W$23</f>
        <v>2.7559326851671551E-2</v>
      </c>
      <c r="AB7" s="15">
        <f>AB6*'Conversion Factors'!X$23</f>
        <v>2.7559326851671551E-2</v>
      </c>
      <c r="AC7" s="15">
        <f>AC6*'Conversion Factors'!Y$23</f>
        <v>2.7559326851671551E-2</v>
      </c>
      <c r="AD7" s="15">
        <f>AD6*'Conversion Factors'!Z$23</f>
        <v>2.7559326851671551E-2</v>
      </c>
      <c r="AE7" s="15">
        <f>AE6*'Conversion Factors'!AA$23</f>
        <v>2.7559326851671551E-2</v>
      </c>
      <c r="AF7" s="15">
        <f>AF6*'Conversion Factors'!AB$23</f>
        <v>2.7559326851671551E-2</v>
      </c>
      <c r="AG7" s="15">
        <f>AG6*'Conversion Factors'!AC$23</f>
        <v>2.7559326851671551E-2</v>
      </c>
      <c r="AH7" s="15">
        <f>AH6*'Conversion Factors'!AD$23</f>
        <v>2.7559326851671551E-2</v>
      </c>
      <c r="AI7" s="15">
        <f>AI6*'Conversion Factors'!AE$23</f>
        <v>2.7559326851671551E-2</v>
      </c>
      <c r="AJ7" s="15">
        <f>AJ6*'Conversion Factors'!AF$23</f>
        <v>2.7559326851671551E-2</v>
      </c>
      <c r="AK7" s="15">
        <f>AK6*'Conversion Factors'!AG$23</f>
        <v>2.7559326851671551E-2</v>
      </c>
      <c r="AL7" s="11" t="s">
        <v>216</v>
      </c>
      <c r="AM7" s="11"/>
    </row>
    <row r="8" spans="1:39" ht="14.7" customHeight="1" x14ac:dyDescent="0.25">
      <c r="A8" s="46"/>
      <c r="B8" s="11" t="s">
        <v>180</v>
      </c>
      <c r="C8" s="11" t="s">
        <v>181</v>
      </c>
      <c r="D8" s="11" t="s">
        <v>182</v>
      </c>
      <c r="E8" s="11">
        <v>2018</v>
      </c>
      <c r="F8" s="11" t="s">
        <v>314</v>
      </c>
      <c r="G8" s="15" t="s">
        <v>172</v>
      </c>
      <c r="H8" s="15" t="s">
        <v>172</v>
      </c>
      <c r="I8" s="15" t="s">
        <v>172</v>
      </c>
      <c r="J8" s="15" t="s">
        <v>172</v>
      </c>
      <c r="K8" s="15" t="s">
        <v>172</v>
      </c>
      <c r="L8" s="15" t="s">
        <v>172</v>
      </c>
      <c r="M8" s="15" t="s">
        <v>172</v>
      </c>
      <c r="N8" s="15" t="s">
        <v>172</v>
      </c>
      <c r="O8" s="15" t="s">
        <v>172</v>
      </c>
      <c r="P8" s="15" t="s">
        <v>172</v>
      </c>
      <c r="Q8" s="15">
        <f>Q7*('Conversion Factors'!$C$26^2)</f>
        <v>2.9120734963611568E-2</v>
      </c>
      <c r="R8" s="15">
        <f>R7*('Conversion Factors'!$C$26^2)</f>
        <v>2.8896729310045326E-2</v>
      </c>
      <c r="S8" s="15">
        <f>S7*('Conversion Factors'!$C$26^2)</f>
        <v>2.8896729310045326E-2</v>
      </c>
      <c r="T8" s="15">
        <f>T7*('Conversion Factors'!$C$26^2)</f>
        <v>2.867272365647908E-2</v>
      </c>
      <c r="U8" s="15">
        <f>U7*('Conversion Factors'!$C$26^2)</f>
        <v>2.867272365647908E-2</v>
      </c>
      <c r="V8" s="15">
        <f>V7*('Conversion Factors'!$C$26^2)</f>
        <v>2.867272365647908E-2</v>
      </c>
      <c r="W8" s="15">
        <f>W7*('Conversion Factors'!$C$26^2)</f>
        <v>2.867272365647908E-2</v>
      </c>
      <c r="X8" s="15">
        <f>X7*('Conversion Factors'!$C$26^2)</f>
        <v>2.867272365647908E-2</v>
      </c>
      <c r="Y8" s="15">
        <f>Y7*('Conversion Factors'!$C$26^2)</f>
        <v>2.867272365647908E-2</v>
      </c>
      <c r="Z8" s="15">
        <f>Z7*('Conversion Factors'!$C$26^2)</f>
        <v>2.867272365647908E-2</v>
      </c>
      <c r="AA8" s="15">
        <f>AA7*('Conversion Factors'!$C$26^2)</f>
        <v>2.867272365647908E-2</v>
      </c>
      <c r="AB8" s="15">
        <f>AB7*('Conversion Factors'!$C$26^2)</f>
        <v>2.867272365647908E-2</v>
      </c>
      <c r="AC8" s="15">
        <f>AC7*('Conversion Factors'!$C$26^2)</f>
        <v>2.867272365647908E-2</v>
      </c>
      <c r="AD8" s="15">
        <f>AD7*('Conversion Factors'!$C$26^2)</f>
        <v>2.867272365647908E-2</v>
      </c>
      <c r="AE8" s="15">
        <f>AE7*('Conversion Factors'!$C$26^2)</f>
        <v>2.867272365647908E-2</v>
      </c>
      <c r="AF8" s="15">
        <f>AF7*('Conversion Factors'!$C$26^2)</f>
        <v>2.867272365647908E-2</v>
      </c>
      <c r="AG8" s="15">
        <f>AG7*('Conversion Factors'!$C$26^2)</f>
        <v>2.867272365647908E-2</v>
      </c>
      <c r="AH8" s="15">
        <f>AH7*('Conversion Factors'!$C$26^2)</f>
        <v>2.867272365647908E-2</v>
      </c>
      <c r="AI8" s="15">
        <f>AI7*('Conversion Factors'!$C$26^2)</f>
        <v>2.867272365647908E-2</v>
      </c>
      <c r="AJ8" s="15">
        <f>AJ7*('Conversion Factors'!$C$26^2)</f>
        <v>2.867272365647908E-2</v>
      </c>
      <c r="AK8" s="15">
        <f>AK7*('Conversion Factors'!$C$26^2)</f>
        <v>2.867272365647908E-2</v>
      </c>
      <c r="AL8" s="11" t="s">
        <v>216</v>
      </c>
      <c r="AM8" s="11">
        <v>1</v>
      </c>
    </row>
    <row r="9" spans="1:39" ht="14.7" customHeight="1" x14ac:dyDescent="0.25">
      <c r="A9" s="46" t="s">
        <v>59</v>
      </c>
      <c r="B9" s="11" t="s">
        <v>180</v>
      </c>
      <c r="C9" s="11" t="s">
        <v>181</v>
      </c>
      <c r="D9" s="11" t="s">
        <v>182</v>
      </c>
      <c r="E9" s="11">
        <v>2016</v>
      </c>
      <c r="F9" s="11" t="s">
        <v>315</v>
      </c>
      <c r="G9" s="15" t="s">
        <v>172</v>
      </c>
      <c r="H9" s="15" t="s">
        <v>172</v>
      </c>
      <c r="I9" s="15" t="s">
        <v>172</v>
      </c>
      <c r="J9" s="15" t="s">
        <v>172</v>
      </c>
      <c r="K9" s="15" t="s">
        <v>172</v>
      </c>
      <c r="L9" s="15" t="s">
        <v>172</v>
      </c>
      <c r="M9" s="15" t="s">
        <v>172</v>
      </c>
      <c r="N9" s="15" t="s">
        <v>172</v>
      </c>
      <c r="O9" s="15" t="s">
        <v>172</v>
      </c>
      <c r="P9" s="15" t="s">
        <v>172</v>
      </c>
      <c r="Q9" s="15">
        <v>3.0143013744015699E-2</v>
      </c>
      <c r="R9" s="15">
        <v>3.0143013744015699E-2</v>
      </c>
      <c r="S9" s="15">
        <v>3.0143013744015699E-2</v>
      </c>
      <c r="T9" s="15">
        <v>3.0143013744015699E-2</v>
      </c>
      <c r="U9" s="15">
        <v>3.0143013744015699E-2</v>
      </c>
      <c r="V9" s="15">
        <v>3.0143013744015699E-2</v>
      </c>
      <c r="W9" s="15">
        <v>3.0143013744015699E-2</v>
      </c>
      <c r="X9" s="15">
        <v>3.0143013744015699E-2</v>
      </c>
      <c r="Y9" s="15">
        <v>3.0143013744015699E-2</v>
      </c>
      <c r="Z9" s="15">
        <v>3.0143013744015699E-2</v>
      </c>
      <c r="AA9" s="15">
        <v>3.0143013744015699E-2</v>
      </c>
      <c r="AB9" s="15">
        <v>3.0143013744015699E-2</v>
      </c>
      <c r="AC9" s="15">
        <v>3.0143013744015699E-2</v>
      </c>
      <c r="AD9" s="15">
        <v>3.0143013744015699E-2</v>
      </c>
      <c r="AE9" s="15">
        <v>3.0143013744015699E-2</v>
      </c>
      <c r="AF9" s="15">
        <v>3.0143013744015699E-2</v>
      </c>
      <c r="AG9" s="15">
        <v>3.0143013744015699E-2</v>
      </c>
      <c r="AH9" s="15">
        <v>3.0143013744015699E-2</v>
      </c>
      <c r="AI9" s="15">
        <v>3.0143013744015699E-2</v>
      </c>
      <c r="AJ9" s="15">
        <v>3.0143013744015699E-2</v>
      </c>
      <c r="AK9" s="15">
        <v>3.0143013744015699E-2</v>
      </c>
      <c r="AL9" s="11" t="s">
        <v>217</v>
      </c>
      <c r="AM9" s="11"/>
    </row>
    <row r="10" spans="1:39" ht="14.7" customHeight="1" x14ac:dyDescent="0.25">
      <c r="A10" s="46"/>
      <c r="B10" s="11" t="s">
        <v>180</v>
      </c>
      <c r="C10" s="11" t="s">
        <v>181</v>
      </c>
      <c r="D10" s="11" t="s">
        <v>182</v>
      </c>
      <c r="E10" s="11">
        <v>2016</v>
      </c>
      <c r="F10" s="11" t="s">
        <v>314</v>
      </c>
      <c r="G10" s="15" t="s">
        <v>172</v>
      </c>
      <c r="H10" s="15" t="s">
        <v>172</v>
      </c>
      <c r="I10" s="15" t="s">
        <v>172</v>
      </c>
      <c r="J10" s="15" t="s">
        <v>172</v>
      </c>
      <c r="K10" s="15" t="s">
        <v>172</v>
      </c>
      <c r="L10" s="15" t="s">
        <v>172</v>
      </c>
      <c r="M10" s="15" t="s">
        <v>172</v>
      </c>
      <c r="N10" s="15" t="s">
        <v>172</v>
      </c>
      <c r="O10" s="15" t="s">
        <v>172</v>
      </c>
      <c r="P10" s="15" t="s">
        <v>172</v>
      </c>
      <c r="Q10" s="15">
        <f>Q9*'Conversion Factors'!M$23</f>
        <v>3.9185917867220407E-2</v>
      </c>
      <c r="R10" s="15">
        <f>R9*'Conversion Factors'!N$23</f>
        <v>3.8884487729780252E-2</v>
      </c>
      <c r="S10" s="15">
        <f>S9*'Conversion Factors'!O$23</f>
        <v>3.8884487729780252E-2</v>
      </c>
      <c r="T10" s="15">
        <f>T9*'Conversion Factors'!P$23</f>
        <v>3.8583057592340098E-2</v>
      </c>
      <c r="U10" s="15">
        <f>U9*'Conversion Factors'!Q$23</f>
        <v>3.8583057592340098E-2</v>
      </c>
      <c r="V10" s="15">
        <f>V9*'Conversion Factors'!R$23</f>
        <v>3.8583057592340098E-2</v>
      </c>
      <c r="W10" s="15">
        <f>W9*'Conversion Factors'!S$23</f>
        <v>3.8583057592340098E-2</v>
      </c>
      <c r="X10" s="15">
        <f>X9*'Conversion Factors'!T$23</f>
        <v>3.8583057592340098E-2</v>
      </c>
      <c r="Y10" s="15">
        <f>Y9*'Conversion Factors'!U$23</f>
        <v>3.8583057592340098E-2</v>
      </c>
      <c r="Z10" s="15">
        <f>Z9*'Conversion Factors'!V$23</f>
        <v>3.8583057592340098E-2</v>
      </c>
      <c r="AA10" s="15">
        <f>AA9*'Conversion Factors'!W$23</f>
        <v>3.8583057592340098E-2</v>
      </c>
      <c r="AB10" s="15">
        <f>AB9*'Conversion Factors'!X$23</f>
        <v>3.8583057592340098E-2</v>
      </c>
      <c r="AC10" s="15">
        <f>AC9*'Conversion Factors'!Y$23</f>
        <v>3.8583057592340098E-2</v>
      </c>
      <c r="AD10" s="15">
        <f>AD9*'Conversion Factors'!Z$23</f>
        <v>3.8583057592340098E-2</v>
      </c>
      <c r="AE10" s="15">
        <f>AE9*'Conversion Factors'!AA$23</f>
        <v>3.8583057592340098E-2</v>
      </c>
      <c r="AF10" s="15">
        <f>AF9*'Conversion Factors'!AB$23</f>
        <v>3.8583057592340098E-2</v>
      </c>
      <c r="AG10" s="15">
        <f>AG9*'Conversion Factors'!AC$23</f>
        <v>3.8583057592340098E-2</v>
      </c>
      <c r="AH10" s="15">
        <f>AH9*'Conversion Factors'!AD$23</f>
        <v>3.8583057592340098E-2</v>
      </c>
      <c r="AI10" s="15">
        <f>AI9*'Conversion Factors'!AE$23</f>
        <v>3.8583057592340098E-2</v>
      </c>
      <c r="AJ10" s="15">
        <f>AJ9*'Conversion Factors'!AF$23</f>
        <v>3.8583057592340098E-2</v>
      </c>
      <c r="AK10" s="15">
        <f>AK9*'Conversion Factors'!AG$23</f>
        <v>3.8583057592340098E-2</v>
      </c>
      <c r="AL10" s="11" t="s">
        <v>217</v>
      </c>
      <c r="AM10" s="11"/>
    </row>
    <row r="11" spans="1:39" ht="14.7" customHeight="1" x14ac:dyDescent="0.25">
      <c r="A11" s="46"/>
      <c r="B11" s="11" t="s">
        <v>180</v>
      </c>
      <c r="C11" s="11" t="s">
        <v>181</v>
      </c>
      <c r="D11" s="11" t="s">
        <v>182</v>
      </c>
      <c r="E11" s="11">
        <v>2018</v>
      </c>
      <c r="F11" s="11" t="s">
        <v>314</v>
      </c>
      <c r="G11" s="15" t="s">
        <v>172</v>
      </c>
      <c r="H11" s="15" t="s">
        <v>172</v>
      </c>
      <c r="I11" s="15" t="s">
        <v>172</v>
      </c>
      <c r="J11" s="15" t="s">
        <v>172</v>
      </c>
      <c r="K11" s="15" t="s">
        <v>172</v>
      </c>
      <c r="L11" s="15" t="s">
        <v>172</v>
      </c>
      <c r="M11" s="15" t="s">
        <v>172</v>
      </c>
      <c r="N11" s="15" t="s">
        <v>172</v>
      </c>
      <c r="O11" s="15" t="s">
        <v>172</v>
      </c>
      <c r="P11" s="15" t="s">
        <v>172</v>
      </c>
      <c r="Q11" s="15">
        <f>Q10*('Conversion Factors'!$C$26^2)</f>
        <v>4.076902894905611E-2</v>
      </c>
      <c r="R11" s="15">
        <f>R10*('Conversion Factors'!$C$26^2)</f>
        <v>4.0455421034063375E-2</v>
      </c>
      <c r="S11" s="15">
        <f>S10*('Conversion Factors'!$C$26^2)</f>
        <v>4.0455421034063375E-2</v>
      </c>
      <c r="T11" s="15">
        <f>T10*('Conversion Factors'!$C$26^2)</f>
        <v>4.0141813119070641E-2</v>
      </c>
      <c r="U11" s="15">
        <f>U10*('Conversion Factors'!$C$26^2)</f>
        <v>4.0141813119070641E-2</v>
      </c>
      <c r="V11" s="15">
        <f>V10*('Conversion Factors'!$C$26^2)</f>
        <v>4.0141813119070641E-2</v>
      </c>
      <c r="W11" s="15">
        <f>W10*('Conversion Factors'!$C$26^2)</f>
        <v>4.0141813119070641E-2</v>
      </c>
      <c r="X11" s="15">
        <f>X10*('Conversion Factors'!$C$26^2)</f>
        <v>4.0141813119070641E-2</v>
      </c>
      <c r="Y11" s="15">
        <f>Y10*('Conversion Factors'!$C$26^2)</f>
        <v>4.0141813119070641E-2</v>
      </c>
      <c r="Z11" s="15">
        <f>Z10*('Conversion Factors'!$C$26^2)</f>
        <v>4.0141813119070641E-2</v>
      </c>
      <c r="AA11" s="15">
        <f>AA10*('Conversion Factors'!$C$26^2)</f>
        <v>4.0141813119070641E-2</v>
      </c>
      <c r="AB11" s="15">
        <f>AB10*('Conversion Factors'!$C$26^2)</f>
        <v>4.0141813119070641E-2</v>
      </c>
      <c r="AC11" s="15">
        <f>AC10*('Conversion Factors'!$C$26^2)</f>
        <v>4.0141813119070641E-2</v>
      </c>
      <c r="AD11" s="15">
        <f>AD10*('Conversion Factors'!$C$26^2)</f>
        <v>4.0141813119070641E-2</v>
      </c>
      <c r="AE11" s="15">
        <f>AE10*('Conversion Factors'!$C$26^2)</f>
        <v>4.0141813119070641E-2</v>
      </c>
      <c r="AF11" s="15">
        <f>AF10*('Conversion Factors'!$C$26^2)</f>
        <v>4.0141813119070641E-2</v>
      </c>
      <c r="AG11" s="15">
        <f>AG10*('Conversion Factors'!$C$26^2)</f>
        <v>4.0141813119070641E-2</v>
      </c>
      <c r="AH11" s="15">
        <f>AH10*('Conversion Factors'!$C$26^2)</f>
        <v>4.0141813119070641E-2</v>
      </c>
      <c r="AI11" s="15">
        <f>AI10*('Conversion Factors'!$C$26^2)</f>
        <v>4.0141813119070641E-2</v>
      </c>
      <c r="AJ11" s="15">
        <f>AJ10*('Conversion Factors'!$C$26^2)</f>
        <v>4.0141813119070641E-2</v>
      </c>
      <c r="AK11" s="15">
        <f>AK10*('Conversion Factors'!$C$26^2)</f>
        <v>4.0141813119070641E-2</v>
      </c>
      <c r="AL11" s="11" t="s">
        <v>217</v>
      </c>
      <c r="AM11" s="11">
        <v>1</v>
      </c>
    </row>
    <row r="12" spans="1:39" ht="14.7" customHeight="1" x14ac:dyDescent="0.25">
      <c r="A12" s="46" t="s">
        <v>55</v>
      </c>
      <c r="B12" s="11" t="s">
        <v>180</v>
      </c>
      <c r="C12" s="11" t="s">
        <v>181</v>
      </c>
      <c r="D12" s="11" t="s">
        <v>182</v>
      </c>
      <c r="E12" s="11">
        <v>2016</v>
      </c>
      <c r="F12" s="11" t="s">
        <v>315</v>
      </c>
      <c r="G12" s="15" t="s">
        <v>172</v>
      </c>
      <c r="H12" s="15" t="s">
        <v>172</v>
      </c>
      <c r="I12" s="15" t="s">
        <v>172</v>
      </c>
      <c r="J12" s="15" t="s">
        <v>172</v>
      </c>
      <c r="K12" s="15" t="s">
        <v>172</v>
      </c>
      <c r="L12" s="15" t="s">
        <v>172</v>
      </c>
      <c r="M12" s="15" t="s">
        <v>172</v>
      </c>
      <c r="N12" s="15" t="s">
        <v>172</v>
      </c>
      <c r="O12" s="15" t="s">
        <v>172</v>
      </c>
      <c r="P12" s="15" t="s">
        <v>172</v>
      </c>
      <c r="Q12" s="15">
        <v>1.85225302420573E-2</v>
      </c>
      <c r="R12" s="15">
        <v>1.85225302420573E-2</v>
      </c>
      <c r="S12" s="15">
        <v>1.85225302420573E-2</v>
      </c>
      <c r="T12" s="15">
        <v>1.85225302420573E-2</v>
      </c>
      <c r="U12" s="15">
        <v>1.85225302420573E-2</v>
      </c>
      <c r="V12" s="15">
        <v>1.85225302420573E-2</v>
      </c>
      <c r="W12" s="15">
        <v>1.85225302420573E-2</v>
      </c>
      <c r="X12" s="15">
        <v>1.85225302420573E-2</v>
      </c>
      <c r="Y12" s="15">
        <v>1.85225302420573E-2</v>
      </c>
      <c r="Z12" s="15">
        <v>1.85225302420573E-2</v>
      </c>
      <c r="AA12" s="15">
        <v>1.85225302420573E-2</v>
      </c>
      <c r="AB12" s="15">
        <v>1.85225302420573E-2</v>
      </c>
      <c r="AC12" s="15">
        <v>1.85225302420573E-2</v>
      </c>
      <c r="AD12" s="15">
        <v>1.85225302420573E-2</v>
      </c>
      <c r="AE12" s="15">
        <v>1.85225302420573E-2</v>
      </c>
      <c r="AF12" s="15">
        <v>1.85225302420573E-2</v>
      </c>
      <c r="AG12" s="15">
        <v>1.85225302420573E-2</v>
      </c>
      <c r="AH12" s="15">
        <v>1.85225302420573E-2</v>
      </c>
      <c r="AI12" s="15">
        <v>1.85225302420573E-2</v>
      </c>
      <c r="AJ12" s="15">
        <v>1.85225302420573E-2</v>
      </c>
      <c r="AK12" s="15">
        <v>1.85225302420573E-2</v>
      </c>
      <c r="AL12" s="11" t="s">
        <v>218</v>
      </c>
      <c r="AM12" s="11"/>
    </row>
    <row r="13" spans="1:39" ht="14.7" customHeight="1" x14ac:dyDescent="0.25">
      <c r="A13" s="46"/>
      <c r="B13" s="11" t="s">
        <v>180</v>
      </c>
      <c r="C13" s="11" t="s">
        <v>181</v>
      </c>
      <c r="D13" s="11" t="s">
        <v>182</v>
      </c>
      <c r="E13" s="11">
        <v>2016</v>
      </c>
      <c r="F13" s="11" t="s">
        <v>314</v>
      </c>
      <c r="G13" s="15" t="s">
        <v>172</v>
      </c>
      <c r="H13" s="15" t="s">
        <v>172</v>
      </c>
      <c r="I13" s="15" t="s">
        <v>172</v>
      </c>
      <c r="J13" s="15" t="s">
        <v>172</v>
      </c>
      <c r="K13" s="15" t="s">
        <v>172</v>
      </c>
      <c r="L13" s="15" t="s">
        <v>172</v>
      </c>
      <c r="M13" s="15" t="s">
        <v>172</v>
      </c>
      <c r="N13" s="15" t="s">
        <v>172</v>
      </c>
      <c r="O13" s="15" t="s">
        <v>172</v>
      </c>
      <c r="P13" s="15" t="s">
        <v>172</v>
      </c>
      <c r="Q13" s="15">
        <f>Q12*'Conversion Factors'!M$23</f>
        <v>2.4079289314674492E-2</v>
      </c>
      <c r="R13" s="15">
        <f>R12*'Conversion Factors'!N$23</f>
        <v>2.3894064012253916E-2</v>
      </c>
      <c r="S13" s="15">
        <f>S12*'Conversion Factors'!O$23</f>
        <v>2.3894064012253916E-2</v>
      </c>
      <c r="T13" s="15">
        <f>T12*'Conversion Factors'!P$23</f>
        <v>2.3708838709833344E-2</v>
      </c>
      <c r="U13" s="15">
        <f>U12*'Conversion Factors'!Q$23</f>
        <v>2.3708838709833344E-2</v>
      </c>
      <c r="V13" s="15">
        <f>V12*'Conversion Factors'!R$23</f>
        <v>2.3708838709833344E-2</v>
      </c>
      <c r="W13" s="15">
        <f>W12*'Conversion Factors'!S$23</f>
        <v>2.3708838709833344E-2</v>
      </c>
      <c r="X13" s="15">
        <f>X12*'Conversion Factors'!T$23</f>
        <v>2.3708838709833344E-2</v>
      </c>
      <c r="Y13" s="15">
        <f>Y12*'Conversion Factors'!U$23</f>
        <v>2.3708838709833344E-2</v>
      </c>
      <c r="Z13" s="15">
        <f>Z12*'Conversion Factors'!V$23</f>
        <v>2.3708838709833344E-2</v>
      </c>
      <c r="AA13" s="15">
        <f>AA12*'Conversion Factors'!W$23</f>
        <v>2.3708838709833344E-2</v>
      </c>
      <c r="AB13" s="15">
        <f>AB12*'Conversion Factors'!X$23</f>
        <v>2.3708838709833344E-2</v>
      </c>
      <c r="AC13" s="15">
        <f>AC12*'Conversion Factors'!Y$23</f>
        <v>2.3708838709833344E-2</v>
      </c>
      <c r="AD13" s="15">
        <f>AD12*'Conversion Factors'!Z$23</f>
        <v>2.3708838709833344E-2</v>
      </c>
      <c r="AE13" s="15">
        <f>AE12*'Conversion Factors'!AA$23</f>
        <v>2.3708838709833344E-2</v>
      </c>
      <c r="AF13" s="15">
        <f>AF12*'Conversion Factors'!AB$23</f>
        <v>2.3708838709833344E-2</v>
      </c>
      <c r="AG13" s="15">
        <f>AG12*'Conversion Factors'!AC$23</f>
        <v>2.3708838709833344E-2</v>
      </c>
      <c r="AH13" s="15">
        <f>AH12*'Conversion Factors'!AD$23</f>
        <v>2.3708838709833344E-2</v>
      </c>
      <c r="AI13" s="15">
        <f>AI12*'Conversion Factors'!AE$23</f>
        <v>2.3708838709833344E-2</v>
      </c>
      <c r="AJ13" s="15">
        <f>AJ12*'Conversion Factors'!AF$23</f>
        <v>2.3708838709833344E-2</v>
      </c>
      <c r="AK13" s="15">
        <f>AK12*'Conversion Factors'!AG$23</f>
        <v>2.3708838709833344E-2</v>
      </c>
      <c r="AL13" s="11" t="s">
        <v>218</v>
      </c>
      <c r="AM13" s="11"/>
    </row>
    <row r="14" spans="1:39" ht="14.7" customHeight="1" x14ac:dyDescent="0.25">
      <c r="A14" s="46"/>
      <c r="B14" s="11" t="s">
        <v>180</v>
      </c>
      <c r="C14" s="11" t="s">
        <v>181</v>
      </c>
      <c r="D14" s="11" t="s">
        <v>182</v>
      </c>
      <c r="E14" s="11">
        <v>2018</v>
      </c>
      <c r="F14" s="11" t="s">
        <v>314</v>
      </c>
      <c r="G14" s="15" t="s">
        <v>172</v>
      </c>
      <c r="H14" s="15" t="s">
        <v>172</v>
      </c>
      <c r="I14" s="15" t="s">
        <v>172</v>
      </c>
      <c r="J14" s="15" t="s">
        <v>172</v>
      </c>
      <c r="K14" s="15" t="s">
        <v>172</v>
      </c>
      <c r="L14" s="15" t="s">
        <v>172</v>
      </c>
      <c r="M14" s="15" t="s">
        <v>172</v>
      </c>
      <c r="N14" s="15" t="s">
        <v>172</v>
      </c>
      <c r="O14" s="15" t="s">
        <v>172</v>
      </c>
      <c r="P14" s="15" t="s">
        <v>172</v>
      </c>
      <c r="Q14" s="15">
        <f>Q13*('Conversion Factors'!$C$26^2)</f>
        <v>2.5052092602987342E-2</v>
      </c>
      <c r="R14" s="15">
        <f>R13*('Conversion Factors'!$C$26^2)</f>
        <v>2.4859384198348974E-2</v>
      </c>
      <c r="S14" s="15">
        <f>S13*('Conversion Factors'!$C$26^2)</f>
        <v>2.4859384198348974E-2</v>
      </c>
      <c r="T14" s="15">
        <f>T13*('Conversion Factors'!$C$26^2)</f>
        <v>2.466667579371061E-2</v>
      </c>
      <c r="U14" s="15">
        <f>U13*('Conversion Factors'!$C$26^2)</f>
        <v>2.466667579371061E-2</v>
      </c>
      <c r="V14" s="15">
        <f>V13*('Conversion Factors'!$C$26^2)</f>
        <v>2.466667579371061E-2</v>
      </c>
      <c r="W14" s="15">
        <f>W13*('Conversion Factors'!$C$26^2)</f>
        <v>2.466667579371061E-2</v>
      </c>
      <c r="X14" s="15">
        <f>X13*('Conversion Factors'!$C$26^2)</f>
        <v>2.466667579371061E-2</v>
      </c>
      <c r="Y14" s="15">
        <f>Y13*('Conversion Factors'!$C$26^2)</f>
        <v>2.466667579371061E-2</v>
      </c>
      <c r="Z14" s="15">
        <f>Z13*('Conversion Factors'!$C$26^2)</f>
        <v>2.466667579371061E-2</v>
      </c>
      <c r="AA14" s="15">
        <f>AA13*('Conversion Factors'!$C$26^2)</f>
        <v>2.466667579371061E-2</v>
      </c>
      <c r="AB14" s="15">
        <f>AB13*('Conversion Factors'!$C$26^2)</f>
        <v>2.466667579371061E-2</v>
      </c>
      <c r="AC14" s="15">
        <f>AC13*('Conversion Factors'!$C$26^2)</f>
        <v>2.466667579371061E-2</v>
      </c>
      <c r="AD14" s="15">
        <f>AD13*('Conversion Factors'!$C$26^2)</f>
        <v>2.466667579371061E-2</v>
      </c>
      <c r="AE14" s="15">
        <f>AE13*('Conversion Factors'!$C$26^2)</f>
        <v>2.466667579371061E-2</v>
      </c>
      <c r="AF14" s="15">
        <f>AF13*('Conversion Factors'!$C$26^2)</f>
        <v>2.466667579371061E-2</v>
      </c>
      <c r="AG14" s="15">
        <f>AG13*('Conversion Factors'!$C$26^2)</f>
        <v>2.466667579371061E-2</v>
      </c>
      <c r="AH14" s="15">
        <f>AH13*('Conversion Factors'!$C$26^2)</f>
        <v>2.466667579371061E-2</v>
      </c>
      <c r="AI14" s="15">
        <f>AI13*('Conversion Factors'!$C$26^2)</f>
        <v>2.466667579371061E-2</v>
      </c>
      <c r="AJ14" s="15">
        <f>AJ13*('Conversion Factors'!$C$26^2)</f>
        <v>2.466667579371061E-2</v>
      </c>
      <c r="AK14" s="15">
        <f>AK13*('Conversion Factors'!$C$26^2)</f>
        <v>2.466667579371061E-2</v>
      </c>
      <c r="AL14" s="11" t="s">
        <v>218</v>
      </c>
      <c r="AM14" s="11">
        <v>1</v>
      </c>
    </row>
    <row r="15" spans="1:39" ht="14.7" customHeight="1" x14ac:dyDescent="0.25">
      <c r="A15" s="46" t="s">
        <v>68</v>
      </c>
      <c r="B15" s="11" t="s">
        <v>180</v>
      </c>
      <c r="C15" s="11" t="s">
        <v>179</v>
      </c>
      <c r="D15" s="11" t="s">
        <v>182</v>
      </c>
      <c r="E15" s="11">
        <v>2018</v>
      </c>
      <c r="F15" s="11" t="s">
        <v>315</v>
      </c>
      <c r="G15" s="15">
        <v>40.049999999999997</v>
      </c>
      <c r="H15" s="15">
        <v>39.159999999999997</v>
      </c>
      <c r="I15" s="15">
        <v>38.270000000000003</v>
      </c>
      <c r="J15" s="15">
        <v>37.380000000000003</v>
      </c>
      <c r="K15" s="15">
        <v>36.49</v>
      </c>
      <c r="L15" s="15">
        <v>35.6</v>
      </c>
      <c r="M15" s="15">
        <v>34.71</v>
      </c>
      <c r="N15" s="15">
        <v>33.82</v>
      </c>
      <c r="O15" s="15">
        <v>32.93</v>
      </c>
      <c r="P15" s="15">
        <v>32.04</v>
      </c>
      <c r="Q15" s="15">
        <v>31.15</v>
      </c>
      <c r="R15" s="15">
        <v>30.26</v>
      </c>
      <c r="S15" s="15">
        <v>29.37</v>
      </c>
      <c r="T15" s="15">
        <v>28.48</v>
      </c>
      <c r="U15" s="15">
        <v>27.59</v>
      </c>
      <c r="V15" s="15">
        <v>26.7</v>
      </c>
      <c r="W15" s="15">
        <v>25.81</v>
      </c>
      <c r="X15" s="15">
        <v>24.92</v>
      </c>
      <c r="Y15" s="15">
        <v>24.03</v>
      </c>
      <c r="Z15" s="15">
        <v>23.14</v>
      </c>
      <c r="AA15" s="15">
        <v>22.25</v>
      </c>
      <c r="AB15" s="15">
        <v>22.25</v>
      </c>
      <c r="AC15" s="15">
        <v>22.25</v>
      </c>
      <c r="AD15" s="15">
        <v>22.25</v>
      </c>
      <c r="AE15" s="15">
        <v>22.25</v>
      </c>
      <c r="AF15" s="15">
        <v>22.25</v>
      </c>
      <c r="AG15" s="15">
        <v>22.25</v>
      </c>
      <c r="AH15" s="15">
        <v>22.25</v>
      </c>
      <c r="AI15" s="15">
        <v>22.25</v>
      </c>
      <c r="AJ15" s="15">
        <v>22.25</v>
      </c>
      <c r="AK15" s="15">
        <v>22.25</v>
      </c>
      <c r="AL15" s="11" t="s">
        <v>170</v>
      </c>
      <c r="AM15" s="11"/>
    </row>
    <row r="16" spans="1:39" ht="14.7" customHeight="1" x14ac:dyDescent="0.25">
      <c r="A16" s="46"/>
      <c r="B16" s="11" t="s">
        <v>180</v>
      </c>
      <c r="C16" s="11" t="s">
        <v>179</v>
      </c>
      <c r="D16" s="11" t="s">
        <v>182</v>
      </c>
      <c r="E16" s="11">
        <v>2018</v>
      </c>
      <c r="F16" s="11" t="s">
        <v>314</v>
      </c>
      <c r="G16" s="15">
        <f>G15*'Conversion Factors'!C$23</f>
        <v>55.268999999999991</v>
      </c>
      <c r="H16" s="15">
        <f>H15*'Conversion Factors'!D$23</f>
        <v>52.866</v>
      </c>
      <c r="I16" s="15">
        <f>I15*'Conversion Factors'!E$23</f>
        <v>51.281800000000004</v>
      </c>
      <c r="J16" s="15">
        <f>J15*'Conversion Factors'!F$23</f>
        <v>50.089200000000005</v>
      </c>
      <c r="K16" s="15">
        <f>K15*'Conversion Factors'!G$23</f>
        <v>48.531700000000008</v>
      </c>
      <c r="L16" s="15">
        <f>L15*'Conversion Factors'!H$23</f>
        <v>46.992000000000004</v>
      </c>
      <c r="M16" s="15">
        <f>M15*'Conversion Factors'!I$23</f>
        <v>45.817200000000007</v>
      </c>
      <c r="N16" s="15">
        <f>N15*'Conversion Factors'!J$23</f>
        <v>44.642400000000002</v>
      </c>
      <c r="O16" s="15">
        <f>O15*'Conversion Factors'!K$23</f>
        <v>43.467600000000004</v>
      </c>
      <c r="P16" s="15">
        <f>P15*'Conversion Factors'!L$23</f>
        <v>41.652000000000001</v>
      </c>
      <c r="Q16" s="15">
        <f>Q15*'Conversion Factors'!M$23</f>
        <v>40.494999999999997</v>
      </c>
      <c r="R16" s="15">
        <f>R15*'Conversion Factors'!N$23</f>
        <v>39.035400000000003</v>
      </c>
      <c r="S16" s="15">
        <f>S15*'Conversion Factors'!O$23</f>
        <v>37.887300000000003</v>
      </c>
      <c r="T16" s="15">
        <f>T15*'Conversion Factors'!P$23</f>
        <v>36.4544</v>
      </c>
      <c r="U16" s="15">
        <f>U15*'Conversion Factors'!Q$23</f>
        <v>35.315199999999997</v>
      </c>
      <c r="V16" s="15">
        <f>V15*'Conversion Factors'!R$23</f>
        <v>34.176000000000002</v>
      </c>
      <c r="W16" s="15">
        <f>W15*'Conversion Factors'!S$23</f>
        <v>33.036799999999999</v>
      </c>
      <c r="X16" s="15">
        <f>X15*'Conversion Factors'!T$23</f>
        <v>31.897600000000004</v>
      </c>
      <c r="Y16" s="15">
        <f>Y15*'Conversion Factors'!U$23</f>
        <v>30.758400000000002</v>
      </c>
      <c r="Z16" s="15">
        <f>Z15*'Conversion Factors'!V$23</f>
        <v>29.619200000000003</v>
      </c>
      <c r="AA16" s="15">
        <f>AA15*'Conversion Factors'!W$23</f>
        <v>28.48</v>
      </c>
      <c r="AB16" s="15">
        <f>AB15*'Conversion Factors'!X$23</f>
        <v>28.48</v>
      </c>
      <c r="AC16" s="15">
        <f>AC15*'Conversion Factors'!Y$23</f>
        <v>28.48</v>
      </c>
      <c r="AD16" s="15">
        <f>AD15*'Conversion Factors'!Z$23</f>
        <v>28.48</v>
      </c>
      <c r="AE16" s="15">
        <f>AE15*'Conversion Factors'!AA$23</f>
        <v>28.48</v>
      </c>
      <c r="AF16" s="15">
        <f>AF15*'Conversion Factors'!AB$23</f>
        <v>28.48</v>
      </c>
      <c r="AG16" s="15">
        <f>AG15*'Conversion Factors'!AC$23</f>
        <v>28.48</v>
      </c>
      <c r="AH16" s="15">
        <f>AH15*'Conversion Factors'!AD$23</f>
        <v>28.48</v>
      </c>
      <c r="AI16" s="15">
        <f>AI15*'Conversion Factors'!AE$23</f>
        <v>28.48</v>
      </c>
      <c r="AJ16" s="15">
        <f>AJ15*'Conversion Factors'!AF$23</f>
        <v>28.48</v>
      </c>
      <c r="AK16" s="15">
        <f>AK15*'Conversion Factors'!AG$23</f>
        <v>28.48</v>
      </c>
      <c r="AL16" s="11"/>
      <c r="AM16" s="11">
        <v>1</v>
      </c>
    </row>
    <row r="17" spans="1:39" ht="14.7" customHeight="1" x14ac:dyDescent="0.25">
      <c r="A17" s="46" t="s">
        <v>70</v>
      </c>
      <c r="B17" s="11" t="s">
        <v>180</v>
      </c>
      <c r="C17" s="11" t="s">
        <v>179</v>
      </c>
      <c r="D17" s="11" t="s">
        <v>182</v>
      </c>
      <c r="E17" s="11">
        <v>2018</v>
      </c>
      <c r="F17" s="11" t="s">
        <v>315</v>
      </c>
      <c r="G17" s="15">
        <v>4.55</v>
      </c>
      <c r="H17" s="15">
        <v>4.55</v>
      </c>
      <c r="I17" s="15">
        <v>4.55</v>
      </c>
      <c r="J17" s="15">
        <v>4.55</v>
      </c>
      <c r="K17" s="15">
        <v>4.55</v>
      </c>
      <c r="L17" s="15">
        <v>4.55</v>
      </c>
      <c r="M17" s="15">
        <v>4.55</v>
      </c>
      <c r="N17" s="15">
        <v>4.55</v>
      </c>
      <c r="O17" s="15">
        <v>4.55</v>
      </c>
      <c r="P17" s="15">
        <v>4.55</v>
      </c>
      <c r="Q17" s="15">
        <v>4.55</v>
      </c>
      <c r="R17" s="15">
        <v>4.55</v>
      </c>
      <c r="S17" s="15">
        <v>4.55</v>
      </c>
      <c r="T17" s="15">
        <v>4.55</v>
      </c>
      <c r="U17" s="15">
        <v>4.55</v>
      </c>
      <c r="V17" s="15">
        <v>4.55</v>
      </c>
      <c r="W17" s="15">
        <v>4.55</v>
      </c>
      <c r="X17" s="15">
        <v>4.55</v>
      </c>
      <c r="Y17" s="15">
        <v>4.55</v>
      </c>
      <c r="Z17" s="15">
        <v>4.55</v>
      </c>
      <c r="AA17" s="15">
        <v>4.55</v>
      </c>
      <c r="AB17" s="15">
        <v>4.55</v>
      </c>
      <c r="AC17" s="15">
        <v>4.55</v>
      </c>
      <c r="AD17" s="15">
        <v>4.55</v>
      </c>
      <c r="AE17" s="15">
        <v>4.55</v>
      </c>
      <c r="AF17" s="15">
        <v>4.55</v>
      </c>
      <c r="AG17" s="15">
        <v>4.55</v>
      </c>
      <c r="AH17" s="15">
        <v>4.55</v>
      </c>
      <c r="AI17" s="15">
        <v>4.55</v>
      </c>
      <c r="AJ17" s="15">
        <v>4.55</v>
      </c>
      <c r="AK17" s="15">
        <v>4.55</v>
      </c>
      <c r="AL17" s="11"/>
      <c r="AM17" s="11"/>
    </row>
    <row r="18" spans="1:39" ht="14.7" customHeight="1" x14ac:dyDescent="0.25">
      <c r="A18" s="46"/>
      <c r="B18" s="11" t="s">
        <v>180</v>
      </c>
      <c r="C18" s="11" t="s">
        <v>179</v>
      </c>
      <c r="D18" s="11" t="s">
        <v>182</v>
      </c>
      <c r="E18" s="11">
        <v>2018</v>
      </c>
      <c r="F18" s="11" t="s">
        <v>314</v>
      </c>
      <c r="G18" s="15">
        <f>G17*'Conversion Factors'!C$23</f>
        <v>6.278999999999999</v>
      </c>
      <c r="H18" s="15">
        <f>H17*'Conversion Factors'!D$23</f>
        <v>6.1425000000000001</v>
      </c>
      <c r="I18" s="15">
        <f>I17*'Conversion Factors'!E$23</f>
        <v>6.0970000000000004</v>
      </c>
      <c r="J18" s="15">
        <f>J17*'Conversion Factors'!F$23</f>
        <v>6.0970000000000004</v>
      </c>
      <c r="K18" s="15">
        <f>K17*'Conversion Factors'!G$23</f>
        <v>6.0514999999999999</v>
      </c>
      <c r="L18" s="15">
        <f>L17*'Conversion Factors'!H$23</f>
        <v>6.0060000000000002</v>
      </c>
      <c r="M18" s="15">
        <f>M17*'Conversion Factors'!I$23</f>
        <v>6.0060000000000002</v>
      </c>
      <c r="N18" s="15">
        <f>N17*'Conversion Factors'!J$23</f>
        <v>6.0060000000000002</v>
      </c>
      <c r="O18" s="15">
        <f>O17*'Conversion Factors'!K$23</f>
        <v>6.0060000000000002</v>
      </c>
      <c r="P18" s="15">
        <f>P17*'Conversion Factors'!L$23</f>
        <v>5.915</v>
      </c>
      <c r="Q18" s="15">
        <f>Q17*'Conversion Factors'!M$23</f>
        <v>5.915</v>
      </c>
      <c r="R18" s="15">
        <f>R17*'Conversion Factors'!N$23</f>
        <v>5.8694999999999995</v>
      </c>
      <c r="S18" s="15">
        <f>S17*'Conversion Factors'!O$23</f>
        <v>5.8694999999999995</v>
      </c>
      <c r="T18" s="15">
        <f>T17*'Conversion Factors'!P$23</f>
        <v>5.8239999999999998</v>
      </c>
      <c r="U18" s="15">
        <f>U17*'Conversion Factors'!Q$23</f>
        <v>5.8239999999999998</v>
      </c>
      <c r="V18" s="15">
        <f>V17*'Conversion Factors'!R$23</f>
        <v>5.8239999999999998</v>
      </c>
      <c r="W18" s="15">
        <f>W17*'Conversion Factors'!S$23</f>
        <v>5.8239999999999998</v>
      </c>
      <c r="X18" s="15">
        <f>X17*'Conversion Factors'!T$23</f>
        <v>5.8239999999999998</v>
      </c>
      <c r="Y18" s="15">
        <f>Y17*'Conversion Factors'!U$23</f>
        <v>5.8239999999999998</v>
      </c>
      <c r="Z18" s="15">
        <f>Z17*'Conversion Factors'!V$23</f>
        <v>5.8239999999999998</v>
      </c>
      <c r="AA18" s="15">
        <f>AA17*'Conversion Factors'!W$23</f>
        <v>5.8239999999999998</v>
      </c>
      <c r="AB18" s="15">
        <f>AB17*'Conversion Factors'!X$23</f>
        <v>5.8239999999999998</v>
      </c>
      <c r="AC18" s="15">
        <f>AC17*'Conversion Factors'!Y$23</f>
        <v>5.8239999999999998</v>
      </c>
      <c r="AD18" s="15">
        <f>AD17*'Conversion Factors'!Z$23</f>
        <v>5.8239999999999998</v>
      </c>
      <c r="AE18" s="15">
        <f>AE17*'Conversion Factors'!AA$23</f>
        <v>5.8239999999999998</v>
      </c>
      <c r="AF18" s="15">
        <f>AF17*'Conversion Factors'!AB$23</f>
        <v>5.8239999999999998</v>
      </c>
      <c r="AG18" s="15">
        <f>AG17*'Conversion Factors'!AC$23</f>
        <v>5.8239999999999998</v>
      </c>
      <c r="AH18" s="15">
        <f>AH17*'Conversion Factors'!AD$23</f>
        <v>5.8239999999999998</v>
      </c>
      <c r="AI18" s="15">
        <f>AI17*'Conversion Factors'!AE$23</f>
        <v>5.8239999999999998</v>
      </c>
      <c r="AJ18" s="15">
        <f>AJ17*'Conversion Factors'!AF$23</f>
        <v>5.8239999999999998</v>
      </c>
      <c r="AK18" s="15">
        <f>AK17*'Conversion Factors'!AG$23</f>
        <v>5.8239999999999998</v>
      </c>
      <c r="AL18" s="11"/>
      <c r="AM18" s="11">
        <v>1</v>
      </c>
    </row>
    <row r="19" spans="1:39" ht="14.7" customHeight="1" x14ac:dyDescent="0.25"/>
    <row r="20" spans="1:39" ht="14.7" customHeight="1" x14ac:dyDescent="0.25"/>
    <row r="21" spans="1:39" ht="14.7" customHeight="1" x14ac:dyDescent="0.25"/>
    <row r="22" spans="1:39" ht="14.7" customHeight="1" x14ac:dyDescent="0.25"/>
    <row r="23" spans="1:39" ht="14.7" customHeight="1" x14ac:dyDescent="0.25"/>
    <row r="24" spans="1:39" ht="14.7" customHeight="1" x14ac:dyDescent="0.25"/>
    <row r="25" spans="1:39" ht="14.7" customHeight="1" x14ac:dyDescent="0.25"/>
    <row r="26" spans="1:39" ht="14.7" customHeight="1" x14ac:dyDescent="0.25"/>
    <row r="27" spans="1:39" ht="14.7" customHeight="1" x14ac:dyDescent="0.25"/>
    <row r="28" spans="1:39" ht="14.7" customHeight="1" x14ac:dyDescent="0.25"/>
    <row r="29" spans="1:39" ht="14.7" customHeight="1" x14ac:dyDescent="0.25"/>
    <row r="30" spans="1:39" ht="14.7" customHeight="1" x14ac:dyDescent="0.25"/>
    <row r="31" spans="1:39" ht="14.7" customHeight="1" x14ac:dyDescent="0.25"/>
    <row r="32" spans="1:39" ht="14.7" customHeight="1" x14ac:dyDescent="0.25"/>
    <row r="33" customFormat="1" ht="14.7" customHeight="1" x14ac:dyDescent="0.25"/>
    <row r="34" customFormat="1" ht="14.7" customHeight="1" x14ac:dyDescent="0.25"/>
    <row r="35" customFormat="1" ht="14.7" customHeight="1" x14ac:dyDescent="0.25"/>
    <row r="36" customFormat="1" ht="14.7" customHeight="1" x14ac:dyDescent="0.25"/>
    <row r="37" customFormat="1" ht="14.7" customHeight="1" x14ac:dyDescent="0.25"/>
    <row r="38" customFormat="1" ht="14.7" customHeight="1" x14ac:dyDescent="0.25"/>
    <row r="39" customFormat="1" ht="14.7" customHeight="1" x14ac:dyDescent="0.25"/>
    <row r="40" customFormat="1" ht="14.7" customHeight="1" x14ac:dyDescent="0.25"/>
    <row r="41" customFormat="1" ht="14.7" customHeight="1" x14ac:dyDescent="0.25"/>
    <row r="42" customFormat="1" ht="14.7" customHeight="1" x14ac:dyDescent="0.25"/>
    <row r="43" customFormat="1" ht="14.7" customHeight="1" x14ac:dyDescent="0.25"/>
    <row r="44" customFormat="1" ht="14.7" customHeight="1" x14ac:dyDescent="0.25"/>
    <row r="45" customFormat="1" ht="14.7" customHeight="1" x14ac:dyDescent="0.25"/>
    <row r="46" customFormat="1" ht="14.7" customHeight="1" x14ac:dyDescent="0.25"/>
    <row r="47" customFormat="1" ht="14.7" customHeight="1" x14ac:dyDescent="0.25"/>
    <row r="48" customFormat="1" ht="14.7" customHeight="1" x14ac:dyDescent="0.25"/>
    <row r="49" customFormat="1" ht="14.7" customHeight="1" x14ac:dyDescent="0.25"/>
    <row r="50" customFormat="1" ht="14.7" customHeight="1" x14ac:dyDescent="0.25"/>
    <row r="51" customFormat="1" ht="14.7" customHeight="1" x14ac:dyDescent="0.25"/>
    <row r="52" customFormat="1" ht="14.7" customHeight="1" x14ac:dyDescent="0.25"/>
    <row r="53" customFormat="1" ht="14.7" customHeight="1" x14ac:dyDescent="0.25"/>
    <row r="54" customFormat="1" ht="14.7" customHeight="1" x14ac:dyDescent="0.25"/>
    <row r="55" customFormat="1" ht="14.7" customHeight="1" x14ac:dyDescent="0.25"/>
    <row r="56" customFormat="1" ht="14.7" customHeight="1" x14ac:dyDescent="0.25"/>
    <row r="57" customFormat="1" ht="14.7" customHeight="1" x14ac:dyDescent="0.25"/>
    <row r="58" customFormat="1" ht="14.7" customHeight="1" x14ac:dyDescent="0.25"/>
    <row r="59" customFormat="1" ht="14.7" customHeight="1" x14ac:dyDescent="0.25"/>
    <row r="60" customFormat="1" ht="14.7" customHeight="1" x14ac:dyDescent="0.25"/>
    <row r="61" customFormat="1" ht="14.7" customHeight="1" x14ac:dyDescent="0.25"/>
    <row r="62" customFormat="1" ht="14.7" customHeight="1" x14ac:dyDescent="0.25"/>
    <row r="63" customFormat="1" ht="14.7" customHeight="1" x14ac:dyDescent="0.25"/>
    <row r="64" customFormat="1" ht="14.7" customHeight="1" x14ac:dyDescent="0.25"/>
    <row r="65" customFormat="1" ht="14.7" customHeight="1" x14ac:dyDescent="0.25"/>
    <row r="66" customFormat="1" ht="14.7" customHeight="1" x14ac:dyDescent="0.25"/>
    <row r="67" customFormat="1" ht="14.7" customHeight="1" x14ac:dyDescent="0.25"/>
    <row r="68" customFormat="1" ht="14.7" customHeight="1" x14ac:dyDescent="0.25"/>
    <row r="69" customFormat="1" ht="14.7" customHeight="1" x14ac:dyDescent="0.25"/>
    <row r="70" customFormat="1" ht="14.7" customHeight="1" x14ac:dyDescent="0.25"/>
    <row r="71" customFormat="1" ht="14.7" customHeight="1" x14ac:dyDescent="0.25"/>
    <row r="72" customFormat="1" ht="14.7" customHeight="1" x14ac:dyDescent="0.25"/>
    <row r="73" customFormat="1" ht="14.7" customHeight="1" x14ac:dyDescent="0.25"/>
    <row r="74" customFormat="1" ht="14.7" customHeight="1" x14ac:dyDescent="0.25"/>
    <row r="75" customFormat="1" ht="14.7" customHeight="1" x14ac:dyDescent="0.25"/>
    <row r="76" customFormat="1" ht="14.7" customHeight="1" x14ac:dyDescent="0.25"/>
    <row r="77" customFormat="1" ht="14.7" customHeight="1" x14ac:dyDescent="0.25"/>
    <row r="78" customFormat="1" ht="14.7" customHeight="1" x14ac:dyDescent="0.25"/>
    <row r="79" customFormat="1" ht="14.7" customHeight="1" x14ac:dyDescent="0.25"/>
    <row r="80" customFormat="1" ht="14.7" customHeight="1" x14ac:dyDescent="0.25"/>
    <row r="81" customFormat="1" ht="14.7" customHeight="1" x14ac:dyDescent="0.25"/>
    <row r="82" customFormat="1" ht="14.7" customHeight="1" x14ac:dyDescent="0.25"/>
    <row r="83" customFormat="1" ht="14.7" customHeight="1" x14ac:dyDescent="0.25"/>
    <row r="84" customFormat="1" ht="14.7" customHeight="1" x14ac:dyDescent="0.25"/>
    <row r="85" customFormat="1" ht="14.7" customHeight="1" x14ac:dyDescent="0.25"/>
    <row r="86" customFormat="1" ht="14.7" customHeight="1" x14ac:dyDescent="0.25"/>
    <row r="87" customFormat="1" ht="14.7" customHeight="1" x14ac:dyDescent="0.25"/>
    <row r="88" customFormat="1" ht="14.7" customHeight="1" x14ac:dyDescent="0.25"/>
    <row r="89" customFormat="1" ht="14.7" customHeight="1" x14ac:dyDescent="0.25"/>
    <row r="90" customFormat="1" ht="14.7" customHeight="1" x14ac:dyDescent="0.25"/>
    <row r="91" customFormat="1" ht="14.7" customHeight="1" x14ac:dyDescent="0.25"/>
    <row r="92" customFormat="1" ht="14.7" customHeight="1" x14ac:dyDescent="0.25"/>
    <row r="93" customFormat="1" ht="14.7" customHeight="1" x14ac:dyDescent="0.25"/>
    <row r="94" customFormat="1" ht="14.7" customHeight="1" x14ac:dyDescent="0.25"/>
    <row r="95" customFormat="1" ht="14.7" customHeight="1" x14ac:dyDescent="0.25"/>
    <row r="96" customFormat="1" ht="14.7" customHeight="1" x14ac:dyDescent="0.25"/>
    <row r="97" customFormat="1" ht="14.7" customHeight="1" x14ac:dyDescent="0.25"/>
    <row r="98" customFormat="1" ht="14.7" customHeight="1" x14ac:dyDescent="0.25"/>
    <row r="99" customFormat="1" ht="14.7" customHeight="1" x14ac:dyDescent="0.25"/>
    <row r="100" customFormat="1" ht="14.7" customHeight="1" x14ac:dyDescent="0.25"/>
    <row r="101" customFormat="1" ht="14.7" customHeight="1" x14ac:dyDescent="0.25"/>
    <row r="102" customFormat="1" ht="14.7" customHeight="1" x14ac:dyDescent="0.25"/>
    <row r="103" customFormat="1" ht="14.7" customHeight="1" x14ac:dyDescent="0.25"/>
    <row r="104" customFormat="1" ht="14.7" customHeight="1" x14ac:dyDescent="0.25"/>
    <row r="105" customFormat="1" ht="14.7" customHeight="1" x14ac:dyDescent="0.25"/>
    <row r="106" customFormat="1" ht="14.7" customHeight="1" x14ac:dyDescent="0.25"/>
    <row r="107" customFormat="1" ht="14.7" customHeight="1" x14ac:dyDescent="0.25"/>
    <row r="108" customFormat="1" ht="14.7" customHeight="1" x14ac:dyDescent="0.25"/>
    <row r="109" customFormat="1" ht="14.7" customHeight="1" x14ac:dyDescent="0.25"/>
    <row r="110" customFormat="1" ht="14.7" customHeight="1" x14ac:dyDescent="0.25"/>
    <row r="111" customFormat="1" ht="14.7" customHeight="1" x14ac:dyDescent="0.25"/>
    <row r="112" customFormat="1" ht="14.7" customHeight="1" x14ac:dyDescent="0.25"/>
    <row r="113" customFormat="1" ht="14.7" customHeight="1" x14ac:dyDescent="0.25"/>
    <row r="114" customFormat="1" ht="14.7" customHeight="1" x14ac:dyDescent="0.25"/>
    <row r="115" customFormat="1" ht="14.7" customHeight="1" x14ac:dyDescent="0.25"/>
    <row r="116" customFormat="1" ht="14.7" customHeight="1" x14ac:dyDescent="0.25"/>
    <row r="117" customFormat="1" ht="14.7" customHeight="1" x14ac:dyDescent="0.25"/>
  </sheetData>
  <mergeCells count="7">
    <mergeCell ref="A2:A3"/>
    <mergeCell ref="A17:A18"/>
    <mergeCell ref="A15:A16"/>
    <mergeCell ref="A12:A14"/>
    <mergeCell ref="A9:A11"/>
    <mergeCell ref="A6:A8"/>
    <mergeCell ref="A4:A5"/>
  </mergeCells>
  <pageMargins left="0.78749999999999998" right="0.78749999999999998" top="0.78749999999999998" bottom="0.78749999999999998"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8"/>
  <sheetViews>
    <sheetView showGridLines="0" zoomScaleNormal="100" workbookViewId="0">
      <selection activeCell="L51" sqref="L51"/>
    </sheetView>
  </sheetViews>
  <sheetFormatPr defaultColWidth="11.44140625" defaultRowHeight="13.2" x14ac:dyDescent="0.25"/>
  <cols>
    <col min="1" max="2" width="19.6640625" customWidth="1"/>
    <col min="3" max="3" width="18.88671875" customWidth="1"/>
    <col min="5" max="5" width="23.44140625" customWidth="1"/>
  </cols>
  <sheetData>
    <row r="1" spans="1:7" ht="17.100000000000001" customHeight="1" x14ac:dyDescent="0.3">
      <c r="A1" s="16" t="s">
        <v>1</v>
      </c>
      <c r="B1" s="16" t="s">
        <v>219</v>
      </c>
      <c r="C1" s="16" t="s">
        <v>220</v>
      </c>
      <c r="D1" s="16" t="s">
        <v>163</v>
      </c>
      <c r="E1" s="16" t="s">
        <v>221</v>
      </c>
      <c r="F1" s="16" t="s">
        <v>167</v>
      </c>
      <c r="G1" s="16" t="s">
        <v>168</v>
      </c>
    </row>
    <row r="2" spans="1:7" ht="14.7" customHeight="1" x14ac:dyDescent="0.25">
      <c r="A2" s="17" t="s">
        <v>68</v>
      </c>
      <c r="B2" s="13" t="s">
        <v>222</v>
      </c>
      <c r="C2" s="13" t="s">
        <v>223</v>
      </c>
      <c r="D2" s="11" t="s">
        <v>180</v>
      </c>
      <c r="E2" s="11">
        <v>31.536000000000001</v>
      </c>
      <c r="F2" s="18" t="s">
        <v>224</v>
      </c>
      <c r="G2" s="11">
        <v>1</v>
      </c>
    </row>
    <row r="3" spans="1:7" ht="14.7" customHeight="1" x14ac:dyDescent="0.25">
      <c r="A3" s="11" t="s">
        <v>70</v>
      </c>
      <c r="B3" s="17" t="s">
        <v>222</v>
      </c>
      <c r="C3" s="17" t="s">
        <v>223</v>
      </c>
      <c r="D3" s="11" t="s">
        <v>180</v>
      </c>
      <c r="E3" s="11">
        <v>31.536000000000001</v>
      </c>
      <c r="F3" s="18" t="s">
        <v>224</v>
      </c>
      <c r="G3" s="11">
        <v>1</v>
      </c>
    </row>
    <row r="4" spans="1:7" ht="14.7" customHeight="1" x14ac:dyDescent="0.25">
      <c r="C4" s="1"/>
    </row>
    <row r="5" spans="1:7" ht="14.7" customHeight="1" x14ac:dyDescent="0.25">
      <c r="B5" s="1"/>
      <c r="C5" s="1"/>
    </row>
    <row r="6" spans="1:7" ht="14.7" customHeight="1" x14ac:dyDescent="0.25">
      <c r="B6" s="1"/>
      <c r="C6" s="1"/>
    </row>
    <row r="7" spans="1:7" ht="14.7" customHeight="1" x14ac:dyDescent="0.25">
      <c r="B7" s="1"/>
      <c r="C7" s="1"/>
    </row>
    <row r="8" spans="1:7" ht="14.7" customHeight="1" x14ac:dyDescent="0.25"/>
    <row r="9" spans="1:7" ht="14.7" customHeight="1" x14ac:dyDescent="0.25">
      <c r="B9" s="1"/>
      <c r="C9" s="1"/>
    </row>
    <row r="10" spans="1:7" ht="14.7" customHeight="1" x14ac:dyDescent="0.25">
      <c r="B10" s="1"/>
      <c r="C10" s="1"/>
    </row>
    <row r="11" spans="1:7" ht="14.7" customHeight="1" x14ac:dyDescent="0.25">
      <c r="B11" s="1"/>
      <c r="C11" s="1"/>
    </row>
    <row r="12" spans="1:7" ht="14.7" customHeight="1" x14ac:dyDescent="0.25">
      <c r="B12" s="1"/>
      <c r="C12" s="1"/>
    </row>
    <row r="13" spans="1:7" ht="14.7" customHeight="1" x14ac:dyDescent="0.25"/>
    <row r="14" spans="1:7" ht="14.7" customHeight="1" x14ac:dyDescent="0.25">
      <c r="B14" s="1"/>
      <c r="C14" s="1"/>
    </row>
    <row r="15" spans="1:7" ht="14.7" customHeight="1" x14ac:dyDescent="0.25">
      <c r="B15" s="1"/>
      <c r="C15" s="1"/>
    </row>
    <row r="16" spans="1:7" ht="14.7" customHeight="1" x14ac:dyDescent="0.25">
      <c r="B16" s="1"/>
      <c r="C16" s="1"/>
    </row>
    <row r="17" spans="2:3" ht="14.7" customHeight="1" x14ac:dyDescent="0.25">
      <c r="B17" s="1"/>
      <c r="C17" s="1"/>
    </row>
    <row r="18" spans="2:3" ht="14.7" customHeight="1" x14ac:dyDescent="0.25"/>
    <row r="19" spans="2:3" ht="14.7" customHeight="1" x14ac:dyDescent="0.25">
      <c r="B19" s="1"/>
      <c r="C19" s="1"/>
    </row>
    <row r="20" spans="2:3" ht="14.7" customHeight="1" x14ac:dyDescent="0.25">
      <c r="B20" s="1"/>
      <c r="C20" s="1"/>
    </row>
    <row r="21" spans="2:3" ht="14.7" customHeight="1" x14ac:dyDescent="0.25">
      <c r="B21" s="1"/>
      <c r="C21" s="1"/>
    </row>
    <row r="22" spans="2:3" ht="14.7" customHeight="1" x14ac:dyDescent="0.25">
      <c r="B22" s="1"/>
      <c r="C22" s="1"/>
    </row>
    <row r="23" spans="2:3" ht="14.7" customHeight="1" x14ac:dyDescent="0.25"/>
    <row r="24" spans="2:3" ht="14.7" customHeight="1" x14ac:dyDescent="0.25">
      <c r="B24" s="1"/>
      <c r="C24" s="1"/>
    </row>
    <row r="25" spans="2:3" ht="14.7" customHeight="1" x14ac:dyDescent="0.25">
      <c r="B25" s="1"/>
      <c r="C25" s="1"/>
    </row>
    <row r="26" spans="2:3" ht="14.7" customHeight="1" x14ac:dyDescent="0.25">
      <c r="B26" s="1"/>
      <c r="C26" s="1"/>
    </row>
    <row r="27" spans="2:3" ht="14.7" customHeight="1" x14ac:dyDescent="0.25">
      <c r="B27" s="1"/>
      <c r="C27" s="1"/>
    </row>
    <row r="28" spans="2:3" ht="14.7" customHeight="1" x14ac:dyDescent="0.25"/>
    <row r="29" spans="2:3" ht="14.7" customHeight="1" x14ac:dyDescent="0.25">
      <c r="B29" s="1"/>
      <c r="C29" s="1"/>
    </row>
    <row r="30" spans="2:3" ht="14.7" customHeight="1" x14ac:dyDescent="0.25">
      <c r="B30" s="1"/>
      <c r="C30" s="1"/>
    </row>
    <row r="31" spans="2:3" ht="14.7" customHeight="1" x14ac:dyDescent="0.25">
      <c r="B31" s="1"/>
      <c r="C31" s="1"/>
    </row>
    <row r="32" spans="2:3" ht="14.7" customHeight="1" x14ac:dyDescent="0.25">
      <c r="B32" s="1"/>
      <c r="C32" s="1"/>
    </row>
    <row r="33" spans="2:3" ht="14.7" customHeight="1" x14ac:dyDescent="0.25"/>
    <row r="34" spans="2:3" ht="14.7" customHeight="1" x14ac:dyDescent="0.25">
      <c r="B34" s="1"/>
      <c r="C34" s="1"/>
    </row>
    <row r="35" spans="2:3" ht="14.7" customHeight="1" x14ac:dyDescent="0.25">
      <c r="B35" s="1"/>
      <c r="C35" s="1"/>
    </row>
    <row r="36" spans="2:3" ht="14.7" customHeight="1" x14ac:dyDescent="0.25">
      <c r="B36" s="1"/>
      <c r="C36" s="1"/>
    </row>
    <row r="37" spans="2:3" ht="14.7" customHeight="1" x14ac:dyDescent="0.25">
      <c r="B37" s="1"/>
      <c r="C37" s="1"/>
    </row>
    <row r="38" spans="2:3" ht="14.7" customHeight="1" x14ac:dyDescent="0.25"/>
    <row r="39" spans="2:3" ht="14.7" customHeight="1" x14ac:dyDescent="0.25">
      <c r="B39" s="1"/>
      <c r="C39" s="1"/>
    </row>
    <row r="40" spans="2:3" ht="14.7" customHeight="1" x14ac:dyDescent="0.25">
      <c r="B40" s="1"/>
      <c r="C40" s="1"/>
    </row>
    <row r="41" spans="2:3" ht="14.7" customHeight="1" x14ac:dyDescent="0.25">
      <c r="B41" s="1"/>
      <c r="C41" s="1"/>
    </row>
    <row r="42" spans="2:3" ht="14.7" customHeight="1" x14ac:dyDescent="0.25">
      <c r="B42" s="1"/>
      <c r="C42" s="1"/>
    </row>
    <row r="43" spans="2:3" ht="14.7" customHeight="1" x14ac:dyDescent="0.25"/>
    <row r="44" spans="2:3" ht="14.7" customHeight="1" x14ac:dyDescent="0.25">
      <c r="B44" s="1"/>
      <c r="C44" s="1"/>
    </row>
    <row r="45" spans="2:3" ht="14.7" customHeight="1" x14ac:dyDescent="0.25">
      <c r="B45" s="1"/>
      <c r="C45" s="1"/>
    </row>
    <row r="46" spans="2:3" ht="14.7" customHeight="1" x14ac:dyDescent="0.25">
      <c r="B46" s="1"/>
      <c r="C46" s="1"/>
    </row>
    <row r="47" spans="2:3" ht="14.7" customHeight="1" x14ac:dyDescent="0.25">
      <c r="B47" s="1"/>
      <c r="C47" s="1"/>
    </row>
    <row r="48" spans="2:3" ht="14.7" customHeight="1" x14ac:dyDescent="0.25"/>
    <row r="49" spans="2:3" ht="14.7" customHeight="1" x14ac:dyDescent="0.25">
      <c r="B49" s="1"/>
      <c r="C49" s="1"/>
    </row>
    <row r="50" spans="2:3" ht="14.7" customHeight="1" x14ac:dyDescent="0.25">
      <c r="B50" s="1"/>
      <c r="C50" s="1"/>
    </row>
    <row r="51" spans="2:3" ht="14.7" customHeight="1" x14ac:dyDescent="0.25">
      <c r="B51" s="1"/>
      <c r="C51" s="1"/>
    </row>
    <row r="52" spans="2:3" ht="14.7" customHeight="1" x14ac:dyDescent="0.25">
      <c r="B52" s="1"/>
      <c r="C52" s="1"/>
    </row>
    <row r="53" spans="2:3" ht="14.7" customHeight="1" x14ac:dyDescent="0.25"/>
    <row r="54" spans="2:3" ht="14.7" customHeight="1" x14ac:dyDescent="0.25">
      <c r="B54" s="1"/>
      <c r="C54" s="1"/>
    </row>
    <row r="55" spans="2:3" ht="14.7" customHeight="1" x14ac:dyDescent="0.25">
      <c r="B55" s="1"/>
      <c r="C55" s="1"/>
    </row>
    <row r="56" spans="2:3" ht="14.7" customHeight="1" x14ac:dyDescent="0.25">
      <c r="B56" s="1"/>
      <c r="C56" s="1"/>
    </row>
    <row r="57" spans="2:3" ht="14.7" customHeight="1" x14ac:dyDescent="0.25">
      <c r="B57" s="1"/>
      <c r="C57" s="1"/>
    </row>
    <row r="58" spans="2:3" ht="14.7" customHeight="1" x14ac:dyDescent="0.25"/>
    <row r="59" spans="2:3" ht="14.7" customHeight="1" x14ac:dyDescent="0.25">
      <c r="B59" s="1"/>
      <c r="C59" s="1"/>
    </row>
    <row r="60" spans="2:3" ht="14.7" customHeight="1" x14ac:dyDescent="0.25">
      <c r="B60" s="1"/>
      <c r="C60" s="1"/>
    </row>
    <row r="61" spans="2:3" ht="14.7" customHeight="1" x14ac:dyDescent="0.25">
      <c r="B61" s="1"/>
      <c r="C61" s="1"/>
    </row>
    <row r="62" spans="2:3" ht="14.7" customHeight="1" x14ac:dyDescent="0.25">
      <c r="B62" s="1"/>
      <c r="C62" s="1"/>
    </row>
    <row r="63" spans="2:3" ht="14.7" customHeight="1" x14ac:dyDescent="0.25"/>
    <row r="64" spans="2:3" ht="14.7" customHeight="1" x14ac:dyDescent="0.25">
      <c r="B64" s="1"/>
      <c r="C64" s="1"/>
    </row>
    <row r="65" spans="2:3" ht="14.7" customHeight="1" x14ac:dyDescent="0.25">
      <c r="B65" s="1"/>
      <c r="C65" s="1"/>
    </row>
    <row r="66" spans="2:3" ht="14.7" customHeight="1" x14ac:dyDescent="0.25">
      <c r="B66" s="1"/>
      <c r="C66" s="1"/>
    </row>
    <row r="67" spans="2:3" ht="14.7" customHeight="1" x14ac:dyDescent="0.25">
      <c r="B67" s="1"/>
      <c r="C67" s="1"/>
    </row>
    <row r="68" spans="2:3" ht="14.7" customHeight="1" x14ac:dyDescent="0.25"/>
    <row r="69" spans="2:3" ht="14.7" customHeight="1" x14ac:dyDescent="0.25">
      <c r="B69" s="1"/>
      <c r="C69" s="1"/>
    </row>
    <row r="70" spans="2:3" ht="14.7" customHeight="1" x14ac:dyDescent="0.25">
      <c r="B70" s="1"/>
      <c r="C70" s="1"/>
    </row>
    <row r="71" spans="2:3" ht="14.7" customHeight="1" x14ac:dyDescent="0.25">
      <c r="B71" s="1"/>
      <c r="C71" s="1"/>
    </row>
    <row r="72" spans="2:3" ht="14.7" customHeight="1" x14ac:dyDescent="0.25">
      <c r="B72" s="1"/>
      <c r="C72" s="1"/>
    </row>
    <row r="73" spans="2:3" ht="14.7" customHeight="1" x14ac:dyDescent="0.25"/>
    <row r="74" spans="2:3" ht="14.7" customHeight="1" x14ac:dyDescent="0.25">
      <c r="B74" s="1"/>
      <c r="C74" s="1"/>
    </row>
    <row r="75" spans="2:3" ht="14.7" customHeight="1" x14ac:dyDescent="0.25">
      <c r="B75" s="1"/>
      <c r="C75" s="1"/>
    </row>
    <row r="76" spans="2:3" ht="14.7" customHeight="1" x14ac:dyDescent="0.25">
      <c r="B76" s="1"/>
      <c r="C76" s="1"/>
    </row>
    <row r="77" spans="2:3" ht="14.7" customHeight="1" x14ac:dyDescent="0.25">
      <c r="B77" s="1"/>
      <c r="C77" s="1"/>
    </row>
    <row r="78" spans="2:3" ht="14.7" customHeight="1" x14ac:dyDescent="0.25"/>
    <row r="79" spans="2:3" ht="14.7" customHeight="1" x14ac:dyDescent="0.25">
      <c r="B79" s="1"/>
      <c r="C79" s="1"/>
    </row>
    <row r="80" spans="2:3" ht="14.7" customHeight="1" x14ac:dyDescent="0.25">
      <c r="B80" s="1"/>
      <c r="C80" s="1"/>
    </row>
    <row r="81" spans="2:3" ht="14.7" customHeight="1" x14ac:dyDescent="0.25">
      <c r="B81" s="1"/>
      <c r="C81" s="1"/>
    </row>
    <row r="82" spans="2:3" ht="14.7" customHeight="1" x14ac:dyDescent="0.25">
      <c r="B82" s="1"/>
      <c r="C82" s="1"/>
    </row>
    <row r="83" spans="2:3" ht="14.7" customHeight="1" x14ac:dyDescent="0.25"/>
    <row r="84" spans="2:3" ht="14.7" customHeight="1" x14ac:dyDescent="0.25">
      <c r="B84" s="1"/>
      <c r="C84" s="1"/>
    </row>
    <row r="85" spans="2:3" ht="14.7" customHeight="1" x14ac:dyDescent="0.25">
      <c r="B85" s="1"/>
      <c r="C85" s="1"/>
    </row>
    <row r="86" spans="2:3" ht="14.7" customHeight="1" x14ac:dyDescent="0.25">
      <c r="B86" s="1"/>
      <c r="C86" s="1"/>
    </row>
    <row r="87" spans="2:3" ht="14.7" customHeight="1" x14ac:dyDescent="0.25">
      <c r="B87" s="1"/>
      <c r="C87" s="1"/>
    </row>
    <row r="88" spans="2:3" ht="14.7" customHeight="1" x14ac:dyDescent="0.25"/>
    <row r="89" spans="2:3" ht="14.7" customHeight="1" x14ac:dyDescent="0.25">
      <c r="B89" s="1"/>
      <c r="C89" s="1"/>
    </row>
    <row r="90" spans="2:3" ht="14.7" customHeight="1" x14ac:dyDescent="0.25">
      <c r="B90" s="1"/>
      <c r="C90" s="1"/>
    </row>
    <row r="91" spans="2:3" ht="14.7" customHeight="1" x14ac:dyDescent="0.25">
      <c r="B91" s="1"/>
      <c r="C91" s="1"/>
    </row>
    <row r="92" spans="2:3" ht="14.7" customHeight="1" x14ac:dyDescent="0.25">
      <c r="B92" s="1"/>
      <c r="C92" s="1"/>
    </row>
    <row r="93" spans="2:3" ht="14.7" customHeight="1" x14ac:dyDescent="0.25"/>
    <row r="94" spans="2:3" ht="14.7" customHeight="1" x14ac:dyDescent="0.25">
      <c r="B94" s="1"/>
      <c r="C94" s="1"/>
    </row>
    <row r="95" spans="2:3" ht="14.7" customHeight="1" x14ac:dyDescent="0.25">
      <c r="B95" s="1"/>
      <c r="C95" s="1"/>
    </row>
    <row r="96" spans="2:3" ht="14.7" customHeight="1" x14ac:dyDescent="0.25">
      <c r="B96" s="1"/>
      <c r="C96" s="1"/>
    </row>
    <row r="97" spans="2:3" ht="14.7" customHeight="1" x14ac:dyDescent="0.25">
      <c r="B97" s="1"/>
      <c r="C97" s="1"/>
    </row>
    <row r="98" spans="2:3" ht="14.7" customHeight="1" x14ac:dyDescent="0.25"/>
    <row r="99" spans="2:3" ht="14.7" customHeight="1" x14ac:dyDescent="0.25">
      <c r="B99" s="1"/>
      <c r="C99" s="1"/>
    </row>
    <row r="100" spans="2:3" ht="14.7" customHeight="1" x14ac:dyDescent="0.25">
      <c r="B100" s="1"/>
      <c r="C100" s="1"/>
    </row>
    <row r="101" spans="2:3" ht="14.7" customHeight="1" x14ac:dyDescent="0.25">
      <c r="B101" s="1"/>
      <c r="C101" s="1"/>
    </row>
    <row r="102" spans="2:3" ht="14.7" customHeight="1" x14ac:dyDescent="0.25">
      <c r="B102" s="1"/>
      <c r="C102" s="1"/>
    </row>
    <row r="103" spans="2:3" ht="14.7" customHeight="1" x14ac:dyDescent="0.25"/>
    <row r="104" spans="2:3" ht="14.7" customHeight="1" x14ac:dyDescent="0.25">
      <c r="B104" s="1"/>
      <c r="C104" s="1"/>
    </row>
    <row r="105" spans="2:3" ht="14.7" customHeight="1" x14ac:dyDescent="0.25">
      <c r="B105" s="1"/>
      <c r="C105" s="1"/>
    </row>
    <row r="106" spans="2:3" ht="14.7" customHeight="1" x14ac:dyDescent="0.25">
      <c r="B106" s="1"/>
      <c r="C106" s="1"/>
    </row>
    <row r="107" spans="2:3" ht="14.7" customHeight="1" x14ac:dyDescent="0.25">
      <c r="B107" s="1"/>
      <c r="C107" s="1"/>
    </row>
    <row r="108" spans="2:3" ht="14.7" customHeight="1" x14ac:dyDescent="0.25"/>
    <row r="109" spans="2:3" ht="14.7" customHeight="1" x14ac:dyDescent="0.25">
      <c r="B109" s="1"/>
      <c r="C109" s="1"/>
    </row>
    <row r="110" spans="2:3" ht="14.7" customHeight="1" x14ac:dyDescent="0.25">
      <c r="B110" s="1"/>
      <c r="C110" s="1"/>
    </row>
    <row r="111" spans="2:3" ht="14.7" customHeight="1" x14ac:dyDescent="0.25">
      <c r="B111" s="1"/>
      <c r="C111" s="1"/>
    </row>
    <row r="112" spans="2:3" ht="14.7" customHeight="1" x14ac:dyDescent="0.25">
      <c r="B112" s="1"/>
      <c r="C112" s="1"/>
    </row>
    <row r="113" spans="2:3" ht="14.7" customHeight="1" x14ac:dyDescent="0.25"/>
    <row r="114" spans="2:3" ht="14.7" customHeight="1" x14ac:dyDescent="0.25">
      <c r="B114" s="1"/>
      <c r="C114" s="1"/>
    </row>
    <row r="115" spans="2:3" ht="14.7" customHeight="1" x14ac:dyDescent="0.25">
      <c r="B115" s="1"/>
      <c r="C115" s="1"/>
    </row>
    <row r="116" spans="2:3" ht="14.7" customHeight="1" x14ac:dyDescent="0.25">
      <c r="B116" s="1"/>
      <c r="C116" s="1"/>
    </row>
    <row r="117" spans="2:3" ht="14.7" customHeight="1" x14ac:dyDescent="0.25">
      <c r="B117" s="1"/>
      <c r="C117" s="1"/>
    </row>
    <row r="118" spans="2:3" ht="14.7" customHeight="1" x14ac:dyDescent="0.25"/>
    <row r="119" spans="2:3" ht="14.7" customHeight="1" x14ac:dyDescent="0.25">
      <c r="B119" s="1"/>
      <c r="C119" s="1"/>
    </row>
    <row r="120" spans="2:3" ht="14.7" customHeight="1" x14ac:dyDescent="0.25">
      <c r="B120" s="1"/>
      <c r="C120" s="1"/>
    </row>
    <row r="121" spans="2:3" ht="14.7" customHeight="1" x14ac:dyDescent="0.25">
      <c r="B121" s="1"/>
      <c r="C121" s="1"/>
    </row>
    <row r="122" spans="2:3" ht="14.7" customHeight="1" x14ac:dyDescent="0.25">
      <c r="B122" s="1"/>
      <c r="C122" s="1"/>
    </row>
    <row r="123" spans="2:3" ht="14.7" customHeight="1" x14ac:dyDescent="0.25"/>
    <row r="124" spans="2:3" ht="14.7" customHeight="1" x14ac:dyDescent="0.25">
      <c r="B124" s="1"/>
      <c r="C124" s="1"/>
    </row>
    <row r="125" spans="2:3" ht="14.7" customHeight="1" x14ac:dyDescent="0.25">
      <c r="B125" s="1"/>
      <c r="C125" s="1"/>
    </row>
    <row r="126" spans="2:3" ht="14.7" customHeight="1" x14ac:dyDescent="0.25">
      <c r="B126" s="1"/>
      <c r="C126" s="1"/>
    </row>
    <row r="127" spans="2:3" ht="14.7" customHeight="1" x14ac:dyDescent="0.25">
      <c r="B127" s="1"/>
      <c r="C127" s="1"/>
    </row>
    <row r="128" spans="2:3" ht="14.7" customHeight="1" x14ac:dyDescent="0.25"/>
  </sheetData>
  <pageMargins left="0.78749999999999998" right="0.78749999999999998" top="0.78749999999999998" bottom="0.78749999999999998"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65524"/>
  <sheetViews>
    <sheetView showGridLines="0" topLeftCell="A32" zoomScaleNormal="100" workbookViewId="0">
      <selection activeCell="D72" sqref="D72"/>
    </sheetView>
  </sheetViews>
  <sheetFormatPr defaultColWidth="11.44140625" defaultRowHeight="13.2" x14ac:dyDescent="0.25"/>
  <cols>
    <col min="1" max="1" width="28.88671875" customWidth="1"/>
    <col min="2" max="2" width="15.5546875" bestFit="1" customWidth="1"/>
    <col min="3" max="3" width="19" customWidth="1"/>
    <col min="4" max="5" width="17.44140625" customWidth="1"/>
    <col min="6" max="6" width="22.44140625" customWidth="1"/>
  </cols>
  <sheetData>
    <row r="1" spans="1:43" ht="28.35" customHeight="1" x14ac:dyDescent="0.3">
      <c r="A1" s="16" t="s">
        <v>1</v>
      </c>
      <c r="B1" s="16" t="s">
        <v>163</v>
      </c>
      <c r="C1" s="16" t="s">
        <v>164</v>
      </c>
      <c r="D1" s="19" t="s">
        <v>225</v>
      </c>
      <c r="E1" s="19" t="s">
        <v>226</v>
      </c>
      <c r="F1" s="16" t="s">
        <v>165</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167</v>
      </c>
      <c r="AM1" s="16" t="s">
        <v>168</v>
      </c>
    </row>
    <row r="2" spans="1:43" ht="14.7" customHeight="1" x14ac:dyDescent="0.25">
      <c r="A2" s="47" t="s">
        <v>4</v>
      </c>
      <c r="B2" s="11" t="s">
        <v>169</v>
      </c>
      <c r="C2" s="11"/>
      <c r="D2" s="11" t="s">
        <v>124</v>
      </c>
      <c r="E2" s="11" t="s">
        <v>105</v>
      </c>
      <c r="F2" s="11"/>
      <c r="G2" s="11">
        <v>1</v>
      </c>
      <c r="H2" s="11">
        <v>1</v>
      </c>
      <c r="I2" s="11">
        <v>1</v>
      </c>
      <c r="J2" s="11">
        <v>1</v>
      </c>
      <c r="K2" s="11">
        <v>1</v>
      </c>
      <c r="L2" s="11">
        <v>1</v>
      </c>
      <c r="M2" s="11">
        <v>1</v>
      </c>
      <c r="N2" s="11">
        <v>1</v>
      </c>
      <c r="O2" s="11">
        <v>1</v>
      </c>
      <c r="P2" s="11">
        <v>1</v>
      </c>
      <c r="Q2" s="11">
        <v>1</v>
      </c>
      <c r="R2" s="11">
        <v>1</v>
      </c>
      <c r="S2" s="11">
        <v>1</v>
      </c>
      <c r="T2" s="11">
        <v>1</v>
      </c>
      <c r="U2" s="11">
        <v>1</v>
      </c>
      <c r="V2" s="11">
        <v>1</v>
      </c>
      <c r="W2" s="11">
        <v>1</v>
      </c>
      <c r="X2" s="11">
        <v>1</v>
      </c>
      <c r="Y2" s="11">
        <v>1</v>
      </c>
      <c r="Z2" s="11">
        <v>1</v>
      </c>
      <c r="AA2" s="11">
        <v>1</v>
      </c>
      <c r="AB2" s="11">
        <v>1</v>
      </c>
      <c r="AC2" s="11">
        <v>1</v>
      </c>
      <c r="AD2" s="11">
        <v>1</v>
      </c>
      <c r="AE2" s="11">
        <v>1</v>
      </c>
      <c r="AF2" s="11">
        <v>1</v>
      </c>
      <c r="AG2" s="11">
        <v>1</v>
      </c>
      <c r="AH2" s="11">
        <v>1</v>
      </c>
      <c r="AI2" s="11">
        <v>1</v>
      </c>
      <c r="AJ2" s="11">
        <v>1</v>
      </c>
      <c r="AK2" s="11">
        <v>1</v>
      </c>
      <c r="AL2" s="11" t="s">
        <v>227</v>
      </c>
      <c r="AM2" s="11">
        <v>1</v>
      </c>
    </row>
    <row r="3" spans="1:43" ht="14.7" customHeight="1" x14ac:dyDescent="0.25">
      <c r="A3" s="48"/>
      <c r="B3" s="11" t="s">
        <v>169</v>
      </c>
      <c r="C3" s="11"/>
      <c r="D3" s="11" t="s">
        <v>133</v>
      </c>
      <c r="E3" s="11" t="s">
        <v>105</v>
      </c>
      <c r="F3" s="11"/>
      <c r="G3" s="11">
        <v>1</v>
      </c>
      <c r="H3" s="11">
        <v>1</v>
      </c>
      <c r="I3" s="11">
        <v>1</v>
      </c>
      <c r="J3" s="11">
        <v>1</v>
      </c>
      <c r="K3" s="11">
        <v>1</v>
      </c>
      <c r="L3" s="11">
        <v>1</v>
      </c>
      <c r="M3" s="11">
        <v>1</v>
      </c>
      <c r="N3" s="11">
        <v>1</v>
      </c>
      <c r="O3" s="11">
        <v>1</v>
      </c>
      <c r="P3" s="11">
        <v>1</v>
      </c>
      <c r="Q3" s="11">
        <v>1</v>
      </c>
      <c r="R3" s="11">
        <v>1</v>
      </c>
      <c r="S3" s="11">
        <v>1</v>
      </c>
      <c r="T3" s="11">
        <v>1</v>
      </c>
      <c r="U3" s="11">
        <v>1</v>
      </c>
      <c r="V3" s="11">
        <v>1</v>
      </c>
      <c r="W3" s="11">
        <v>1</v>
      </c>
      <c r="X3" s="11">
        <v>1</v>
      </c>
      <c r="Y3" s="11">
        <v>1</v>
      </c>
      <c r="Z3" s="11">
        <v>1</v>
      </c>
      <c r="AA3" s="11">
        <v>1</v>
      </c>
      <c r="AB3" s="11">
        <v>1</v>
      </c>
      <c r="AC3" s="11">
        <v>1</v>
      </c>
      <c r="AD3" s="11">
        <v>1</v>
      </c>
      <c r="AE3" s="11">
        <v>1</v>
      </c>
      <c r="AF3" s="11">
        <v>1</v>
      </c>
      <c r="AG3" s="11">
        <v>1</v>
      </c>
      <c r="AH3" s="11">
        <v>1</v>
      </c>
      <c r="AI3" s="11">
        <v>1</v>
      </c>
      <c r="AJ3" s="11">
        <v>1</v>
      </c>
      <c r="AK3" s="11">
        <v>1</v>
      </c>
      <c r="AL3" s="11" t="s">
        <v>227</v>
      </c>
      <c r="AM3" s="11">
        <v>1</v>
      </c>
    </row>
    <row r="4" spans="1:43" ht="14.7" customHeight="1" x14ac:dyDescent="0.25">
      <c r="A4" s="48"/>
      <c r="B4" s="11" t="s">
        <v>169</v>
      </c>
      <c r="C4" s="11"/>
      <c r="D4" s="11" t="s">
        <v>131</v>
      </c>
      <c r="E4" s="11" t="s">
        <v>105</v>
      </c>
      <c r="F4" s="11"/>
      <c r="G4" s="11">
        <v>1</v>
      </c>
      <c r="H4" s="11">
        <v>1</v>
      </c>
      <c r="I4" s="11">
        <v>1</v>
      </c>
      <c r="J4" s="11">
        <v>1</v>
      </c>
      <c r="K4" s="11">
        <v>1</v>
      </c>
      <c r="L4" s="11">
        <v>1</v>
      </c>
      <c r="M4" s="11">
        <v>1</v>
      </c>
      <c r="N4" s="11">
        <v>1</v>
      </c>
      <c r="O4" s="11">
        <v>1</v>
      </c>
      <c r="P4" s="11">
        <v>1</v>
      </c>
      <c r="Q4" s="11">
        <v>1</v>
      </c>
      <c r="R4" s="11">
        <v>1</v>
      </c>
      <c r="S4" s="11">
        <v>1</v>
      </c>
      <c r="T4" s="11">
        <v>1</v>
      </c>
      <c r="U4" s="11">
        <v>1</v>
      </c>
      <c r="V4" s="11">
        <v>1</v>
      </c>
      <c r="W4" s="11">
        <v>1</v>
      </c>
      <c r="X4" s="11">
        <v>1</v>
      </c>
      <c r="Y4" s="11">
        <v>1</v>
      </c>
      <c r="Z4" s="11">
        <v>1</v>
      </c>
      <c r="AA4" s="11">
        <v>1</v>
      </c>
      <c r="AB4" s="11">
        <v>1</v>
      </c>
      <c r="AC4" s="11">
        <v>1</v>
      </c>
      <c r="AD4" s="11">
        <v>1</v>
      </c>
      <c r="AE4" s="11">
        <v>1</v>
      </c>
      <c r="AF4" s="11">
        <v>1</v>
      </c>
      <c r="AG4" s="11">
        <v>1</v>
      </c>
      <c r="AH4" s="11">
        <v>1</v>
      </c>
      <c r="AI4" s="11">
        <v>1</v>
      </c>
      <c r="AJ4" s="11">
        <v>1</v>
      </c>
      <c r="AK4" s="11">
        <v>1</v>
      </c>
      <c r="AL4" s="11" t="s">
        <v>227</v>
      </c>
      <c r="AM4" s="11">
        <v>1</v>
      </c>
    </row>
    <row r="5" spans="1:43" ht="14.7" customHeight="1" x14ac:dyDescent="0.25">
      <c r="A5" s="49"/>
      <c r="B5" s="11" t="s">
        <v>169</v>
      </c>
      <c r="C5" s="11"/>
      <c r="D5" s="11" t="s">
        <v>141</v>
      </c>
      <c r="E5" s="11" t="s">
        <v>105</v>
      </c>
      <c r="F5" s="11"/>
      <c r="G5" s="11">
        <v>1</v>
      </c>
      <c r="H5" s="11">
        <v>1</v>
      </c>
      <c r="I5" s="11">
        <v>1</v>
      </c>
      <c r="J5" s="11">
        <v>1</v>
      </c>
      <c r="K5" s="11">
        <v>1</v>
      </c>
      <c r="L5" s="11">
        <v>1</v>
      </c>
      <c r="M5" s="11">
        <v>1</v>
      </c>
      <c r="N5" s="11">
        <v>1</v>
      </c>
      <c r="O5" s="11">
        <v>1</v>
      </c>
      <c r="P5" s="11">
        <v>1</v>
      </c>
      <c r="Q5" s="11">
        <v>1</v>
      </c>
      <c r="R5" s="11">
        <v>1</v>
      </c>
      <c r="S5" s="11">
        <v>1</v>
      </c>
      <c r="T5" s="11">
        <v>1</v>
      </c>
      <c r="U5" s="11">
        <v>1</v>
      </c>
      <c r="V5" s="11">
        <v>1</v>
      </c>
      <c r="W5" s="11">
        <v>1</v>
      </c>
      <c r="X5" s="11">
        <v>1</v>
      </c>
      <c r="Y5" s="11">
        <v>1</v>
      </c>
      <c r="Z5" s="11">
        <v>1</v>
      </c>
      <c r="AA5" s="11">
        <v>1</v>
      </c>
      <c r="AB5" s="11">
        <v>1</v>
      </c>
      <c r="AC5" s="11">
        <v>1</v>
      </c>
      <c r="AD5" s="11">
        <v>1</v>
      </c>
      <c r="AE5" s="11">
        <v>1</v>
      </c>
      <c r="AF5" s="11">
        <v>1</v>
      </c>
      <c r="AG5" s="11">
        <v>1</v>
      </c>
      <c r="AH5" s="11">
        <v>1</v>
      </c>
      <c r="AI5" s="11">
        <v>1</v>
      </c>
      <c r="AJ5" s="11">
        <v>1</v>
      </c>
      <c r="AK5" s="11">
        <v>1</v>
      </c>
      <c r="AL5" s="11" t="s">
        <v>227</v>
      </c>
      <c r="AM5" s="11">
        <v>1</v>
      </c>
    </row>
    <row r="6" spans="1:43" ht="14.7" customHeight="1" x14ac:dyDescent="0.25">
      <c r="A6" s="47" t="s">
        <v>7</v>
      </c>
      <c r="B6" s="11" t="s">
        <v>174</v>
      </c>
      <c r="C6" s="11"/>
      <c r="D6" s="11" t="s">
        <v>124</v>
      </c>
      <c r="E6" s="11" t="s">
        <v>101</v>
      </c>
      <c r="F6" s="11"/>
      <c r="G6" s="11">
        <v>1</v>
      </c>
      <c r="H6" s="11">
        <v>1</v>
      </c>
      <c r="I6" s="11">
        <v>1</v>
      </c>
      <c r="J6" s="11">
        <v>1</v>
      </c>
      <c r="K6" s="11">
        <v>1</v>
      </c>
      <c r="L6" s="11">
        <v>1</v>
      </c>
      <c r="M6" s="11">
        <v>1</v>
      </c>
      <c r="N6" s="11">
        <v>1</v>
      </c>
      <c r="O6" s="11">
        <v>1</v>
      </c>
      <c r="P6" s="11">
        <v>1</v>
      </c>
      <c r="Q6" s="11">
        <v>1</v>
      </c>
      <c r="R6" s="11">
        <v>1</v>
      </c>
      <c r="S6" s="11">
        <v>1</v>
      </c>
      <c r="T6" s="11">
        <v>1</v>
      </c>
      <c r="U6" s="11">
        <v>1</v>
      </c>
      <c r="V6" s="11">
        <v>1</v>
      </c>
      <c r="W6" s="11">
        <v>1</v>
      </c>
      <c r="X6" s="11">
        <v>1</v>
      </c>
      <c r="Y6" s="11">
        <v>1</v>
      </c>
      <c r="Z6" s="11">
        <v>1</v>
      </c>
      <c r="AA6" s="11">
        <v>1</v>
      </c>
      <c r="AB6" s="11">
        <v>1</v>
      </c>
      <c r="AC6" s="11">
        <v>1</v>
      </c>
      <c r="AD6" s="11">
        <v>1</v>
      </c>
      <c r="AE6" s="11">
        <v>1</v>
      </c>
      <c r="AF6" s="11">
        <v>1</v>
      </c>
      <c r="AG6" s="11">
        <v>1</v>
      </c>
      <c r="AH6" s="11">
        <v>1</v>
      </c>
      <c r="AI6" s="11">
        <v>1</v>
      </c>
      <c r="AJ6" s="11">
        <v>1</v>
      </c>
      <c r="AK6" s="11">
        <v>1</v>
      </c>
      <c r="AL6" s="11" t="s">
        <v>227</v>
      </c>
      <c r="AM6" s="11">
        <v>1</v>
      </c>
    </row>
    <row r="7" spans="1:43" ht="14.7" customHeight="1" x14ac:dyDescent="0.25">
      <c r="A7" s="48"/>
      <c r="B7" s="11" t="s">
        <v>174</v>
      </c>
      <c r="C7" s="11"/>
      <c r="D7" s="11" t="s">
        <v>122</v>
      </c>
      <c r="E7" s="11" t="s">
        <v>101</v>
      </c>
      <c r="F7" s="11"/>
      <c r="G7" s="11">
        <v>1</v>
      </c>
      <c r="H7" s="11">
        <v>1</v>
      </c>
      <c r="I7" s="11">
        <v>1</v>
      </c>
      <c r="J7" s="11">
        <v>1</v>
      </c>
      <c r="K7" s="11">
        <v>1</v>
      </c>
      <c r="L7" s="11">
        <v>1</v>
      </c>
      <c r="M7" s="11">
        <v>1</v>
      </c>
      <c r="N7" s="11">
        <v>1</v>
      </c>
      <c r="O7" s="11">
        <v>1</v>
      </c>
      <c r="P7" s="11">
        <v>1</v>
      </c>
      <c r="Q7" s="11">
        <v>1</v>
      </c>
      <c r="R7" s="11">
        <v>1</v>
      </c>
      <c r="S7" s="11">
        <v>1</v>
      </c>
      <c r="T7" s="11">
        <v>1</v>
      </c>
      <c r="U7" s="11">
        <v>1</v>
      </c>
      <c r="V7" s="11">
        <v>1</v>
      </c>
      <c r="W7" s="11">
        <v>1</v>
      </c>
      <c r="X7" s="11">
        <v>1</v>
      </c>
      <c r="Y7" s="11">
        <v>1</v>
      </c>
      <c r="Z7" s="11">
        <v>1</v>
      </c>
      <c r="AA7" s="11">
        <v>1</v>
      </c>
      <c r="AB7" s="11">
        <v>1</v>
      </c>
      <c r="AC7" s="11">
        <v>1</v>
      </c>
      <c r="AD7" s="11">
        <v>1</v>
      </c>
      <c r="AE7" s="11">
        <v>1</v>
      </c>
      <c r="AF7" s="11">
        <v>1</v>
      </c>
      <c r="AG7" s="11">
        <v>1</v>
      </c>
      <c r="AH7" s="11">
        <v>1</v>
      </c>
      <c r="AI7" s="11">
        <v>1</v>
      </c>
      <c r="AJ7" s="11">
        <v>1</v>
      </c>
      <c r="AK7" s="11">
        <v>1</v>
      </c>
      <c r="AL7" s="11" t="s">
        <v>227</v>
      </c>
      <c r="AM7" s="11">
        <v>1</v>
      </c>
    </row>
    <row r="8" spans="1:43" ht="14.7" customHeight="1" x14ac:dyDescent="0.25">
      <c r="A8" s="48"/>
      <c r="B8" s="11" t="s">
        <v>174</v>
      </c>
      <c r="C8" s="11"/>
      <c r="D8" s="11" t="s">
        <v>131</v>
      </c>
      <c r="E8" s="11" t="s">
        <v>101</v>
      </c>
      <c r="F8" s="11"/>
      <c r="G8" s="11">
        <v>1</v>
      </c>
      <c r="H8" s="11">
        <v>1</v>
      </c>
      <c r="I8" s="11">
        <v>1</v>
      </c>
      <c r="J8" s="11">
        <v>1</v>
      </c>
      <c r="K8" s="11">
        <v>1</v>
      </c>
      <c r="L8" s="11">
        <v>1</v>
      </c>
      <c r="M8" s="11">
        <v>1</v>
      </c>
      <c r="N8" s="11">
        <v>1</v>
      </c>
      <c r="O8" s="11">
        <v>1</v>
      </c>
      <c r="P8" s="11">
        <v>1</v>
      </c>
      <c r="Q8" s="11">
        <v>1</v>
      </c>
      <c r="R8" s="11">
        <v>1</v>
      </c>
      <c r="S8" s="11">
        <v>1</v>
      </c>
      <c r="T8" s="11">
        <v>1</v>
      </c>
      <c r="U8" s="11">
        <v>1</v>
      </c>
      <c r="V8" s="11">
        <v>1</v>
      </c>
      <c r="W8" s="11">
        <v>1</v>
      </c>
      <c r="X8" s="11">
        <v>1</v>
      </c>
      <c r="Y8" s="11">
        <v>1</v>
      </c>
      <c r="Z8" s="11">
        <v>1</v>
      </c>
      <c r="AA8" s="11">
        <v>1</v>
      </c>
      <c r="AB8" s="11">
        <v>1</v>
      </c>
      <c r="AC8" s="11">
        <v>1</v>
      </c>
      <c r="AD8" s="11">
        <v>1</v>
      </c>
      <c r="AE8" s="11">
        <v>1</v>
      </c>
      <c r="AF8" s="11">
        <v>1</v>
      </c>
      <c r="AG8" s="11">
        <v>1</v>
      </c>
      <c r="AH8" s="11">
        <v>1</v>
      </c>
      <c r="AI8" s="11">
        <v>1</v>
      </c>
      <c r="AJ8" s="11">
        <v>1</v>
      </c>
      <c r="AK8" s="11">
        <v>1</v>
      </c>
      <c r="AL8" s="11" t="s">
        <v>227</v>
      </c>
      <c r="AM8" s="11">
        <v>1</v>
      </c>
    </row>
    <row r="9" spans="1:43" ht="14.7" customHeight="1" x14ac:dyDescent="0.25">
      <c r="A9" s="48"/>
      <c r="B9" s="11" t="s">
        <v>174</v>
      </c>
      <c r="C9" s="11"/>
      <c r="D9" s="11" t="s">
        <v>135</v>
      </c>
      <c r="E9" s="11" t="s">
        <v>101</v>
      </c>
      <c r="F9" s="11"/>
      <c r="G9" s="11">
        <v>1</v>
      </c>
      <c r="H9" s="11">
        <v>1</v>
      </c>
      <c r="I9" s="11">
        <v>1</v>
      </c>
      <c r="J9" s="11">
        <v>1</v>
      </c>
      <c r="K9" s="11">
        <v>1</v>
      </c>
      <c r="L9" s="11">
        <v>1</v>
      </c>
      <c r="M9" s="11">
        <v>1</v>
      </c>
      <c r="N9" s="11">
        <v>1</v>
      </c>
      <c r="O9" s="11">
        <v>1</v>
      </c>
      <c r="P9" s="11">
        <v>1</v>
      </c>
      <c r="Q9" s="11">
        <v>1</v>
      </c>
      <c r="R9" s="11">
        <v>1</v>
      </c>
      <c r="S9" s="11">
        <v>1</v>
      </c>
      <c r="T9" s="11">
        <v>1</v>
      </c>
      <c r="U9" s="11">
        <v>1</v>
      </c>
      <c r="V9" s="11">
        <v>1</v>
      </c>
      <c r="W9" s="11">
        <v>1</v>
      </c>
      <c r="X9" s="11">
        <v>1</v>
      </c>
      <c r="Y9" s="11">
        <v>1</v>
      </c>
      <c r="Z9" s="11">
        <v>1</v>
      </c>
      <c r="AA9" s="11">
        <v>1</v>
      </c>
      <c r="AB9" s="11">
        <v>1</v>
      </c>
      <c r="AC9" s="11">
        <v>1</v>
      </c>
      <c r="AD9" s="11">
        <v>1</v>
      </c>
      <c r="AE9" s="11">
        <v>1</v>
      </c>
      <c r="AF9" s="11">
        <v>1</v>
      </c>
      <c r="AG9" s="11">
        <v>1</v>
      </c>
      <c r="AH9" s="11">
        <v>1</v>
      </c>
      <c r="AI9" s="11">
        <v>1</v>
      </c>
      <c r="AJ9" s="11">
        <v>1</v>
      </c>
      <c r="AK9" s="11">
        <v>1</v>
      </c>
      <c r="AL9" s="11" t="s">
        <v>227</v>
      </c>
      <c r="AM9" s="11">
        <v>1</v>
      </c>
    </row>
    <row r="10" spans="1:43" ht="14.7" customHeight="1" x14ac:dyDescent="0.25">
      <c r="A10" s="49"/>
      <c r="B10" s="11" t="s">
        <v>174</v>
      </c>
      <c r="C10" s="11"/>
      <c r="D10" s="11" t="s">
        <v>120</v>
      </c>
      <c r="E10" s="11" t="s">
        <v>101</v>
      </c>
      <c r="F10" s="11"/>
      <c r="G10" s="11">
        <v>1</v>
      </c>
      <c r="H10" s="11">
        <v>1</v>
      </c>
      <c r="I10" s="11">
        <v>1</v>
      </c>
      <c r="J10" s="11">
        <v>1</v>
      </c>
      <c r="K10" s="11">
        <v>1</v>
      </c>
      <c r="L10" s="11">
        <v>1</v>
      </c>
      <c r="M10" s="11">
        <v>1</v>
      </c>
      <c r="N10" s="11">
        <v>1</v>
      </c>
      <c r="O10" s="11">
        <v>1</v>
      </c>
      <c r="P10" s="11">
        <v>1</v>
      </c>
      <c r="Q10" s="11">
        <v>1</v>
      </c>
      <c r="R10" s="11">
        <v>1</v>
      </c>
      <c r="S10" s="11">
        <v>1</v>
      </c>
      <c r="T10" s="11">
        <v>1</v>
      </c>
      <c r="U10" s="11">
        <v>1</v>
      </c>
      <c r="V10" s="11">
        <v>1</v>
      </c>
      <c r="W10" s="11">
        <v>1</v>
      </c>
      <c r="X10" s="11">
        <v>1</v>
      </c>
      <c r="Y10" s="11">
        <v>1</v>
      </c>
      <c r="Z10" s="11">
        <v>1</v>
      </c>
      <c r="AA10" s="11">
        <v>1</v>
      </c>
      <c r="AB10" s="11">
        <v>1</v>
      </c>
      <c r="AC10" s="11">
        <v>1</v>
      </c>
      <c r="AD10" s="11">
        <v>1</v>
      </c>
      <c r="AE10" s="11">
        <v>1</v>
      </c>
      <c r="AF10" s="11">
        <v>1</v>
      </c>
      <c r="AG10" s="11">
        <v>1</v>
      </c>
      <c r="AH10" s="11">
        <v>1</v>
      </c>
      <c r="AI10" s="11">
        <v>1</v>
      </c>
      <c r="AJ10" s="11">
        <v>1</v>
      </c>
      <c r="AK10" s="11">
        <v>1</v>
      </c>
      <c r="AL10" s="11" t="s">
        <v>227</v>
      </c>
      <c r="AM10" s="11">
        <v>1</v>
      </c>
    </row>
    <row r="11" spans="1:43" ht="14.7" customHeight="1" x14ac:dyDescent="0.25">
      <c r="A11" s="13" t="s">
        <v>9</v>
      </c>
      <c r="B11" s="11" t="s">
        <v>194</v>
      </c>
      <c r="C11" s="11" t="s">
        <v>228</v>
      </c>
      <c r="D11" s="11" t="s">
        <v>137</v>
      </c>
      <c r="E11" s="11" t="s">
        <v>103</v>
      </c>
      <c r="F11" s="11" t="s">
        <v>229</v>
      </c>
      <c r="G11" s="20">
        <f>504.4/21.29</f>
        <v>23.691874119304838</v>
      </c>
      <c r="H11" s="20">
        <f t="shared" ref="H11:AK11" si="0">504.4/21.29</f>
        <v>23.691874119304838</v>
      </c>
      <c r="I11" s="20">
        <f t="shared" si="0"/>
        <v>23.691874119304838</v>
      </c>
      <c r="J11" s="20">
        <f t="shared" si="0"/>
        <v>23.691874119304838</v>
      </c>
      <c r="K11" s="20">
        <f t="shared" si="0"/>
        <v>23.691874119304838</v>
      </c>
      <c r="L11" s="20">
        <f t="shared" si="0"/>
        <v>23.691874119304838</v>
      </c>
      <c r="M11" s="20">
        <f t="shared" si="0"/>
        <v>23.691874119304838</v>
      </c>
      <c r="N11" s="20">
        <f t="shared" si="0"/>
        <v>23.691874119304838</v>
      </c>
      <c r="O11" s="20">
        <f t="shared" si="0"/>
        <v>23.691874119304838</v>
      </c>
      <c r="P11" s="20">
        <f t="shared" si="0"/>
        <v>23.691874119304838</v>
      </c>
      <c r="Q11" s="20">
        <f t="shared" si="0"/>
        <v>23.691874119304838</v>
      </c>
      <c r="R11" s="20">
        <f t="shared" si="0"/>
        <v>23.691874119304838</v>
      </c>
      <c r="S11" s="20">
        <f t="shared" si="0"/>
        <v>23.691874119304838</v>
      </c>
      <c r="T11" s="20">
        <f t="shared" si="0"/>
        <v>23.691874119304838</v>
      </c>
      <c r="U11" s="20">
        <f t="shared" si="0"/>
        <v>23.691874119304838</v>
      </c>
      <c r="V11" s="20">
        <f t="shared" si="0"/>
        <v>23.691874119304838</v>
      </c>
      <c r="W11" s="20">
        <f t="shared" si="0"/>
        <v>23.691874119304838</v>
      </c>
      <c r="X11" s="20">
        <f t="shared" si="0"/>
        <v>23.691874119304838</v>
      </c>
      <c r="Y11" s="20">
        <f t="shared" si="0"/>
        <v>23.691874119304838</v>
      </c>
      <c r="Z11" s="20">
        <f t="shared" si="0"/>
        <v>23.691874119304838</v>
      </c>
      <c r="AA11" s="20">
        <f t="shared" si="0"/>
        <v>23.691874119304838</v>
      </c>
      <c r="AB11" s="20">
        <f t="shared" si="0"/>
        <v>23.691874119304838</v>
      </c>
      <c r="AC11" s="20">
        <f t="shared" si="0"/>
        <v>23.691874119304838</v>
      </c>
      <c r="AD11" s="20">
        <f t="shared" si="0"/>
        <v>23.691874119304838</v>
      </c>
      <c r="AE11" s="20">
        <f t="shared" si="0"/>
        <v>23.691874119304838</v>
      </c>
      <c r="AF11" s="20">
        <f t="shared" si="0"/>
        <v>23.691874119304838</v>
      </c>
      <c r="AG11" s="20">
        <f t="shared" si="0"/>
        <v>23.691874119304838</v>
      </c>
      <c r="AH11" s="20">
        <f t="shared" si="0"/>
        <v>23.691874119304838</v>
      </c>
      <c r="AI11" s="20">
        <f t="shared" si="0"/>
        <v>23.691874119304838</v>
      </c>
      <c r="AJ11" s="20">
        <f t="shared" si="0"/>
        <v>23.691874119304838</v>
      </c>
      <c r="AK11" s="20">
        <f t="shared" si="0"/>
        <v>23.691874119304838</v>
      </c>
      <c r="AL11" s="11" t="s">
        <v>230</v>
      </c>
      <c r="AM11" s="11">
        <v>1</v>
      </c>
      <c r="AQ11" s="6"/>
    </row>
    <row r="12" spans="1:43" ht="14.7" customHeight="1" x14ac:dyDescent="0.25">
      <c r="A12" s="47" t="s">
        <v>11</v>
      </c>
      <c r="B12" s="11" t="s">
        <v>175</v>
      </c>
      <c r="C12" s="11" t="s">
        <v>170</v>
      </c>
      <c r="D12" s="11" t="s">
        <v>124</v>
      </c>
      <c r="E12" s="11" t="s">
        <v>109</v>
      </c>
      <c r="F12" s="11"/>
      <c r="G12" s="11">
        <v>1</v>
      </c>
      <c r="H12" s="11">
        <v>1</v>
      </c>
      <c r="I12" s="11">
        <v>1</v>
      </c>
      <c r="J12" s="11">
        <v>1</v>
      </c>
      <c r="K12" s="11">
        <v>1</v>
      </c>
      <c r="L12" s="11">
        <v>1</v>
      </c>
      <c r="M12" s="11">
        <v>1</v>
      </c>
      <c r="N12" s="11">
        <v>1</v>
      </c>
      <c r="O12" s="11">
        <v>1</v>
      </c>
      <c r="P12" s="11">
        <v>1</v>
      </c>
      <c r="Q12" s="11">
        <v>1</v>
      </c>
      <c r="R12" s="11">
        <v>1</v>
      </c>
      <c r="S12" s="11">
        <v>1</v>
      </c>
      <c r="T12" s="11">
        <v>1</v>
      </c>
      <c r="U12" s="11">
        <v>1</v>
      </c>
      <c r="V12" s="11">
        <v>1</v>
      </c>
      <c r="W12" s="11">
        <v>1</v>
      </c>
      <c r="X12" s="11">
        <v>1</v>
      </c>
      <c r="Y12" s="11">
        <v>1</v>
      </c>
      <c r="Z12" s="11">
        <v>1</v>
      </c>
      <c r="AA12" s="11">
        <v>1</v>
      </c>
      <c r="AB12" s="11">
        <v>1</v>
      </c>
      <c r="AC12" s="11">
        <v>1</v>
      </c>
      <c r="AD12" s="11">
        <v>1</v>
      </c>
      <c r="AE12" s="11">
        <v>1</v>
      </c>
      <c r="AF12" s="11">
        <v>1</v>
      </c>
      <c r="AG12" s="11">
        <v>1</v>
      </c>
      <c r="AH12" s="11">
        <v>1</v>
      </c>
      <c r="AI12" s="11">
        <v>1</v>
      </c>
      <c r="AJ12" s="11">
        <v>1</v>
      </c>
      <c r="AK12" s="11">
        <v>1</v>
      </c>
      <c r="AL12" s="11" t="s">
        <v>227</v>
      </c>
      <c r="AM12" s="11">
        <v>1</v>
      </c>
    </row>
    <row r="13" spans="1:43" ht="14.7" customHeight="1" x14ac:dyDescent="0.25">
      <c r="A13" s="48"/>
      <c r="B13" s="11" t="s">
        <v>175</v>
      </c>
      <c r="C13" s="11"/>
      <c r="D13" s="11" t="s">
        <v>122</v>
      </c>
      <c r="E13" s="11" t="s">
        <v>109</v>
      </c>
      <c r="F13" s="11"/>
      <c r="G13" s="11">
        <v>1</v>
      </c>
      <c r="H13" s="11">
        <v>1</v>
      </c>
      <c r="I13" s="11">
        <v>1</v>
      </c>
      <c r="J13" s="11">
        <v>1</v>
      </c>
      <c r="K13" s="11">
        <v>1</v>
      </c>
      <c r="L13" s="11">
        <v>1</v>
      </c>
      <c r="M13" s="11">
        <v>1</v>
      </c>
      <c r="N13" s="11">
        <v>1</v>
      </c>
      <c r="O13" s="11">
        <v>1</v>
      </c>
      <c r="P13" s="11">
        <v>1</v>
      </c>
      <c r="Q13" s="11">
        <v>1</v>
      </c>
      <c r="R13" s="11">
        <v>1</v>
      </c>
      <c r="S13" s="11">
        <v>1</v>
      </c>
      <c r="T13" s="11">
        <v>1</v>
      </c>
      <c r="U13" s="11">
        <v>1</v>
      </c>
      <c r="V13" s="11">
        <v>1</v>
      </c>
      <c r="W13" s="11">
        <v>1</v>
      </c>
      <c r="X13" s="11">
        <v>1</v>
      </c>
      <c r="Y13" s="11">
        <v>1</v>
      </c>
      <c r="Z13" s="11">
        <v>1</v>
      </c>
      <c r="AA13" s="11">
        <v>1</v>
      </c>
      <c r="AB13" s="11">
        <v>1</v>
      </c>
      <c r="AC13" s="11">
        <v>1</v>
      </c>
      <c r="AD13" s="11">
        <v>1</v>
      </c>
      <c r="AE13" s="11">
        <v>1</v>
      </c>
      <c r="AF13" s="11">
        <v>1</v>
      </c>
      <c r="AG13" s="11">
        <v>1</v>
      </c>
      <c r="AH13" s="11">
        <v>1</v>
      </c>
      <c r="AI13" s="11">
        <v>1</v>
      </c>
      <c r="AJ13" s="11">
        <v>1</v>
      </c>
      <c r="AK13" s="11">
        <v>1</v>
      </c>
      <c r="AL13" s="11" t="s">
        <v>227</v>
      </c>
      <c r="AM13" s="11">
        <v>1</v>
      </c>
    </row>
    <row r="14" spans="1:43" ht="14.7" customHeight="1" x14ac:dyDescent="0.25">
      <c r="A14" s="48"/>
      <c r="B14" s="11" t="s">
        <v>175</v>
      </c>
      <c r="C14" s="11"/>
      <c r="D14" s="11" t="s">
        <v>135</v>
      </c>
      <c r="E14" s="11" t="s">
        <v>109</v>
      </c>
      <c r="F14" s="11"/>
      <c r="G14" s="11">
        <v>1</v>
      </c>
      <c r="H14" s="11">
        <v>1</v>
      </c>
      <c r="I14" s="11">
        <v>1</v>
      </c>
      <c r="J14" s="11">
        <v>1</v>
      </c>
      <c r="K14" s="11">
        <v>1</v>
      </c>
      <c r="L14" s="11">
        <v>1</v>
      </c>
      <c r="M14" s="11">
        <v>1</v>
      </c>
      <c r="N14" s="11">
        <v>1</v>
      </c>
      <c r="O14" s="11">
        <v>1</v>
      </c>
      <c r="P14" s="11">
        <v>1</v>
      </c>
      <c r="Q14" s="11">
        <v>1</v>
      </c>
      <c r="R14" s="11">
        <v>1</v>
      </c>
      <c r="S14" s="11">
        <v>1</v>
      </c>
      <c r="T14" s="11">
        <v>1</v>
      </c>
      <c r="U14" s="11">
        <v>1</v>
      </c>
      <c r="V14" s="11">
        <v>1</v>
      </c>
      <c r="W14" s="11">
        <v>1</v>
      </c>
      <c r="X14" s="11">
        <v>1</v>
      </c>
      <c r="Y14" s="11">
        <v>1</v>
      </c>
      <c r="Z14" s="11">
        <v>1</v>
      </c>
      <c r="AA14" s="11">
        <v>1</v>
      </c>
      <c r="AB14" s="11">
        <v>1</v>
      </c>
      <c r="AC14" s="11">
        <v>1</v>
      </c>
      <c r="AD14" s="11">
        <v>1</v>
      </c>
      <c r="AE14" s="11">
        <v>1</v>
      </c>
      <c r="AF14" s="11">
        <v>1</v>
      </c>
      <c r="AG14" s="11">
        <v>1</v>
      </c>
      <c r="AH14" s="11">
        <v>1</v>
      </c>
      <c r="AI14" s="11">
        <v>1</v>
      </c>
      <c r="AJ14" s="11">
        <v>1</v>
      </c>
      <c r="AK14" s="11">
        <v>1</v>
      </c>
      <c r="AL14" s="11" t="s">
        <v>227</v>
      </c>
      <c r="AM14" s="11">
        <v>1</v>
      </c>
    </row>
    <row r="15" spans="1:43" ht="14.7" customHeight="1" x14ac:dyDescent="0.25">
      <c r="A15" s="49"/>
      <c r="B15" s="11" t="s">
        <v>175</v>
      </c>
      <c r="C15" s="11"/>
      <c r="D15" s="11" t="s">
        <v>147</v>
      </c>
      <c r="E15" s="11" t="s">
        <v>109</v>
      </c>
      <c r="F15" s="11"/>
      <c r="G15" s="11">
        <v>1</v>
      </c>
      <c r="H15" s="11">
        <v>1</v>
      </c>
      <c r="I15" s="11">
        <v>1</v>
      </c>
      <c r="J15" s="11">
        <v>1</v>
      </c>
      <c r="K15" s="11">
        <v>1</v>
      </c>
      <c r="L15" s="11">
        <v>1</v>
      </c>
      <c r="M15" s="11">
        <v>1</v>
      </c>
      <c r="N15" s="11">
        <v>1</v>
      </c>
      <c r="O15" s="11">
        <v>1</v>
      </c>
      <c r="P15" s="11">
        <v>1</v>
      </c>
      <c r="Q15" s="11">
        <v>1</v>
      </c>
      <c r="R15" s="11">
        <v>1</v>
      </c>
      <c r="S15" s="11">
        <v>1</v>
      </c>
      <c r="T15" s="11">
        <v>1</v>
      </c>
      <c r="U15" s="11">
        <v>1</v>
      </c>
      <c r="V15" s="11">
        <v>1</v>
      </c>
      <c r="W15" s="11">
        <v>1</v>
      </c>
      <c r="X15" s="11">
        <v>1</v>
      </c>
      <c r="Y15" s="11">
        <v>1</v>
      </c>
      <c r="Z15" s="11">
        <v>1</v>
      </c>
      <c r="AA15" s="11">
        <v>1</v>
      </c>
      <c r="AB15" s="11">
        <v>1</v>
      </c>
      <c r="AC15" s="11">
        <v>1</v>
      </c>
      <c r="AD15" s="11">
        <v>1</v>
      </c>
      <c r="AE15" s="11">
        <v>1</v>
      </c>
      <c r="AF15" s="11">
        <v>1</v>
      </c>
      <c r="AG15" s="11">
        <v>1</v>
      </c>
      <c r="AH15" s="11">
        <v>1</v>
      </c>
      <c r="AI15" s="11">
        <v>1</v>
      </c>
      <c r="AJ15" s="11">
        <v>1</v>
      </c>
      <c r="AK15" s="11">
        <v>1</v>
      </c>
      <c r="AL15" s="11" t="s">
        <v>227</v>
      </c>
      <c r="AM15" s="11">
        <v>1</v>
      </c>
    </row>
    <row r="16" spans="1:43" ht="14.7" customHeight="1" x14ac:dyDescent="0.25">
      <c r="A16" s="47" t="s">
        <v>13</v>
      </c>
      <c r="B16" s="11" t="s">
        <v>176</v>
      </c>
      <c r="C16" s="11"/>
      <c r="D16" s="11" t="s">
        <v>124</v>
      </c>
      <c r="E16" s="11" t="s">
        <v>93</v>
      </c>
      <c r="F16" s="11"/>
      <c r="G16" s="11">
        <v>1</v>
      </c>
      <c r="H16" s="11">
        <v>1</v>
      </c>
      <c r="I16" s="11">
        <v>1</v>
      </c>
      <c r="J16" s="11">
        <v>1</v>
      </c>
      <c r="K16" s="11">
        <v>1</v>
      </c>
      <c r="L16" s="11">
        <v>1</v>
      </c>
      <c r="M16" s="11">
        <v>1</v>
      </c>
      <c r="N16" s="11">
        <v>1</v>
      </c>
      <c r="O16" s="11">
        <v>1</v>
      </c>
      <c r="P16" s="11">
        <v>1</v>
      </c>
      <c r="Q16" s="11">
        <v>1</v>
      </c>
      <c r="R16" s="11">
        <v>1</v>
      </c>
      <c r="S16" s="11">
        <v>1</v>
      </c>
      <c r="T16" s="11">
        <v>1</v>
      </c>
      <c r="U16" s="11">
        <v>1</v>
      </c>
      <c r="V16" s="11">
        <v>1</v>
      </c>
      <c r="W16" s="11">
        <v>1</v>
      </c>
      <c r="X16" s="11">
        <v>1</v>
      </c>
      <c r="Y16" s="11">
        <v>1</v>
      </c>
      <c r="Z16" s="11">
        <v>1</v>
      </c>
      <c r="AA16" s="11">
        <v>1</v>
      </c>
      <c r="AB16" s="11">
        <v>1</v>
      </c>
      <c r="AC16" s="11">
        <v>1</v>
      </c>
      <c r="AD16" s="11">
        <v>1</v>
      </c>
      <c r="AE16" s="11">
        <v>1</v>
      </c>
      <c r="AF16" s="11">
        <v>1</v>
      </c>
      <c r="AG16" s="11">
        <v>1</v>
      </c>
      <c r="AH16" s="11">
        <v>1</v>
      </c>
      <c r="AI16" s="11">
        <v>1</v>
      </c>
      <c r="AJ16" s="11">
        <v>1</v>
      </c>
      <c r="AK16" s="11">
        <v>1</v>
      </c>
      <c r="AL16" s="11" t="s">
        <v>227</v>
      </c>
      <c r="AM16" s="11">
        <v>1</v>
      </c>
    </row>
    <row r="17" spans="1:39" ht="14.7" customHeight="1" x14ac:dyDescent="0.25">
      <c r="A17" s="48"/>
      <c r="B17" s="11" t="s">
        <v>176</v>
      </c>
      <c r="C17" s="11"/>
      <c r="D17" s="11" t="s">
        <v>143</v>
      </c>
      <c r="E17" s="11" t="s">
        <v>93</v>
      </c>
      <c r="F17" s="11"/>
      <c r="G17" s="11">
        <v>1</v>
      </c>
      <c r="H17" s="11">
        <v>1</v>
      </c>
      <c r="I17" s="11">
        <v>1</v>
      </c>
      <c r="J17" s="11">
        <v>1</v>
      </c>
      <c r="K17" s="11">
        <v>1</v>
      </c>
      <c r="L17" s="11">
        <v>1</v>
      </c>
      <c r="M17" s="11">
        <v>1</v>
      </c>
      <c r="N17" s="11">
        <v>1</v>
      </c>
      <c r="O17" s="11">
        <v>1</v>
      </c>
      <c r="P17" s="11">
        <v>1</v>
      </c>
      <c r="Q17" s="11">
        <v>1</v>
      </c>
      <c r="R17" s="11">
        <v>1</v>
      </c>
      <c r="S17" s="11">
        <v>1</v>
      </c>
      <c r="T17" s="11">
        <v>1</v>
      </c>
      <c r="U17" s="11">
        <v>1</v>
      </c>
      <c r="V17" s="11">
        <v>1</v>
      </c>
      <c r="W17" s="11">
        <v>1</v>
      </c>
      <c r="X17" s="11">
        <v>1</v>
      </c>
      <c r="Y17" s="11">
        <v>1</v>
      </c>
      <c r="Z17" s="11">
        <v>1</v>
      </c>
      <c r="AA17" s="11">
        <v>1</v>
      </c>
      <c r="AB17" s="11">
        <v>1</v>
      </c>
      <c r="AC17" s="11">
        <v>1</v>
      </c>
      <c r="AD17" s="11">
        <v>1</v>
      </c>
      <c r="AE17" s="11">
        <v>1</v>
      </c>
      <c r="AF17" s="11">
        <v>1</v>
      </c>
      <c r="AG17" s="11">
        <v>1</v>
      </c>
      <c r="AH17" s="11">
        <v>1</v>
      </c>
      <c r="AI17" s="11">
        <v>1</v>
      </c>
      <c r="AJ17" s="11">
        <v>1</v>
      </c>
      <c r="AK17" s="11">
        <v>1</v>
      </c>
      <c r="AL17" s="11" t="s">
        <v>227</v>
      </c>
      <c r="AM17" s="11">
        <v>1</v>
      </c>
    </row>
    <row r="18" spans="1:39" ht="14.7" customHeight="1" x14ac:dyDescent="0.25">
      <c r="A18" s="49"/>
      <c r="B18" s="11" t="s">
        <v>176</v>
      </c>
      <c r="C18" s="11"/>
      <c r="D18" s="11" t="s">
        <v>120</v>
      </c>
      <c r="E18" s="11" t="s">
        <v>93</v>
      </c>
      <c r="F18" s="11"/>
      <c r="G18" s="11">
        <v>1</v>
      </c>
      <c r="H18" s="11">
        <v>1</v>
      </c>
      <c r="I18" s="11">
        <v>1</v>
      </c>
      <c r="J18" s="11">
        <v>1</v>
      </c>
      <c r="K18" s="11">
        <v>1</v>
      </c>
      <c r="L18" s="11">
        <v>1</v>
      </c>
      <c r="M18" s="11">
        <v>1</v>
      </c>
      <c r="N18" s="11">
        <v>1</v>
      </c>
      <c r="O18" s="11">
        <v>1</v>
      </c>
      <c r="P18" s="11">
        <v>1</v>
      </c>
      <c r="Q18" s="11">
        <v>1</v>
      </c>
      <c r="R18" s="11">
        <v>1</v>
      </c>
      <c r="S18" s="11">
        <v>1</v>
      </c>
      <c r="T18" s="11">
        <v>1</v>
      </c>
      <c r="U18" s="11">
        <v>1</v>
      </c>
      <c r="V18" s="11">
        <v>1</v>
      </c>
      <c r="W18" s="11">
        <v>1</v>
      </c>
      <c r="X18" s="11">
        <v>1</v>
      </c>
      <c r="Y18" s="11">
        <v>1</v>
      </c>
      <c r="Z18" s="11">
        <v>1</v>
      </c>
      <c r="AA18" s="11">
        <v>1</v>
      </c>
      <c r="AB18" s="11">
        <v>1</v>
      </c>
      <c r="AC18" s="11">
        <v>1</v>
      </c>
      <c r="AD18" s="11">
        <v>1</v>
      </c>
      <c r="AE18" s="11">
        <v>1</v>
      </c>
      <c r="AF18" s="11">
        <v>1</v>
      </c>
      <c r="AG18" s="11">
        <v>1</v>
      </c>
      <c r="AH18" s="11">
        <v>1</v>
      </c>
      <c r="AI18" s="11">
        <v>1</v>
      </c>
      <c r="AJ18" s="11">
        <v>1</v>
      </c>
      <c r="AK18" s="11">
        <v>1</v>
      </c>
      <c r="AL18" s="11" t="s">
        <v>227</v>
      </c>
      <c r="AM18" s="11">
        <v>1</v>
      </c>
    </row>
    <row r="19" spans="1:39" ht="14.7" customHeight="1" x14ac:dyDescent="0.25">
      <c r="A19" s="47" t="s">
        <v>15</v>
      </c>
      <c r="B19" s="11" t="s">
        <v>177</v>
      </c>
      <c r="C19" s="11"/>
      <c r="D19" s="11" t="s">
        <v>124</v>
      </c>
      <c r="E19" s="11" t="s">
        <v>107</v>
      </c>
      <c r="F19" s="11"/>
      <c r="G19" s="11">
        <v>1</v>
      </c>
      <c r="H19" s="11">
        <v>1</v>
      </c>
      <c r="I19" s="11">
        <v>1</v>
      </c>
      <c r="J19" s="11">
        <v>1</v>
      </c>
      <c r="K19" s="11">
        <v>1</v>
      </c>
      <c r="L19" s="11">
        <v>1</v>
      </c>
      <c r="M19" s="11">
        <v>1</v>
      </c>
      <c r="N19" s="11">
        <v>1</v>
      </c>
      <c r="O19" s="11">
        <v>1</v>
      </c>
      <c r="P19" s="11">
        <v>1</v>
      </c>
      <c r="Q19" s="11">
        <v>1</v>
      </c>
      <c r="R19" s="11">
        <v>1</v>
      </c>
      <c r="S19" s="11">
        <v>1</v>
      </c>
      <c r="T19" s="11">
        <v>1</v>
      </c>
      <c r="U19" s="11">
        <v>1</v>
      </c>
      <c r="V19" s="11">
        <v>1</v>
      </c>
      <c r="W19" s="11">
        <v>1</v>
      </c>
      <c r="X19" s="11">
        <v>1</v>
      </c>
      <c r="Y19" s="11">
        <v>1</v>
      </c>
      <c r="Z19" s="11">
        <v>1</v>
      </c>
      <c r="AA19" s="11">
        <v>1</v>
      </c>
      <c r="AB19" s="11">
        <v>1</v>
      </c>
      <c r="AC19" s="11">
        <v>1</v>
      </c>
      <c r="AD19" s="11">
        <v>1</v>
      </c>
      <c r="AE19" s="11">
        <v>1</v>
      </c>
      <c r="AF19" s="11">
        <v>1</v>
      </c>
      <c r="AG19" s="11">
        <v>1</v>
      </c>
      <c r="AH19" s="11">
        <v>1</v>
      </c>
      <c r="AI19" s="11">
        <v>1</v>
      </c>
      <c r="AJ19" s="11">
        <v>1</v>
      </c>
      <c r="AK19" s="11">
        <v>1</v>
      </c>
      <c r="AL19" s="11" t="s">
        <v>227</v>
      </c>
      <c r="AM19" s="11">
        <v>1</v>
      </c>
    </row>
    <row r="20" spans="1:39" ht="14.7" customHeight="1" x14ac:dyDescent="0.25">
      <c r="A20" s="48"/>
      <c r="B20" s="11" t="s">
        <v>177</v>
      </c>
      <c r="C20" s="11"/>
      <c r="D20" s="11" t="s">
        <v>133</v>
      </c>
      <c r="E20" s="11" t="s">
        <v>107</v>
      </c>
      <c r="F20" s="11"/>
      <c r="G20" s="11">
        <v>1</v>
      </c>
      <c r="H20" s="11">
        <v>1</v>
      </c>
      <c r="I20" s="11">
        <v>1</v>
      </c>
      <c r="J20" s="11">
        <v>1</v>
      </c>
      <c r="K20" s="11">
        <v>1</v>
      </c>
      <c r="L20" s="11">
        <v>1</v>
      </c>
      <c r="M20" s="11">
        <v>1</v>
      </c>
      <c r="N20" s="11">
        <v>1</v>
      </c>
      <c r="O20" s="11">
        <v>1</v>
      </c>
      <c r="P20" s="11">
        <v>1</v>
      </c>
      <c r="Q20" s="11">
        <v>1</v>
      </c>
      <c r="R20" s="11">
        <v>1</v>
      </c>
      <c r="S20" s="11">
        <v>1</v>
      </c>
      <c r="T20" s="11">
        <v>1</v>
      </c>
      <c r="U20" s="11">
        <v>1</v>
      </c>
      <c r="V20" s="11">
        <v>1</v>
      </c>
      <c r="W20" s="11">
        <v>1</v>
      </c>
      <c r="X20" s="11">
        <v>1</v>
      </c>
      <c r="Y20" s="11">
        <v>1</v>
      </c>
      <c r="Z20" s="11">
        <v>1</v>
      </c>
      <c r="AA20" s="11">
        <v>1</v>
      </c>
      <c r="AB20" s="11">
        <v>1</v>
      </c>
      <c r="AC20" s="11">
        <v>1</v>
      </c>
      <c r="AD20" s="11">
        <v>1</v>
      </c>
      <c r="AE20" s="11">
        <v>1</v>
      </c>
      <c r="AF20" s="11">
        <v>1</v>
      </c>
      <c r="AG20" s="11">
        <v>1</v>
      </c>
      <c r="AH20" s="11">
        <v>1</v>
      </c>
      <c r="AI20" s="11">
        <v>1</v>
      </c>
      <c r="AJ20" s="11">
        <v>1</v>
      </c>
      <c r="AK20" s="11">
        <v>1</v>
      </c>
      <c r="AL20" s="11" t="s">
        <v>227</v>
      </c>
      <c r="AM20" s="11">
        <v>1</v>
      </c>
    </row>
    <row r="21" spans="1:39" ht="14.7" customHeight="1" x14ac:dyDescent="0.25">
      <c r="A21" s="48"/>
      <c r="B21" s="11" t="s">
        <v>177</v>
      </c>
      <c r="C21" s="11"/>
      <c r="D21" s="11" t="s">
        <v>131</v>
      </c>
      <c r="E21" s="11" t="s">
        <v>107</v>
      </c>
      <c r="F21" s="11"/>
      <c r="G21" s="11">
        <v>1</v>
      </c>
      <c r="H21" s="11">
        <v>1</v>
      </c>
      <c r="I21" s="11">
        <v>1</v>
      </c>
      <c r="J21" s="11">
        <v>1</v>
      </c>
      <c r="K21" s="11">
        <v>1</v>
      </c>
      <c r="L21" s="11">
        <v>1</v>
      </c>
      <c r="M21" s="11">
        <v>1</v>
      </c>
      <c r="N21" s="11">
        <v>1</v>
      </c>
      <c r="O21" s="11">
        <v>1</v>
      </c>
      <c r="P21" s="11">
        <v>1</v>
      </c>
      <c r="Q21" s="11">
        <v>1</v>
      </c>
      <c r="R21" s="11">
        <v>1</v>
      </c>
      <c r="S21" s="11">
        <v>1</v>
      </c>
      <c r="T21" s="11">
        <v>1</v>
      </c>
      <c r="U21" s="11">
        <v>1</v>
      </c>
      <c r="V21" s="11">
        <v>1</v>
      </c>
      <c r="W21" s="11">
        <v>1</v>
      </c>
      <c r="X21" s="11">
        <v>1</v>
      </c>
      <c r="Y21" s="11">
        <v>1</v>
      </c>
      <c r="Z21" s="11">
        <v>1</v>
      </c>
      <c r="AA21" s="11">
        <v>1</v>
      </c>
      <c r="AB21" s="11">
        <v>1</v>
      </c>
      <c r="AC21" s="11">
        <v>1</v>
      </c>
      <c r="AD21" s="11">
        <v>1</v>
      </c>
      <c r="AE21" s="11">
        <v>1</v>
      </c>
      <c r="AF21" s="11">
        <v>1</v>
      </c>
      <c r="AG21" s="11">
        <v>1</v>
      </c>
      <c r="AH21" s="11">
        <v>1</v>
      </c>
      <c r="AI21" s="11">
        <v>1</v>
      </c>
      <c r="AJ21" s="11">
        <v>1</v>
      </c>
      <c r="AK21" s="11">
        <v>1</v>
      </c>
      <c r="AL21" s="11" t="s">
        <v>227</v>
      </c>
      <c r="AM21" s="11">
        <v>1</v>
      </c>
    </row>
    <row r="22" spans="1:39" ht="14.7" customHeight="1" x14ac:dyDescent="0.25">
      <c r="A22" s="48"/>
      <c r="B22" s="11" t="s">
        <v>177</v>
      </c>
      <c r="C22" s="11"/>
      <c r="D22" s="11" t="s">
        <v>145</v>
      </c>
      <c r="E22" s="11" t="s">
        <v>107</v>
      </c>
      <c r="F22" s="11"/>
      <c r="G22" s="11">
        <v>1</v>
      </c>
      <c r="H22" s="11">
        <v>1</v>
      </c>
      <c r="I22" s="11">
        <v>1</v>
      </c>
      <c r="J22" s="11">
        <v>1</v>
      </c>
      <c r="K22" s="11">
        <v>1</v>
      </c>
      <c r="L22" s="11">
        <v>1</v>
      </c>
      <c r="M22" s="11">
        <v>1</v>
      </c>
      <c r="N22" s="11">
        <v>1</v>
      </c>
      <c r="O22" s="11">
        <v>1</v>
      </c>
      <c r="P22" s="11">
        <v>1</v>
      </c>
      <c r="Q22" s="11">
        <v>1</v>
      </c>
      <c r="R22" s="11">
        <v>1</v>
      </c>
      <c r="S22" s="11">
        <v>1</v>
      </c>
      <c r="T22" s="11">
        <v>1</v>
      </c>
      <c r="U22" s="11">
        <v>1</v>
      </c>
      <c r="V22" s="11">
        <v>1</v>
      </c>
      <c r="W22" s="11">
        <v>1</v>
      </c>
      <c r="X22" s="11">
        <v>1</v>
      </c>
      <c r="Y22" s="11">
        <v>1</v>
      </c>
      <c r="Z22" s="11">
        <v>1</v>
      </c>
      <c r="AA22" s="11">
        <v>1</v>
      </c>
      <c r="AB22" s="11">
        <v>1</v>
      </c>
      <c r="AC22" s="11">
        <v>1</v>
      </c>
      <c r="AD22" s="11">
        <v>1</v>
      </c>
      <c r="AE22" s="11">
        <v>1</v>
      </c>
      <c r="AF22" s="11">
        <v>1</v>
      </c>
      <c r="AG22" s="11">
        <v>1</v>
      </c>
      <c r="AH22" s="11">
        <v>1</v>
      </c>
      <c r="AI22" s="11">
        <v>1</v>
      </c>
      <c r="AJ22" s="11">
        <v>1</v>
      </c>
      <c r="AK22" s="11">
        <v>1</v>
      </c>
      <c r="AL22" s="11" t="s">
        <v>227</v>
      </c>
      <c r="AM22" s="11">
        <v>1</v>
      </c>
    </row>
    <row r="23" spans="1:39" ht="14.7" customHeight="1" x14ac:dyDescent="0.25">
      <c r="A23" s="48"/>
      <c r="B23" s="11" t="s">
        <v>177</v>
      </c>
      <c r="C23" s="11"/>
      <c r="D23" s="11" t="s">
        <v>143</v>
      </c>
      <c r="E23" s="11" t="s">
        <v>107</v>
      </c>
      <c r="F23" s="11"/>
      <c r="G23" s="11">
        <v>1</v>
      </c>
      <c r="H23" s="11">
        <v>1</v>
      </c>
      <c r="I23" s="11">
        <v>1</v>
      </c>
      <c r="J23" s="11">
        <v>1</v>
      </c>
      <c r="K23" s="11">
        <v>1</v>
      </c>
      <c r="L23" s="11">
        <v>1</v>
      </c>
      <c r="M23" s="11">
        <v>1</v>
      </c>
      <c r="N23" s="11">
        <v>1</v>
      </c>
      <c r="O23" s="11">
        <v>1</v>
      </c>
      <c r="P23" s="11">
        <v>1</v>
      </c>
      <c r="Q23" s="11">
        <v>1</v>
      </c>
      <c r="R23" s="11">
        <v>1</v>
      </c>
      <c r="S23" s="11">
        <v>1</v>
      </c>
      <c r="T23" s="11">
        <v>1</v>
      </c>
      <c r="U23" s="11">
        <v>1</v>
      </c>
      <c r="V23" s="11">
        <v>1</v>
      </c>
      <c r="W23" s="11">
        <v>1</v>
      </c>
      <c r="X23" s="11">
        <v>1</v>
      </c>
      <c r="Y23" s="11">
        <v>1</v>
      </c>
      <c r="Z23" s="11">
        <v>1</v>
      </c>
      <c r="AA23" s="11">
        <v>1</v>
      </c>
      <c r="AB23" s="11">
        <v>1</v>
      </c>
      <c r="AC23" s="11">
        <v>1</v>
      </c>
      <c r="AD23" s="11">
        <v>1</v>
      </c>
      <c r="AE23" s="11">
        <v>1</v>
      </c>
      <c r="AF23" s="11">
        <v>1</v>
      </c>
      <c r="AG23" s="11">
        <v>1</v>
      </c>
      <c r="AH23" s="11">
        <v>1</v>
      </c>
      <c r="AI23" s="11">
        <v>1</v>
      </c>
      <c r="AJ23" s="11">
        <v>1</v>
      </c>
      <c r="AK23" s="11">
        <v>1</v>
      </c>
      <c r="AL23" s="11" t="s">
        <v>227</v>
      </c>
      <c r="AM23" s="11">
        <v>1</v>
      </c>
    </row>
    <row r="24" spans="1:39" ht="14.7" customHeight="1" x14ac:dyDescent="0.25">
      <c r="A24" s="49"/>
      <c r="B24" s="11" t="s">
        <v>177</v>
      </c>
      <c r="C24" s="11"/>
      <c r="D24" s="11" t="s">
        <v>135</v>
      </c>
      <c r="E24" s="11" t="s">
        <v>107</v>
      </c>
      <c r="F24" s="11"/>
      <c r="G24" s="11">
        <v>1</v>
      </c>
      <c r="H24" s="11">
        <v>1</v>
      </c>
      <c r="I24" s="11">
        <v>1</v>
      </c>
      <c r="J24" s="11">
        <v>1</v>
      </c>
      <c r="K24" s="11">
        <v>1</v>
      </c>
      <c r="L24" s="11">
        <v>1</v>
      </c>
      <c r="M24" s="11">
        <v>1</v>
      </c>
      <c r="N24" s="11">
        <v>1</v>
      </c>
      <c r="O24" s="11">
        <v>1</v>
      </c>
      <c r="P24" s="11">
        <v>1</v>
      </c>
      <c r="Q24" s="11">
        <v>1</v>
      </c>
      <c r="R24" s="11">
        <v>1</v>
      </c>
      <c r="S24" s="11">
        <v>1</v>
      </c>
      <c r="T24" s="11">
        <v>1</v>
      </c>
      <c r="U24" s="11">
        <v>1</v>
      </c>
      <c r="V24" s="11">
        <v>1</v>
      </c>
      <c r="W24" s="11">
        <v>1</v>
      </c>
      <c r="X24" s="11">
        <v>1</v>
      </c>
      <c r="Y24" s="11">
        <v>1</v>
      </c>
      <c r="Z24" s="11">
        <v>1</v>
      </c>
      <c r="AA24" s="11">
        <v>1</v>
      </c>
      <c r="AB24" s="11">
        <v>1</v>
      </c>
      <c r="AC24" s="11">
        <v>1</v>
      </c>
      <c r="AD24" s="11">
        <v>1</v>
      </c>
      <c r="AE24" s="11">
        <v>1</v>
      </c>
      <c r="AF24" s="11">
        <v>1</v>
      </c>
      <c r="AG24" s="11">
        <v>1</v>
      </c>
      <c r="AH24" s="11">
        <v>1</v>
      </c>
      <c r="AI24" s="11">
        <v>1</v>
      </c>
      <c r="AJ24" s="11">
        <v>1</v>
      </c>
      <c r="AK24" s="11">
        <v>1</v>
      </c>
      <c r="AL24" s="11" t="s">
        <v>227</v>
      </c>
      <c r="AM24" s="11">
        <v>1</v>
      </c>
    </row>
    <row r="25" spans="1:39" ht="14.7" customHeight="1" x14ac:dyDescent="0.25">
      <c r="A25" s="47" t="s">
        <v>17</v>
      </c>
      <c r="B25" s="11" t="s">
        <v>178</v>
      </c>
      <c r="C25" s="11"/>
      <c r="D25" s="11" t="s">
        <v>124</v>
      </c>
      <c r="E25" s="11" t="s">
        <v>99</v>
      </c>
      <c r="F25" s="11"/>
      <c r="G25" s="11">
        <v>1</v>
      </c>
      <c r="H25" s="11">
        <v>1</v>
      </c>
      <c r="I25" s="11">
        <v>1</v>
      </c>
      <c r="J25" s="11">
        <v>1</v>
      </c>
      <c r="K25" s="11">
        <v>1</v>
      </c>
      <c r="L25" s="11">
        <v>1</v>
      </c>
      <c r="M25" s="11">
        <v>1</v>
      </c>
      <c r="N25" s="11">
        <v>1</v>
      </c>
      <c r="O25" s="11">
        <v>1</v>
      </c>
      <c r="P25" s="11">
        <v>1</v>
      </c>
      <c r="Q25" s="11">
        <v>1</v>
      </c>
      <c r="R25" s="11">
        <v>1</v>
      </c>
      <c r="S25" s="11">
        <v>1</v>
      </c>
      <c r="T25" s="11">
        <v>1</v>
      </c>
      <c r="U25" s="11">
        <v>1</v>
      </c>
      <c r="V25" s="11">
        <v>1</v>
      </c>
      <c r="W25" s="11">
        <v>1</v>
      </c>
      <c r="X25" s="11">
        <v>1</v>
      </c>
      <c r="Y25" s="11">
        <v>1</v>
      </c>
      <c r="Z25" s="11">
        <v>1</v>
      </c>
      <c r="AA25" s="11">
        <v>1</v>
      </c>
      <c r="AB25" s="11">
        <v>1</v>
      </c>
      <c r="AC25" s="11">
        <v>1</v>
      </c>
      <c r="AD25" s="11">
        <v>1</v>
      </c>
      <c r="AE25" s="11">
        <v>1</v>
      </c>
      <c r="AF25" s="11">
        <v>1</v>
      </c>
      <c r="AG25" s="11">
        <v>1</v>
      </c>
      <c r="AH25" s="11">
        <v>1</v>
      </c>
      <c r="AI25" s="11">
        <v>1</v>
      </c>
      <c r="AJ25" s="11">
        <v>1</v>
      </c>
      <c r="AK25" s="11">
        <v>1</v>
      </c>
      <c r="AL25" s="11" t="s">
        <v>227</v>
      </c>
      <c r="AM25" s="11">
        <v>1</v>
      </c>
    </row>
    <row r="26" spans="1:39" ht="14.7" customHeight="1" x14ac:dyDescent="0.25">
      <c r="A26" s="48"/>
      <c r="B26" s="11" t="s">
        <v>178</v>
      </c>
      <c r="C26" s="11"/>
      <c r="D26" s="11" t="s">
        <v>133</v>
      </c>
      <c r="E26" s="11" t="s">
        <v>99</v>
      </c>
      <c r="F26" s="11"/>
      <c r="G26" s="11">
        <v>1</v>
      </c>
      <c r="H26" s="11">
        <v>1</v>
      </c>
      <c r="I26" s="11">
        <v>1</v>
      </c>
      <c r="J26" s="11">
        <v>1</v>
      </c>
      <c r="K26" s="11">
        <v>1</v>
      </c>
      <c r="L26" s="11">
        <v>1</v>
      </c>
      <c r="M26" s="11">
        <v>1</v>
      </c>
      <c r="N26" s="11">
        <v>1</v>
      </c>
      <c r="O26" s="11">
        <v>1</v>
      </c>
      <c r="P26" s="11">
        <v>1</v>
      </c>
      <c r="Q26" s="11">
        <v>1</v>
      </c>
      <c r="R26" s="11">
        <v>1</v>
      </c>
      <c r="S26" s="11">
        <v>1</v>
      </c>
      <c r="T26" s="11">
        <v>1</v>
      </c>
      <c r="U26" s="11">
        <v>1</v>
      </c>
      <c r="V26" s="11">
        <v>1</v>
      </c>
      <c r="W26" s="11">
        <v>1</v>
      </c>
      <c r="X26" s="11">
        <v>1</v>
      </c>
      <c r="Y26" s="11">
        <v>1</v>
      </c>
      <c r="Z26" s="11">
        <v>1</v>
      </c>
      <c r="AA26" s="11">
        <v>1</v>
      </c>
      <c r="AB26" s="11">
        <v>1</v>
      </c>
      <c r="AC26" s="11">
        <v>1</v>
      </c>
      <c r="AD26" s="11">
        <v>1</v>
      </c>
      <c r="AE26" s="11">
        <v>1</v>
      </c>
      <c r="AF26" s="11">
        <v>1</v>
      </c>
      <c r="AG26" s="11">
        <v>1</v>
      </c>
      <c r="AH26" s="11">
        <v>1</v>
      </c>
      <c r="AI26" s="11">
        <v>1</v>
      </c>
      <c r="AJ26" s="11">
        <v>1</v>
      </c>
      <c r="AK26" s="11">
        <v>1</v>
      </c>
      <c r="AL26" s="11" t="s">
        <v>227</v>
      </c>
      <c r="AM26" s="11">
        <v>1</v>
      </c>
    </row>
    <row r="27" spans="1:39" ht="14.7" customHeight="1" x14ac:dyDescent="0.25">
      <c r="A27" s="48"/>
      <c r="B27" s="11" t="s">
        <v>178</v>
      </c>
      <c r="C27" s="11"/>
      <c r="D27" s="11" t="s">
        <v>122</v>
      </c>
      <c r="E27" s="11" t="s">
        <v>99</v>
      </c>
      <c r="F27" s="11"/>
      <c r="G27" s="11">
        <v>1</v>
      </c>
      <c r="H27" s="11">
        <v>1</v>
      </c>
      <c r="I27" s="11">
        <v>1</v>
      </c>
      <c r="J27" s="11">
        <v>1</v>
      </c>
      <c r="K27" s="11">
        <v>1</v>
      </c>
      <c r="L27" s="11">
        <v>1</v>
      </c>
      <c r="M27" s="11">
        <v>1</v>
      </c>
      <c r="N27" s="11">
        <v>1</v>
      </c>
      <c r="O27" s="11">
        <v>1</v>
      </c>
      <c r="P27" s="11">
        <v>1</v>
      </c>
      <c r="Q27" s="11">
        <v>1</v>
      </c>
      <c r="R27" s="11">
        <v>1</v>
      </c>
      <c r="S27" s="11">
        <v>1</v>
      </c>
      <c r="T27" s="11">
        <v>1</v>
      </c>
      <c r="U27" s="11">
        <v>1</v>
      </c>
      <c r="V27" s="11">
        <v>1</v>
      </c>
      <c r="W27" s="11">
        <v>1</v>
      </c>
      <c r="X27" s="11">
        <v>1</v>
      </c>
      <c r="Y27" s="11">
        <v>1</v>
      </c>
      <c r="Z27" s="11">
        <v>1</v>
      </c>
      <c r="AA27" s="11">
        <v>1</v>
      </c>
      <c r="AB27" s="11">
        <v>1</v>
      </c>
      <c r="AC27" s="11">
        <v>1</v>
      </c>
      <c r="AD27" s="11">
        <v>1</v>
      </c>
      <c r="AE27" s="11">
        <v>1</v>
      </c>
      <c r="AF27" s="11">
        <v>1</v>
      </c>
      <c r="AG27" s="11">
        <v>1</v>
      </c>
      <c r="AH27" s="11">
        <v>1</v>
      </c>
      <c r="AI27" s="11">
        <v>1</v>
      </c>
      <c r="AJ27" s="11">
        <v>1</v>
      </c>
      <c r="AK27" s="11">
        <v>1</v>
      </c>
      <c r="AL27" s="11" t="s">
        <v>227</v>
      </c>
      <c r="AM27" s="11">
        <v>1</v>
      </c>
    </row>
    <row r="28" spans="1:39" ht="14.7" customHeight="1" x14ac:dyDescent="0.25">
      <c r="A28" s="48"/>
      <c r="B28" s="11" t="s">
        <v>178</v>
      </c>
      <c r="C28" s="11"/>
      <c r="D28" s="11" t="s">
        <v>131</v>
      </c>
      <c r="E28" s="11" t="s">
        <v>99</v>
      </c>
      <c r="F28" s="11"/>
      <c r="G28" s="11">
        <v>1</v>
      </c>
      <c r="H28" s="11">
        <v>1</v>
      </c>
      <c r="I28" s="11">
        <v>1</v>
      </c>
      <c r="J28" s="11">
        <v>1</v>
      </c>
      <c r="K28" s="11">
        <v>1</v>
      </c>
      <c r="L28" s="11">
        <v>1</v>
      </c>
      <c r="M28" s="11">
        <v>1</v>
      </c>
      <c r="N28" s="11">
        <v>1</v>
      </c>
      <c r="O28" s="11">
        <v>1</v>
      </c>
      <c r="P28" s="11">
        <v>1</v>
      </c>
      <c r="Q28" s="11">
        <v>1</v>
      </c>
      <c r="R28" s="11">
        <v>1</v>
      </c>
      <c r="S28" s="11">
        <v>1</v>
      </c>
      <c r="T28" s="11">
        <v>1</v>
      </c>
      <c r="U28" s="11">
        <v>1</v>
      </c>
      <c r="V28" s="11">
        <v>1</v>
      </c>
      <c r="W28" s="11">
        <v>1</v>
      </c>
      <c r="X28" s="11">
        <v>1</v>
      </c>
      <c r="Y28" s="11">
        <v>1</v>
      </c>
      <c r="Z28" s="11">
        <v>1</v>
      </c>
      <c r="AA28" s="11">
        <v>1</v>
      </c>
      <c r="AB28" s="11">
        <v>1</v>
      </c>
      <c r="AC28" s="11">
        <v>1</v>
      </c>
      <c r="AD28" s="11">
        <v>1</v>
      </c>
      <c r="AE28" s="11">
        <v>1</v>
      </c>
      <c r="AF28" s="11">
        <v>1</v>
      </c>
      <c r="AG28" s="11">
        <v>1</v>
      </c>
      <c r="AH28" s="11">
        <v>1</v>
      </c>
      <c r="AI28" s="11">
        <v>1</v>
      </c>
      <c r="AJ28" s="11">
        <v>1</v>
      </c>
      <c r="AK28" s="11">
        <v>1</v>
      </c>
      <c r="AL28" s="11" t="s">
        <v>227</v>
      </c>
      <c r="AM28" s="11">
        <v>1</v>
      </c>
    </row>
    <row r="29" spans="1:39" ht="14.7" customHeight="1" x14ac:dyDescent="0.25">
      <c r="A29" s="49"/>
      <c r="B29" s="11" t="s">
        <v>178</v>
      </c>
      <c r="C29" s="11"/>
      <c r="D29" s="11" t="s">
        <v>135</v>
      </c>
      <c r="E29" s="11" t="s">
        <v>99</v>
      </c>
      <c r="F29" s="11"/>
      <c r="G29" s="11">
        <v>1</v>
      </c>
      <c r="H29" s="11">
        <v>1</v>
      </c>
      <c r="I29" s="11">
        <v>1</v>
      </c>
      <c r="J29" s="11">
        <v>1</v>
      </c>
      <c r="K29" s="11">
        <v>1</v>
      </c>
      <c r="L29" s="11">
        <v>1</v>
      </c>
      <c r="M29" s="11">
        <v>1</v>
      </c>
      <c r="N29" s="11">
        <v>1</v>
      </c>
      <c r="O29" s="11">
        <v>1</v>
      </c>
      <c r="P29" s="11">
        <v>1</v>
      </c>
      <c r="Q29" s="11">
        <v>1</v>
      </c>
      <c r="R29" s="11">
        <v>1</v>
      </c>
      <c r="S29" s="11">
        <v>1</v>
      </c>
      <c r="T29" s="11">
        <v>1</v>
      </c>
      <c r="U29" s="11">
        <v>1</v>
      </c>
      <c r="V29" s="11">
        <v>1</v>
      </c>
      <c r="W29" s="11">
        <v>1</v>
      </c>
      <c r="X29" s="11">
        <v>1</v>
      </c>
      <c r="Y29" s="11">
        <v>1</v>
      </c>
      <c r="Z29" s="11">
        <v>1</v>
      </c>
      <c r="AA29" s="11">
        <v>1</v>
      </c>
      <c r="AB29" s="11">
        <v>1</v>
      </c>
      <c r="AC29" s="11">
        <v>1</v>
      </c>
      <c r="AD29" s="11">
        <v>1</v>
      </c>
      <c r="AE29" s="11">
        <v>1</v>
      </c>
      <c r="AF29" s="11">
        <v>1</v>
      </c>
      <c r="AG29" s="11">
        <v>1</v>
      </c>
      <c r="AH29" s="11">
        <v>1</v>
      </c>
      <c r="AI29" s="11">
        <v>1</v>
      </c>
      <c r="AJ29" s="11">
        <v>1</v>
      </c>
      <c r="AK29" s="11">
        <v>1</v>
      </c>
      <c r="AL29" s="11" t="s">
        <v>227</v>
      </c>
      <c r="AM29" s="11">
        <v>1</v>
      </c>
    </row>
    <row r="30" spans="1:39" ht="14.7" customHeight="1" x14ac:dyDescent="0.25">
      <c r="A30" s="13" t="s">
        <v>19</v>
      </c>
      <c r="B30" s="11" t="s">
        <v>178</v>
      </c>
      <c r="C30" s="11"/>
      <c r="D30" s="11" t="s">
        <v>122</v>
      </c>
      <c r="E30" s="11" t="s">
        <v>95</v>
      </c>
      <c r="F30" s="11"/>
      <c r="G30" s="11">
        <v>1</v>
      </c>
      <c r="H30" s="11">
        <v>1</v>
      </c>
      <c r="I30" s="11">
        <v>1</v>
      </c>
      <c r="J30" s="11">
        <v>1</v>
      </c>
      <c r="K30" s="11">
        <v>1</v>
      </c>
      <c r="L30" s="11">
        <v>1</v>
      </c>
      <c r="M30" s="11">
        <v>1</v>
      </c>
      <c r="N30" s="11">
        <v>1</v>
      </c>
      <c r="O30" s="11">
        <v>1</v>
      </c>
      <c r="P30" s="11">
        <v>1</v>
      </c>
      <c r="Q30" s="11">
        <v>1</v>
      </c>
      <c r="R30" s="11">
        <v>1</v>
      </c>
      <c r="S30" s="11">
        <v>1</v>
      </c>
      <c r="T30" s="11">
        <v>1</v>
      </c>
      <c r="U30" s="11">
        <v>1</v>
      </c>
      <c r="V30" s="11">
        <v>1</v>
      </c>
      <c r="W30" s="11">
        <v>1</v>
      </c>
      <c r="X30" s="11">
        <v>1</v>
      </c>
      <c r="Y30" s="11">
        <v>1</v>
      </c>
      <c r="Z30" s="11">
        <v>1</v>
      </c>
      <c r="AA30" s="11">
        <v>1</v>
      </c>
      <c r="AB30" s="11">
        <v>1</v>
      </c>
      <c r="AC30" s="11">
        <v>1</v>
      </c>
      <c r="AD30" s="11">
        <v>1</v>
      </c>
      <c r="AE30" s="11">
        <v>1</v>
      </c>
      <c r="AF30" s="11">
        <v>1</v>
      </c>
      <c r="AG30" s="11">
        <v>1</v>
      </c>
      <c r="AH30" s="11">
        <v>1</v>
      </c>
      <c r="AI30" s="11">
        <v>1</v>
      </c>
      <c r="AJ30" s="11">
        <v>1</v>
      </c>
      <c r="AK30" s="11">
        <v>1</v>
      </c>
      <c r="AL30" s="11" t="s">
        <v>227</v>
      </c>
      <c r="AM30" s="11">
        <v>1</v>
      </c>
    </row>
    <row r="31" spans="1:39" ht="14.7" customHeight="1" x14ac:dyDescent="0.25">
      <c r="A31" s="13" t="s">
        <v>21</v>
      </c>
      <c r="B31" s="11" t="s">
        <v>178</v>
      </c>
      <c r="C31" s="11"/>
      <c r="D31" s="11" t="s">
        <v>122</v>
      </c>
      <c r="E31" s="11" t="s">
        <v>97</v>
      </c>
      <c r="F31" s="11"/>
      <c r="G31" s="11">
        <v>1</v>
      </c>
      <c r="H31" s="11">
        <v>1</v>
      </c>
      <c r="I31" s="11">
        <v>1</v>
      </c>
      <c r="J31" s="11">
        <v>1</v>
      </c>
      <c r="K31" s="11">
        <v>1</v>
      </c>
      <c r="L31" s="11">
        <v>1</v>
      </c>
      <c r="M31" s="11">
        <v>1</v>
      </c>
      <c r="N31" s="11">
        <v>1</v>
      </c>
      <c r="O31" s="11">
        <v>1</v>
      </c>
      <c r="P31" s="11">
        <v>1</v>
      </c>
      <c r="Q31" s="11">
        <v>1</v>
      </c>
      <c r="R31" s="11">
        <v>1</v>
      </c>
      <c r="S31" s="11">
        <v>1</v>
      </c>
      <c r="T31" s="11">
        <v>1</v>
      </c>
      <c r="U31" s="11">
        <v>1</v>
      </c>
      <c r="V31" s="11">
        <v>1</v>
      </c>
      <c r="W31" s="11">
        <v>1</v>
      </c>
      <c r="X31" s="11">
        <v>1</v>
      </c>
      <c r="Y31" s="11">
        <v>1</v>
      </c>
      <c r="Z31" s="11">
        <v>1</v>
      </c>
      <c r="AA31" s="11">
        <v>1</v>
      </c>
      <c r="AB31" s="11">
        <v>1</v>
      </c>
      <c r="AC31" s="11">
        <v>1</v>
      </c>
      <c r="AD31" s="11">
        <v>1</v>
      </c>
      <c r="AE31" s="11">
        <v>1</v>
      </c>
      <c r="AF31" s="11">
        <v>1</v>
      </c>
      <c r="AG31" s="11">
        <v>1</v>
      </c>
      <c r="AH31" s="11">
        <v>1</v>
      </c>
      <c r="AI31" s="11">
        <v>1</v>
      </c>
      <c r="AJ31" s="11">
        <v>1</v>
      </c>
      <c r="AK31" s="11">
        <v>1</v>
      </c>
      <c r="AL31" s="11" t="s">
        <v>227</v>
      </c>
      <c r="AM31" s="11">
        <v>1</v>
      </c>
    </row>
    <row r="32" spans="1:39" ht="14.7" customHeight="1" x14ac:dyDescent="0.25">
      <c r="A32" s="13" t="s">
        <v>205</v>
      </c>
      <c r="B32" s="11" t="s">
        <v>178</v>
      </c>
      <c r="C32" s="11"/>
      <c r="D32" s="11" t="s">
        <v>113</v>
      </c>
      <c r="E32" s="11" t="s">
        <v>124</v>
      </c>
      <c r="F32" s="11"/>
      <c r="G32" s="11">
        <v>1</v>
      </c>
      <c r="H32" s="11">
        <v>1</v>
      </c>
      <c r="I32" s="11">
        <v>1</v>
      </c>
      <c r="J32" s="11">
        <v>1</v>
      </c>
      <c r="K32" s="11">
        <v>1</v>
      </c>
      <c r="L32" s="11">
        <v>1</v>
      </c>
      <c r="M32" s="11">
        <v>1</v>
      </c>
      <c r="N32" s="11">
        <v>1</v>
      </c>
      <c r="O32" s="11">
        <v>1</v>
      </c>
      <c r="P32" s="11">
        <v>1</v>
      </c>
      <c r="Q32" s="11">
        <v>1</v>
      </c>
      <c r="R32" s="11">
        <v>1</v>
      </c>
      <c r="S32" s="11">
        <v>1</v>
      </c>
      <c r="T32" s="11">
        <v>1</v>
      </c>
      <c r="U32" s="11">
        <v>1</v>
      </c>
      <c r="V32" s="11">
        <v>1</v>
      </c>
      <c r="W32" s="11">
        <v>1</v>
      </c>
      <c r="X32" s="11">
        <v>1</v>
      </c>
      <c r="Y32" s="11">
        <v>1</v>
      </c>
      <c r="Z32" s="11">
        <v>1</v>
      </c>
      <c r="AA32" s="11">
        <v>1</v>
      </c>
      <c r="AB32" s="11">
        <v>1</v>
      </c>
      <c r="AC32" s="11">
        <v>1</v>
      </c>
      <c r="AD32" s="11">
        <v>1</v>
      </c>
      <c r="AE32" s="11">
        <v>1</v>
      </c>
      <c r="AF32" s="11">
        <v>1</v>
      </c>
      <c r="AG32" s="11">
        <v>1</v>
      </c>
      <c r="AH32" s="11">
        <v>1</v>
      </c>
      <c r="AI32" s="11">
        <v>1</v>
      </c>
      <c r="AJ32" s="11">
        <v>1</v>
      </c>
      <c r="AK32" s="11">
        <v>1</v>
      </c>
      <c r="AL32" s="11" t="s">
        <v>170</v>
      </c>
      <c r="AM32" s="11">
        <v>1</v>
      </c>
    </row>
    <row r="33" spans="1:39" ht="14.7" customHeight="1" x14ac:dyDescent="0.25">
      <c r="A33" s="13" t="s">
        <v>23</v>
      </c>
      <c r="B33" s="11" t="s">
        <v>178</v>
      </c>
      <c r="C33" s="11"/>
      <c r="D33" s="11" t="s">
        <v>113</v>
      </c>
      <c r="E33" s="11" t="s">
        <v>139</v>
      </c>
      <c r="F33" s="11"/>
      <c r="G33" s="11">
        <v>1</v>
      </c>
      <c r="H33" s="11">
        <v>1</v>
      </c>
      <c r="I33" s="11">
        <v>1</v>
      </c>
      <c r="J33" s="11">
        <v>1</v>
      </c>
      <c r="K33" s="11">
        <v>1</v>
      </c>
      <c r="L33" s="11">
        <v>1</v>
      </c>
      <c r="M33" s="11">
        <v>1</v>
      </c>
      <c r="N33" s="11">
        <v>1</v>
      </c>
      <c r="O33" s="11">
        <v>1</v>
      </c>
      <c r="P33" s="11">
        <v>1</v>
      </c>
      <c r="Q33" s="11">
        <v>1</v>
      </c>
      <c r="R33" s="11">
        <v>1</v>
      </c>
      <c r="S33" s="11">
        <v>1</v>
      </c>
      <c r="T33" s="11">
        <v>1</v>
      </c>
      <c r="U33" s="11">
        <v>1</v>
      </c>
      <c r="V33" s="11">
        <v>1</v>
      </c>
      <c r="W33" s="11">
        <v>1</v>
      </c>
      <c r="X33" s="11">
        <v>1</v>
      </c>
      <c r="Y33" s="11">
        <v>1</v>
      </c>
      <c r="Z33" s="11">
        <v>1</v>
      </c>
      <c r="AA33" s="11">
        <v>1</v>
      </c>
      <c r="AB33" s="11">
        <v>1</v>
      </c>
      <c r="AC33" s="11">
        <v>1</v>
      </c>
      <c r="AD33" s="11">
        <v>1</v>
      </c>
      <c r="AE33" s="11">
        <v>1</v>
      </c>
      <c r="AF33" s="11">
        <v>1</v>
      </c>
      <c r="AG33" s="11">
        <v>1</v>
      </c>
      <c r="AH33" s="11">
        <v>1</v>
      </c>
      <c r="AI33" s="11">
        <v>1</v>
      </c>
      <c r="AJ33" s="11">
        <v>1</v>
      </c>
      <c r="AK33" s="11">
        <v>1</v>
      </c>
      <c r="AL33" s="11" t="s">
        <v>170</v>
      </c>
      <c r="AM33" s="11">
        <v>1</v>
      </c>
    </row>
    <row r="34" spans="1:39" ht="14.7" customHeight="1" x14ac:dyDescent="0.25">
      <c r="A34" s="13" t="s">
        <v>25</v>
      </c>
      <c r="B34" s="11" t="s">
        <v>178</v>
      </c>
      <c r="C34" s="11"/>
      <c r="D34" s="11" t="s">
        <v>113</v>
      </c>
      <c r="E34" s="11" t="s">
        <v>122</v>
      </c>
      <c r="F34" s="11"/>
      <c r="G34" s="11">
        <v>1</v>
      </c>
      <c r="H34" s="11">
        <v>1</v>
      </c>
      <c r="I34" s="11">
        <v>1</v>
      </c>
      <c r="J34" s="11">
        <v>1</v>
      </c>
      <c r="K34" s="11">
        <v>1</v>
      </c>
      <c r="L34" s="11">
        <v>1</v>
      </c>
      <c r="M34" s="11">
        <v>1</v>
      </c>
      <c r="N34" s="11">
        <v>1</v>
      </c>
      <c r="O34" s="11">
        <v>1</v>
      </c>
      <c r="P34" s="11">
        <v>1</v>
      </c>
      <c r="Q34" s="11">
        <v>1</v>
      </c>
      <c r="R34" s="11">
        <v>1</v>
      </c>
      <c r="S34" s="11">
        <v>1</v>
      </c>
      <c r="T34" s="11">
        <v>1</v>
      </c>
      <c r="U34" s="11">
        <v>1</v>
      </c>
      <c r="V34" s="11">
        <v>1</v>
      </c>
      <c r="W34" s="11">
        <v>1</v>
      </c>
      <c r="X34" s="11">
        <v>1</v>
      </c>
      <c r="Y34" s="11">
        <v>1</v>
      </c>
      <c r="Z34" s="11">
        <v>1</v>
      </c>
      <c r="AA34" s="11">
        <v>1</v>
      </c>
      <c r="AB34" s="11">
        <v>1</v>
      </c>
      <c r="AC34" s="11">
        <v>1</v>
      </c>
      <c r="AD34" s="11">
        <v>1</v>
      </c>
      <c r="AE34" s="11">
        <v>1</v>
      </c>
      <c r="AF34" s="11">
        <v>1</v>
      </c>
      <c r="AG34" s="11">
        <v>1</v>
      </c>
      <c r="AH34" s="11">
        <v>1</v>
      </c>
      <c r="AI34" s="11">
        <v>1</v>
      </c>
      <c r="AJ34" s="11">
        <v>1</v>
      </c>
      <c r="AK34" s="11">
        <v>1</v>
      </c>
      <c r="AL34" s="11" t="s">
        <v>170</v>
      </c>
      <c r="AM34" s="11">
        <v>1</v>
      </c>
    </row>
    <row r="35" spans="1:39" ht="14.7" customHeight="1" x14ac:dyDescent="0.25">
      <c r="A35" s="13" t="s">
        <v>27</v>
      </c>
      <c r="B35" s="11" t="s">
        <v>178</v>
      </c>
      <c r="C35" s="11"/>
      <c r="D35" s="11" t="s">
        <v>113</v>
      </c>
      <c r="E35" s="11" t="s">
        <v>131</v>
      </c>
      <c r="F35" s="11"/>
      <c r="G35" s="11">
        <v>1</v>
      </c>
      <c r="H35" s="11">
        <v>1</v>
      </c>
      <c r="I35" s="11">
        <v>1</v>
      </c>
      <c r="J35" s="11">
        <v>1</v>
      </c>
      <c r="K35" s="11">
        <v>1</v>
      </c>
      <c r="L35" s="11">
        <v>1</v>
      </c>
      <c r="M35" s="11">
        <v>1</v>
      </c>
      <c r="N35" s="11">
        <v>1</v>
      </c>
      <c r="O35" s="11">
        <v>1</v>
      </c>
      <c r="P35" s="11">
        <v>1</v>
      </c>
      <c r="Q35" s="11">
        <v>1</v>
      </c>
      <c r="R35" s="11">
        <v>1</v>
      </c>
      <c r="S35" s="11">
        <v>1</v>
      </c>
      <c r="T35" s="11">
        <v>1</v>
      </c>
      <c r="U35" s="11">
        <v>1</v>
      </c>
      <c r="V35" s="11">
        <v>1</v>
      </c>
      <c r="W35" s="11">
        <v>1</v>
      </c>
      <c r="X35" s="11">
        <v>1</v>
      </c>
      <c r="Y35" s="11">
        <v>1</v>
      </c>
      <c r="Z35" s="11">
        <v>1</v>
      </c>
      <c r="AA35" s="11">
        <v>1</v>
      </c>
      <c r="AB35" s="11">
        <v>1</v>
      </c>
      <c r="AC35" s="11">
        <v>1</v>
      </c>
      <c r="AD35" s="11">
        <v>1</v>
      </c>
      <c r="AE35" s="11">
        <v>1</v>
      </c>
      <c r="AF35" s="11">
        <v>1</v>
      </c>
      <c r="AG35" s="11">
        <v>1</v>
      </c>
      <c r="AH35" s="11">
        <v>1</v>
      </c>
      <c r="AI35" s="11">
        <v>1</v>
      </c>
      <c r="AJ35" s="11">
        <v>1</v>
      </c>
      <c r="AK35" s="11">
        <v>1</v>
      </c>
      <c r="AL35" s="11" t="s">
        <v>170</v>
      </c>
      <c r="AM35" s="11">
        <v>1</v>
      </c>
    </row>
    <row r="36" spans="1:39" ht="14.7" customHeight="1" x14ac:dyDescent="0.25">
      <c r="A36" s="13" t="s">
        <v>29</v>
      </c>
      <c r="B36" s="11" t="s">
        <v>178</v>
      </c>
      <c r="C36" s="11"/>
      <c r="D36" s="11" t="s">
        <v>113</v>
      </c>
      <c r="E36" s="11" t="s">
        <v>135</v>
      </c>
      <c r="F36" s="11"/>
      <c r="G36" s="11">
        <v>1</v>
      </c>
      <c r="H36" s="11">
        <v>1</v>
      </c>
      <c r="I36" s="11">
        <v>1</v>
      </c>
      <c r="J36" s="11">
        <v>1</v>
      </c>
      <c r="K36" s="11">
        <v>1</v>
      </c>
      <c r="L36" s="11">
        <v>1</v>
      </c>
      <c r="M36" s="11">
        <v>1</v>
      </c>
      <c r="N36" s="11">
        <v>1</v>
      </c>
      <c r="O36" s="11">
        <v>1</v>
      </c>
      <c r="P36" s="11">
        <v>1</v>
      </c>
      <c r="Q36" s="11">
        <v>1</v>
      </c>
      <c r="R36" s="11">
        <v>1</v>
      </c>
      <c r="S36" s="11">
        <v>1</v>
      </c>
      <c r="T36" s="11">
        <v>1</v>
      </c>
      <c r="U36" s="11">
        <v>1</v>
      </c>
      <c r="V36" s="11">
        <v>1</v>
      </c>
      <c r="W36" s="11">
        <v>1</v>
      </c>
      <c r="X36" s="11">
        <v>1</v>
      </c>
      <c r="Y36" s="11">
        <v>1</v>
      </c>
      <c r="Z36" s="11">
        <v>1</v>
      </c>
      <c r="AA36" s="11">
        <v>1</v>
      </c>
      <c r="AB36" s="11">
        <v>1</v>
      </c>
      <c r="AC36" s="11">
        <v>1</v>
      </c>
      <c r="AD36" s="11">
        <v>1</v>
      </c>
      <c r="AE36" s="11">
        <v>1</v>
      </c>
      <c r="AF36" s="11">
        <v>1</v>
      </c>
      <c r="AG36" s="11">
        <v>1</v>
      </c>
      <c r="AH36" s="11">
        <v>1</v>
      </c>
      <c r="AI36" s="11">
        <v>1</v>
      </c>
      <c r="AJ36" s="11">
        <v>1</v>
      </c>
      <c r="AK36" s="11">
        <v>1</v>
      </c>
      <c r="AL36" s="11" t="s">
        <v>170</v>
      </c>
      <c r="AM36" s="11">
        <v>1</v>
      </c>
    </row>
    <row r="37" spans="1:39" ht="14.7" customHeight="1" x14ac:dyDescent="0.25">
      <c r="A37" s="13" t="s">
        <v>31</v>
      </c>
      <c r="B37" s="11" t="s">
        <v>208</v>
      </c>
      <c r="C37" s="11"/>
      <c r="D37" s="11" t="s">
        <v>113</v>
      </c>
      <c r="E37" s="11" t="s">
        <v>120</v>
      </c>
      <c r="F37" s="11"/>
      <c r="G37" s="11">
        <v>1</v>
      </c>
      <c r="H37" s="11">
        <v>1</v>
      </c>
      <c r="I37" s="11">
        <v>1</v>
      </c>
      <c r="J37" s="11">
        <v>1</v>
      </c>
      <c r="K37" s="11">
        <v>1</v>
      </c>
      <c r="L37" s="11">
        <v>1</v>
      </c>
      <c r="M37" s="11">
        <v>1</v>
      </c>
      <c r="N37" s="11">
        <v>1</v>
      </c>
      <c r="O37" s="11">
        <v>1</v>
      </c>
      <c r="P37" s="11">
        <v>1</v>
      </c>
      <c r="Q37" s="11">
        <v>1</v>
      </c>
      <c r="R37" s="11">
        <v>1</v>
      </c>
      <c r="S37" s="11">
        <v>1</v>
      </c>
      <c r="T37" s="11">
        <v>1</v>
      </c>
      <c r="U37" s="11">
        <v>1</v>
      </c>
      <c r="V37" s="11">
        <v>1</v>
      </c>
      <c r="W37" s="11">
        <v>1</v>
      </c>
      <c r="X37" s="11">
        <v>1</v>
      </c>
      <c r="Y37" s="11">
        <v>1</v>
      </c>
      <c r="Z37" s="11">
        <v>1</v>
      </c>
      <c r="AA37" s="11">
        <v>1</v>
      </c>
      <c r="AB37" s="11">
        <v>1</v>
      </c>
      <c r="AC37" s="11">
        <v>1</v>
      </c>
      <c r="AD37" s="11">
        <v>1</v>
      </c>
      <c r="AE37" s="11">
        <v>1</v>
      </c>
      <c r="AF37" s="11">
        <v>1</v>
      </c>
      <c r="AG37" s="11">
        <v>1</v>
      </c>
      <c r="AH37" s="11">
        <v>1</v>
      </c>
      <c r="AI37" s="11">
        <v>1</v>
      </c>
      <c r="AJ37" s="11">
        <v>1</v>
      </c>
      <c r="AK37" s="11">
        <v>1</v>
      </c>
      <c r="AL37" s="11" t="s">
        <v>170</v>
      </c>
      <c r="AM37" s="11">
        <v>1</v>
      </c>
    </row>
    <row r="38" spans="1:39" ht="14.7" customHeight="1" x14ac:dyDescent="0.25">
      <c r="A38" s="13" t="s">
        <v>33</v>
      </c>
      <c r="B38" s="11" t="s">
        <v>180</v>
      </c>
      <c r="C38" s="11"/>
      <c r="D38" s="11" t="s">
        <v>113</v>
      </c>
      <c r="E38" s="11" t="s">
        <v>143</v>
      </c>
      <c r="F38" s="11"/>
      <c r="G38" s="11">
        <v>1</v>
      </c>
      <c r="H38" s="11">
        <v>1</v>
      </c>
      <c r="I38" s="11">
        <v>1</v>
      </c>
      <c r="J38" s="11">
        <v>1</v>
      </c>
      <c r="K38" s="11">
        <v>1</v>
      </c>
      <c r="L38" s="11">
        <v>1</v>
      </c>
      <c r="M38" s="11">
        <v>1</v>
      </c>
      <c r="N38" s="11">
        <v>1</v>
      </c>
      <c r="O38" s="11">
        <v>1</v>
      </c>
      <c r="P38" s="11">
        <v>1</v>
      </c>
      <c r="Q38" s="11">
        <v>1</v>
      </c>
      <c r="R38" s="11">
        <v>1</v>
      </c>
      <c r="S38" s="11">
        <v>1</v>
      </c>
      <c r="T38" s="11">
        <v>1</v>
      </c>
      <c r="U38" s="11">
        <v>1</v>
      </c>
      <c r="V38" s="11">
        <v>1</v>
      </c>
      <c r="W38" s="11">
        <v>1</v>
      </c>
      <c r="X38" s="11">
        <v>1</v>
      </c>
      <c r="Y38" s="11">
        <v>1</v>
      </c>
      <c r="Z38" s="11">
        <v>1</v>
      </c>
      <c r="AA38" s="11">
        <v>1</v>
      </c>
      <c r="AB38" s="11">
        <v>1</v>
      </c>
      <c r="AC38" s="11">
        <v>1</v>
      </c>
      <c r="AD38" s="11">
        <v>1</v>
      </c>
      <c r="AE38" s="11">
        <v>1</v>
      </c>
      <c r="AF38" s="11">
        <v>1</v>
      </c>
      <c r="AG38" s="11">
        <v>1</v>
      </c>
      <c r="AH38" s="11">
        <v>1</v>
      </c>
      <c r="AI38" s="11">
        <v>1</v>
      </c>
      <c r="AJ38" s="11">
        <v>1</v>
      </c>
      <c r="AK38" s="11">
        <v>1</v>
      </c>
      <c r="AL38" s="11" t="s">
        <v>170</v>
      </c>
      <c r="AM38" s="11">
        <v>1</v>
      </c>
    </row>
    <row r="39" spans="1:39" ht="14.7" customHeight="1" x14ac:dyDescent="0.25">
      <c r="A39" s="13" t="s">
        <v>35</v>
      </c>
      <c r="B39" s="11" t="s">
        <v>177</v>
      </c>
      <c r="C39" s="11"/>
      <c r="D39" s="11" t="s">
        <v>113</v>
      </c>
      <c r="E39" s="11" t="s">
        <v>145</v>
      </c>
      <c r="F39" s="11"/>
      <c r="G39" s="11">
        <v>1</v>
      </c>
      <c r="H39" s="11">
        <v>1</v>
      </c>
      <c r="I39" s="11">
        <v>1</v>
      </c>
      <c r="J39" s="11">
        <v>1</v>
      </c>
      <c r="K39" s="11">
        <v>1</v>
      </c>
      <c r="L39" s="11">
        <v>1</v>
      </c>
      <c r="M39" s="11">
        <v>1</v>
      </c>
      <c r="N39" s="11">
        <v>1</v>
      </c>
      <c r="O39" s="11">
        <v>1</v>
      </c>
      <c r="P39" s="11">
        <v>1</v>
      </c>
      <c r="Q39" s="11">
        <v>1</v>
      </c>
      <c r="R39" s="11">
        <v>1</v>
      </c>
      <c r="S39" s="11">
        <v>1</v>
      </c>
      <c r="T39" s="11">
        <v>1</v>
      </c>
      <c r="U39" s="11">
        <v>1</v>
      </c>
      <c r="V39" s="11">
        <v>1</v>
      </c>
      <c r="W39" s="11">
        <v>1</v>
      </c>
      <c r="X39" s="11">
        <v>1</v>
      </c>
      <c r="Y39" s="11">
        <v>1</v>
      </c>
      <c r="Z39" s="11">
        <v>1</v>
      </c>
      <c r="AA39" s="11">
        <v>1</v>
      </c>
      <c r="AB39" s="11">
        <v>1</v>
      </c>
      <c r="AC39" s="11">
        <v>1</v>
      </c>
      <c r="AD39" s="11">
        <v>1</v>
      </c>
      <c r="AE39" s="11">
        <v>1</v>
      </c>
      <c r="AF39" s="11">
        <v>1</v>
      </c>
      <c r="AG39" s="11">
        <v>1</v>
      </c>
      <c r="AH39" s="11">
        <v>1</v>
      </c>
      <c r="AI39" s="11">
        <v>1</v>
      </c>
      <c r="AJ39" s="11">
        <v>1</v>
      </c>
      <c r="AK39" s="11">
        <v>1</v>
      </c>
      <c r="AL39" s="11" t="s">
        <v>170</v>
      </c>
      <c r="AM39" s="11">
        <v>1</v>
      </c>
    </row>
    <row r="40" spans="1:39" ht="14.7" customHeight="1" x14ac:dyDescent="0.25">
      <c r="A40" s="13" t="s">
        <v>37</v>
      </c>
      <c r="B40" s="11" t="s">
        <v>194</v>
      </c>
      <c r="C40" s="11"/>
      <c r="D40" s="11" t="s">
        <v>113</v>
      </c>
      <c r="E40" s="11" t="s">
        <v>137</v>
      </c>
      <c r="F40" s="11"/>
      <c r="G40" s="11">
        <v>1</v>
      </c>
      <c r="H40" s="11">
        <v>1</v>
      </c>
      <c r="I40" s="11">
        <v>1</v>
      </c>
      <c r="J40" s="11">
        <v>1</v>
      </c>
      <c r="K40" s="11">
        <v>1</v>
      </c>
      <c r="L40" s="11">
        <v>1</v>
      </c>
      <c r="M40" s="11">
        <v>1</v>
      </c>
      <c r="N40" s="11">
        <v>1</v>
      </c>
      <c r="O40" s="11">
        <v>1</v>
      </c>
      <c r="P40" s="11">
        <v>1</v>
      </c>
      <c r="Q40" s="11">
        <v>1</v>
      </c>
      <c r="R40" s="11">
        <v>1</v>
      </c>
      <c r="S40" s="11">
        <v>1</v>
      </c>
      <c r="T40" s="11">
        <v>1</v>
      </c>
      <c r="U40" s="11">
        <v>1</v>
      </c>
      <c r="V40" s="11">
        <v>1</v>
      </c>
      <c r="W40" s="11">
        <v>1</v>
      </c>
      <c r="X40" s="11">
        <v>1</v>
      </c>
      <c r="Y40" s="11">
        <v>1</v>
      </c>
      <c r="Z40" s="11">
        <v>1</v>
      </c>
      <c r="AA40" s="11">
        <v>1</v>
      </c>
      <c r="AB40" s="11">
        <v>1</v>
      </c>
      <c r="AC40" s="11">
        <v>1</v>
      </c>
      <c r="AD40" s="11">
        <v>1</v>
      </c>
      <c r="AE40" s="11">
        <v>1</v>
      </c>
      <c r="AF40" s="11">
        <v>1</v>
      </c>
      <c r="AG40" s="11">
        <v>1</v>
      </c>
      <c r="AH40" s="11">
        <v>1</v>
      </c>
      <c r="AI40" s="11">
        <v>1</v>
      </c>
      <c r="AJ40" s="11">
        <v>1</v>
      </c>
      <c r="AK40" s="11">
        <v>1</v>
      </c>
      <c r="AL40" s="11"/>
      <c r="AM40" s="11">
        <v>1</v>
      </c>
    </row>
    <row r="41" spans="1:39" ht="14.7" customHeight="1" x14ac:dyDescent="0.25">
      <c r="A41" s="13" t="s">
        <v>39</v>
      </c>
      <c r="B41" s="11" t="s">
        <v>169</v>
      </c>
      <c r="C41" s="11"/>
      <c r="D41" s="11" t="s">
        <v>113</v>
      </c>
      <c r="E41" s="11" t="s">
        <v>141</v>
      </c>
      <c r="F41" s="11"/>
      <c r="G41" s="11">
        <v>1</v>
      </c>
      <c r="H41" s="11">
        <v>1</v>
      </c>
      <c r="I41" s="11">
        <v>1</v>
      </c>
      <c r="J41" s="11">
        <v>1</v>
      </c>
      <c r="K41" s="11">
        <v>1</v>
      </c>
      <c r="L41" s="11">
        <v>1</v>
      </c>
      <c r="M41" s="11">
        <v>1</v>
      </c>
      <c r="N41" s="11">
        <v>1</v>
      </c>
      <c r="O41" s="11">
        <v>1</v>
      </c>
      <c r="P41" s="11">
        <v>1</v>
      </c>
      <c r="Q41" s="11">
        <v>1</v>
      </c>
      <c r="R41" s="11">
        <v>1</v>
      </c>
      <c r="S41" s="11">
        <v>1</v>
      </c>
      <c r="T41" s="11">
        <v>1</v>
      </c>
      <c r="U41" s="11">
        <v>1</v>
      </c>
      <c r="V41" s="11">
        <v>1</v>
      </c>
      <c r="W41" s="11">
        <v>1</v>
      </c>
      <c r="X41" s="11">
        <v>1</v>
      </c>
      <c r="Y41" s="11">
        <v>1</v>
      </c>
      <c r="Z41" s="11">
        <v>1</v>
      </c>
      <c r="AA41" s="11">
        <v>1</v>
      </c>
      <c r="AB41" s="11">
        <v>1</v>
      </c>
      <c r="AC41" s="11">
        <v>1</v>
      </c>
      <c r="AD41" s="11">
        <v>1</v>
      </c>
      <c r="AE41" s="11">
        <v>1</v>
      </c>
      <c r="AF41" s="11">
        <v>1</v>
      </c>
      <c r="AG41" s="11">
        <v>1</v>
      </c>
      <c r="AH41" s="11">
        <v>1</v>
      </c>
      <c r="AI41" s="11">
        <v>1</v>
      </c>
      <c r="AJ41" s="11">
        <v>1</v>
      </c>
      <c r="AK41" s="11">
        <v>1</v>
      </c>
      <c r="AL41" s="11" t="s">
        <v>170</v>
      </c>
      <c r="AM41" s="11">
        <v>1</v>
      </c>
    </row>
    <row r="42" spans="1:39" ht="14.7" customHeight="1" x14ac:dyDescent="0.25">
      <c r="A42" s="13" t="s">
        <v>41</v>
      </c>
      <c r="B42" s="11" t="s">
        <v>175</v>
      </c>
      <c r="C42" s="11"/>
      <c r="D42" s="11" t="s">
        <v>113</v>
      </c>
      <c r="E42" s="11" t="s">
        <v>147</v>
      </c>
      <c r="F42" s="11"/>
      <c r="G42" s="11">
        <v>1</v>
      </c>
      <c r="H42" s="11">
        <v>1</v>
      </c>
      <c r="I42" s="11">
        <v>1</v>
      </c>
      <c r="J42" s="11">
        <v>1</v>
      </c>
      <c r="K42" s="11">
        <v>1</v>
      </c>
      <c r="L42" s="11">
        <v>1</v>
      </c>
      <c r="M42" s="11">
        <v>1</v>
      </c>
      <c r="N42" s="11">
        <v>1</v>
      </c>
      <c r="O42" s="11">
        <v>1</v>
      </c>
      <c r="P42" s="11">
        <v>1</v>
      </c>
      <c r="Q42" s="11">
        <v>1</v>
      </c>
      <c r="R42" s="11">
        <v>1</v>
      </c>
      <c r="S42" s="11">
        <v>1</v>
      </c>
      <c r="T42" s="11">
        <v>1</v>
      </c>
      <c r="U42" s="11">
        <v>1</v>
      </c>
      <c r="V42" s="11">
        <v>1</v>
      </c>
      <c r="W42" s="11">
        <v>1</v>
      </c>
      <c r="X42" s="11">
        <v>1</v>
      </c>
      <c r="Y42" s="11">
        <v>1</v>
      </c>
      <c r="Z42" s="11">
        <v>1</v>
      </c>
      <c r="AA42" s="11">
        <v>1</v>
      </c>
      <c r="AB42" s="11">
        <v>1</v>
      </c>
      <c r="AC42" s="11">
        <v>1</v>
      </c>
      <c r="AD42" s="11">
        <v>1</v>
      </c>
      <c r="AE42" s="11">
        <v>1</v>
      </c>
      <c r="AF42" s="11">
        <v>1</v>
      </c>
      <c r="AG42" s="11">
        <v>1</v>
      </c>
      <c r="AH42" s="11">
        <v>1</v>
      </c>
      <c r="AI42" s="11">
        <v>1</v>
      </c>
      <c r="AJ42" s="11">
        <v>1</v>
      </c>
      <c r="AK42" s="11">
        <v>1</v>
      </c>
      <c r="AL42" s="11" t="s">
        <v>170</v>
      </c>
      <c r="AM42" s="11">
        <v>1</v>
      </c>
    </row>
    <row r="43" spans="1:39" ht="14.7" customHeight="1" x14ac:dyDescent="0.25">
      <c r="A43" s="13" t="s">
        <v>42</v>
      </c>
      <c r="B43" s="11" t="s">
        <v>180</v>
      </c>
      <c r="C43" s="11"/>
      <c r="D43" s="11" t="s">
        <v>113</v>
      </c>
      <c r="E43" s="11" t="s">
        <v>149</v>
      </c>
      <c r="F43" s="11"/>
      <c r="G43" s="11">
        <v>1</v>
      </c>
      <c r="H43" s="11">
        <v>1</v>
      </c>
      <c r="I43" s="11">
        <v>1</v>
      </c>
      <c r="J43" s="11">
        <v>1</v>
      </c>
      <c r="K43" s="11">
        <v>1</v>
      </c>
      <c r="L43" s="11">
        <v>1</v>
      </c>
      <c r="M43" s="11">
        <v>1</v>
      </c>
      <c r="N43" s="11">
        <v>1</v>
      </c>
      <c r="O43" s="11">
        <v>1</v>
      </c>
      <c r="P43" s="11">
        <v>1</v>
      </c>
      <c r="Q43" s="11">
        <v>1</v>
      </c>
      <c r="R43" s="11">
        <v>1</v>
      </c>
      <c r="S43" s="11">
        <v>1</v>
      </c>
      <c r="T43" s="11">
        <v>1</v>
      </c>
      <c r="U43" s="11">
        <v>1</v>
      </c>
      <c r="V43" s="11">
        <v>1</v>
      </c>
      <c r="W43" s="11">
        <v>1</v>
      </c>
      <c r="X43" s="11">
        <v>1</v>
      </c>
      <c r="Y43" s="11">
        <v>1</v>
      </c>
      <c r="Z43" s="11">
        <v>1</v>
      </c>
      <c r="AA43" s="11">
        <v>1</v>
      </c>
      <c r="AB43" s="11">
        <v>1</v>
      </c>
      <c r="AC43" s="11">
        <v>1</v>
      </c>
      <c r="AD43" s="11">
        <v>1</v>
      </c>
      <c r="AE43" s="11">
        <v>1</v>
      </c>
      <c r="AF43" s="11">
        <v>1</v>
      </c>
      <c r="AG43" s="11">
        <v>1</v>
      </c>
      <c r="AH43" s="11">
        <v>1</v>
      </c>
      <c r="AI43" s="11">
        <v>1</v>
      </c>
      <c r="AJ43" s="11">
        <v>1</v>
      </c>
      <c r="AK43" s="11">
        <v>1</v>
      </c>
      <c r="AL43" s="11"/>
      <c r="AM43" s="11"/>
    </row>
    <row r="44" spans="1:39" ht="14.7" customHeight="1" x14ac:dyDescent="0.25">
      <c r="A44" s="13" t="s">
        <v>23</v>
      </c>
      <c r="B44" s="11" t="s">
        <v>180</v>
      </c>
      <c r="C44" s="11"/>
      <c r="D44" s="11" t="s">
        <v>149</v>
      </c>
      <c r="E44" s="11" t="s">
        <v>139</v>
      </c>
      <c r="F44" s="11"/>
      <c r="G44" s="11">
        <v>1</v>
      </c>
      <c r="H44" s="11">
        <v>1</v>
      </c>
      <c r="I44" s="11">
        <v>1</v>
      </c>
      <c r="J44" s="11">
        <v>1</v>
      </c>
      <c r="K44" s="11">
        <v>1</v>
      </c>
      <c r="L44" s="11">
        <v>1</v>
      </c>
      <c r="M44" s="11">
        <v>1</v>
      </c>
      <c r="N44" s="11">
        <v>1</v>
      </c>
      <c r="O44" s="11">
        <v>1</v>
      </c>
      <c r="P44" s="11">
        <v>1</v>
      </c>
      <c r="Q44" s="11">
        <v>1</v>
      </c>
      <c r="R44" s="11">
        <v>1</v>
      </c>
      <c r="S44" s="11">
        <v>1</v>
      </c>
      <c r="T44" s="11">
        <v>1</v>
      </c>
      <c r="U44" s="11">
        <v>1</v>
      </c>
      <c r="V44" s="11">
        <v>1</v>
      </c>
      <c r="W44" s="11">
        <v>1</v>
      </c>
      <c r="X44" s="11">
        <v>1</v>
      </c>
      <c r="Y44" s="11">
        <v>1</v>
      </c>
      <c r="Z44" s="11">
        <v>1</v>
      </c>
      <c r="AA44" s="11">
        <v>1</v>
      </c>
      <c r="AB44" s="11">
        <v>1</v>
      </c>
      <c r="AC44" s="11">
        <v>1</v>
      </c>
      <c r="AD44" s="11">
        <v>1</v>
      </c>
      <c r="AE44" s="11">
        <v>1</v>
      </c>
      <c r="AF44" s="11">
        <v>1</v>
      </c>
      <c r="AG44" s="11">
        <v>1</v>
      </c>
      <c r="AH44" s="11">
        <v>1</v>
      </c>
      <c r="AI44" s="11">
        <v>1</v>
      </c>
      <c r="AJ44" s="11">
        <v>1</v>
      </c>
      <c r="AK44" s="11">
        <v>1</v>
      </c>
      <c r="AL44" s="11" t="s">
        <v>170</v>
      </c>
      <c r="AM44" s="11">
        <v>1</v>
      </c>
    </row>
    <row r="45" spans="1:39" ht="14.7" customHeight="1" x14ac:dyDescent="0.25">
      <c r="A45" s="13" t="s">
        <v>23</v>
      </c>
      <c r="B45" s="11" t="s">
        <v>231</v>
      </c>
      <c r="C45" s="11"/>
      <c r="D45" s="11" t="s">
        <v>113</v>
      </c>
      <c r="E45" s="11" t="s">
        <v>139</v>
      </c>
      <c r="F45" s="11"/>
      <c r="G45" s="11">
        <v>1</v>
      </c>
      <c r="H45" s="11">
        <v>1</v>
      </c>
      <c r="I45" s="11">
        <v>1</v>
      </c>
      <c r="J45" s="11">
        <v>1</v>
      </c>
      <c r="K45" s="11">
        <v>1</v>
      </c>
      <c r="L45" s="11">
        <v>1</v>
      </c>
      <c r="M45" s="11">
        <v>1</v>
      </c>
      <c r="N45" s="11">
        <v>1</v>
      </c>
      <c r="O45" s="11">
        <v>1</v>
      </c>
      <c r="P45" s="11">
        <v>1</v>
      </c>
      <c r="Q45" s="11">
        <v>1</v>
      </c>
      <c r="R45" s="11">
        <v>1</v>
      </c>
      <c r="S45" s="11">
        <v>1</v>
      </c>
      <c r="T45" s="11">
        <v>1</v>
      </c>
      <c r="U45" s="11">
        <v>1</v>
      </c>
      <c r="V45" s="11">
        <v>1</v>
      </c>
      <c r="W45" s="11">
        <v>1</v>
      </c>
      <c r="X45" s="11">
        <v>1</v>
      </c>
      <c r="Y45" s="11">
        <v>1</v>
      </c>
      <c r="Z45" s="11">
        <v>1</v>
      </c>
      <c r="AA45" s="11">
        <v>1</v>
      </c>
      <c r="AB45" s="11">
        <v>1</v>
      </c>
      <c r="AC45" s="11">
        <v>1</v>
      </c>
      <c r="AD45" s="11">
        <v>1</v>
      </c>
      <c r="AE45" s="11">
        <v>1</v>
      </c>
      <c r="AF45" s="11">
        <v>1</v>
      </c>
      <c r="AG45" s="11">
        <v>1</v>
      </c>
      <c r="AH45" s="11">
        <v>1</v>
      </c>
      <c r="AI45" s="11">
        <v>1</v>
      </c>
      <c r="AJ45" s="11">
        <v>1</v>
      </c>
      <c r="AK45" s="11">
        <v>1</v>
      </c>
      <c r="AL45" s="11" t="s">
        <v>170</v>
      </c>
      <c r="AM45" s="11">
        <v>1</v>
      </c>
    </row>
    <row r="46" spans="1:39" ht="14.7" customHeight="1" x14ac:dyDescent="0.25">
      <c r="A46" s="13" t="s">
        <v>47</v>
      </c>
      <c r="B46" s="11" t="s">
        <v>178</v>
      </c>
      <c r="C46" s="11"/>
      <c r="D46" s="11" t="s">
        <v>113</v>
      </c>
      <c r="E46" s="11" t="s">
        <v>129</v>
      </c>
      <c r="F46" s="11"/>
      <c r="G46" s="11">
        <v>1</v>
      </c>
      <c r="H46" s="11">
        <v>1</v>
      </c>
      <c r="I46" s="11">
        <v>1</v>
      </c>
      <c r="J46" s="11">
        <v>1</v>
      </c>
      <c r="K46" s="11">
        <v>1</v>
      </c>
      <c r="L46" s="11">
        <v>1</v>
      </c>
      <c r="M46" s="11">
        <v>1</v>
      </c>
      <c r="N46" s="11">
        <v>1</v>
      </c>
      <c r="O46" s="11">
        <v>1</v>
      </c>
      <c r="P46" s="11">
        <v>1</v>
      </c>
      <c r="Q46" s="11">
        <v>1</v>
      </c>
      <c r="R46" s="11">
        <v>1</v>
      </c>
      <c r="S46" s="11">
        <v>1</v>
      </c>
      <c r="T46" s="11">
        <v>1</v>
      </c>
      <c r="U46" s="11">
        <v>1</v>
      </c>
      <c r="V46" s="11">
        <v>1</v>
      </c>
      <c r="W46" s="11">
        <v>1</v>
      </c>
      <c r="X46" s="11">
        <v>1</v>
      </c>
      <c r="Y46" s="11">
        <v>1</v>
      </c>
      <c r="Z46" s="11">
        <v>1</v>
      </c>
      <c r="AA46" s="11">
        <v>1</v>
      </c>
      <c r="AB46" s="11">
        <v>1</v>
      </c>
      <c r="AC46" s="11">
        <v>1</v>
      </c>
      <c r="AD46" s="11">
        <v>1</v>
      </c>
      <c r="AE46" s="11">
        <v>1</v>
      </c>
      <c r="AF46" s="11">
        <v>1</v>
      </c>
      <c r="AG46" s="11">
        <v>1</v>
      </c>
      <c r="AH46" s="11">
        <v>1</v>
      </c>
      <c r="AI46" s="11">
        <v>1</v>
      </c>
      <c r="AJ46" s="11">
        <v>1</v>
      </c>
      <c r="AK46" s="11">
        <v>1</v>
      </c>
      <c r="AL46" s="11" t="s">
        <v>170</v>
      </c>
      <c r="AM46" s="11">
        <v>1</v>
      </c>
    </row>
    <row r="47" spans="1:39" ht="14.7" customHeight="1" x14ac:dyDescent="0.25">
      <c r="A47" s="13" t="s">
        <v>49</v>
      </c>
      <c r="B47" s="11" t="s">
        <v>178</v>
      </c>
      <c r="C47" s="11"/>
      <c r="D47" s="11" t="s">
        <v>113</v>
      </c>
      <c r="E47" s="11" t="s">
        <v>127</v>
      </c>
      <c r="F47" s="11"/>
      <c r="G47" s="11">
        <v>1</v>
      </c>
      <c r="H47" s="11">
        <v>1</v>
      </c>
      <c r="I47" s="11">
        <v>1</v>
      </c>
      <c r="J47" s="11">
        <v>1</v>
      </c>
      <c r="K47" s="11">
        <v>1</v>
      </c>
      <c r="L47" s="11">
        <v>1</v>
      </c>
      <c r="M47" s="11">
        <v>1</v>
      </c>
      <c r="N47" s="11">
        <v>1</v>
      </c>
      <c r="O47" s="11">
        <v>1</v>
      </c>
      <c r="P47" s="11">
        <v>1</v>
      </c>
      <c r="Q47" s="11">
        <v>1</v>
      </c>
      <c r="R47" s="11">
        <v>1</v>
      </c>
      <c r="S47" s="11">
        <v>1</v>
      </c>
      <c r="T47" s="11">
        <v>1</v>
      </c>
      <c r="U47" s="11">
        <v>1</v>
      </c>
      <c r="V47" s="11">
        <v>1</v>
      </c>
      <c r="W47" s="11">
        <v>1</v>
      </c>
      <c r="X47" s="11">
        <v>1</v>
      </c>
      <c r="Y47" s="11">
        <v>1</v>
      </c>
      <c r="Z47" s="11">
        <v>1</v>
      </c>
      <c r="AA47" s="11">
        <v>1</v>
      </c>
      <c r="AB47" s="11">
        <v>1</v>
      </c>
      <c r="AC47" s="11">
        <v>1</v>
      </c>
      <c r="AD47" s="11">
        <v>1</v>
      </c>
      <c r="AE47" s="11">
        <v>1</v>
      </c>
      <c r="AF47" s="11">
        <v>1</v>
      </c>
      <c r="AG47" s="11">
        <v>1</v>
      </c>
      <c r="AH47" s="11">
        <v>1</v>
      </c>
      <c r="AI47" s="11">
        <v>1</v>
      </c>
      <c r="AJ47" s="11">
        <v>1</v>
      </c>
      <c r="AK47" s="11">
        <v>1</v>
      </c>
      <c r="AL47" s="11" t="s">
        <v>170</v>
      </c>
      <c r="AM47" s="11">
        <v>1</v>
      </c>
    </row>
    <row r="48" spans="1:39" ht="14.7" customHeight="1" x14ac:dyDescent="0.25">
      <c r="A48" s="13" t="s">
        <v>51</v>
      </c>
      <c r="B48" s="11" t="s">
        <v>178</v>
      </c>
      <c r="C48" s="11"/>
      <c r="D48" s="11" t="s">
        <v>113</v>
      </c>
      <c r="E48" s="11" t="s">
        <v>118</v>
      </c>
      <c r="F48" s="11"/>
      <c r="G48" s="11">
        <v>1</v>
      </c>
      <c r="H48" s="11">
        <v>1</v>
      </c>
      <c r="I48" s="11">
        <v>1</v>
      </c>
      <c r="J48" s="11">
        <v>1</v>
      </c>
      <c r="K48" s="11">
        <v>1</v>
      </c>
      <c r="L48" s="11">
        <v>1</v>
      </c>
      <c r="M48" s="11">
        <v>1</v>
      </c>
      <c r="N48" s="11">
        <v>1</v>
      </c>
      <c r="O48" s="11">
        <v>1</v>
      </c>
      <c r="P48" s="11">
        <v>1</v>
      </c>
      <c r="Q48" s="11">
        <v>1</v>
      </c>
      <c r="R48" s="11">
        <v>1</v>
      </c>
      <c r="S48" s="11">
        <v>1</v>
      </c>
      <c r="T48" s="11">
        <v>1</v>
      </c>
      <c r="U48" s="11">
        <v>1</v>
      </c>
      <c r="V48" s="11">
        <v>1</v>
      </c>
      <c r="W48" s="11">
        <v>1</v>
      </c>
      <c r="X48" s="11">
        <v>1</v>
      </c>
      <c r="Y48" s="11">
        <v>1</v>
      </c>
      <c r="Z48" s="11">
        <v>1</v>
      </c>
      <c r="AA48" s="11">
        <v>1</v>
      </c>
      <c r="AB48" s="11">
        <v>1</v>
      </c>
      <c r="AC48" s="11">
        <v>1</v>
      </c>
      <c r="AD48" s="11">
        <v>1</v>
      </c>
      <c r="AE48" s="11">
        <v>1</v>
      </c>
      <c r="AF48" s="11">
        <v>1</v>
      </c>
      <c r="AG48" s="11">
        <v>1</v>
      </c>
      <c r="AH48" s="11">
        <v>1</v>
      </c>
      <c r="AI48" s="11">
        <v>1</v>
      </c>
      <c r="AJ48" s="11">
        <v>1</v>
      </c>
      <c r="AK48" s="11">
        <v>1</v>
      </c>
      <c r="AL48" s="11" t="s">
        <v>170</v>
      </c>
      <c r="AM48" s="11">
        <v>1</v>
      </c>
    </row>
    <row r="49" spans="1:39" ht="14.7" customHeight="1" x14ac:dyDescent="0.25">
      <c r="A49" s="47" t="s">
        <v>43</v>
      </c>
      <c r="B49" s="11" t="s">
        <v>178</v>
      </c>
      <c r="C49" s="11" t="s">
        <v>179</v>
      </c>
      <c r="D49" s="11" t="s">
        <v>129</v>
      </c>
      <c r="E49" s="11" t="s">
        <v>79</v>
      </c>
      <c r="F49" s="11"/>
      <c r="G49" s="11">
        <v>0.84</v>
      </c>
      <c r="H49" s="11">
        <v>0.84</v>
      </c>
      <c r="I49" s="11">
        <v>0.84</v>
      </c>
      <c r="J49" s="11">
        <v>0.84</v>
      </c>
      <c r="K49" s="11">
        <v>0.84</v>
      </c>
      <c r="L49" s="11">
        <v>0.84</v>
      </c>
      <c r="M49" s="11">
        <v>0.84</v>
      </c>
      <c r="N49" s="11">
        <v>0.84</v>
      </c>
      <c r="O49" s="11">
        <v>0.84</v>
      </c>
      <c r="P49" s="11">
        <v>0.84</v>
      </c>
      <c r="Q49" s="11">
        <v>0.84</v>
      </c>
      <c r="R49" s="11">
        <v>0.84</v>
      </c>
      <c r="S49" s="11">
        <v>0.84</v>
      </c>
      <c r="T49" s="11">
        <v>0.84</v>
      </c>
      <c r="U49" s="11">
        <v>0.84</v>
      </c>
      <c r="V49" s="11">
        <v>0.84</v>
      </c>
      <c r="W49" s="11">
        <v>0.84</v>
      </c>
      <c r="X49" s="11">
        <v>0.84</v>
      </c>
      <c r="Y49" s="11">
        <v>0.84</v>
      </c>
      <c r="Z49" s="11">
        <v>0.84</v>
      </c>
      <c r="AA49" s="11">
        <v>0.84</v>
      </c>
      <c r="AB49" s="11">
        <v>0.84</v>
      </c>
      <c r="AC49" s="11">
        <v>0.84</v>
      </c>
      <c r="AD49" s="11">
        <v>0.84</v>
      </c>
      <c r="AE49" s="11">
        <v>0.84</v>
      </c>
      <c r="AF49" s="11">
        <v>0.84</v>
      </c>
      <c r="AG49" s="11">
        <v>0.84</v>
      </c>
      <c r="AH49" s="11">
        <v>0.84</v>
      </c>
      <c r="AI49" s="11">
        <v>0.84</v>
      </c>
      <c r="AJ49" s="11">
        <v>0.84</v>
      </c>
      <c r="AK49" s="11">
        <v>0.84</v>
      </c>
      <c r="AL49" s="11"/>
      <c r="AM49" s="11">
        <v>1</v>
      </c>
    </row>
    <row r="50" spans="1:39" ht="14.7" customHeight="1" x14ac:dyDescent="0.25">
      <c r="A50" s="49"/>
      <c r="B50" s="11" t="s">
        <v>178</v>
      </c>
      <c r="C50" s="11" t="s">
        <v>179</v>
      </c>
      <c r="D50" s="11" t="s">
        <v>127</v>
      </c>
      <c r="E50" s="11" t="s">
        <v>79</v>
      </c>
      <c r="F50" s="11"/>
      <c r="G50" s="11">
        <v>0.84</v>
      </c>
      <c r="H50" s="11">
        <v>0.84</v>
      </c>
      <c r="I50" s="11">
        <v>0.84</v>
      </c>
      <c r="J50" s="11">
        <v>0.84</v>
      </c>
      <c r="K50" s="11">
        <v>0.84</v>
      </c>
      <c r="L50" s="11">
        <v>0.84</v>
      </c>
      <c r="M50" s="11">
        <v>0.84</v>
      </c>
      <c r="N50" s="11">
        <v>0.84</v>
      </c>
      <c r="O50" s="11">
        <v>0.84</v>
      </c>
      <c r="P50" s="11">
        <v>0.84</v>
      </c>
      <c r="Q50" s="11">
        <v>0.84</v>
      </c>
      <c r="R50" s="11">
        <v>0.84</v>
      </c>
      <c r="S50" s="11">
        <v>0.84</v>
      </c>
      <c r="T50" s="11">
        <v>0.84</v>
      </c>
      <c r="U50" s="11">
        <v>0.84</v>
      </c>
      <c r="V50" s="11">
        <v>0.84</v>
      </c>
      <c r="W50" s="11">
        <v>0.84</v>
      </c>
      <c r="X50" s="11">
        <v>0.84</v>
      </c>
      <c r="Y50" s="11">
        <v>0.84</v>
      </c>
      <c r="Z50" s="11">
        <v>0.84</v>
      </c>
      <c r="AA50" s="11">
        <v>0.84</v>
      </c>
      <c r="AB50" s="11">
        <v>0.84</v>
      </c>
      <c r="AC50" s="11">
        <v>0.84</v>
      </c>
      <c r="AD50" s="11">
        <v>0.84</v>
      </c>
      <c r="AE50" s="11">
        <v>0.84</v>
      </c>
      <c r="AF50" s="11">
        <v>0.84</v>
      </c>
      <c r="AG50" s="11">
        <v>0.84</v>
      </c>
      <c r="AH50" s="11">
        <v>0.84</v>
      </c>
      <c r="AI50" s="11">
        <v>0.84</v>
      </c>
      <c r="AJ50" s="11">
        <v>0.84</v>
      </c>
      <c r="AK50" s="11">
        <v>0.84</v>
      </c>
      <c r="AL50" s="11"/>
      <c r="AM50" s="11">
        <v>1</v>
      </c>
    </row>
    <row r="51" spans="1:39" ht="14.7" customHeight="1" x14ac:dyDescent="0.25">
      <c r="A51" s="47" t="s">
        <v>45</v>
      </c>
      <c r="B51" s="11" t="s">
        <v>178</v>
      </c>
      <c r="C51" s="11" t="s">
        <v>179</v>
      </c>
      <c r="D51" s="11" t="s">
        <v>118</v>
      </c>
      <c r="E51" s="11" t="s">
        <v>79</v>
      </c>
      <c r="F51" s="11"/>
      <c r="G51" s="11">
        <v>0.5</v>
      </c>
      <c r="H51" s="11">
        <v>0.5</v>
      </c>
      <c r="I51" s="11">
        <v>0.5</v>
      </c>
      <c r="J51" s="11">
        <v>0.5</v>
      </c>
      <c r="K51" s="11">
        <v>0.5</v>
      </c>
      <c r="L51" s="11">
        <v>0.5</v>
      </c>
      <c r="M51" s="11">
        <v>0.5</v>
      </c>
      <c r="N51" s="11">
        <v>0.5</v>
      </c>
      <c r="O51" s="11">
        <v>0.5</v>
      </c>
      <c r="P51" s="11">
        <v>0.5</v>
      </c>
      <c r="Q51" s="11">
        <v>0.5</v>
      </c>
      <c r="R51" s="11">
        <v>0.5</v>
      </c>
      <c r="S51" s="11">
        <v>0.5</v>
      </c>
      <c r="T51" s="11">
        <v>0.5</v>
      </c>
      <c r="U51" s="11">
        <v>0.5</v>
      </c>
      <c r="V51" s="11">
        <v>0.5</v>
      </c>
      <c r="W51" s="11">
        <v>0.5</v>
      </c>
      <c r="X51" s="11">
        <v>0.5</v>
      </c>
      <c r="Y51" s="11">
        <v>0.5</v>
      </c>
      <c r="Z51" s="11">
        <v>0.5</v>
      </c>
      <c r="AA51" s="11">
        <v>0.5</v>
      </c>
      <c r="AB51" s="11">
        <v>0.5</v>
      </c>
      <c r="AC51" s="11">
        <v>0.5</v>
      </c>
      <c r="AD51" s="11">
        <v>0.5</v>
      </c>
      <c r="AE51" s="11">
        <v>0.5</v>
      </c>
      <c r="AF51" s="11">
        <v>0.5</v>
      </c>
      <c r="AG51" s="11">
        <v>0.5</v>
      </c>
      <c r="AH51" s="11">
        <v>0.5</v>
      </c>
      <c r="AI51" s="11">
        <v>0.5</v>
      </c>
      <c r="AJ51" s="11">
        <v>0.5</v>
      </c>
      <c r="AK51" s="11">
        <v>0.5</v>
      </c>
      <c r="AL51" s="11"/>
      <c r="AM51" s="11">
        <v>1</v>
      </c>
    </row>
    <row r="52" spans="1:39" ht="14.7" customHeight="1" x14ac:dyDescent="0.25">
      <c r="A52" s="49"/>
      <c r="B52" s="11" t="s">
        <v>178</v>
      </c>
      <c r="C52" s="11" t="s">
        <v>179</v>
      </c>
      <c r="D52" s="11" t="s">
        <v>118</v>
      </c>
      <c r="E52" s="11" t="s">
        <v>81</v>
      </c>
      <c r="F52" s="11"/>
      <c r="G52" s="11">
        <v>0.5</v>
      </c>
      <c r="H52" s="11">
        <v>0.5</v>
      </c>
      <c r="I52" s="11">
        <v>0.5</v>
      </c>
      <c r="J52" s="11">
        <v>0.5</v>
      </c>
      <c r="K52" s="11">
        <v>0.5</v>
      </c>
      <c r="L52" s="11">
        <v>0.5</v>
      </c>
      <c r="M52" s="11">
        <v>0.5</v>
      </c>
      <c r="N52" s="11">
        <v>0.5</v>
      </c>
      <c r="O52" s="11">
        <v>0.5</v>
      </c>
      <c r="P52" s="11">
        <v>0.5</v>
      </c>
      <c r="Q52" s="11">
        <v>0.5</v>
      </c>
      <c r="R52" s="11">
        <v>0.5</v>
      </c>
      <c r="S52" s="11">
        <v>0.5</v>
      </c>
      <c r="T52" s="11">
        <v>0.5</v>
      </c>
      <c r="U52" s="11">
        <v>0.5</v>
      </c>
      <c r="V52" s="11">
        <v>0.5</v>
      </c>
      <c r="W52" s="11">
        <v>0.5</v>
      </c>
      <c r="X52" s="11">
        <v>0.5</v>
      </c>
      <c r="Y52" s="11">
        <v>0.5</v>
      </c>
      <c r="Z52" s="11">
        <v>0.5</v>
      </c>
      <c r="AA52" s="11">
        <v>0.5</v>
      </c>
      <c r="AB52" s="11">
        <v>0.5</v>
      </c>
      <c r="AC52" s="11">
        <v>0.5</v>
      </c>
      <c r="AD52" s="11">
        <v>0.5</v>
      </c>
      <c r="AE52" s="11">
        <v>0.5</v>
      </c>
      <c r="AF52" s="11">
        <v>0.5</v>
      </c>
      <c r="AG52" s="11">
        <v>0.5</v>
      </c>
      <c r="AH52" s="11">
        <v>0.5</v>
      </c>
      <c r="AI52" s="11">
        <v>0.5</v>
      </c>
      <c r="AJ52" s="11">
        <v>0.5</v>
      </c>
      <c r="AK52" s="11">
        <v>0.5</v>
      </c>
      <c r="AL52" s="11"/>
      <c r="AM52" s="11">
        <v>1</v>
      </c>
    </row>
    <row r="53" spans="1:39" ht="14.7" customHeight="1" x14ac:dyDescent="0.25">
      <c r="A53" s="47" t="s">
        <v>53</v>
      </c>
      <c r="B53" s="11" t="s">
        <v>180</v>
      </c>
      <c r="C53" s="11" t="s">
        <v>170</v>
      </c>
      <c r="D53" s="11" t="s">
        <v>124</v>
      </c>
      <c r="E53" s="11" t="s">
        <v>111</v>
      </c>
      <c r="F53" s="11"/>
      <c r="G53" s="11">
        <v>1</v>
      </c>
      <c r="H53" s="11">
        <v>1</v>
      </c>
      <c r="I53" s="11">
        <v>1</v>
      </c>
      <c r="J53" s="11">
        <v>1</v>
      </c>
      <c r="K53" s="11">
        <v>1</v>
      </c>
      <c r="L53" s="11">
        <v>1</v>
      </c>
      <c r="M53" s="11">
        <v>1</v>
      </c>
      <c r="N53" s="11">
        <v>1</v>
      </c>
      <c r="O53" s="11">
        <v>1</v>
      </c>
      <c r="P53" s="11">
        <v>1</v>
      </c>
      <c r="Q53" s="11">
        <v>1</v>
      </c>
      <c r="R53" s="11">
        <v>1</v>
      </c>
      <c r="S53" s="11">
        <v>1</v>
      </c>
      <c r="T53" s="11">
        <v>1</v>
      </c>
      <c r="U53" s="11">
        <v>1</v>
      </c>
      <c r="V53" s="11">
        <v>1</v>
      </c>
      <c r="W53" s="11">
        <v>1</v>
      </c>
      <c r="X53" s="11">
        <v>1</v>
      </c>
      <c r="Y53" s="11">
        <v>1</v>
      </c>
      <c r="Z53" s="11">
        <v>1</v>
      </c>
      <c r="AA53" s="11">
        <v>1</v>
      </c>
      <c r="AB53" s="11">
        <v>1</v>
      </c>
      <c r="AC53" s="11">
        <v>1</v>
      </c>
      <c r="AD53" s="11">
        <v>1</v>
      </c>
      <c r="AE53" s="11">
        <v>1</v>
      </c>
      <c r="AF53" s="11">
        <v>1</v>
      </c>
      <c r="AG53" s="11">
        <v>1</v>
      </c>
      <c r="AH53" s="11">
        <v>1</v>
      </c>
      <c r="AI53" s="11">
        <v>1</v>
      </c>
      <c r="AJ53" s="11">
        <v>1</v>
      </c>
      <c r="AK53" s="11">
        <v>1</v>
      </c>
      <c r="AL53" s="11"/>
      <c r="AM53" s="11">
        <v>1</v>
      </c>
    </row>
    <row r="54" spans="1:39" ht="14.7" customHeight="1" x14ac:dyDescent="0.25">
      <c r="A54" s="49"/>
      <c r="B54" s="11" t="s">
        <v>180</v>
      </c>
      <c r="C54" s="11"/>
      <c r="D54" s="11" t="s">
        <v>133</v>
      </c>
      <c r="E54" s="11" t="s">
        <v>111</v>
      </c>
      <c r="F54" s="11"/>
      <c r="G54" s="11">
        <v>1</v>
      </c>
      <c r="H54" s="11">
        <v>1</v>
      </c>
      <c r="I54" s="11">
        <v>1</v>
      </c>
      <c r="J54" s="11">
        <v>1</v>
      </c>
      <c r="K54" s="11">
        <v>1</v>
      </c>
      <c r="L54" s="11">
        <v>1</v>
      </c>
      <c r="M54" s="11">
        <v>1</v>
      </c>
      <c r="N54" s="11">
        <v>1</v>
      </c>
      <c r="O54" s="11">
        <v>1</v>
      </c>
      <c r="P54" s="11">
        <v>1</v>
      </c>
      <c r="Q54" s="11">
        <v>1</v>
      </c>
      <c r="R54" s="11">
        <v>1</v>
      </c>
      <c r="S54" s="11">
        <v>1</v>
      </c>
      <c r="T54" s="11">
        <v>1</v>
      </c>
      <c r="U54" s="11">
        <v>1</v>
      </c>
      <c r="V54" s="11">
        <v>1</v>
      </c>
      <c r="W54" s="11">
        <v>1</v>
      </c>
      <c r="X54" s="11">
        <v>1</v>
      </c>
      <c r="Y54" s="11">
        <v>1</v>
      </c>
      <c r="Z54" s="11">
        <v>1</v>
      </c>
      <c r="AA54" s="11">
        <v>1</v>
      </c>
      <c r="AB54" s="11">
        <v>1</v>
      </c>
      <c r="AC54" s="11">
        <v>1</v>
      </c>
      <c r="AD54" s="11">
        <v>1</v>
      </c>
      <c r="AE54" s="11">
        <v>1</v>
      </c>
      <c r="AF54" s="11">
        <v>1</v>
      </c>
      <c r="AG54" s="11">
        <v>1</v>
      </c>
      <c r="AH54" s="11">
        <v>1</v>
      </c>
      <c r="AI54" s="11">
        <v>1</v>
      </c>
      <c r="AJ54" s="11">
        <v>1</v>
      </c>
      <c r="AK54" s="11">
        <v>1</v>
      </c>
      <c r="AL54" s="11"/>
      <c r="AM54" s="11">
        <v>1</v>
      </c>
    </row>
    <row r="55" spans="1:39" ht="14.7" customHeight="1" x14ac:dyDescent="0.25">
      <c r="A55" s="13" t="s">
        <v>55</v>
      </c>
      <c r="B55" s="11" t="s">
        <v>180</v>
      </c>
      <c r="C55" s="11" t="s">
        <v>181</v>
      </c>
      <c r="D55" s="11" t="s">
        <v>111</v>
      </c>
      <c r="E55" s="11" t="s">
        <v>83</v>
      </c>
      <c r="F55" s="11"/>
      <c r="G55" s="21" t="s">
        <v>172</v>
      </c>
      <c r="H55" s="21" t="s">
        <v>172</v>
      </c>
      <c r="I55" s="21" t="s">
        <v>172</v>
      </c>
      <c r="J55" s="21" t="s">
        <v>172</v>
      </c>
      <c r="K55" s="21" t="s">
        <v>172</v>
      </c>
      <c r="L55" s="21" t="s">
        <v>172</v>
      </c>
      <c r="M55" s="21" t="s">
        <v>172</v>
      </c>
      <c r="N55" s="21" t="s">
        <v>172</v>
      </c>
      <c r="O55" s="21" t="s">
        <v>172</v>
      </c>
      <c r="P55" s="21" t="s">
        <v>172</v>
      </c>
      <c r="Q55" s="11">
        <v>223.33319764075901</v>
      </c>
      <c r="R55" s="11">
        <v>223.33319764075901</v>
      </c>
      <c r="S55" s="11">
        <v>223.33319764075901</v>
      </c>
      <c r="T55" s="11">
        <v>223.33319764075901</v>
      </c>
      <c r="U55" s="11">
        <v>223.33319764075901</v>
      </c>
      <c r="V55" s="11">
        <v>223.33319764075901</v>
      </c>
      <c r="W55" s="11">
        <v>223.33319764075901</v>
      </c>
      <c r="X55" s="11">
        <v>223.33319764075901</v>
      </c>
      <c r="Y55" s="11">
        <v>223.33319764075901</v>
      </c>
      <c r="Z55" s="11">
        <v>223.33319764075901</v>
      </c>
      <c r="AA55" s="11">
        <v>223.33319764075901</v>
      </c>
      <c r="AB55" s="11">
        <v>223.33319764075901</v>
      </c>
      <c r="AC55" s="11">
        <v>223.33319764075901</v>
      </c>
      <c r="AD55" s="11">
        <v>223.33319764075901</v>
      </c>
      <c r="AE55" s="11">
        <v>223.33319764075901</v>
      </c>
      <c r="AF55" s="11">
        <v>223.33319764075901</v>
      </c>
      <c r="AG55" s="11">
        <v>223.33319764075901</v>
      </c>
      <c r="AH55" s="11">
        <v>223.33319764075901</v>
      </c>
      <c r="AI55" s="11">
        <v>223.33319764075901</v>
      </c>
      <c r="AJ55" s="11">
        <v>223.33319764075901</v>
      </c>
      <c r="AK55" s="11">
        <v>223.33319764075901</v>
      </c>
      <c r="AL55" s="11" t="s">
        <v>232</v>
      </c>
      <c r="AM55" s="11">
        <v>1</v>
      </c>
    </row>
    <row r="56" spans="1:39" ht="14.7" customHeight="1" x14ac:dyDescent="0.25">
      <c r="A56" s="13" t="s">
        <v>57</v>
      </c>
      <c r="B56" s="11" t="s">
        <v>180</v>
      </c>
      <c r="C56" s="11" t="s">
        <v>181</v>
      </c>
      <c r="D56" s="11" t="s">
        <v>133</v>
      </c>
      <c r="E56" s="11" t="s">
        <v>83</v>
      </c>
      <c r="F56" s="11"/>
      <c r="G56" s="21" t="s">
        <v>172</v>
      </c>
      <c r="H56" s="21" t="s">
        <v>172</v>
      </c>
      <c r="I56" s="21" t="s">
        <v>172</v>
      </c>
      <c r="J56" s="21" t="s">
        <v>172</v>
      </c>
      <c r="K56" s="21" t="s">
        <v>172</v>
      </c>
      <c r="L56" s="21" t="s">
        <v>172</v>
      </c>
      <c r="M56" s="21" t="s">
        <v>172</v>
      </c>
      <c r="N56" s="21" t="s">
        <v>172</v>
      </c>
      <c r="O56" s="21" t="s">
        <v>172</v>
      </c>
      <c r="P56" s="21" t="s">
        <v>172</v>
      </c>
      <c r="Q56" s="11">
        <v>158.15637797956899</v>
      </c>
      <c r="R56" s="11">
        <v>158.15637797956899</v>
      </c>
      <c r="S56" s="11">
        <v>158.15637797956899</v>
      </c>
      <c r="T56" s="11">
        <v>158.15637797956899</v>
      </c>
      <c r="U56" s="11">
        <v>158.15637797956899</v>
      </c>
      <c r="V56" s="11">
        <v>158.15637797956899</v>
      </c>
      <c r="W56" s="11">
        <v>158.15637797956899</v>
      </c>
      <c r="X56" s="11">
        <v>158.15637797956899</v>
      </c>
      <c r="Y56" s="11">
        <v>158.15637797956899</v>
      </c>
      <c r="Z56" s="11">
        <v>158.15637797956899</v>
      </c>
      <c r="AA56" s="11">
        <v>158.15637797956899</v>
      </c>
      <c r="AB56" s="11">
        <v>158.15637797956899</v>
      </c>
      <c r="AC56" s="11">
        <v>158.15637797956899</v>
      </c>
      <c r="AD56" s="11">
        <v>158.15637797956899</v>
      </c>
      <c r="AE56" s="11">
        <v>158.15637797956899</v>
      </c>
      <c r="AF56" s="11">
        <v>158.15637797956899</v>
      </c>
      <c r="AG56" s="11">
        <v>158.15637797956899</v>
      </c>
      <c r="AH56" s="11">
        <v>158.15637797956899</v>
      </c>
      <c r="AI56" s="11">
        <v>158.15637797956899</v>
      </c>
      <c r="AJ56" s="11">
        <v>158.15637797956899</v>
      </c>
      <c r="AK56" s="11">
        <v>158.15637797956899</v>
      </c>
      <c r="AL56" s="11" t="s">
        <v>232</v>
      </c>
      <c r="AM56" s="11">
        <v>1</v>
      </c>
    </row>
    <row r="57" spans="1:39" ht="14.7" customHeight="1" x14ac:dyDescent="0.25">
      <c r="A57" s="13" t="s">
        <v>59</v>
      </c>
      <c r="B57" s="11" t="s">
        <v>180</v>
      </c>
      <c r="C57" s="11" t="s">
        <v>181</v>
      </c>
      <c r="D57" s="11" t="s">
        <v>133</v>
      </c>
      <c r="E57" s="11" t="s">
        <v>83</v>
      </c>
      <c r="F57" s="11"/>
      <c r="G57" s="21" t="s">
        <v>172</v>
      </c>
      <c r="H57" s="21" t="s">
        <v>172</v>
      </c>
      <c r="I57" s="21" t="s">
        <v>172</v>
      </c>
      <c r="J57" s="21" t="s">
        <v>172</v>
      </c>
      <c r="K57" s="21" t="s">
        <v>172</v>
      </c>
      <c r="L57" s="21" t="s">
        <v>172</v>
      </c>
      <c r="M57" s="21" t="s">
        <v>172</v>
      </c>
      <c r="N57" s="21" t="s">
        <v>172</v>
      </c>
      <c r="O57" s="21" t="s">
        <v>172</v>
      </c>
      <c r="P57" s="21" t="s">
        <v>172</v>
      </c>
      <c r="Q57" s="11">
        <v>158.15637797956899</v>
      </c>
      <c r="R57" s="11">
        <v>158.15637797956899</v>
      </c>
      <c r="S57" s="11">
        <v>158.15637797956899</v>
      </c>
      <c r="T57" s="11">
        <v>158.15637797956899</v>
      </c>
      <c r="U57" s="11">
        <v>158.15637797956899</v>
      </c>
      <c r="V57" s="11">
        <v>158.15637797956899</v>
      </c>
      <c r="W57" s="11">
        <v>158.15637797956899</v>
      </c>
      <c r="X57" s="11">
        <v>158.15637797956899</v>
      </c>
      <c r="Y57" s="11">
        <v>158.15637797956899</v>
      </c>
      <c r="Z57" s="11">
        <v>158.15637797956899</v>
      </c>
      <c r="AA57" s="11">
        <v>158.15637797956899</v>
      </c>
      <c r="AB57" s="11">
        <v>158.15637797956899</v>
      </c>
      <c r="AC57" s="11">
        <v>158.15637797956899</v>
      </c>
      <c r="AD57" s="11">
        <v>158.15637797956899</v>
      </c>
      <c r="AE57" s="11">
        <v>158.15637797956899</v>
      </c>
      <c r="AF57" s="11">
        <v>158.15637797956899</v>
      </c>
      <c r="AG57" s="11">
        <v>158.15637797956899</v>
      </c>
      <c r="AH57" s="11">
        <v>158.15637797956899</v>
      </c>
      <c r="AI57" s="11">
        <v>158.15637797956899</v>
      </c>
      <c r="AJ57" s="11">
        <v>158.15637797956899</v>
      </c>
      <c r="AK57" s="11">
        <v>158.15637797956899</v>
      </c>
      <c r="AL57" s="11" t="s">
        <v>232</v>
      </c>
      <c r="AM57" s="11">
        <v>1</v>
      </c>
    </row>
    <row r="58" spans="1:39" ht="14.7" customHeight="1" x14ac:dyDescent="0.25">
      <c r="A58" s="47" t="s">
        <v>64</v>
      </c>
      <c r="B58" s="11" t="s">
        <v>180</v>
      </c>
      <c r="C58" s="11" t="s">
        <v>170</v>
      </c>
      <c r="D58" s="11" t="s">
        <v>83</v>
      </c>
      <c r="E58" s="11" t="s">
        <v>91</v>
      </c>
      <c r="F58" s="11"/>
      <c r="G58" s="11">
        <v>1</v>
      </c>
      <c r="H58" s="11">
        <v>1</v>
      </c>
      <c r="I58" s="11">
        <v>1</v>
      </c>
      <c r="J58" s="11">
        <v>1</v>
      </c>
      <c r="K58" s="11">
        <v>1</v>
      </c>
      <c r="L58" s="11">
        <v>1</v>
      </c>
      <c r="M58" s="11">
        <v>1</v>
      </c>
      <c r="N58" s="11">
        <v>1</v>
      </c>
      <c r="O58" s="11">
        <v>1</v>
      </c>
      <c r="P58" s="11">
        <v>1</v>
      </c>
      <c r="Q58" s="11">
        <v>1</v>
      </c>
      <c r="R58" s="11">
        <v>1</v>
      </c>
      <c r="S58" s="11">
        <v>1</v>
      </c>
      <c r="T58" s="11">
        <v>1</v>
      </c>
      <c r="U58" s="11">
        <v>1</v>
      </c>
      <c r="V58" s="11">
        <v>1</v>
      </c>
      <c r="W58" s="11">
        <v>1</v>
      </c>
      <c r="X58" s="11">
        <v>1</v>
      </c>
      <c r="Y58" s="11">
        <v>1</v>
      </c>
      <c r="Z58" s="11">
        <v>1</v>
      </c>
      <c r="AA58" s="11">
        <v>1</v>
      </c>
      <c r="AB58" s="11">
        <v>1</v>
      </c>
      <c r="AC58" s="11">
        <v>1</v>
      </c>
      <c r="AD58" s="11">
        <v>1</v>
      </c>
      <c r="AE58" s="11">
        <v>1</v>
      </c>
      <c r="AF58" s="11">
        <v>1</v>
      </c>
      <c r="AG58" s="11">
        <v>1</v>
      </c>
      <c r="AH58" s="11">
        <v>1</v>
      </c>
      <c r="AI58" s="11">
        <v>1</v>
      </c>
      <c r="AJ58" s="11">
        <v>1</v>
      </c>
      <c r="AK58" s="11">
        <v>1</v>
      </c>
      <c r="AL58" s="11" t="s">
        <v>170</v>
      </c>
      <c r="AM58" s="11">
        <v>1</v>
      </c>
    </row>
    <row r="59" spans="1:39" ht="14.7" customHeight="1" x14ac:dyDescent="0.25">
      <c r="A59" s="49"/>
      <c r="B59" s="11" t="s">
        <v>180</v>
      </c>
      <c r="C59" s="11" t="s">
        <v>170</v>
      </c>
      <c r="D59" s="11" t="s">
        <v>83</v>
      </c>
      <c r="E59" s="11" t="s">
        <v>89</v>
      </c>
      <c r="F59" s="11"/>
      <c r="G59" s="11">
        <v>1</v>
      </c>
      <c r="H59" s="11">
        <v>1</v>
      </c>
      <c r="I59" s="11">
        <v>1</v>
      </c>
      <c r="J59" s="11">
        <v>1</v>
      </c>
      <c r="K59" s="11">
        <v>1</v>
      </c>
      <c r="L59" s="11">
        <v>1</v>
      </c>
      <c r="M59" s="11">
        <v>1</v>
      </c>
      <c r="N59" s="11">
        <v>1</v>
      </c>
      <c r="O59" s="11">
        <v>1</v>
      </c>
      <c r="P59" s="11">
        <v>1</v>
      </c>
      <c r="Q59" s="11">
        <v>1</v>
      </c>
      <c r="R59" s="11">
        <v>1</v>
      </c>
      <c r="S59" s="11">
        <v>1</v>
      </c>
      <c r="T59" s="11">
        <v>1</v>
      </c>
      <c r="U59" s="11">
        <v>1</v>
      </c>
      <c r="V59" s="11">
        <v>1</v>
      </c>
      <c r="W59" s="11">
        <v>1</v>
      </c>
      <c r="X59" s="11">
        <v>1</v>
      </c>
      <c r="Y59" s="11">
        <v>1</v>
      </c>
      <c r="Z59" s="11">
        <v>1</v>
      </c>
      <c r="AA59" s="11">
        <v>1</v>
      </c>
      <c r="AB59" s="11">
        <v>1</v>
      </c>
      <c r="AC59" s="11">
        <v>1</v>
      </c>
      <c r="AD59" s="11">
        <v>1</v>
      </c>
      <c r="AE59" s="11">
        <v>1</v>
      </c>
      <c r="AF59" s="11">
        <v>1</v>
      </c>
      <c r="AG59" s="11">
        <v>1</v>
      </c>
      <c r="AH59" s="11">
        <v>1</v>
      </c>
      <c r="AI59" s="11">
        <v>1</v>
      </c>
      <c r="AJ59" s="11">
        <v>1</v>
      </c>
      <c r="AK59" s="11">
        <v>1</v>
      </c>
      <c r="AL59" s="11" t="s">
        <v>170</v>
      </c>
      <c r="AM59" s="11">
        <v>1</v>
      </c>
    </row>
    <row r="60" spans="1:39" ht="14.7" customHeight="1" x14ac:dyDescent="0.25">
      <c r="A60" s="13" t="s">
        <v>66</v>
      </c>
      <c r="B60" s="11" t="s">
        <v>180</v>
      </c>
      <c r="C60" s="11" t="s">
        <v>170</v>
      </c>
      <c r="D60" s="11" t="s">
        <v>91</v>
      </c>
      <c r="E60" s="11" t="s">
        <v>87</v>
      </c>
      <c r="F60" s="11"/>
      <c r="G60" s="11">
        <v>1</v>
      </c>
      <c r="H60" s="11">
        <v>1</v>
      </c>
      <c r="I60" s="11">
        <v>1</v>
      </c>
      <c r="J60" s="11">
        <v>1</v>
      </c>
      <c r="K60" s="11">
        <v>1</v>
      </c>
      <c r="L60" s="11">
        <v>1</v>
      </c>
      <c r="M60" s="11">
        <v>1</v>
      </c>
      <c r="N60" s="11">
        <v>1</v>
      </c>
      <c r="O60" s="11">
        <v>1</v>
      </c>
      <c r="P60" s="11">
        <v>1</v>
      </c>
      <c r="Q60" s="11">
        <v>1</v>
      </c>
      <c r="R60" s="11">
        <v>1</v>
      </c>
      <c r="S60" s="11">
        <v>1</v>
      </c>
      <c r="T60" s="11">
        <v>1</v>
      </c>
      <c r="U60" s="11">
        <v>1</v>
      </c>
      <c r="V60" s="11">
        <v>1</v>
      </c>
      <c r="W60" s="11">
        <v>1</v>
      </c>
      <c r="X60" s="11">
        <v>1</v>
      </c>
      <c r="Y60" s="11">
        <v>1</v>
      </c>
      <c r="Z60" s="11">
        <v>1</v>
      </c>
      <c r="AA60" s="11">
        <v>1</v>
      </c>
      <c r="AB60" s="11">
        <v>1</v>
      </c>
      <c r="AC60" s="11">
        <v>1</v>
      </c>
      <c r="AD60" s="11">
        <v>1</v>
      </c>
      <c r="AE60" s="11">
        <v>1</v>
      </c>
      <c r="AF60" s="11">
        <v>1</v>
      </c>
      <c r="AG60" s="11">
        <v>1</v>
      </c>
      <c r="AH60" s="11">
        <v>1</v>
      </c>
      <c r="AI60" s="11">
        <v>1</v>
      </c>
      <c r="AJ60" s="11">
        <v>1</v>
      </c>
      <c r="AK60" s="11">
        <v>1</v>
      </c>
      <c r="AL60" s="11" t="s">
        <v>170</v>
      </c>
      <c r="AM60" s="11">
        <v>1</v>
      </c>
    </row>
    <row r="61" spans="1:39" ht="14.7" customHeight="1" x14ac:dyDescent="0.25">
      <c r="A61" s="13" t="s">
        <v>68</v>
      </c>
      <c r="B61" s="11" t="s">
        <v>180</v>
      </c>
      <c r="C61" s="11" t="s">
        <v>179</v>
      </c>
      <c r="D61" s="11" t="s">
        <v>89</v>
      </c>
      <c r="E61" s="11" t="s">
        <v>153</v>
      </c>
      <c r="F61" s="11"/>
      <c r="G61" s="11">
        <v>0.01</v>
      </c>
      <c r="H61" s="11">
        <v>0.01</v>
      </c>
      <c r="I61" s="11">
        <v>0.01</v>
      </c>
      <c r="J61" s="11">
        <v>0.01</v>
      </c>
      <c r="K61" s="11">
        <v>0.01</v>
      </c>
      <c r="L61" s="11">
        <v>0.01</v>
      </c>
      <c r="M61" s="11">
        <v>0.01</v>
      </c>
      <c r="N61" s="11">
        <v>0.01</v>
      </c>
      <c r="O61" s="11">
        <v>0.01</v>
      </c>
      <c r="P61" s="11">
        <v>0.01</v>
      </c>
      <c r="Q61" s="11">
        <v>0.01</v>
      </c>
      <c r="R61" s="11">
        <v>0.01</v>
      </c>
      <c r="S61" s="11">
        <v>0.01</v>
      </c>
      <c r="T61" s="11">
        <v>0.01</v>
      </c>
      <c r="U61" s="11">
        <v>0.01</v>
      </c>
      <c r="V61" s="11">
        <v>0.01</v>
      </c>
      <c r="W61" s="11">
        <v>0.01</v>
      </c>
      <c r="X61" s="11">
        <v>0.01</v>
      </c>
      <c r="Y61" s="11">
        <v>0.01</v>
      </c>
      <c r="Z61" s="11">
        <v>0.01</v>
      </c>
      <c r="AA61" s="11">
        <v>0.01</v>
      </c>
      <c r="AB61" s="11">
        <v>0.01</v>
      </c>
      <c r="AC61" s="11">
        <v>0.01</v>
      </c>
      <c r="AD61" s="11">
        <v>0.01</v>
      </c>
      <c r="AE61" s="11">
        <v>0.01</v>
      </c>
      <c r="AF61" s="11">
        <v>0.01</v>
      </c>
      <c r="AG61" s="11">
        <v>0.01</v>
      </c>
      <c r="AH61" s="11">
        <v>0.01</v>
      </c>
      <c r="AI61" s="11">
        <v>0.01</v>
      </c>
      <c r="AJ61" s="11">
        <v>0.01</v>
      </c>
      <c r="AK61" s="11">
        <v>0.01</v>
      </c>
      <c r="AL61" s="11" t="s">
        <v>233</v>
      </c>
      <c r="AM61" s="11">
        <v>1</v>
      </c>
    </row>
    <row r="62" spans="1:39" ht="14.7" customHeight="1" x14ac:dyDescent="0.25">
      <c r="A62" s="13" t="s">
        <v>68</v>
      </c>
      <c r="B62" s="11" t="s">
        <v>180</v>
      </c>
      <c r="C62" s="11" t="s">
        <v>179</v>
      </c>
      <c r="D62" s="11" t="s">
        <v>115</v>
      </c>
      <c r="E62" s="11" t="s">
        <v>153</v>
      </c>
      <c r="F62" s="11"/>
      <c r="G62" s="11">
        <v>0.8</v>
      </c>
      <c r="H62" s="11">
        <v>0.8</v>
      </c>
      <c r="I62" s="11">
        <v>0.8</v>
      </c>
      <c r="J62" s="11">
        <v>0.8</v>
      </c>
      <c r="K62" s="11">
        <v>0.8</v>
      </c>
      <c r="L62" s="21">
        <v>0.80500000000000005</v>
      </c>
      <c r="M62" s="21">
        <v>0.80500000000000005</v>
      </c>
      <c r="N62" s="21">
        <v>0.80500000000000005</v>
      </c>
      <c r="O62" s="21">
        <v>0.80500000000000005</v>
      </c>
      <c r="P62" s="21">
        <v>0.80500000000000005</v>
      </c>
      <c r="Q62" s="21">
        <v>0.81</v>
      </c>
      <c r="R62" s="21">
        <v>0.81</v>
      </c>
      <c r="S62" s="21">
        <v>0.81</v>
      </c>
      <c r="T62" s="21">
        <v>0.81</v>
      </c>
      <c r="U62" s="21">
        <v>0.81</v>
      </c>
      <c r="V62" s="21">
        <v>0.81</v>
      </c>
      <c r="W62" s="21">
        <v>0.81</v>
      </c>
      <c r="X62" s="21">
        <v>0.81</v>
      </c>
      <c r="Y62" s="21">
        <v>0.81</v>
      </c>
      <c r="Z62" s="21">
        <v>0.81</v>
      </c>
      <c r="AA62" s="21">
        <v>0.81</v>
      </c>
      <c r="AB62" s="21">
        <v>0.81</v>
      </c>
      <c r="AC62" s="21">
        <v>0.81</v>
      </c>
      <c r="AD62" s="21">
        <v>0.81</v>
      </c>
      <c r="AE62" s="21">
        <v>0.81</v>
      </c>
      <c r="AF62" s="21">
        <v>0.81</v>
      </c>
      <c r="AG62" s="21">
        <v>0.81</v>
      </c>
      <c r="AH62" s="21">
        <v>0.81</v>
      </c>
      <c r="AI62" s="21">
        <v>0.81</v>
      </c>
      <c r="AJ62" s="21">
        <v>0.81</v>
      </c>
      <c r="AK62" s="21">
        <v>0.81</v>
      </c>
      <c r="AL62" s="11" t="s">
        <v>170</v>
      </c>
      <c r="AM62" s="11">
        <v>1</v>
      </c>
    </row>
    <row r="63" spans="1:39" ht="14.7" customHeight="1" x14ac:dyDescent="0.25">
      <c r="A63" s="47" t="s">
        <v>70</v>
      </c>
      <c r="B63" s="11" t="s">
        <v>180</v>
      </c>
      <c r="C63" s="11" t="s">
        <v>179</v>
      </c>
      <c r="D63" s="11" t="s">
        <v>153</v>
      </c>
      <c r="E63" s="11" t="s">
        <v>151</v>
      </c>
      <c r="F63" s="11"/>
      <c r="G63" s="11">
        <v>1</v>
      </c>
      <c r="H63" s="11">
        <v>1</v>
      </c>
      <c r="I63" s="11">
        <v>1</v>
      </c>
      <c r="J63" s="11">
        <v>1</v>
      </c>
      <c r="K63" s="11">
        <v>1</v>
      </c>
      <c r="L63" s="11">
        <v>1</v>
      </c>
      <c r="M63" s="11">
        <v>1</v>
      </c>
      <c r="N63" s="11">
        <v>1</v>
      </c>
      <c r="O63" s="11">
        <v>1</v>
      </c>
      <c r="P63" s="11">
        <v>1</v>
      </c>
      <c r="Q63" s="11">
        <v>1</v>
      </c>
      <c r="R63" s="11">
        <v>1</v>
      </c>
      <c r="S63" s="11">
        <v>1</v>
      </c>
      <c r="T63" s="11">
        <v>1</v>
      </c>
      <c r="U63" s="11">
        <v>1</v>
      </c>
      <c r="V63" s="11">
        <v>1</v>
      </c>
      <c r="W63" s="11">
        <v>1</v>
      </c>
      <c r="X63" s="11">
        <v>1</v>
      </c>
      <c r="Y63" s="11">
        <v>1</v>
      </c>
      <c r="Z63" s="11">
        <v>1</v>
      </c>
      <c r="AA63" s="11">
        <v>1</v>
      </c>
      <c r="AB63" s="11">
        <v>1</v>
      </c>
      <c r="AC63" s="11">
        <v>1</v>
      </c>
      <c r="AD63" s="11">
        <v>1</v>
      </c>
      <c r="AE63" s="11">
        <v>1</v>
      </c>
      <c r="AF63" s="11">
        <v>1</v>
      </c>
      <c r="AG63" s="11">
        <v>1</v>
      </c>
      <c r="AH63" s="11">
        <v>1</v>
      </c>
      <c r="AI63" s="11">
        <v>1</v>
      </c>
      <c r="AJ63" s="11">
        <v>1</v>
      </c>
      <c r="AK63" s="11">
        <v>1</v>
      </c>
      <c r="AL63" s="11" t="s">
        <v>170</v>
      </c>
      <c r="AM63" s="11">
        <v>1</v>
      </c>
    </row>
    <row r="64" spans="1:39" ht="14.7" customHeight="1" x14ac:dyDescent="0.25">
      <c r="A64" s="49"/>
      <c r="B64" s="11" t="s">
        <v>180</v>
      </c>
      <c r="C64" s="11" t="s">
        <v>179</v>
      </c>
      <c r="D64" s="11" t="s">
        <v>124</v>
      </c>
      <c r="E64" s="11" t="s">
        <v>151</v>
      </c>
      <c r="F64" s="11"/>
      <c r="G64" s="11">
        <v>0.01</v>
      </c>
      <c r="H64" s="11">
        <v>0.01</v>
      </c>
      <c r="I64" s="11">
        <v>0.01</v>
      </c>
      <c r="J64" s="11">
        <v>0.01</v>
      </c>
      <c r="K64" s="11">
        <v>0.01</v>
      </c>
      <c r="L64" s="11">
        <v>0.01</v>
      </c>
      <c r="M64" s="11">
        <v>0.01</v>
      </c>
      <c r="N64" s="11">
        <v>0.01</v>
      </c>
      <c r="O64" s="11">
        <v>0.01</v>
      </c>
      <c r="P64" s="11">
        <v>0.01</v>
      </c>
      <c r="Q64" s="11">
        <v>0.01</v>
      </c>
      <c r="R64" s="11">
        <v>0.01</v>
      </c>
      <c r="S64" s="11">
        <v>0.01</v>
      </c>
      <c r="T64" s="11">
        <v>0.01</v>
      </c>
      <c r="U64" s="11">
        <v>0.01</v>
      </c>
      <c r="V64" s="11">
        <v>0.01</v>
      </c>
      <c r="W64" s="11">
        <v>0.01</v>
      </c>
      <c r="X64" s="11">
        <v>0.01</v>
      </c>
      <c r="Y64" s="11">
        <v>0.01</v>
      </c>
      <c r="Z64" s="11">
        <v>0.01</v>
      </c>
      <c r="AA64" s="11">
        <v>0.01</v>
      </c>
      <c r="AB64" s="11">
        <v>0.01</v>
      </c>
      <c r="AC64" s="11">
        <v>0.01</v>
      </c>
      <c r="AD64" s="11">
        <v>0.01</v>
      </c>
      <c r="AE64" s="11">
        <v>0.01</v>
      </c>
      <c r="AF64" s="11">
        <v>0.01</v>
      </c>
      <c r="AG64" s="11">
        <v>0.01</v>
      </c>
      <c r="AH64" s="11">
        <v>0.01</v>
      </c>
      <c r="AI64" s="11">
        <v>0.01</v>
      </c>
      <c r="AJ64" s="11">
        <v>0.01</v>
      </c>
      <c r="AK64" s="11">
        <v>0.01</v>
      </c>
      <c r="AL64" s="11" t="s">
        <v>233</v>
      </c>
      <c r="AM64" s="11">
        <v>1</v>
      </c>
    </row>
    <row r="65" spans="1:39" ht="14.7" customHeight="1" x14ac:dyDescent="0.25">
      <c r="A65" s="13" t="s">
        <v>72</v>
      </c>
      <c r="B65" s="11" t="s">
        <v>180</v>
      </c>
      <c r="C65" s="11" t="s">
        <v>170</v>
      </c>
      <c r="D65" s="11" t="s">
        <v>151</v>
      </c>
      <c r="E65" s="11" t="s">
        <v>133</v>
      </c>
      <c r="F65" s="11"/>
      <c r="G65" s="11">
        <v>1</v>
      </c>
      <c r="H65" s="11">
        <v>1</v>
      </c>
      <c r="I65" s="11">
        <v>1</v>
      </c>
      <c r="J65" s="11">
        <v>1</v>
      </c>
      <c r="K65" s="11">
        <v>1</v>
      </c>
      <c r="L65" s="11">
        <v>1</v>
      </c>
      <c r="M65" s="11">
        <v>1</v>
      </c>
      <c r="N65" s="11">
        <v>1</v>
      </c>
      <c r="O65" s="11">
        <v>1</v>
      </c>
      <c r="P65" s="11">
        <v>1</v>
      </c>
      <c r="Q65" s="11">
        <v>1</v>
      </c>
      <c r="R65" s="11">
        <v>1</v>
      </c>
      <c r="S65" s="11">
        <v>1</v>
      </c>
      <c r="T65" s="11">
        <v>1</v>
      </c>
      <c r="U65" s="11">
        <v>1</v>
      </c>
      <c r="V65" s="11">
        <v>1</v>
      </c>
      <c r="W65" s="11">
        <v>1</v>
      </c>
      <c r="X65" s="11">
        <v>1</v>
      </c>
      <c r="Y65" s="11">
        <v>1</v>
      </c>
      <c r="Z65" s="11">
        <v>1</v>
      </c>
      <c r="AA65" s="11">
        <v>1</v>
      </c>
      <c r="AB65" s="11">
        <v>1</v>
      </c>
      <c r="AC65" s="11">
        <v>1</v>
      </c>
      <c r="AD65" s="11">
        <v>1</v>
      </c>
      <c r="AE65" s="11">
        <v>1</v>
      </c>
      <c r="AF65" s="11">
        <v>1</v>
      </c>
      <c r="AG65" s="11">
        <v>1</v>
      </c>
      <c r="AH65" s="11">
        <v>1</v>
      </c>
      <c r="AI65" s="11">
        <v>1</v>
      </c>
      <c r="AJ65" s="11">
        <v>1</v>
      </c>
      <c r="AK65" s="11">
        <v>1</v>
      </c>
      <c r="AL65" s="11" t="s">
        <v>170</v>
      </c>
      <c r="AM65" s="11">
        <v>1</v>
      </c>
    </row>
    <row r="66" spans="1:39" ht="14.7" customHeight="1" x14ac:dyDescent="0.25">
      <c r="A66" s="47" t="s">
        <v>74</v>
      </c>
      <c r="B66" s="11" t="s">
        <v>180</v>
      </c>
      <c r="C66" s="11" t="s">
        <v>179</v>
      </c>
      <c r="D66" s="11" t="s">
        <v>139</v>
      </c>
      <c r="E66" s="11" t="s">
        <v>133</v>
      </c>
      <c r="F66" s="11"/>
      <c r="G66" s="11">
        <v>1</v>
      </c>
      <c r="H66" s="11">
        <v>1</v>
      </c>
      <c r="I66" s="11">
        <v>1</v>
      </c>
      <c r="J66" s="11">
        <v>1</v>
      </c>
      <c r="K66" s="11">
        <v>1</v>
      </c>
      <c r="L66" s="11">
        <v>1</v>
      </c>
      <c r="M66" s="11">
        <v>1</v>
      </c>
      <c r="N66" s="11">
        <v>1</v>
      </c>
      <c r="O66" s="11">
        <v>1</v>
      </c>
      <c r="P66" s="11">
        <v>1</v>
      </c>
      <c r="Q66" s="11">
        <v>1</v>
      </c>
      <c r="R66" s="11">
        <v>1</v>
      </c>
      <c r="S66" s="11">
        <v>1</v>
      </c>
      <c r="T66" s="11">
        <v>1</v>
      </c>
      <c r="U66" s="11">
        <v>1</v>
      </c>
      <c r="V66" s="11">
        <v>1</v>
      </c>
      <c r="W66" s="11">
        <v>1</v>
      </c>
      <c r="X66" s="11">
        <v>1</v>
      </c>
      <c r="Y66" s="11">
        <v>1</v>
      </c>
      <c r="Z66" s="11">
        <v>1</v>
      </c>
      <c r="AA66" s="11">
        <v>1</v>
      </c>
      <c r="AB66" s="11">
        <v>1</v>
      </c>
      <c r="AC66" s="11">
        <v>1</v>
      </c>
      <c r="AD66" s="11">
        <v>1</v>
      </c>
      <c r="AE66" s="11">
        <v>1</v>
      </c>
      <c r="AF66" s="11">
        <v>1</v>
      </c>
      <c r="AG66" s="11">
        <v>1</v>
      </c>
      <c r="AH66" s="11">
        <v>1</v>
      </c>
      <c r="AI66" s="11">
        <v>1</v>
      </c>
      <c r="AJ66" s="11">
        <v>1</v>
      </c>
      <c r="AK66" s="11">
        <v>1</v>
      </c>
      <c r="AL66" s="11" t="s">
        <v>170</v>
      </c>
      <c r="AM66" s="11">
        <v>1</v>
      </c>
    </row>
    <row r="67" spans="1:39" ht="14.7" customHeight="1" x14ac:dyDescent="0.25">
      <c r="A67" s="49"/>
      <c r="B67" s="11" t="s">
        <v>180</v>
      </c>
      <c r="C67" s="11" t="s">
        <v>179</v>
      </c>
      <c r="D67" s="11" t="s">
        <v>115</v>
      </c>
      <c r="E67" s="11" t="s">
        <v>133</v>
      </c>
      <c r="F67" s="11"/>
      <c r="G67" s="11">
        <v>1</v>
      </c>
      <c r="H67" s="11">
        <v>1</v>
      </c>
      <c r="I67" s="11">
        <v>1</v>
      </c>
      <c r="J67" s="11">
        <v>1</v>
      </c>
      <c r="K67" s="11">
        <v>1</v>
      </c>
      <c r="L67" s="11">
        <v>1</v>
      </c>
      <c r="M67" s="11">
        <v>1</v>
      </c>
      <c r="N67" s="11">
        <v>1</v>
      </c>
      <c r="O67" s="11">
        <v>1</v>
      </c>
      <c r="P67" s="11">
        <v>1</v>
      </c>
      <c r="Q67" s="11">
        <v>1</v>
      </c>
      <c r="R67" s="11">
        <v>1</v>
      </c>
      <c r="S67" s="11">
        <v>1</v>
      </c>
      <c r="T67" s="11">
        <v>1</v>
      </c>
      <c r="U67" s="11">
        <v>1</v>
      </c>
      <c r="V67" s="11">
        <v>1</v>
      </c>
      <c r="W67" s="11">
        <v>1</v>
      </c>
      <c r="X67" s="11">
        <v>1</v>
      </c>
      <c r="Y67" s="11">
        <v>1</v>
      </c>
      <c r="Z67" s="11">
        <v>1</v>
      </c>
      <c r="AA67" s="11">
        <v>1</v>
      </c>
      <c r="AB67" s="11">
        <v>1</v>
      </c>
      <c r="AC67" s="11">
        <v>1</v>
      </c>
      <c r="AD67" s="11">
        <v>1</v>
      </c>
      <c r="AE67" s="11">
        <v>1</v>
      </c>
      <c r="AF67" s="11">
        <v>1</v>
      </c>
      <c r="AG67" s="11">
        <v>1</v>
      </c>
      <c r="AH67" s="11">
        <v>1</v>
      </c>
      <c r="AI67" s="11">
        <v>1</v>
      </c>
      <c r="AJ67" s="11">
        <v>1</v>
      </c>
      <c r="AK67" s="11">
        <v>1</v>
      </c>
      <c r="AL67" s="11" t="s">
        <v>170</v>
      </c>
      <c r="AM67" s="11">
        <v>1</v>
      </c>
    </row>
    <row r="68" spans="1:39" ht="14.7" customHeight="1" x14ac:dyDescent="0.25">
      <c r="A68" s="13" t="s">
        <v>76</v>
      </c>
      <c r="B68" s="11" t="s">
        <v>178</v>
      </c>
      <c r="C68" s="11" t="s">
        <v>170</v>
      </c>
      <c r="D68" s="11" t="s">
        <v>85</v>
      </c>
      <c r="E68" s="11" t="s">
        <v>87</v>
      </c>
      <c r="F68" s="11"/>
      <c r="G68" s="11">
        <v>1</v>
      </c>
      <c r="H68" s="11">
        <v>1</v>
      </c>
      <c r="I68" s="11">
        <v>1</v>
      </c>
      <c r="J68" s="11">
        <v>1</v>
      </c>
      <c r="K68" s="11">
        <v>1</v>
      </c>
      <c r="L68" s="11">
        <v>1</v>
      </c>
      <c r="M68" s="11">
        <v>1</v>
      </c>
      <c r="N68" s="11">
        <v>1</v>
      </c>
      <c r="O68" s="11">
        <v>1</v>
      </c>
      <c r="P68" s="11">
        <v>1</v>
      </c>
      <c r="Q68" s="11">
        <v>1</v>
      </c>
      <c r="R68" s="11">
        <v>1</v>
      </c>
      <c r="S68" s="11">
        <v>1</v>
      </c>
      <c r="T68" s="11">
        <v>1</v>
      </c>
      <c r="U68" s="11">
        <v>1</v>
      </c>
      <c r="V68" s="11">
        <v>1</v>
      </c>
      <c r="W68" s="11">
        <v>1</v>
      </c>
      <c r="X68" s="11">
        <v>1</v>
      </c>
      <c r="Y68" s="11">
        <v>1</v>
      </c>
      <c r="Z68" s="11">
        <v>1</v>
      </c>
      <c r="AA68" s="11">
        <v>1</v>
      </c>
      <c r="AB68" s="11">
        <v>1</v>
      </c>
      <c r="AC68" s="11">
        <v>1</v>
      </c>
      <c r="AD68" s="11">
        <v>1</v>
      </c>
      <c r="AE68" s="11">
        <v>1</v>
      </c>
      <c r="AF68" s="11">
        <v>1</v>
      </c>
      <c r="AG68" s="11">
        <v>1</v>
      </c>
      <c r="AH68" s="11">
        <v>1</v>
      </c>
      <c r="AI68" s="11">
        <v>1</v>
      </c>
      <c r="AJ68" s="11">
        <v>1</v>
      </c>
      <c r="AK68" s="11">
        <v>1</v>
      </c>
      <c r="AL68" s="11" t="s">
        <v>170</v>
      </c>
      <c r="AM68" s="11">
        <v>1</v>
      </c>
    </row>
    <row r="69" spans="1:39" ht="14.7" customHeight="1" x14ac:dyDescent="0.25">
      <c r="AL69" t="s">
        <v>170</v>
      </c>
    </row>
    <row r="70" spans="1:39" ht="14.7" customHeight="1" x14ac:dyDescent="0.25">
      <c r="AL70" t="s">
        <v>170</v>
      </c>
    </row>
    <row r="71" spans="1:39" ht="14.7" customHeight="1" x14ac:dyDescent="0.25">
      <c r="AL71" t="s">
        <v>170</v>
      </c>
    </row>
    <row r="72" spans="1:39" ht="14.7" customHeight="1" x14ac:dyDescent="0.25">
      <c r="AL72" t="s">
        <v>170</v>
      </c>
    </row>
    <row r="73" spans="1:39" ht="14.7" customHeight="1" x14ac:dyDescent="0.25">
      <c r="AL73" t="s">
        <v>170</v>
      </c>
    </row>
    <row r="65482" ht="12.75" customHeight="1" x14ac:dyDescent="0.25"/>
    <row r="65483" ht="12.75" customHeight="1" x14ac:dyDescent="0.25"/>
    <row r="65484" ht="12.75" customHeight="1" x14ac:dyDescent="0.25"/>
    <row r="65485" ht="12.75" customHeight="1" x14ac:dyDescent="0.25"/>
    <row r="65486" ht="12.75" customHeight="1" x14ac:dyDescent="0.25"/>
    <row r="65487" ht="12.75" customHeight="1" x14ac:dyDescent="0.25"/>
    <row r="65488" ht="12.75" customHeight="1" x14ac:dyDescent="0.25"/>
    <row r="65489" ht="12.75" customHeight="1" x14ac:dyDescent="0.25"/>
    <row r="65490" ht="12.75" customHeight="1" x14ac:dyDescent="0.25"/>
    <row r="65491" ht="12.75" customHeight="1" x14ac:dyDescent="0.25"/>
    <row r="65492" ht="12.75" customHeight="1" x14ac:dyDescent="0.25"/>
    <row r="65493" ht="12.75" customHeight="1" x14ac:dyDescent="0.25"/>
    <row r="65494" ht="12.75" customHeight="1" x14ac:dyDescent="0.25"/>
    <row r="65495" ht="12.75" customHeight="1" x14ac:dyDescent="0.25"/>
    <row r="65496" ht="12.75" customHeight="1" x14ac:dyDescent="0.25"/>
    <row r="65497" ht="12.75" customHeight="1" x14ac:dyDescent="0.25"/>
    <row r="65498" ht="12.75" customHeight="1" x14ac:dyDescent="0.25"/>
    <row r="65499" ht="12.75" customHeight="1" x14ac:dyDescent="0.25"/>
    <row r="65500" ht="12.75" customHeight="1" x14ac:dyDescent="0.25"/>
    <row r="65501" ht="12.75" customHeight="1" x14ac:dyDescent="0.25"/>
    <row r="65502" ht="12.75" customHeight="1" x14ac:dyDescent="0.25"/>
    <row r="65503" ht="12.75" customHeight="1" x14ac:dyDescent="0.25"/>
    <row r="65504" ht="12.75" customHeight="1" x14ac:dyDescent="0.25"/>
    <row r="65505" ht="12.75" customHeight="1" x14ac:dyDescent="0.25"/>
    <row r="65506" ht="12.75" customHeight="1" x14ac:dyDescent="0.25"/>
    <row r="65507" ht="12.75" customHeight="1" x14ac:dyDescent="0.25"/>
    <row r="65508" ht="12.75" customHeight="1" x14ac:dyDescent="0.25"/>
    <row r="65509" ht="12.75" customHeight="1" x14ac:dyDescent="0.25"/>
    <row r="65510" ht="12.75" customHeight="1" x14ac:dyDescent="0.25"/>
    <row r="65511" ht="12.75" customHeight="1" x14ac:dyDescent="0.25"/>
    <row r="65512" ht="12.75" customHeight="1" x14ac:dyDescent="0.25"/>
    <row r="65513" ht="12.75" customHeight="1" x14ac:dyDescent="0.25"/>
    <row r="65514" ht="12.75" customHeight="1" x14ac:dyDescent="0.25"/>
    <row r="65515" ht="12.75" customHeight="1" x14ac:dyDescent="0.25"/>
    <row r="65516" ht="12.75" customHeight="1" x14ac:dyDescent="0.25"/>
    <row r="65517" ht="12.75" customHeight="1" x14ac:dyDescent="0.25"/>
    <row r="65518" ht="12.75" customHeight="1" x14ac:dyDescent="0.25"/>
    <row r="65519" ht="12.75" customHeight="1" x14ac:dyDescent="0.25"/>
    <row r="65520" ht="12.75" customHeight="1" x14ac:dyDescent="0.25"/>
    <row r="65521" ht="12.75" customHeight="1" x14ac:dyDescent="0.25"/>
    <row r="65522" ht="12.75" customHeight="1" x14ac:dyDescent="0.25"/>
    <row r="65523" ht="12.75" customHeight="1" x14ac:dyDescent="0.25"/>
    <row r="65524" ht="12.75" customHeight="1" x14ac:dyDescent="0.25"/>
  </sheetData>
  <mergeCells count="12">
    <mergeCell ref="A6:A10"/>
    <mergeCell ref="A2:A5"/>
    <mergeCell ref="A49:A50"/>
    <mergeCell ref="A25:A29"/>
    <mergeCell ref="A19:A24"/>
    <mergeCell ref="A16:A18"/>
    <mergeCell ref="A12:A15"/>
    <mergeCell ref="A66:A67"/>
    <mergeCell ref="A63:A64"/>
    <mergeCell ref="A58:A59"/>
    <mergeCell ref="A53:A54"/>
    <mergeCell ref="A51:A52"/>
  </mergeCells>
  <pageMargins left="0.78749999999999998" right="0.78749999999999998" top="0.78749999999999998" bottom="0.78749999999999998"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zoomScaleNormal="100" workbookViewId="0">
      <selection activeCell="F53" sqref="F53"/>
    </sheetView>
  </sheetViews>
  <sheetFormatPr defaultColWidth="11.44140625" defaultRowHeight="13.2" x14ac:dyDescent="0.25"/>
  <cols>
    <col min="1" max="1" width="25.44140625" customWidth="1"/>
    <col min="3" max="3" width="14.88671875" bestFit="1" customWidth="1"/>
    <col min="5" max="5" width="23" customWidth="1"/>
    <col min="6" max="6" width="69.88671875" customWidth="1"/>
  </cols>
  <sheetData>
    <row r="1" spans="1:8" ht="17.100000000000001" customHeight="1" x14ac:dyDescent="0.3">
      <c r="A1" s="23" t="s">
        <v>1</v>
      </c>
      <c r="B1" s="16" t="s">
        <v>163</v>
      </c>
      <c r="C1" s="16" t="s">
        <v>164</v>
      </c>
      <c r="D1" s="16" t="s">
        <v>165</v>
      </c>
      <c r="E1" s="16" t="s">
        <v>234</v>
      </c>
      <c r="F1" s="16" t="s">
        <v>167</v>
      </c>
      <c r="G1" s="16" t="s">
        <v>168</v>
      </c>
    </row>
    <row r="2" spans="1:8" ht="14.7" customHeight="1" x14ac:dyDescent="0.25">
      <c r="A2" s="11" t="s">
        <v>4</v>
      </c>
      <c r="B2" s="11" t="s">
        <v>169</v>
      </c>
      <c r="C2" s="11"/>
      <c r="D2" s="11" t="s">
        <v>235</v>
      </c>
      <c r="E2" s="11">
        <v>200</v>
      </c>
      <c r="F2" s="11" t="s">
        <v>236</v>
      </c>
      <c r="G2" s="11">
        <v>1</v>
      </c>
    </row>
    <row r="3" spans="1:8" ht="14.7" customHeight="1" x14ac:dyDescent="0.25">
      <c r="A3" s="11" t="s">
        <v>7</v>
      </c>
      <c r="B3" s="11" t="s">
        <v>174</v>
      </c>
      <c r="C3" s="11"/>
      <c r="D3" s="11" t="s">
        <v>235</v>
      </c>
      <c r="E3" s="11">
        <v>200</v>
      </c>
      <c r="F3" s="11" t="s">
        <v>236</v>
      </c>
      <c r="G3" s="11">
        <v>1</v>
      </c>
    </row>
    <row r="4" spans="1:8" ht="14.7" customHeight="1" x14ac:dyDescent="0.25">
      <c r="A4" s="11" t="s">
        <v>9</v>
      </c>
      <c r="B4" s="11" t="s">
        <v>194</v>
      </c>
      <c r="C4" s="11"/>
      <c r="D4" s="11" t="s">
        <v>235</v>
      </c>
      <c r="E4" s="11">
        <v>200</v>
      </c>
      <c r="F4" s="11" t="s">
        <v>236</v>
      </c>
      <c r="G4" s="11">
        <v>1</v>
      </c>
    </row>
    <row r="5" spans="1:8" ht="14.7" customHeight="1" x14ac:dyDescent="0.25">
      <c r="A5" s="11" t="s">
        <v>11</v>
      </c>
      <c r="B5" s="11" t="s">
        <v>175</v>
      </c>
      <c r="C5" s="11"/>
      <c r="D5" s="11" t="s">
        <v>235</v>
      </c>
      <c r="E5" s="11">
        <v>200</v>
      </c>
      <c r="F5" s="11" t="s">
        <v>236</v>
      </c>
      <c r="G5" s="11">
        <v>1</v>
      </c>
    </row>
    <row r="6" spans="1:8" ht="14.7" customHeight="1" x14ac:dyDescent="0.25">
      <c r="A6" s="11" t="s">
        <v>13</v>
      </c>
      <c r="B6" s="11" t="s">
        <v>176</v>
      </c>
      <c r="C6" s="11"/>
      <c r="D6" s="11" t="s">
        <v>235</v>
      </c>
      <c r="E6" s="11">
        <v>200</v>
      </c>
      <c r="F6" s="11" t="s">
        <v>236</v>
      </c>
      <c r="G6" s="11">
        <v>1</v>
      </c>
    </row>
    <row r="7" spans="1:8" ht="14.7" customHeight="1" x14ac:dyDescent="0.25">
      <c r="A7" s="11" t="s">
        <v>15</v>
      </c>
      <c r="B7" s="11" t="s">
        <v>177</v>
      </c>
      <c r="C7" s="11"/>
      <c r="D7" s="11" t="s">
        <v>235</v>
      </c>
      <c r="E7" s="11">
        <v>200</v>
      </c>
      <c r="F7" s="11" t="s">
        <v>236</v>
      </c>
      <c r="G7" s="11">
        <v>1</v>
      </c>
    </row>
    <row r="8" spans="1:8" ht="14.7" customHeight="1" x14ac:dyDescent="0.25">
      <c r="A8" s="11" t="s">
        <v>17</v>
      </c>
      <c r="B8" s="11" t="s">
        <v>178</v>
      </c>
      <c r="C8" s="11"/>
      <c r="D8" s="11" t="s">
        <v>235</v>
      </c>
      <c r="E8" s="11">
        <v>200</v>
      </c>
      <c r="F8" s="11" t="s">
        <v>236</v>
      </c>
      <c r="G8" s="11">
        <v>1</v>
      </c>
    </row>
    <row r="9" spans="1:8" ht="14.7" customHeight="1" x14ac:dyDescent="0.25">
      <c r="A9" s="11" t="s">
        <v>19</v>
      </c>
      <c r="B9" s="11" t="s">
        <v>178</v>
      </c>
      <c r="C9" s="11"/>
      <c r="D9" s="11" t="s">
        <v>235</v>
      </c>
      <c r="E9" s="11">
        <v>200</v>
      </c>
      <c r="F9" s="11" t="s">
        <v>236</v>
      </c>
      <c r="G9" s="11">
        <v>1</v>
      </c>
    </row>
    <row r="10" spans="1:8" ht="14.7" customHeight="1" x14ac:dyDescent="0.25">
      <c r="A10" s="11" t="s">
        <v>21</v>
      </c>
      <c r="B10" s="11" t="s">
        <v>178</v>
      </c>
      <c r="C10" s="11"/>
      <c r="D10" s="11" t="s">
        <v>235</v>
      </c>
      <c r="E10" s="11">
        <v>200</v>
      </c>
      <c r="F10" s="11" t="s">
        <v>236</v>
      </c>
      <c r="G10" s="11">
        <v>1</v>
      </c>
    </row>
    <row r="11" spans="1:8" ht="14.7" customHeight="1" x14ac:dyDescent="0.25">
      <c r="A11" s="11" t="s">
        <v>205</v>
      </c>
      <c r="B11" s="11" t="s">
        <v>178</v>
      </c>
      <c r="C11" s="11"/>
      <c r="D11" s="11" t="s">
        <v>235</v>
      </c>
      <c r="E11" s="11">
        <v>200</v>
      </c>
      <c r="F11" s="11" t="s">
        <v>236</v>
      </c>
      <c r="G11" s="11">
        <v>1</v>
      </c>
    </row>
    <row r="12" spans="1:8" ht="14.7" customHeight="1" x14ac:dyDescent="0.25">
      <c r="A12" s="11" t="s">
        <v>23</v>
      </c>
      <c r="B12" s="11" t="s">
        <v>178</v>
      </c>
      <c r="C12" s="11"/>
      <c r="D12" s="11" t="s">
        <v>235</v>
      </c>
      <c r="E12" s="11">
        <v>200</v>
      </c>
      <c r="F12" s="11" t="s">
        <v>236</v>
      </c>
      <c r="G12" s="11">
        <v>1</v>
      </c>
    </row>
    <row r="13" spans="1:8" ht="14.7" customHeight="1" x14ac:dyDescent="0.25">
      <c r="A13" s="11" t="s">
        <v>25</v>
      </c>
      <c r="B13" s="11" t="s">
        <v>178</v>
      </c>
      <c r="C13" s="11"/>
      <c r="D13" s="11" t="s">
        <v>235</v>
      </c>
      <c r="E13" s="11">
        <v>200</v>
      </c>
      <c r="F13" s="11" t="s">
        <v>236</v>
      </c>
      <c r="G13" s="11">
        <v>1</v>
      </c>
    </row>
    <row r="14" spans="1:8" ht="14.7" customHeight="1" x14ac:dyDescent="0.25">
      <c r="A14" s="11" t="s">
        <v>27</v>
      </c>
      <c r="B14" s="11" t="s">
        <v>178</v>
      </c>
      <c r="C14" s="11"/>
      <c r="D14" s="11" t="s">
        <v>235</v>
      </c>
      <c r="E14" s="11">
        <v>200</v>
      </c>
      <c r="F14" s="11" t="s">
        <v>236</v>
      </c>
      <c r="G14" s="11">
        <v>1</v>
      </c>
      <c r="H14" s="6"/>
    </row>
    <row r="15" spans="1:8" ht="14.7" customHeight="1" x14ac:dyDescent="0.25">
      <c r="A15" s="11" t="s">
        <v>29</v>
      </c>
      <c r="B15" s="11" t="s">
        <v>178</v>
      </c>
      <c r="C15" s="11"/>
      <c r="D15" s="11" t="s">
        <v>235</v>
      </c>
      <c r="E15" s="11">
        <v>200</v>
      </c>
      <c r="F15" s="11" t="s">
        <v>236</v>
      </c>
      <c r="G15" s="11">
        <v>1</v>
      </c>
      <c r="H15" s="6"/>
    </row>
    <row r="16" spans="1:8" ht="14.7" customHeight="1" x14ac:dyDescent="0.25">
      <c r="A16" s="11" t="s">
        <v>31</v>
      </c>
      <c r="B16" s="11" t="s">
        <v>208</v>
      </c>
      <c r="C16" s="11"/>
      <c r="D16" s="11" t="s">
        <v>235</v>
      </c>
      <c r="E16" s="11">
        <v>200</v>
      </c>
      <c r="F16" s="11" t="s">
        <v>236</v>
      </c>
      <c r="G16" s="11">
        <v>1</v>
      </c>
      <c r="H16" s="6"/>
    </row>
    <row r="17" spans="1:8" ht="14.7" customHeight="1" x14ac:dyDescent="0.25">
      <c r="A17" s="11" t="s">
        <v>33</v>
      </c>
      <c r="B17" s="11" t="s">
        <v>180</v>
      </c>
      <c r="C17" s="11"/>
      <c r="D17" s="11" t="s">
        <v>235</v>
      </c>
      <c r="E17" s="11">
        <v>200</v>
      </c>
      <c r="F17" s="11" t="s">
        <v>236</v>
      </c>
      <c r="G17" s="11">
        <v>1</v>
      </c>
      <c r="H17" s="6"/>
    </row>
    <row r="18" spans="1:8" ht="14.7" customHeight="1" x14ac:dyDescent="0.25">
      <c r="A18" s="11" t="s">
        <v>35</v>
      </c>
      <c r="B18" s="11" t="s">
        <v>177</v>
      </c>
      <c r="C18" s="11"/>
      <c r="D18" s="11" t="s">
        <v>235</v>
      </c>
      <c r="E18" s="11">
        <v>200</v>
      </c>
      <c r="F18" s="11" t="s">
        <v>236</v>
      </c>
      <c r="G18" s="11">
        <v>1</v>
      </c>
      <c r="H18" s="6"/>
    </row>
    <row r="19" spans="1:8" ht="14.7" customHeight="1" x14ac:dyDescent="0.25">
      <c r="A19" s="11" t="s">
        <v>37</v>
      </c>
      <c r="B19" s="11" t="s">
        <v>194</v>
      </c>
      <c r="C19" s="11"/>
      <c r="D19" s="11" t="s">
        <v>235</v>
      </c>
      <c r="E19" s="11">
        <v>200</v>
      </c>
      <c r="F19" s="11" t="s">
        <v>236</v>
      </c>
      <c r="G19" s="11">
        <v>1</v>
      </c>
      <c r="H19" s="6"/>
    </row>
    <row r="20" spans="1:8" ht="14.7" customHeight="1" x14ac:dyDescent="0.25">
      <c r="A20" s="11" t="s">
        <v>39</v>
      </c>
      <c r="B20" s="11" t="s">
        <v>177</v>
      </c>
      <c r="C20" s="11"/>
      <c r="D20" s="11" t="s">
        <v>235</v>
      </c>
      <c r="E20" s="11">
        <v>200</v>
      </c>
      <c r="F20" s="11" t="s">
        <v>236</v>
      </c>
      <c r="G20" s="11">
        <v>1</v>
      </c>
      <c r="H20" s="6"/>
    </row>
    <row r="21" spans="1:8" ht="14.7" customHeight="1" x14ac:dyDescent="0.25">
      <c r="A21" s="11" t="s">
        <v>41</v>
      </c>
      <c r="B21" s="11" t="s">
        <v>194</v>
      </c>
      <c r="C21" s="11"/>
      <c r="D21" s="11" t="s">
        <v>235</v>
      </c>
      <c r="E21" s="11">
        <v>200</v>
      </c>
      <c r="F21" s="11" t="s">
        <v>236</v>
      </c>
      <c r="G21" s="11">
        <v>1</v>
      </c>
      <c r="H21" s="6"/>
    </row>
    <row r="22" spans="1:8" ht="14.7" customHeight="1" x14ac:dyDescent="0.25">
      <c r="A22" s="11" t="s">
        <v>42</v>
      </c>
      <c r="B22" s="11"/>
      <c r="C22" s="11"/>
      <c r="D22" s="11" t="s">
        <v>235</v>
      </c>
      <c r="E22" s="11">
        <v>200</v>
      </c>
      <c r="F22" s="11" t="s">
        <v>236</v>
      </c>
      <c r="G22" s="11">
        <v>1</v>
      </c>
    </row>
    <row r="23" spans="1:8" ht="14.7" customHeight="1" x14ac:dyDescent="0.25">
      <c r="A23" s="11" t="s">
        <v>43</v>
      </c>
      <c r="B23" s="11" t="s">
        <v>178</v>
      </c>
      <c r="C23" s="11" t="s">
        <v>179</v>
      </c>
      <c r="D23" s="11" t="s">
        <v>235</v>
      </c>
      <c r="E23" s="11">
        <v>20</v>
      </c>
      <c r="F23" s="11" t="s">
        <v>170</v>
      </c>
      <c r="G23" s="11">
        <v>1</v>
      </c>
    </row>
    <row r="24" spans="1:8" ht="14.7" customHeight="1" x14ac:dyDescent="0.25">
      <c r="A24" s="11" t="s">
        <v>45</v>
      </c>
      <c r="B24" s="11" t="s">
        <v>178</v>
      </c>
      <c r="C24" s="11" t="s">
        <v>179</v>
      </c>
      <c r="D24" s="11" t="s">
        <v>235</v>
      </c>
      <c r="E24" s="11">
        <v>20</v>
      </c>
      <c r="F24" s="11"/>
      <c r="G24" s="11">
        <v>1</v>
      </c>
    </row>
    <row r="25" spans="1:8" ht="14.7" customHeight="1" x14ac:dyDescent="0.25">
      <c r="A25" s="11" t="s">
        <v>47</v>
      </c>
      <c r="B25" s="11" t="s">
        <v>178</v>
      </c>
      <c r="C25" s="11"/>
      <c r="D25" s="11" t="s">
        <v>235</v>
      </c>
      <c r="E25" s="11">
        <v>200</v>
      </c>
      <c r="F25" s="11" t="s">
        <v>236</v>
      </c>
      <c r="G25" s="11">
        <v>1</v>
      </c>
    </row>
    <row r="26" spans="1:8" ht="14.7" customHeight="1" x14ac:dyDescent="0.25">
      <c r="A26" s="11" t="s">
        <v>49</v>
      </c>
      <c r="B26" s="11" t="s">
        <v>178</v>
      </c>
      <c r="C26" s="11"/>
      <c r="D26" s="11" t="s">
        <v>235</v>
      </c>
      <c r="E26" s="11">
        <v>200</v>
      </c>
      <c r="F26" s="11" t="s">
        <v>236</v>
      </c>
      <c r="G26" s="11">
        <v>1</v>
      </c>
    </row>
    <row r="27" spans="1:8" ht="14.7" customHeight="1" x14ac:dyDescent="0.25">
      <c r="A27" s="11" t="s">
        <v>51</v>
      </c>
      <c r="B27" s="11" t="s">
        <v>178</v>
      </c>
      <c r="C27" s="11"/>
      <c r="D27" s="11" t="s">
        <v>235</v>
      </c>
      <c r="E27" s="11">
        <v>200</v>
      </c>
      <c r="F27" s="11" t="s">
        <v>236</v>
      </c>
      <c r="G27" s="11">
        <v>1</v>
      </c>
    </row>
    <row r="28" spans="1:8" ht="14.7" customHeight="1" x14ac:dyDescent="0.25">
      <c r="A28" s="11" t="s">
        <v>53</v>
      </c>
      <c r="B28" s="11" t="s">
        <v>180</v>
      </c>
      <c r="C28" s="11" t="s">
        <v>179</v>
      </c>
      <c r="D28" s="11" t="s">
        <v>235</v>
      </c>
      <c r="E28" s="11">
        <v>50</v>
      </c>
      <c r="F28" s="11" t="s">
        <v>170</v>
      </c>
      <c r="G28" s="11">
        <v>1</v>
      </c>
    </row>
    <row r="29" spans="1:8" ht="12.75" customHeight="1" x14ac:dyDescent="0.25">
      <c r="A29" s="11" t="s">
        <v>55</v>
      </c>
      <c r="B29" s="11" t="s">
        <v>180</v>
      </c>
      <c r="C29" s="11" t="s">
        <v>181</v>
      </c>
      <c r="D29" s="11" t="s">
        <v>235</v>
      </c>
      <c r="E29" s="11">
        <v>25</v>
      </c>
      <c r="F29" s="11"/>
      <c r="G29" s="11">
        <v>1</v>
      </c>
    </row>
    <row r="30" spans="1:8" ht="12.75" customHeight="1" x14ac:dyDescent="0.25">
      <c r="A30" s="11" t="s">
        <v>57</v>
      </c>
      <c r="B30" s="11" t="s">
        <v>180</v>
      </c>
      <c r="C30" s="11" t="s">
        <v>181</v>
      </c>
      <c r="D30" s="11" t="s">
        <v>235</v>
      </c>
      <c r="E30" s="11">
        <v>25</v>
      </c>
      <c r="F30" s="11"/>
      <c r="G30" s="11">
        <v>1</v>
      </c>
    </row>
    <row r="31" spans="1:8" ht="12.75" customHeight="1" x14ac:dyDescent="0.25">
      <c r="A31" s="11" t="s">
        <v>59</v>
      </c>
      <c r="B31" s="11" t="s">
        <v>180</v>
      </c>
      <c r="C31" s="11" t="s">
        <v>181</v>
      </c>
      <c r="D31" s="11" t="s">
        <v>235</v>
      </c>
      <c r="E31" s="11">
        <v>25</v>
      </c>
      <c r="F31" s="11"/>
      <c r="G31" s="11">
        <v>1</v>
      </c>
    </row>
    <row r="32" spans="1:8" ht="12.75" customHeight="1" x14ac:dyDescent="0.25">
      <c r="A32" s="11" t="s">
        <v>64</v>
      </c>
      <c r="B32" s="11" t="s">
        <v>180</v>
      </c>
      <c r="C32" s="11" t="s">
        <v>170</v>
      </c>
      <c r="D32" s="11" t="s">
        <v>235</v>
      </c>
      <c r="E32" s="11">
        <v>200</v>
      </c>
      <c r="F32" s="11" t="s">
        <v>236</v>
      </c>
      <c r="G32" s="11">
        <v>1</v>
      </c>
    </row>
    <row r="33" spans="1:7" ht="12.75" customHeight="1" x14ac:dyDescent="0.25">
      <c r="A33" s="11" t="s">
        <v>66</v>
      </c>
      <c r="B33" s="11" t="s">
        <v>180</v>
      </c>
      <c r="C33" s="11" t="s">
        <v>237</v>
      </c>
      <c r="D33" s="11" t="s">
        <v>235</v>
      </c>
      <c r="E33" s="11">
        <v>50</v>
      </c>
      <c r="F33" s="11" t="s">
        <v>170</v>
      </c>
      <c r="G33" s="11">
        <v>1</v>
      </c>
    </row>
    <row r="34" spans="1:7" ht="12.75" customHeight="1" x14ac:dyDescent="0.25">
      <c r="A34" s="11" t="s">
        <v>68</v>
      </c>
      <c r="B34" s="11" t="s">
        <v>180</v>
      </c>
      <c r="C34" s="11" t="s">
        <v>179</v>
      </c>
      <c r="D34" s="11" t="s">
        <v>235</v>
      </c>
      <c r="E34" s="11">
        <v>20</v>
      </c>
      <c r="F34" s="11"/>
      <c r="G34" s="11">
        <v>1</v>
      </c>
    </row>
    <row r="35" spans="1:7" ht="12.75" customHeight="1" x14ac:dyDescent="0.25">
      <c r="A35" s="11" t="s">
        <v>70</v>
      </c>
      <c r="B35" s="11" t="s">
        <v>180</v>
      </c>
      <c r="C35" s="11" t="s">
        <v>179</v>
      </c>
      <c r="D35" s="11" t="s">
        <v>235</v>
      </c>
      <c r="E35" s="11">
        <v>15</v>
      </c>
      <c r="F35" s="11"/>
      <c r="G35" s="11">
        <v>1</v>
      </c>
    </row>
    <row r="36" spans="1:7" ht="12.75" customHeight="1" x14ac:dyDescent="0.25">
      <c r="A36" s="11" t="s">
        <v>72</v>
      </c>
      <c r="B36" s="11" t="s">
        <v>180</v>
      </c>
      <c r="C36" s="11" t="s">
        <v>179</v>
      </c>
      <c r="D36" s="11" t="s">
        <v>235</v>
      </c>
      <c r="E36" s="11">
        <v>200</v>
      </c>
      <c r="F36" s="11" t="s">
        <v>236</v>
      </c>
      <c r="G36" s="11">
        <v>1</v>
      </c>
    </row>
    <row r="37" spans="1:7" ht="12.75" customHeight="1" x14ac:dyDescent="0.25">
      <c r="A37" s="11" t="s">
        <v>74</v>
      </c>
      <c r="B37" s="11" t="s">
        <v>180</v>
      </c>
      <c r="C37" s="11" t="s">
        <v>179</v>
      </c>
      <c r="D37" s="11" t="s">
        <v>235</v>
      </c>
      <c r="E37" s="11">
        <v>200</v>
      </c>
      <c r="F37" s="11" t="s">
        <v>236</v>
      </c>
      <c r="G37" s="11">
        <v>1</v>
      </c>
    </row>
    <row r="38" spans="1:7" ht="12.75" customHeight="1" x14ac:dyDescent="0.25">
      <c r="A38" s="11" t="s">
        <v>238</v>
      </c>
      <c r="B38" s="11" t="s">
        <v>180</v>
      </c>
      <c r="C38" s="11" t="s">
        <v>170</v>
      </c>
      <c r="D38" s="11" t="s">
        <v>235</v>
      </c>
      <c r="E38" s="11">
        <v>200</v>
      </c>
      <c r="F38" s="11" t="s">
        <v>236</v>
      </c>
      <c r="G38" s="11">
        <v>1</v>
      </c>
    </row>
    <row r="39" spans="1:7" ht="12.75" customHeight="1" x14ac:dyDescent="0.25">
      <c r="A39" s="11" t="s">
        <v>76</v>
      </c>
      <c r="B39" s="11" t="s">
        <v>178</v>
      </c>
      <c r="C39" s="11"/>
      <c r="D39" s="11" t="s">
        <v>235</v>
      </c>
      <c r="E39" s="11">
        <v>200</v>
      </c>
      <c r="F39" s="11" t="s">
        <v>236</v>
      </c>
      <c r="G39" s="11">
        <v>1</v>
      </c>
    </row>
  </sheetData>
  <pageMargins left="0.78749999999999998" right="0.78749999999999998" top="0.78749999999999998" bottom="0.78749999999999998"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70"/>
  <sheetViews>
    <sheetView showGridLines="0" topLeftCell="U1" zoomScaleNormal="100" workbookViewId="0">
      <selection activeCell="A22" sqref="A22:A25"/>
    </sheetView>
  </sheetViews>
  <sheetFormatPr defaultColWidth="11.44140625" defaultRowHeight="13.2" x14ac:dyDescent="0.25"/>
  <cols>
    <col min="1" max="1" width="23.88671875" customWidth="1"/>
    <col min="4" max="4" width="18.109375" customWidth="1"/>
    <col min="6" max="6" width="16.5546875" customWidth="1"/>
    <col min="7" max="7" width="17.5546875" customWidth="1"/>
    <col min="39" max="39" width="49.88671875" customWidth="1"/>
  </cols>
  <sheetData>
    <row r="1" spans="1:40" ht="45.75" customHeight="1" x14ac:dyDescent="0.3">
      <c r="A1" s="22" t="s">
        <v>1</v>
      </c>
      <c r="B1" s="22" t="s">
        <v>163</v>
      </c>
      <c r="C1" s="22" t="s">
        <v>164</v>
      </c>
      <c r="D1" s="22" t="s">
        <v>165</v>
      </c>
      <c r="E1" s="22" t="s">
        <v>239</v>
      </c>
      <c r="F1" s="22" t="s">
        <v>225</v>
      </c>
      <c r="G1" s="22" t="s">
        <v>226</v>
      </c>
      <c r="H1" s="22">
        <v>2020</v>
      </c>
      <c r="I1" s="22">
        <v>2021</v>
      </c>
      <c r="J1" s="22">
        <v>2022</v>
      </c>
      <c r="K1" s="22">
        <v>2023</v>
      </c>
      <c r="L1" s="22">
        <v>2024</v>
      </c>
      <c r="M1" s="22">
        <v>2025</v>
      </c>
      <c r="N1" s="22">
        <v>2026</v>
      </c>
      <c r="O1" s="22">
        <v>2027</v>
      </c>
      <c r="P1" s="22">
        <v>2028</v>
      </c>
      <c r="Q1" s="22">
        <v>2029</v>
      </c>
      <c r="R1" s="22">
        <v>2030</v>
      </c>
      <c r="S1" s="22">
        <v>2031</v>
      </c>
      <c r="T1" s="22">
        <v>2032</v>
      </c>
      <c r="U1" s="22">
        <v>2033</v>
      </c>
      <c r="V1" s="22">
        <v>2034</v>
      </c>
      <c r="W1" s="22">
        <v>2035</v>
      </c>
      <c r="X1" s="22">
        <v>2036</v>
      </c>
      <c r="Y1" s="22">
        <v>2037</v>
      </c>
      <c r="Z1" s="22">
        <v>2038</v>
      </c>
      <c r="AA1" s="22">
        <v>2039</v>
      </c>
      <c r="AB1" s="22">
        <v>2040</v>
      </c>
      <c r="AC1" s="22">
        <v>2041</v>
      </c>
      <c r="AD1" s="22">
        <v>2042</v>
      </c>
      <c r="AE1" s="22">
        <v>2043</v>
      </c>
      <c r="AF1" s="22">
        <v>2044</v>
      </c>
      <c r="AG1" s="22">
        <v>2045</v>
      </c>
      <c r="AH1" s="22">
        <v>2046</v>
      </c>
      <c r="AI1" s="22">
        <v>2047</v>
      </c>
      <c r="AJ1" s="22">
        <v>2048</v>
      </c>
      <c r="AK1" s="22">
        <v>2049</v>
      </c>
      <c r="AL1" s="22">
        <v>2050</v>
      </c>
      <c r="AM1" s="22" t="s">
        <v>167</v>
      </c>
      <c r="AN1" s="22" t="s">
        <v>168</v>
      </c>
    </row>
    <row r="2" spans="1:40" ht="14.7" customHeight="1" x14ac:dyDescent="0.25">
      <c r="A2" s="47" t="s">
        <v>23</v>
      </c>
      <c r="B2" s="11" t="s">
        <v>178</v>
      </c>
      <c r="C2" s="11" t="s">
        <v>240</v>
      </c>
      <c r="D2" s="11" t="s">
        <v>241</v>
      </c>
      <c r="E2" s="11" t="s">
        <v>155</v>
      </c>
      <c r="F2" s="11" t="s">
        <v>149</v>
      </c>
      <c r="G2" s="11" t="s">
        <v>139</v>
      </c>
      <c r="H2" s="21">
        <v>51.16</v>
      </c>
      <c r="I2" s="21">
        <v>51.16</v>
      </c>
      <c r="J2" s="21">
        <v>51.16</v>
      </c>
      <c r="K2" s="21">
        <v>51.16</v>
      </c>
      <c r="L2" s="21">
        <v>51.16</v>
      </c>
      <c r="M2" s="21">
        <v>51.16</v>
      </c>
      <c r="N2" s="21">
        <v>51.16</v>
      </c>
      <c r="O2" s="21">
        <v>51.16</v>
      </c>
      <c r="P2" s="21">
        <v>51.16</v>
      </c>
      <c r="Q2" s="21">
        <v>51.16</v>
      </c>
      <c r="R2" s="21">
        <v>51.16</v>
      </c>
      <c r="S2" s="21">
        <v>51.16</v>
      </c>
      <c r="T2" s="21">
        <v>51.16</v>
      </c>
      <c r="U2" s="21">
        <v>51.16</v>
      </c>
      <c r="V2" s="21">
        <v>51.16</v>
      </c>
      <c r="W2" s="21">
        <v>51.16</v>
      </c>
      <c r="X2" s="21">
        <v>51.16</v>
      </c>
      <c r="Y2" s="21">
        <v>51.16</v>
      </c>
      <c r="Z2" s="21">
        <v>51.16</v>
      </c>
      <c r="AA2" s="21">
        <v>51.16</v>
      </c>
      <c r="AB2" s="21">
        <v>51.16</v>
      </c>
      <c r="AC2" s="21">
        <v>51.16</v>
      </c>
      <c r="AD2" s="21">
        <v>51.16</v>
      </c>
      <c r="AE2" s="21">
        <v>51.16</v>
      </c>
      <c r="AF2" s="21">
        <v>51.16</v>
      </c>
      <c r="AG2" s="21">
        <v>51.16</v>
      </c>
      <c r="AH2" s="21">
        <v>51.16</v>
      </c>
      <c r="AI2" s="21">
        <v>51.16</v>
      </c>
      <c r="AJ2" s="21">
        <v>51.16</v>
      </c>
      <c r="AK2" s="21">
        <v>51.16</v>
      </c>
      <c r="AL2" s="21">
        <v>51.16</v>
      </c>
      <c r="AM2" s="11"/>
      <c r="AN2" s="11">
        <v>1</v>
      </c>
    </row>
    <row r="3" spans="1:40" ht="14.7" customHeight="1" x14ac:dyDescent="0.25">
      <c r="A3" s="48"/>
      <c r="B3" s="11"/>
      <c r="C3" s="11" t="s">
        <v>240</v>
      </c>
      <c r="D3" s="11" t="s">
        <v>241</v>
      </c>
      <c r="E3" s="11" t="s">
        <v>161</v>
      </c>
      <c r="F3" s="11" t="s">
        <v>149</v>
      </c>
      <c r="G3" s="11" t="s">
        <v>139</v>
      </c>
      <c r="H3" s="21">
        <f>0.966/1000</f>
        <v>9.6599999999999995E-4</v>
      </c>
      <c r="I3" s="21">
        <f t="shared" ref="I3:AL3" si="0">0.966/1000</f>
        <v>9.6599999999999995E-4</v>
      </c>
      <c r="J3" s="21">
        <f t="shared" si="0"/>
        <v>9.6599999999999995E-4</v>
      </c>
      <c r="K3" s="21">
        <f t="shared" si="0"/>
        <v>9.6599999999999995E-4</v>
      </c>
      <c r="L3" s="21">
        <f t="shared" si="0"/>
        <v>9.6599999999999995E-4</v>
      </c>
      <c r="M3" s="21">
        <f t="shared" si="0"/>
        <v>9.6599999999999995E-4</v>
      </c>
      <c r="N3" s="21">
        <f t="shared" si="0"/>
        <v>9.6599999999999995E-4</v>
      </c>
      <c r="O3" s="21">
        <f t="shared" si="0"/>
        <v>9.6599999999999995E-4</v>
      </c>
      <c r="P3" s="21">
        <f t="shared" si="0"/>
        <v>9.6599999999999995E-4</v>
      </c>
      <c r="Q3" s="21">
        <f t="shared" si="0"/>
        <v>9.6599999999999995E-4</v>
      </c>
      <c r="R3" s="21">
        <f t="shared" si="0"/>
        <v>9.6599999999999995E-4</v>
      </c>
      <c r="S3" s="21">
        <f t="shared" si="0"/>
        <v>9.6599999999999995E-4</v>
      </c>
      <c r="T3" s="21">
        <f t="shared" si="0"/>
        <v>9.6599999999999995E-4</v>
      </c>
      <c r="U3" s="21">
        <f t="shared" si="0"/>
        <v>9.6599999999999995E-4</v>
      </c>
      <c r="V3" s="21">
        <f t="shared" si="0"/>
        <v>9.6599999999999995E-4</v>
      </c>
      <c r="W3" s="21">
        <f t="shared" si="0"/>
        <v>9.6599999999999995E-4</v>
      </c>
      <c r="X3" s="21">
        <f t="shared" si="0"/>
        <v>9.6599999999999995E-4</v>
      </c>
      <c r="Y3" s="21">
        <f t="shared" si="0"/>
        <v>9.6599999999999995E-4</v>
      </c>
      <c r="Z3" s="21">
        <f t="shared" si="0"/>
        <v>9.6599999999999995E-4</v>
      </c>
      <c r="AA3" s="21">
        <f t="shared" si="0"/>
        <v>9.6599999999999995E-4</v>
      </c>
      <c r="AB3" s="21">
        <f t="shared" si="0"/>
        <v>9.6599999999999995E-4</v>
      </c>
      <c r="AC3" s="21">
        <f t="shared" si="0"/>
        <v>9.6599999999999995E-4</v>
      </c>
      <c r="AD3" s="21">
        <f t="shared" si="0"/>
        <v>9.6599999999999995E-4</v>
      </c>
      <c r="AE3" s="21">
        <f t="shared" si="0"/>
        <v>9.6599999999999995E-4</v>
      </c>
      <c r="AF3" s="21">
        <f t="shared" si="0"/>
        <v>9.6599999999999995E-4</v>
      </c>
      <c r="AG3" s="21">
        <f t="shared" si="0"/>
        <v>9.6599999999999995E-4</v>
      </c>
      <c r="AH3" s="21">
        <f t="shared" si="0"/>
        <v>9.6599999999999995E-4</v>
      </c>
      <c r="AI3" s="21">
        <f t="shared" si="0"/>
        <v>9.6599999999999995E-4</v>
      </c>
      <c r="AJ3" s="21">
        <f t="shared" si="0"/>
        <v>9.6599999999999995E-4</v>
      </c>
      <c r="AK3" s="21">
        <f t="shared" si="0"/>
        <v>9.6599999999999995E-4</v>
      </c>
      <c r="AL3" s="21">
        <f t="shared" si="0"/>
        <v>9.6599999999999995E-4</v>
      </c>
      <c r="AM3" s="11"/>
      <c r="AN3" s="11">
        <v>1</v>
      </c>
    </row>
    <row r="4" spans="1:40" ht="14.7" customHeight="1" x14ac:dyDescent="0.25">
      <c r="A4" s="48"/>
      <c r="B4" s="11"/>
      <c r="C4" s="11" t="s">
        <v>240</v>
      </c>
      <c r="D4" s="11" t="s">
        <v>241</v>
      </c>
      <c r="E4" s="11" t="s">
        <v>159</v>
      </c>
      <c r="F4" s="11" t="s">
        <v>149</v>
      </c>
      <c r="G4" s="11" t="s">
        <v>139</v>
      </c>
      <c r="H4" s="21">
        <f>0.861/1000</f>
        <v>8.61E-4</v>
      </c>
      <c r="I4" s="21">
        <f t="shared" ref="I4:AL4" si="1">0.861/1000</f>
        <v>8.61E-4</v>
      </c>
      <c r="J4" s="21">
        <f t="shared" si="1"/>
        <v>8.61E-4</v>
      </c>
      <c r="K4" s="21">
        <f t="shared" si="1"/>
        <v>8.61E-4</v>
      </c>
      <c r="L4" s="21">
        <f t="shared" si="1"/>
        <v>8.61E-4</v>
      </c>
      <c r="M4" s="21">
        <f t="shared" si="1"/>
        <v>8.61E-4</v>
      </c>
      <c r="N4" s="21">
        <f t="shared" si="1"/>
        <v>8.61E-4</v>
      </c>
      <c r="O4" s="21">
        <f t="shared" si="1"/>
        <v>8.61E-4</v>
      </c>
      <c r="P4" s="21">
        <f t="shared" si="1"/>
        <v>8.61E-4</v>
      </c>
      <c r="Q4" s="21">
        <f t="shared" si="1"/>
        <v>8.61E-4</v>
      </c>
      <c r="R4" s="21">
        <f t="shared" si="1"/>
        <v>8.61E-4</v>
      </c>
      <c r="S4" s="21">
        <f t="shared" si="1"/>
        <v>8.61E-4</v>
      </c>
      <c r="T4" s="21">
        <f t="shared" si="1"/>
        <v>8.61E-4</v>
      </c>
      <c r="U4" s="21">
        <f t="shared" si="1"/>
        <v>8.61E-4</v>
      </c>
      <c r="V4" s="21">
        <f t="shared" si="1"/>
        <v>8.61E-4</v>
      </c>
      <c r="W4" s="21">
        <f t="shared" si="1"/>
        <v>8.61E-4</v>
      </c>
      <c r="X4" s="21">
        <f t="shared" si="1"/>
        <v>8.61E-4</v>
      </c>
      <c r="Y4" s="21">
        <f t="shared" si="1"/>
        <v>8.61E-4</v>
      </c>
      <c r="Z4" s="21">
        <f t="shared" si="1"/>
        <v>8.61E-4</v>
      </c>
      <c r="AA4" s="21">
        <f t="shared" si="1"/>
        <v>8.61E-4</v>
      </c>
      <c r="AB4" s="21">
        <f t="shared" si="1"/>
        <v>8.61E-4</v>
      </c>
      <c r="AC4" s="21">
        <f t="shared" si="1"/>
        <v>8.61E-4</v>
      </c>
      <c r="AD4" s="21">
        <f t="shared" si="1"/>
        <v>8.61E-4</v>
      </c>
      <c r="AE4" s="21">
        <f t="shared" si="1"/>
        <v>8.61E-4</v>
      </c>
      <c r="AF4" s="21">
        <f t="shared" si="1"/>
        <v>8.61E-4</v>
      </c>
      <c r="AG4" s="21">
        <f t="shared" si="1"/>
        <v>8.61E-4</v>
      </c>
      <c r="AH4" s="21">
        <f t="shared" si="1"/>
        <v>8.61E-4</v>
      </c>
      <c r="AI4" s="21">
        <f t="shared" si="1"/>
        <v>8.61E-4</v>
      </c>
      <c r="AJ4" s="21">
        <f t="shared" si="1"/>
        <v>8.61E-4</v>
      </c>
      <c r="AK4" s="21">
        <f t="shared" si="1"/>
        <v>8.61E-4</v>
      </c>
      <c r="AL4" s="21">
        <f t="shared" si="1"/>
        <v>8.61E-4</v>
      </c>
      <c r="AM4" s="11"/>
      <c r="AN4" s="11">
        <v>1</v>
      </c>
    </row>
    <row r="5" spans="1:40" ht="14.7" customHeight="1" x14ac:dyDescent="0.25">
      <c r="A5" s="49"/>
      <c r="B5" s="11"/>
      <c r="C5" s="11" t="s">
        <v>240</v>
      </c>
      <c r="D5" s="11" t="s">
        <v>241</v>
      </c>
      <c r="E5" s="11" t="s">
        <v>157</v>
      </c>
      <c r="F5" s="11" t="s">
        <v>149</v>
      </c>
      <c r="G5" s="11" t="s">
        <v>139</v>
      </c>
      <c r="H5" s="21">
        <f>H4*298+H3*25+H2</f>
        <v>51.440728</v>
      </c>
      <c r="I5" s="21">
        <f t="shared" ref="I5:O5" si="2">I4*298+I3*25+I2</f>
        <v>51.440728</v>
      </c>
      <c r="J5" s="21">
        <f t="shared" si="2"/>
        <v>51.440728</v>
      </c>
      <c r="K5" s="21">
        <f t="shared" si="2"/>
        <v>51.440728</v>
      </c>
      <c r="L5" s="21">
        <f t="shared" si="2"/>
        <v>51.440728</v>
      </c>
      <c r="M5" s="21">
        <f t="shared" si="2"/>
        <v>51.440728</v>
      </c>
      <c r="N5" s="21">
        <f t="shared" si="2"/>
        <v>51.440728</v>
      </c>
      <c r="O5" s="21">
        <f t="shared" si="2"/>
        <v>51.440728</v>
      </c>
      <c r="P5" s="21">
        <f t="shared" ref="P5" si="3">P4*298+P3*25+P2</f>
        <v>51.440728</v>
      </c>
      <c r="Q5" s="21">
        <f t="shared" ref="Q5" si="4">Q4*298+Q3*25+Q2</f>
        <v>51.440728</v>
      </c>
      <c r="R5" s="21">
        <f t="shared" ref="R5" si="5">R4*298+R3*25+R2</f>
        <v>51.440728</v>
      </c>
      <c r="S5" s="21">
        <f t="shared" ref="S5" si="6">S4*298+S3*25+S2</f>
        <v>51.440728</v>
      </c>
      <c r="T5" s="21">
        <f t="shared" ref="T5" si="7">T4*298+T3*25+T2</f>
        <v>51.440728</v>
      </c>
      <c r="U5" s="21">
        <f t="shared" ref="U5" si="8">U4*298+U3*25+U2</f>
        <v>51.440728</v>
      </c>
      <c r="V5" s="21">
        <f t="shared" ref="V5" si="9">V4*298+V3*25+V2</f>
        <v>51.440728</v>
      </c>
      <c r="W5" s="21">
        <f t="shared" ref="W5" si="10">W4*298+W3*25+W2</f>
        <v>51.440728</v>
      </c>
      <c r="X5" s="21">
        <f t="shared" ref="X5" si="11">X4*298+X3*25+X2</f>
        <v>51.440728</v>
      </c>
      <c r="Y5" s="21">
        <f t="shared" ref="Y5" si="12">Y4*298+Y3*25+Y2</f>
        <v>51.440728</v>
      </c>
      <c r="Z5" s="21">
        <f t="shared" ref="Z5" si="13">Z4*298+Z3*25+Z2</f>
        <v>51.440728</v>
      </c>
      <c r="AA5" s="21">
        <f t="shared" ref="AA5" si="14">AA4*298+AA3*25+AA2</f>
        <v>51.440728</v>
      </c>
      <c r="AB5" s="21">
        <f t="shared" ref="AB5" si="15">AB4*298+AB3*25+AB2</f>
        <v>51.440728</v>
      </c>
      <c r="AC5" s="21">
        <f t="shared" ref="AC5" si="16">AC4*298+AC3*25+AC2</f>
        <v>51.440728</v>
      </c>
      <c r="AD5" s="21">
        <f t="shared" ref="AD5" si="17">AD4*298+AD3*25+AD2</f>
        <v>51.440728</v>
      </c>
      <c r="AE5" s="21">
        <f t="shared" ref="AE5" si="18">AE4*298+AE3*25+AE2</f>
        <v>51.440728</v>
      </c>
      <c r="AF5" s="21">
        <f t="shared" ref="AF5" si="19">AF4*298+AF3*25+AF2</f>
        <v>51.440728</v>
      </c>
      <c r="AG5" s="21">
        <f t="shared" ref="AG5" si="20">AG4*298+AG3*25+AG2</f>
        <v>51.440728</v>
      </c>
      <c r="AH5" s="21">
        <f t="shared" ref="AH5" si="21">AH4*298+AH3*25+AH2</f>
        <v>51.440728</v>
      </c>
      <c r="AI5" s="21">
        <f t="shared" ref="AI5" si="22">AI4*298+AI3*25+AI2</f>
        <v>51.440728</v>
      </c>
      <c r="AJ5" s="21">
        <f t="shared" ref="AJ5" si="23">AJ4*298+AJ3*25+AJ2</f>
        <v>51.440728</v>
      </c>
      <c r="AK5" s="21">
        <f t="shared" ref="AK5" si="24">AK4*298+AK3*25+AK2</f>
        <v>51.440728</v>
      </c>
      <c r="AL5" s="21">
        <f t="shared" ref="AL5" si="25">AL4*298+AL3*25+AL2</f>
        <v>51.440728</v>
      </c>
      <c r="AM5" s="11" t="s">
        <v>242</v>
      </c>
      <c r="AN5" s="11">
        <v>1</v>
      </c>
    </row>
    <row r="6" spans="1:40" ht="14.7" customHeight="1" x14ac:dyDescent="0.25">
      <c r="A6" s="47" t="s">
        <v>25</v>
      </c>
      <c r="B6" s="11" t="s">
        <v>178</v>
      </c>
      <c r="C6" s="11" t="s">
        <v>240</v>
      </c>
      <c r="D6" s="11" t="s">
        <v>241</v>
      </c>
      <c r="E6" s="11" t="s">
        <v>155</v>
      </c>
      <c r="F6" s="11" t="s">
        <v>113</v>
      </c>
      <c r="G6" s="11" t="s">
        <v>122</v>
      </c>
      <c r="H6" s="21">
        <v>69.53</v>
      </c>
      <c r="I6" s="21">
        <v>69.53</v>
      </c>
      <c r="J6" s="21">
        <v>69.53</v>
      </c>
      <c r="K6" s="21">
        <v>69.53</v>
      </c>
      <c r="L6" s="21">
        <v>69.53</v>
      </c>
      <c r="M6" s="21">
        <v>69.53</v>
      </c>
      <c r="N6" s="21">
        <v>69.53</v>
      </c>
      <c r="O6" s="21">
        <v>69.53</v>
      </c>
      <c r="P6" s="21">
        <v>69.53</v>
      </c>
      <c r="Q6" s="21">
        <v>69.53</v>
      </c>
      <c r="R6" s="21">
        <v>69.53</v>
      </c>
      <c r="S6" s="21">
        <v>69.53</v>
      </c>
      <c r="T6" s="21">
        <v>69.53</v>
      </c>
      <c r="U6" s="21">
        <v>69.53</v>
      </c>
      <c r="V6" s="21">
        <v>69.53</v>
      </c>
      <c r="W6" s="21">
        <v>69.53</v>
      </c>
      <c r="X6" s="21">
        <v>69.53</v>
      </c>
      <c r="Y6" s="21">
        <v>69.53</v>
      </c>
      <c r="Z6" s="21">
        <v>69.53</v>
      </c>
      <c r="AA6" s="21">
        <v>69.53</v>
      </c>
      <c r="AB6" s="21">
        <v>69.53</v>
      </c>
      <c r="AC6" s="21">
        <v>69.53</v>
      </c>
      <c r="AD6" s="21">
        <v>69.53</v>
      </c>
      <c r="AE6" s="21">
        <v>69.53</v>
      </c>
      <c r="AF6" s="21">
        <v>69.53</v>
      </c>
      <c r="AG6" s="21">
        <v>69.53</v>
      </c>
      <c r="AH6" s="21">
        <v>69.53</v>
      </c>
      <c r="AI6" s="21">
        <v>69.53</v>
      </c>
      <c r="AJ6" s="21">
        <v>69.53</v>
      </c>
      <c r="AK6" s="21">
        <v>69.53</v>
      </c>
      <c r="AL6" s="21">
        <v>69.53</v>
      </c>
      <c r="AM6" s="11"/>
      <c r="AN6" s="11">
        <v>1</v>
      </c>
    </row>
    <row r="7" spans="1:40" ht="14.7" customHeight="1" x14ac:dyDescent="0.25">
      <c r="A7" s="48"/>
      <c r="B7" s="11"/>
      <c r="C7" s="11" t="s">
        <v>240</v>
      </c>
      <c r="D7" s="11" t="s">
        <v>241</v>
      </c>
      <c r="E7" s="11" t="s">
        <v>161</v>
      </c>
      <c r="F7" s="11" t="s">
        <v>113</v>
      </c>
      <c r="G7" s="11" t="s">
        <v>122</v>
      </c>
      <c r="H7" s="21">
        <f>3.473/1000</f>
        <v>3.473E-3</v>
      </c>
      <c r="I7" s="21">
        <f t="shared" ref="I7:AL7" si="26">3.473/1000</f>
        <v>3.473E-3</v>
      </c>
      <c r="J7" s="21">
        <f t="shared" si="26"/>
        <v>3.473E-3</v>
      </c>
      <c r="K7" s="21">
        <f t="shared" si="26"/>
        <v>3.473E-3</v>
      </c>
      <c r="L7" s="21">
        <f t="shared" si="26"/>
        <v>3.473E-3</v>
      </c>
      <c r="M7" s="21">
        <f t="shared" si="26"/>
        <v>3.473E-3</v>
      </c>
      <c r="N7" s="21">
        <f t="shared" si="26"/>
        <v>3.473E-3</v>
      </c>
      <c r="O7" s="21">
        <f t="shared" si="26"/>
        <v>3.473E-3</v>
      </c>
      <c r="P7" s="21">
        <f t="shared" si="26"/>
        <v>3.473E-3</v>
      </c>
      <c r="Q7" s="21">
        <f t="shared" si="26"/>
        <v>3.473E-3</v>
      </c>
      <c r="R7" s="21">
        <f t="shared" si="26"/>
        <v>3.473E-3</v>
      </c>
      <c r="S7" s="21">
        <f t="shared" si="26"/>
        <v>3.473E-3</v>
      </c>
      <c r="T7" s="21">
        <f t="shared" si="26"/>
        <v>3.473E-3</v>
      </c>
      <c r="U7" s="21">
        <f t="shared" si="26"/>
        <v>3.473E-3</v>
      </c>
      <c r="V7" s="21">
        <f t="shared" si="26"/>
        <v>3.473E-3</v>
      </c>
      <c r="W7" s="21">
        <f t="shared" si="26"/>
        <v>3.473E-3</v>
      </c>
      <c r="X7" s="21">
        <f t="shared" si="26"/>
        <v>3.473E-3</v>
      </c>
      <c r="Y7" s="21">
        <f t="shared" si="26"/>
        <v>3.473E-3</v>
      </c>
      <c r="Z7" s="21">
        <f t="shared" si="26"/>
        <v>3.473E-3</v>
      </c>
      <c r="AA7" s="21">
        <f t="shared" si="26"/>
        <v>3.473E-3</v>
      </c>
      <c r="AB7" s="21">
        <f t="shared" si="26"/>
        <v>3.473E-3</v>
      </c>
      <c r="AC7" s="21">
        <f t="shared" si="26"/>
        <v>3.473E-3</v>
      </c>
      <c r="AD7" s="21">
        <f t="shared" si="26"/>
        <v>3.473E-3</v>
      </c>
      <c r="AE7" s="21">
        <f t="shared" si="26"/>
        <v>3.473E-3</v>
      </c>
      <c r="AF7" s="21">
        <f t="shared" si="26"/>
        <v>3.473E-3</v>
      </c>
      <c r="AG7" s="21">
        <f t="shared" si="26"/>
        <v>3.473E-3</v>
      </c>
      <c r="AH7" s="21">
        <f t="shared" si="26"/>
        <v>3.473E-3</v>
      </c>
      <c r="AI7" s="21">
        <f t="shared" si="26"/>
        <v>3.473E-3</v>
      </c>
      <c r="AJ7" s="21">
        <f t="shared" si="26"/>
        <v>3.473E-3</v>
      </c>
      <c r="AK7" s="21">
        <f t="shared" si="26"/>
        <v>3.473E-3</v>
      </c>
      <c r="AL7" s="21">
        <f t="shared" si="26"/>
        <v>3.473E-3</v>
      </c>
      <c r="AM7" s="11"/>
      <c r="AN7" s="11">
        <v>1</v>
      </c>
    </row>
    <row r="8" spans="1:40" ht="14.7" customHeight="1" x14ac:dyDescent="0.25">
      <c r="A8" s="48"/>
      <c r="B8" s="11"/>
      <c r="C8" s="11" t="s">
        <v>240</v>
      </c>
      <c r="D8" s="11" t="s">
        <v>241</v>
      </c>
      <c r="E8" s="11" t="s">
        <v>159</v>
      </c>
      <c r="F8" s="11" t="s">
        <v>113</v>
      </c>
      <c r="G8" s="11" t="s">
        <v>122</v>
      </c>
      <c r="H8" s="21">
        <f>10.44/1000</f>
        <v>1.044E-2</v>
      </c>
      <c r="I8" s="21">
        <f t="shared" ref="I8:AL8" si="27">10.44/1000</f>
        <v>1.044E-2</v>
      </c>
      <c r="J8" s="21">
        <f t="shared" si="27"/>
        <v>1.044E-2</v>
      </c>
      <c r="K8" s="21">
        <f t="shared" si="27"/>
        <v>1.044E-2</v>
      </c>
      <c r="L8" s="21">
        <f t="shared" si="27"/>
        <v>1.044E-2</v>
      </c>
      <c r="M8" s="21">
        <f t="shared" si="27"/>
        <v>1.044E-2</v>
      </c>
      <c r="N8" s="21">
        <f t="shared" si="27"/>
        <v>1.044E-2</v>
      </c>
      <c r="O8" s="21">
        <f t="shared" si="27"/>
        <v>1.044E-2</v>
      </c>
      <c r="P8" s="21">
        <f t="shared" si="27"/>
        <v>1.044E-2</v>
      </c>
      <c r="Q8" s="21">
        <f t="shared" si="27"/>
        <v>1.044E-2</v>
      </c>
      <c r="R8" s="21">
        <f t="shared" si="27"/>
        <v>1.044E-2</v>
      </c>
      <c r="S8" s="21">
        <f t="shared" si="27"/>
        <v>1.044E-2</v>
      </c>
      <c r="T8" s="21">
        <f t="shared" si="27"/>
        <v>1.044E-2</v>
      </c>
      <c r="U8" s="21">
        <f t="shared" si="27"/>
        <v>1.044E-2</v>
      </c>
      <c r="V8" s="21">
        <f t="shared" si="27"/>
        <v>1.044E-2</v>
      </c>
      <c r="W8" s="21">
        <f t="shared" si="27"/>
        <v>1.044E-2</v>
      </c>
      <c r="X8" s="21">
        <f t="shared" si="27"/>
        <v>1.044E-2</v>
      </c>
      <c r="Y8" s="21">
        <f t="shared" si="27"/>
        <v>1.044E-2</v>
      </c>
      <c r="Z8" s="21">
        <f t="shared" si="27"/>
        <v>1.044E-2</v>
      </c>
      <c r="AA8" s="21">
        <f t="shared" si="27"/>
        <v>1.044E-2</v>
      </c>
      <c r="AB8" s="21">
        <f t="shared" si="27"/>
        <v>1.044E-2</v>
      </c>
      <c r="AC8" s="21">
        <f t="shared" si="27"/>
        <v>1.044E-2</v>
      </c>
      <c r="AD8" s="21">
        <f t="shared" si="27"/>
        <v>1.044E-2</v>
      </c>
      <c r="AE8" s="21">
        <f t="shared" si="27"/>
        <v>1.044E-2</v>
      </c>
      <c r="AF8" s="21">
        <f t="shared" si="27"/>
        <v>1.044E-2</v>
      </c>
      <c r="AG8" s="21">
        <f t="shared" si="27"/>
        <v>1.044E-2</v>
      </c>
      <c r="AH8" s="21">
        <f t="shared" si="27"/>
        <v>1.044E-2</v>
      </c>
      <c r="AI8" s="21">
        <f t="shared" si="27"/>
        <v>1.044E-2</v>
      </c>
      <c r="AJ8" s="21">
        <f t="shared" si="27"/>
        <v>1.044E-2</v>
      </c>
      <c r="AK8" s="21">
        <f t="shared" si="27"/>
        <v>1.044E-2</v>
      </c>
      <c r="AL8" s="21">
        <f t="shared" si="27"/>
        <v>1.044E-2</v>
      </c>
      <c r="AM8" s="11"/>
      <c r="AN8" s="11">
        <v>1</v>
      </c>
    </row>
    <row r="9" spans="1:40" ht="14.7" customHeight="1" x14ac:dyDescent="0.25">
      <c r="A9" s="49"/>
      <c r="B9" s="11"/>
      <c r="C9" s="11" t="s">
        <v>240</v>
      </c>
      <c r="D9" s="11" t="s">
        <v>241</v>
      </c>
      <c r="E9" s="11" t="s">
        <v>157</v>
      </c>
      <c r="F9" s="11" t="s">
        <v>113</v>
      </c>
      <c r="G9" s="11" t="s">
        <v>122</v>
      </c>
      <c r="H9" s="21">
        <f>H8*298+H7*25+H6</f>
        <v>72.727945000000005</v>
      </c>
      <c r="I9" s="21">
        <f t="shared" ref="I9:AL9" si="28">I8*298+I7*25+I6</f>
        <v>72.727945000000005</v>
      </c>
      <c r="J9" s="21">
        <f t="shared" si="28"/>
        <v>72.727945000000005</v>
      </c>
      <c r="K9" s="21">
        <f t="shared" si="28"/>
        <v>72.727945000000005</v>
      </c>
      <c r="L9" s="21">
        <f t="shared" si="28"/>
        <v>72.727945000000005</v>
      </c>
      <c r="M9" s="21">
        <f t="shared" si="28"/>
        <v>72.727945000000005</v>
      </c>
      <c r="N9" s="21">
        <f t="shared" si="28"/>
        <v>72.727945000000005</v>
      </c>
      <c r="O9" s="21">
        <f t="shared" si="28"/>
        <v>72.727945000000005</v>
      </c>
      <c r="P9" s="21">
        <f t="shared" si="28"/>
        <v>72.727945000000005</v>
      </c>
      <c r="Q9" s="21">
        <f t="shared" si="28"/>
        <v>72.727945000000005</v>
      </c>
      <c r="R9" s="21">
        <f t="shared" si="28"/>
        <v>72.727945000000005</v>
      </c>
      <c r="S9" s="21">
        <f t="shared" si="28"/>
        <v>72.727945000000005</v>
      </c>
      <c r="T9" s="21">
        <f t="shared" si="28"/>
        <v>72.727945000000005</v>
      </c>
      <c r="U9" s="21">
        <f t="shared" si="28"/>
        <v>72.727945000000005</v>
      </c>
      <c r="V9" s="21">
        <f t="shared" si="28"/>
        <v>72.727945000000005</v>
      </c>
      <c r="W9" s="21">
        <f t="shared" si="28"/>
        <v>72.727945000000005</v>
      </c>
      <c r="X9" s="21">
        <f t="shared" si="28"/>
        <v>72.727945000000005</v>
      </c>
      <c r="Y9" s="21">
        <f t="shared" si="28"/>
        <v>72.727945000000005</v>
      </c>
      <c r="Z9" s="21">
        <f t="shared" si="28"/>
        <v>72.727945000000005</v>
      </c>
      <c r="AA9" s="21">
        <f t="shared" si="28"/>
        <v>72.727945000000005</v>
      </c>
      <c r="AB9" s="21">
        <f t="shared" si="28"/>
        <v>72.727945000000005</v>
      </c>
      <c r="AC9" s="21">
        <f t="shared" si="28"/>
        <v>72.727945000000005</v>
      </c>
      <c r="AD9" s="21">
        <f t="shared" si="28"/>
        <v>72.727945000000005</v>
      </c>
      <c r="AE9" s="21">
        <f t="shared" si="28"/>
        <v>72.727945000000005</v>
      </c>
      <c r="AF9" s="21">
        <f t="shared" si="28"/>
        <v>72.727945000000005</v>
      </c>
      <c r="AG9" s="21">
        <f t="shared" si="28"/>
        <v>72.727945000000005</v>
      </c>
      <c r="AH9" s="21">
        <f t="shared" si="28"/>
        <v>72.727945000000005</v>
      </c>
      <c r="AI9" s="21">
        <f t="shared" si="28"/>
        <v>72.727945000000005</v>
      </c>
      <c r="AJ9" s="21">
        <f t="shared" si="28"/>
        <v>72.727945000000005</v>
      </c>
      <c r="AK9" s="21">
        <f t="shared" si="28"/>
        <v>72.727945000000005</v>
      </c>
      <c r="AL9" s="21">
        <f t="shared" si="28"/>
        <v>72.727945000000005</v>
      </c>
      <c r="AM9" s="11" t="s">
        <v>242</v>
      </c>
      <c r="AN9" s="11">
        <v>1</v>
      </c>
    </row>
    <row r="10" spans="1:40" ht="14.7" customHeight="1" x14ac:dyDescent="0.25">
      <c r="A10" s="47" t="s">
        <v>27</v>
      </c>
      <c r="B10" s="11" t="s">
        <v>178</v>
      </c>
      <c r="C10" s="11" t="s">
        <v>240</v>
      </c>
      <c r="D10" s="11" t="s">
        <v>241</v>
      </c>
      <c r="E10" s="11" t="s">
        <v>155</v>
      </c>
      <c r="F10" s="11" t="s">
        <v>113</v>
      </c>
      <c r="G10" s="11" t="s">
        <v>131</v>
      </c>
      <c r="H10" s="21">
        <v>73.510000000000005</v>
      </c>
      <c r="I10" s="21">
        <v>73.510000000000005</v>
      </c>
      <c r="J10" s="21">
        <v>73.510000000000005</v>
      </c>
      <c r="K10" s="21">
        <v>73.510000000000005</v>
      </c>
      <c r="L10" s="21">
        <v>73.510000000000005</v>
      </c>
      <c r="M10" s="21">
        <v>73.510000000000005</v>
      </c>
      <c r="N10" s="21">
        <v>73.510000000000005</v>
      </c>
      <c r="O10" s="21">
        <v>73.510000000000005</v>
      </c>
      <c r="P10" s="21">
        <v>73.510000000000005</v>
      </c>
      <c r="Q10" s="21">
        <v>73.510000000000005</v>
      </c>
      <c r="R10" s="21">
        <v>73.510000000000005</v>
      </c>
      <c r="S10" s="21">
        <v>73.510000000000005</v>
      </c>
      <c r="T10" s="21">
        <v>73.510000000000005</v>
      </c>
      <c r="U10" s="21">
        <v>73.510000000000005</v>
      </c>
      <c r="V10" s="21">
        <v>73.510000000000005</v>
      </c>
      <c r="W10" s="21">
        <v>73.510000000000005</v>
      </c>
      <c r="X10" s="21">
        <v>73.510000000000005</v>
      </c>
      <c r="Y10" s="21">
        <v>73.510000000000005</v>
      </c>
      <c r="Z10" s="21">
        <v>73.510000000000005</v>
      </c>
      <c r="AA10" s="21">
        <v>73.510000000000005</v>
      </c>
      <c r="AB10" s="21">
        <v>73.510000000000005</v>
      </c>
      <c r="AC10" s="21">
        <v>73.510000000000005</v>
      </c>
      <c r="AD10" s="21">
        <v>73.510000000000005</v>
      </c>
      <c r="AE10" s="21">
        <v>73.510000000000005</v>
      </c>
      <c r="AF10" s="21">
        <v>73.510000000000005</v>
      </c>
      <c r="AG10" s="21">
        <v>73.510000000000005</v>
      </c>
      <c r="AH10" s="21">
        <v>73.510000000000005</v>
      </c>
      <c r="AI10" s="21">
        <v>73.510000000000005</v>
      </c>
      <c r="AJ10" s="21">
        <v>73.510000000000005</v>
      </c>
      <c r="AK10" s="21">
        <v>73.510000000000005</v>
      </c>
      <c r="AL10" s="21">
        <v>73.510000000000005</v>
      </c>
      <c r="AM10" s="11"/>
      <c r="AN10" s="11">
        <v>1</v>
      </c>
    </row>
    <row r="11" spans="1:40" ht="14.85" customHeight="1" x14ac:dyDescent="0.25">
      <c r="A11" s="48"/>
      <c r="B11" s="11"/>
      <c r="C11" s="11" t="s">
        <v>240</v>
      </c>
      <c r="D11" s="11" t="s">
        <v>241</v>
      </c>
      <c r="E11" s="11" t="s">
        <v>161</v>
      </c>
      <c r="F11" s="11" t="s">
        <v>113</v>
      </c>
      <c r="G11" s="11" t="s">
        <v>131</v>
      </c>
      <c r="H11" s="21">
        <f t="shared" ref="H11:AK11" si="29">0.8/1000</f>
        <v>8.0000000000000004E-4</v>
      </c>
      <c r="I11" s="21">
        <f t="shared" si="29"/>
        <v>8.0000000000000004E-4</v>
      </c>
      <c r="J11" s="21">
        <f t="shared" si="29"/>
        <v>8.0000000000000004E-4</v>
      </c>
      <c r="K11" s="21">
        <f t="shared" si="29"/>
        <v>8.0000000000000004E-4</v>
      </c>
      <c r="L11" s="21">
        <f t="shared" si="29"/>
        <v>8.0000000000000004E-4</v>
      </c>
      <c r="M11" s="21">
        <f t="shared" si="29"/>
        <v>8.0000000000000004E-4</v>
      </c>
      <c r="N11" s="21">
        <f t="shared" si="29"/>
        <v>8.0000000000000004E-4</v>
      </c>
      <c r="O11" s="21">
        <f t="shared" si="29"/>
        <v>8.0000000000000004E-4</v>
      </c>
      <c r="P11" s="21">
        <f t="shared" si="29"/>
        <v>8.0000000000000004E-4</v>
      </c>
      <c r="Q11" s="21">
        <f t="shared" si="29"/>
        <v>8.0000000000000004E-4</v>
      </c>
      <c r="R11" s="21">
        <f t="shared" si="29"/>
        <v>8.0000000000000004E-4</v>
      </c>
      <c r="S11" s="21">
        <f t="shared" si="29"/>
        <v>8.0000000000000004E-4</v>
      </c>
      <c r="T11" s="21">
        <f t="shared" si="29"/>
        <v>8.0000000000000004E-4</v>
      </c>
      <c r="U11" s="21">
        <f t="shared" si="29"/>
        <v>8.0000000000000004E-4</v>
      </c>
      <c r="V11" s="21">
        <f t="shared" si="29"/>
        <v>8.0000000000000004E-4</v>
      </c>
      <c r="W11" s="21">
        <f t="shared" si="29"/>
        <v>8.0000000000000004E-4</v>
      </c>
      <c r="X11" s="21">
        <f t="shared" si="29"/>
        <v>8.0000000000000004E-4</v>
      </c>
      <c r="Y11" s="21">
        <f t="shared" si="29"/>
        <v>8.0000000000000004E-4</v>
      </c>
      <c r="Z11" s="21">
        <f t="shared" si="29"/>
        <v>8.0000000000000004E-4</v>
      </c>
      <c r="AA11" s="21">
        <f t="shared" si="29"/>
        <v>8.0000000000000004E-4</v>
      </c>
      <c r="AB11" s="21">
        <f t="shared" si="29"/>
        <v>8.0000000000000004E-4</v>
      </c>
      <c r="AC11" s="21">
        <f t="shared" si="29"/>
        <v>8.0000000000000004E-4</v>
      </c>
      <c r="AD11" s="21">
        <f t="shared" si="29"/>
        <v>8.0000000000000004E-4</v>
      </c>
      <c r="AE11" s="21">
        <f t="shared" si="29"/>
        <v>8.0000000000000004E-4</v>
      </c>
      <c r="AF11" s="21">
        <f t="shared" si="29"/>
        <v>8.0000000000000004E-4</v>
      </c>
      <c r="AG11" s="21">
        <f t="shared" si="29"/>
        <v>8.0000000000000004E-4</v>
      </c>
      <c r="AH11" s="21">
        <f t="shared" si="29"/>
        <v>8.0000000000000004E-4</v>
      </c>
      <c r="AI11" s="21">
        <f t="shared" si="29"/>
        <v>8.0000000000000004E-4</v>
      </c>
      <c r="AJ11" s="21">
        <f t="shared" si="29"/>
        <v>8.0000000000000004E-4</v>
      </c>
      <c r="AK11" s="21">
        <f t="shared" si="29"/>
        <v>8.0000000000000004E-4</v>
      </c>
      <c r="AL11" s="21">
        <f t="shared" ref="AL11" si="30">0.8/1000</f>
        <v>8.0000000000000004E-4</v>
      </c>
      <c r="AM11" s="11"/>
      <c r="AN11" s="11">
        <v>1</v>
      </c>
    </row>
    <row r="12" spans="1:40" ht="14.7" customHeight="1" x14ac:dyDescent="0.25">
      <c r="A12" s="48"/>
      <c r="B12" s="11"/>
      <c r="C12" s="11" t="s">
        <v>240</v>
      </c>
      <c r="D12" s="11" t="s">
        <v>241</v>
      </c>
      <c r="E12" s="11" t="s">
        <v>159</v>
      </c>
      <c r="F12" s="11" t="s">
        <v>113</v>
      </c>
      <c r="G12" s="11" t="s">
        <v>131</v>
      </c>
      <c r="H12" s="21">
        <f t="shared" ref="H12:AK12" si="31">1.506/1000</f>
        <v>1.506E-3</v>
      </c>
      <c r="I12" s="21">
        <f t="shared" si="31"/>
        <v>1.506E-3</v>
      </c>
      <c r="J12" s="21">
        <f t="shared" si="31"/>
        <v>1.506E-3</v>
      </c>
      <c r="K12" s="21">
        <f t="shared" si="31"/>
        <v>1.506E-3</v>
      </c>
      <c r="L12" s="21">
        <f t="shared" si="31"/>
        <v>1.506E-3</v>
      </c>
      <c r="M12" s="21">
        <f t="shared" si="31"/>
        <v>1.506E-3</v>
      </c>
      <c r="N12" s="21">
        <f t="shared" si="31"/>
        <v>1.506E-3</v>
      </c>
      <c r="O12" s="21">
        <f t="shared" si="31"/>
        <v>1.506E-3</v>
      </c>
      <c r="P12" s="21">
        <f t="shared" si="31"/>
        <v>1.506E-3</v>
      </c>
      <c r="Q12" s="21">
        <f t="shared" si="31"/>
        <v>1.506E-3</v>
      </c>
      <c r="R12" s="21">
        <f t="shared" si="31"/>
        <v>1.506E-3</v>
      </c>
      <c r="S12" s="21">
        <f t="shared" si="31"/>
        <v>1.506E-3</v>
      </c>
      <c r="T12" s="21">
        <f t="shared" si="31"/>
        <v>1.506E-3</v>
      </c>
      <c r="U12" s="21">
        <f t="shared" si="31"/>
        <v>1.506E-3</v>
      </c>
      <c r="V12" s="21">
        <f t="shared" si="31"/>
        <v>1.506E-3</v>
      </c>
      <c r="W12" s="21">
        <f t="shared" si="31"/>
        <v>1.506E-3</v>
      </c>
      <c r="X12" s="21">
        <f t="shared" si="31"/>
        <v>1.506E-3</v>
      </c>
      <c r="Y12" s="21">
        <f t="shared" si="31"/>
        <v>1.506E-3</v>
      </c>
      <c r="Z12" s="21">
        <f t="shared" si="31"/>
        <v>1.506E-3</v>
      </c>
      <c r="AA12" s="21">
        <f t="shared" si="31"/>
        <v>1.506E-3</v>
      </c>
      <c r="AB12" s="21">
        <f t="shared" si="31"/>
        <v>1.506E-3</v>
      </c>
      <c r="AC12" s="21">
        <f t="shared" si="31"/>
        <v>1.506E-3</v>
      </c>
      <c r="AD12" s="21">
        <f t="shared" si="31"/>
        <v>1.506E-3</v>
      </c>
      <c r="AE12" s="21">
        <f t="shared" si="31"/>
        <v>1.506E-3</v>
      </c>
      <c r="AF12" s="21">
        <f t="shared" si="31"/>
        <v>1.506E-3</v>
      </c>
      <c r="AG12" s="21">
        <f t="shared" si="31"/>
        <v>1.506E-3</v>
      </c>
      <c r="AH12" s="21">
        <f t="shared" si="31"/>
        <v>1.506E-3</v>
      </c>
      <c r="AI12" s="21">
        <f t="shared" si="31"/>
        <v>1.506E-3</v>
      </c>
      <c r="AJ12" s="21">
        <f t="shared" si="31"/>
        <v>1.506E-3</v>
      </c>
      <c r="AK12" s="21">
        <f t="shared" si="31"/>
        <v>1.506E-3</v>
      </c>
      <c r="AL12" s="21">
        <f t="shared" ref="AL12" si="32">1.506/1000</f>
        <v>1.506E-3</v>
      </c>
      <c r="AM12" s="11"/>
      <c r="AN12" s="11">
        <v>1</v>
      </c>
    </row>
    <row r="13" spans="1:40" ht="14.7" customHeight="1" x14ac:dyDescent="0.25">
      <c r="A13" s="49"/>
      <c r="B13" s="11"/>
      <c r="C13" s="11" t="s">
        <v>240</v>
      </c>
      <c r="D13" s="11" t="s">
        <v>241</v>
      </c>
      <c r="E13" s="11" t="s">
        <v>157</v>
      </c>
      <c r="F13" s="11" t="s">
        <v>113</v>
      </c>
      <c r="G13" s="11" t="s">
        <v>131</v>
      </c>
      <c r="H13" s="21">
        <f t="shared" ref="H13:AK13" si="33">H12*298+H11*25+H10</f>
        <v>73.978788000000009</v>
      </c>
      <c r="I13" s="21">
        <f t="shared" si="33"/>
        <v>73.978788000000009</v>
      </c>
      <c r="J13" s="21">
        <f t="shared" si="33"/>
        <v>73.978788000000009</v>
      </c>
      <c r="K13" s="21">
        <f t="shared" si="33"/>
        <v>73.978788000000009</v>
      </c>
      <c r="L13" s="21">
        <f t="shared" si="33"/>
        <v>73.978788000000009</v>
      </c>
      <c r="M13" s="21">
        <f t="shared" si="33"/>
        <v>73.978788000000009</v>
      </c>
      <c r="N13" s="21">
        <f t="shared" si="33"/>
        <v>73.978788000000009</v>
      </c>
      <c r="O13" s="21">
        <f t="shared" si="33"/>
        <v>73.978788000000009</v>
      </c>
      <c r="P13" s="21">
        <f t="shared" si="33"/>
        <v>73.978788000000009</v>
      </c>
      <c r="Q13" s="21">
        <f t="shared" si="33"/>
        <v>73.978788000000009</v>
      </c>
      <c r="R13" s="21">
        <f t="shared" si="33"/>
        <v>73.978788000000009</v>
      </c>
      <c r="S13" s="21">
        <f t="shared" si="33"/>
        <v>73.978788000000009</v>
      </c>
      <c r="T13" s="21">
        <f t="shared" si="33"/>
        <v>73.978788000000009</v>
      </c>
      <c r="U13" s="21">
        <f t="shared" si="33"/>
        <v>73.978788000000009</v>
      </c>
      <c r="V13" s="21">
        <f t="shared" si="33"/>
        <v>73.978788000000009</v>
      </c>
      <c r="W13" s="21">
        <f t="shared" si="33"/>
        <v>73.978788000000009</v>
      </c>
      <c r="X13" s="21">
        <f t="shared" si="33"/>
        <v>73.978788000000009</v>
      </c>
      <c r="Y13" s="21">
        <f t="shared" si="33"/>
        <v>73.978788000000009</v>
      </c>
      <c r="Z13" s="21">
        <f t="shared" si="33"/>
        <v>73.978788000000009</v>
      </c>
      <c r="AA13" s="21">
        <f t="shared" si="33"/>
        <v>73.978788000000009</v>
      </c>
      <c r="AB13" s="21">
        <f t="shared" si="33"/>
        <v>73.978788000000009</v>
      </c>
      <c r="AC13" s="21">
        <f t="shared" si="33"/>
        <v>73.978788000000009</v>
      </c>
      <c r="AD13" s="21">
        <f t="shared" si="33"/>
        <v>73.978788000000009</v>
      </c>
      <c r="AE13" s="21">
        <f t="shared" si="33"/>
        <v>73.978788000000009</v>
      </c>
      <c r="AF13" s="21">
        <f t="shared" si="33"/>
        <v>73.978788000000009</v>
      </c>
      <c r="AG13" s="21">
        <f t="shared" si="33"/>
        <v>73.978788000000009</v>
      </c>
      <c r="AH13" s="21">
        <f t="shared" si="33"/>
        <v>73.978788000000009</v>
      </c>
      <c r="AI13" s="21">
        <f t="shared" si="33"/>
        <v>73.978788000000009</v>
      </c>
      <c r="AJ13" s="21">
        <f t="shared" si="33"/>
        <v>73.978788000000009</v>
      </c>
      <c r="AK13" s="21">
        <f t="shared" si="33"/>
        <v>73.978788000000009</v>
      </c>
      <c r="AL13" s="21">
        <f t="shared" ref="AL13" si="34">AL12*298+AL11*25+AL10</f>
        <v>73.978788000000009</v>
      </c>
      <c r="AM13" s="11" t="s">
        <v>242</v>
      </c>
      <c r="AN13" s="11">
        <v>1</v>
      </c>
    </row>
    <row r="14" spans="1:40" ht="14.7" customHeight="1" x14ac:dyDescent="0.25">
      <c r="A14" s="47" t="s">
        <v>29</v>
      </c>
      <c r="B14" s="11" t="s">
        <v>178</v>
      </c>
      <c r="C14" s="11" t="s">
        <v>240</v>
      </c>
      <c r="D14" s="11" t="s">
        <v>241</v>
      </c>
      <c r="E14" s="11" t="s">
        <v>155</v>
      </c>
      <c r="F14" s="11" t="s">
        <v>113</v>
      </c>
      <c r="G14" s="11" t="s">
        <v>135</v>
      </c>
      <c r="H14" s="21">
        <v>59.66</v>
      </c>
      <c r="I14" s="21">
        <v>59.66</v>
      </c>
      <c r="J14" s="21">
        <v>59.66</v>
      </c>
      <c r="K14" s="21">
        <v>59.66</v>
      </c>
      <c r="L14" s="21">
        <v>59.66</v>
      </c>
      <c r="M14" s="21">
        <v>59.66</v>
      </c>
      <c r="N14" s="21">
        <v>59.66</v>
      </c>
      <c r="O14" s="21">
        <v>59.66</v>
      </c>
      <c r="P14" s="21">
        <v>59.66</v>
      </c>
      <c r="Q14" s="21">
        <v>59.66</v>
      </c>
      <c r="R14" s="21">
        <v>59.66</v>
      </c>
      <c r="S14" s="21">
        <v>59.66</v>
      </c>
      <c r="T14" s="21">
        <v>59.66</v>
      </c>
      <c r="U14" s="21">
        <v>59.66</v>
      </c>
      <c r="V14" s="21">
        <v>59.66</v>
      </c>
      <c r="W14" s="21">
        <v>59.66</v>
      </c>
      <c r="X14" s="21">
        <v>59.66</v>
      </c>
      <c r="Y14" s="21">
        <v>59.66</v>
      </c>
      <c r="Z14" s="21">
        <v>59.66</v>
      </c>
      <c r="AA14" s="21">
        <v>59.66</v>
      </c>
      <c r="AB14" s="21">
        <v>59.66</v>
      </c>
      <c r="AC14" s="21">
        <v>59.66</v>
      </c>
      <c r="AD14" s="21">
        <v>59.66</v>
      </c>
      <c r="AE14" s="21">
        <v>59.66</v>
      </c>
      <c r="AF14" s="21">
        <v>59.66</v>
      </c>
      <c r="AG14" s="21">
        <v>59.66</v>
      </c>
      <c r="AH14" s="21">
        <v>59.66</v>
      </c>
      <c r="AI14" s="21">
        <v>59.66</v>
      </c>
      <c r="AJ14" s="21">
        <v>59.66</v>
      </c>
      <c r="AK14" s="21">
        <v>59.66</v>
      </c>
      <c r="AL14" s="21">
        <v>59.66</v>
      </c>
      <c r="AM14" s="11"/>
      <c r="AN14" s="11">
        <v>1</v>
      </c>
    </row>
    <row r="15" spans="1:40" ht="14.7" customHeight="1" x14ac:dyDescent="0.25">
      <c r="A15" s="48"/>
      <c r="B15" s="11"/>
      <c r="C15" s="11" t="s">
        <v>240</v>
      </c>
      <c r="D15" s="11" t="s">
        <v>241</v>
      </c>
      <c r="E15" s="11" t="s">
        <v>161</v>
      </c>
      <c r="F15" s="11" t="s">
        <v>113</v>
      </c>
      <c r="G15" s="11" t="s">
        <v>135</v>
      </c>
      <c r="H15" s="21">
        <f t="shared" ref="H15:AK15" si="35">0.948/1000</f>
        <v>9.4799999999999995E-4</v>
      </c>
      <c r="I15" s="21">
        <f t="shared" si="35"/>
        <v>9.4799999999999995E-4</v>
      </c>
      <c r="J15" s="21">
        <f t="shared" si="35"/>
        <v>9.4799999999999995E-4</v>
      </c>
      <c r="K15" s="21">
        <f t="shared" si="35"/>
        <v>9.4799999999999995E-4</v>
      </c>
      <c r="L15" s="21">
        <f t="shared" si="35"/>
        <v>9.4799999999999995E-4</v>
      </c>
      <c r="M15" s="21">
        <f t="shared" si="35"/>
        <v>9.4799999999999995E-4</v>
      </c>
      <c r="N15" s="21">
        <f t="shared" si="35"/>
        <v>9.4799999999999995E-4</v>
      </c>
      <c r="O15" s="21">
        <f t="shared" si="35"/>
        <v>9.4799999999999995E-4</v>
      </c>
      <c r="P15" s="21">
        <f t="shared" si="35"/>
        <v>9.4799999999999995E-4</v>
      </c>
      <c r="Q15" s="21">
        <f t="shared" si="35"/>
        <v>9.4799999999999995E-4</v>
      </c>
      <c r="R15" s="21">
        <f t="shared" si="35"/>
        <v>9.4799999999999995E-4</v>
      </c>
      <c r="S15" s="21">
        <f t="shared" si="35"/>
        <v>9.4799999999999995E-4</v>
      </c>
      <c r="T15" s="21">
        <f t="shared" si="35"/>
        <v>9.4799999999999995E-4</v>
      </c>
      <c r="U15" s="21">
        <f t="shared" si="35"/>
        <v>9.4799999999999995E-4</v>
      </c>
      <c r="V15" s="21">
        <f t="shared" si="35"/>
        <v>9.4799999999999995E-4</v>
      </c>
      <c r="W15" s="21">
        <f t="shared" si="35"/>
        <v>9.4799999999999995E-4</v>
      </c>
      <c r="X15" s="21">
        <f t="shared" si="35"/>
        <v>9.4799999999999995E-4</v>
      </c>
      <c r="Y15" s="21">
        <f t="shared" si="35"/>
        <v>9.4799999999999995E-4</v>
      </c>
      <c r="Z15" s="21">
        <f t="shared" si="35"/>
        <v>9.4799999999999995E-4</v>
      </c>
      <c r="AA15" s="21">
        <f t="shared" si="35"/>
        <v>9.4799999999999995E-4</v>
      </c>
      <c r="AB15" s="21">
        <f t="shared" si="35"/>
        <v>9.4799999999999995E-4</v>
      </c>
      <c r="AC15" s="21">
        <f t="shared" si="35"/>
        <v>9.4799999999999995E-4</v>
      </c>
      <c r="AD15" s="21">
        <f t="shared" si="35"/>
        <v>9.4799999999999995E-4</v>
      </c>
      <c r="AE15" s="21">
        <f t="shared" si="35"/>
        <v>9.4799999999999995E-4</v>
      </c>
      <c r="AF15" s="21">
        <f t="shared" si="35"/>
        <v>9.4799999999999995E-4</v>
      </c>
      <c r="AG15" s="21">
        <f t="shared" si="35"/>
        <v>9.4799999999999995E-4</v>
      </c>
      <c r="AH15" s="21">
        <f t="shared" si="35"/>
        <v>9.4799999999999995E-4</v>
      </c>
      <c r="AI15" s="21">
        <f t="shared" si="35"/>
        <v>9.4799999999999995E-4</v>
      </c>
      <c r="AJ15" s="21">
        <f t="shared" si="35"/>
        <v>9.4799999999999995E-4</v>
      </c>
      <c r="AK15" s="21">
        <f t="shared" si="35"/>
        <v>9.4799999999999995E-4</v>
      </c>
      <c r="AL15" s="21">
        <f t="shared" ref="AL15" si="36">0.948/1000</f>
        <v>9.4799999999999995E-4</v>
      </c>
      <c r="AM15" s="11"/>
      <c r="AN15" s="11">
        <v>1</v>
      </c>
    </row>
    <row r="16" spans="1:40" ht="14.7" customHeight="1" x14ac:dyDescent="0.25">
      <c r="A16" s="48"/>
      <c r="B16" s="11"/>
      <c r="C16" s="11" t="s">
        <v>240</v>
      </c>
      <c r="D16" s="11" t="s">
        <v>241</v>
      </c>
      <c r="E16" s="11" t="s">
        <v>159</v>
      </c>
      <c r="F16" s="11" t="s">
        <v>113</v>
      </c>
      <c r="G16" s="11" t="s">
        <v>135</v>
      </c>
      <c r="H16" s="11">
        <f t="shared" ref="H16:AK16" si="37">4.267/1000</f>
        <v>4.267E-3</v>
      </c>
      <c r="I16" s="11">
        <f t="shared" si="37"/>
        <v>4.267E-3</v>
      </c>
      <c r="J16" s="11">
        <f t="shared" si="37"/>
        <v>4.267E-3</v>
      </c>
      <c r="K16" s="11">
        <f t="shared" si="37"/>
        <v>4.267E-3</v>
      </c>
      <c r="L16" s="11">
        <f t="shared" si="37"/>
        <v>4.267E-3</v>
      </c>
      <c r="M16" s="11">
        <f t="shared" si="37"/>
        <v>4.267E-3</v>
      </c>
      <c r="N16" s="11">
        <f t="shared" si="37"/>
        <v>4.267E-3</v>
      </c>
      <c r="O16" s="11">
        <f t="shared" si="37"/>
        <v>4.267E-3</v>
      </c>
      <c r="P16" s="11">
        <f t="shared" si="37"/>
        <v>4.267E-3</v>
      </c>
      <c r="Q16" s="11">
        <f t="shared" si="37"/>
        <v>4.267E-3</v>
      </c>
      <c r="R16" s="11">
        <f t="shared" si="37"/>
        <v>4.267E-3</v>
      </c>
      <c r="S16" s="11">
        <f t="shared" si="37"/>
        <v>4.267E-3</v>
      </c>
      <c r="T16" s="11">
        <f t="shared" si="37"/>
        <v>4.267E-3</v>
      </c>
      <c r="U16" s="11">
        <f t="shared" si="37"/>
        <v>4.267E-3</v>
      </c>
      <c r="V16" s="11">
        <f t="shared" si="37"/>
        <v>4.267E-3</v>
      </c>
      <c r="W16" s="11">
        <f t="shared" si="37"/>
        <v>4.267E-3</v>
      </c>
      <c r="X16" s="11">
        <f t="shared" si="37"/>
        <v>4.267E-3</v>
      </c>
      <c r="Y16" s="11">
        <f t="shared" si="37"/>
        <v>4.267E-3</v>
      </c>
      <c r="Z16" s="11">
        <f t="shared" si="37"/>
        <v>4.267E-3</v>
      </c>
      <c r="AA16" s="11">
        <f t="shared" si="37"/>
        <v>4.267E-3</v>
      </c>
      <c r="AB16" s="11">
        <f t="shared" si="37"/>
        <v>4.267E-3</v>
      </c>
      <c r="AC16" s="11">
        <f t="shared" si="37"/>
        <v>4.267E-3</v>
      </c>
      <c r="AD16" s="11">
        <f t="shared" si="37"/>
        <v>4.267E-3</v>
      </c>
      <c r="AE16" s="11">
        <f t="shared" si="37"/>
        <v>4.267E-3</v>
      </c>
      <c r="AF16" s="11">
        <f t="shared" si="37"/>
        <v>4.267E-3</v>
      </c>
      <c r="AG16" s="11">
        <f t="shared" si="37"/>
        <v>4.267E-3</v>
      </c>
      <c r="AH16" s="11">
        <f t="shared" si="37"/>
        <v>4.267E-3</v>
      </c>
      <c r="AI16" s="11">
        <f t="shared" si="37"/>
        <v>4.267E-3</v>
      </c>
      <c r="AJ16" s="11">
        <f t="shared" si="37"/>
        <v>4.267E-3</v>
      </c>
      <c r="AK16" s="11">
        <f t="shared" si="37"/>
        <v>4.267E-3</v>
      </c>
      <c r="AL16" s="11">
        <f t="shared" ref="AL16" si="38">4.267/1000</f>
        <v>4.267E-3</v>
      </c>
      <c r="AM16" s="11"/>
      <c r="AN16" s="11">
        <v>1</v>
      </c>
    </row>
    <row r="17" spans="1:40" ht="14.7" customHeight="1" x14ac:dyDescent="0.25">
      <c r="A17" s="49"/>
      <c r="B17" s="11"/>
      <c r="C17" s="11" t="s">
        <v>240</v>
      </c>
      <c r="D17" s="11" t="s">
        <v>241</v>
      </c>
      <c r="E17" s="11" t="s">
        <v>157</v>
      </c>
      <c r="F17" s="11" t="s">
        <v>113</v>
      </c>
      <c r="G17" s="11" t="s">
        <v>135</v>
      </c>
      <c r="H17" s="21">
        <f t="shared" ref="H17:AK17" si="39">H16*298+H15*25+H14</f>
        <v>60.955265999999995</v>
      </c>
      <c r="I17" s="21">
        <f t="shared" si="39"/>
        <v>60.955265999999995</v>
      </c>
      <c r="J17" s="21">
        <f t="shared" si="39"/>
        <v>60.955265999999995</v>
      </c>
      <c r="K17" s="21">
        <f t="shared" si="39"/>
        <v>60.955265999999995</v>
      </c>
      <c r="L17" s="21">
        <f t="shared" si="39"/>
        <v>60.955265999999995</v>
      </c>
      <c r="M17" s="21">
        <f t="shared" si="39"/>
        <v>60.955265999999995</v>
      </c>
      <c r="N17" s="21">
        <f t="shared" si="39"/>
        <v>60.955265999999995</v>
      </c>
      <c r="O17" s="21">
        <f t="shared" si="39"/>
        <v>60.955265999999995</v>
      </c>
      <c r="P17" s="21">
        <f t="shared" si="39"/>
        <v>60.955265999999995</v>
      </c>
      <c r="Q17" s="21">
        <f t="shared" si="39"/>
        <v>60.955265999999995</v>
      </c>
      <c r="R17" s="21">
        <f t="shared" si="39"/>
        <v>60.955265999999995</v>
      </c>
      <c r="S17" s="21">
        <f t="shared" si="39"/>
        <v>60.955265999999995</v>
      </c>
      <c r="T17" s="21">
        <f t="shared" si="39"/>
        <v>60.955265999999995</v>
      </c>
      <c r="U17" s="21">
        <f t="shared" si="39"/>
        <v>60.955265999999995</v>
      </c>
      <c r="V17" s="21">
        <f t="shared" si="39"/>
        <v>60.955265999999995</v>
      </c>
      <c r="W17" s="21">
        <f t="shared" si="39"/>
        <v>60.955265999999995</v>
      </c>
      <c r="X17" s="21">
        <f t="shared" si="39"/>
        <v>60.955265999999995</v>
      </c>
      <c r="Y17" s="21">
        <f t="shared" si="39"/>
        <v>60.955265999999995</v>
      </c>
      <c r="Z17" s="21">
        <f t="shared" si="39"/>
        <v>60.955265999999995</v>
      </c>
      <c r="AA17" s="21">
        <f t="shared" si="39"/>
        <v>60.955265999999995</v>
      </c>
      <c r="AB17" s="21">
        <f t="shared" si="39"/>
        <v>60.955265999999995</v>
      </c>
      <c r="AC17" s="21">
        <f t="shared" si="39"/>
        <v>60.955265999999995</v>
      </c>
      <c r="AD17" s="21">
        <f t="shared" si="39"/>
        <v>60.955265999999995</v>
      </c>
      <c r="AE17" s="21">
        <f t="shared" si="39"/>
        <v>60.955265999999995</v>
      </c>
      <c r="AF17" s="21">
        <f t="shared" si="39"/>
        <v>60.955265999999995</v>
      </c>
      <c r="AG17" s="21">
        <f t="shared" si="39"/>
        <v>60.955265999999995</v>
      </c>
      <c r="AH17" s="21">
        <f t="shared" si="39"/>
        <v>60.955265999999995</v>
      </c>
      <c r="AI17" s="21">
        <f t="shared" si="39"/>
        <v>60.955265999999995</v>
      </c>
      <c r="AJ17" s="21">
        <f t="shared" si="39"/>
        <v>60.955265999999995</v>
      </c>
      <c r="AK17" s="21">
        <f t="shared" si="39"/>
        <v>60.955265999999995</v>
      </c>
      <c r="AL17" s="21">
        <f t="shared" ref="AL17" si="40">AL16*298+AL15*25+AL14</f>
        <v>60.955265999999995</v>
      </c>
      <c r="AM17" s="11" t="s">
        <v>242</v>
      </c>
      <c r="AN17" s="11">
        <v>1</v>
      </c>
    </row>
    <row r="18" spans="1:40" ht="14.7" customHeight="1" x14ac:dyDescent="0.25">
      <c r="A18" s="47" t="s">
        <v>31</v>
      </c>
      <c r="B18" s="11" t="s">
        <v>208</v>
      </c>
      <c r="C18" s="11" t="s">
        <v>240</v>
      </c>
      <c r="D18" s="11" t="s">
        <v>241</v>
      </c>
      <c r="E18" s="11" t="s">
        <v>155</v>
      </c>
      <c r="F18" s="11" t="s">
        <v>113</v>
      </c>
      <c r="G18" s="11" t="s">
        <v>120</v>
      </c>
      <c r="H18" s="11">
        <v>86.02</v>
      </c>
      <c r="I18" s="11">
        <v>86.02</v>
      </c>
      <c r="J18" s="11">
        <v>86.02</v>
      </c>
      <c r="K18" s="11">
        <v>86.02</v>
      </c>
      <c r="L18" s="11">
        <v>86.02</v>
      </c>
      <c r="M18" s="11">
        <v>86.02</v>
      </c>
      <c r="N18" s="11">
        <v>86.02</v>
      </c>
      <c r="O18" s="11">
        <v>86.02</v>
      </c>
      <c r="P18" s="11">
        <v>86.02</v>
      </c>
      <c r="Q18" s="11">
        <v>86.02</v>
      </c>
      <c r="R18" s="11">
        <v>86.02</v>
      </c>
      <c r="S18" s="11">
        <v>86.02</v>
      </c>
      <c r="T18" s="11">
        <v>86.02</v>
      </c>
      <c r="U18" s="11">
        <v>86.02</v>
      </c>
      <c r="V18" s="11">
        <v>86.02</v>
      </c>
      <c r="W18" s="11">
        <v>86.02</v>
      </c>
      <c r="X18" s="11">
        <v>86.02</v>
      </c>
      <c r="Y18" s="11">
        <v>86.02</v>
      </c>
      <c r="Z18" s="11">
        <v>86.02</v>
      </c>
      <c r="AA18" s="11">
        <v>86.02</v>
      </c>
      <c r="AB18" s="11">
        <v>86.02</v>
      </c>
      <c r="AC18" s="11">
        <v>86.02</v>
      </c>
      <c r="AD18" s="11">
        <v>86.02</v>
      </c>
      <c r="AE18" s="11">
        <v>86.02</v>
      </c>
      <c r="AF18" s="11">
        <v>86.02</v>
      </c>
      <c r="AG18" s="11">
        <v>86.02</v>
      </c>
      <c r="AH18" s="11">
        <v>86.02</v>
      </c>
      <c r="AI18" s="11">
        <v>86.02</v>
      </c>
      <c r="AJ18" s="11">
        <v>86.02</v>
      </c>
      <c r="AK18" s="11">
        <v>86.02</v>
      </c>
      <c r="AL18" s="11">
        <v>86.02</v>
      </c>
      <c r="AM18" s="11"/>
      <c r="AN18" s="11">
        <v>1</v>
      </c>
    </row>
    <row r="19" spans="1:40" ht="14.7" customHeight="1" x14ac:dyDescent="0.25">
      <c r="A19" s="48"/>
      <c r="B19" s="11"/>
      <c r="C19" s="11" t="s">
        <v>240</v>
      </c>
      <c r="D19" s="11" t="s">
        <v>241</v>
      </c>
      <c r="E19" s="11" t="s">
        <v>161</v>
      </c>
      <c r="F19" s="11" t="s">
        <v>113</v>
      </c>
      <c r="G19" s="11" t="s">
        <v>120</v>
      </c>
      <c r="H19" s="11">
        <f t="shared" ref="H19:AK19" si="41">1.041/1000</f>
        <v>1.0409999999999998E-3</v>
      </c>
      <c r="I19" s="11">
        <f t="shared" si="41"/>
        <v>1.0409999999999998E-3</v>
      </c>
      <c r="J19" s="11">
        <f t="shared" si="41"/>
        <v>1.0409999999999998E-3</v>
      </c>
      <c r="K19" s="11">
        <f t="shared" si="41"/>
        <v>1.0409999999999998E-3</v>
      </c>
      <c r="L19" s="11">
        <f t="shared" si="41"/>
        <v>1.0409999999999998E-3</v>
      </c>
      <c r="M19" s="11">
        <f t="shared" si="41"/>
        <v>1.0409999999999998E-3</v>
      </c>
      <c r="N19" s="11">
        <f t="shared" si="41"/>
        <v>1.0409999999999998E-3</v>
      </c>
      <c r="O19" s="11">
        <f t="shared" si="41"/>
        <v>1.0409999999999998E-3</v>
      </c>
      <c r="P19" s="11">
        <f t="shared" si="41"/>
        <v>1.0409999999999998E-3</v>
      </c>
      <c r="Q19" s="11">
        <f t="shared" si="41"/>
        <v>1.0409999999999998E-3</v>
      </c>
      <c r="R19" s="11">
        <f t="shared" si="41"/>
        <v>1.0409999999999998E-3</v>
      </c>
      <c r="S19" s="11">
        <f t="shared" si="41"/>
        <v>1.0409999999999998E-3</v>
      </c>
      <c r="T19" s="11">
        <f t="shared" si="41"/>
        <v>1.0409999999999998E-3</v>
      </c>
      <c r="U19" s="11">
        <f t="shared" si="41"/>
        <v>1.0409999999999998E-3</v>
      </c>
      <c r="V19" s="11">
        <f t="shared" si="41"/>
        <v>1.0409999999999998E-3</v>
      </c>
      <c r="W19" s="11">
        <f t="shared" si="41"/>
        <v>1.0409999999999998E-3</v>
      </c>
      <c r="X19" s="11">
        <f t="shared" si="41"/>
        <v>1.0409999999999998E-3</v>
      </c>
      <c r="Y19" s="11">
        <f t="shared" si="41"/>
        <v>1.0409999999999998E-3</v>
      </c>
      <c r="Z19" s="11">
        <f t="shared" si="41"/>
        <v>1.0409999999999998E-3</v>
      </c>
      <c r="AA19" s="11">
        <f t="shared" si="41"/>
        <v>1.0409999999999998E-3</v>
      </c>
      <c r="AB19" s="11">
        <f t="shared" si="41"/>
        <v>1.0409999999999998E-3</v>
      </c>
      <c r="AC19" s="11">
        <f t="shared" si="41"/>
        <v>1.0409999999999998E-3</v>
      </c>
      <c r="AD19" s="11">
        <f t="shared" si="41"/>
        <v>1.0409999999999998E-3</v>
      </c>
      <c r="AE19" s="11">
        <f t="shared" si="41"/>
        <v>1.0409999999999998E-3</v>
      </c>
      <c r="AF19" s="11">
        <f t="shared" si="41"/>
        <v>1.0409999999999998E-3</v>
      </c>
      <c r="AG19" s="11">
        <f t="shared" si="41"/>
        <v>1.0409999999999998E-3</v>
      </c>
      <c r="AH19" s="11">
        <f t="shared" si="41"/>
        <v>1.0409999999999998E-3</v>
      </c>
      <c r="AI19" s="11">
        <f t="shared" si="41"/>
        <v>1.0409999999999998E-3</v>
      </c>
      <c r="AJ19" s="11">
        <f t="shared" si="41"/>
        <v>1.0409999999999998E-3</v>
      </c>
      <c r="AK19" s="11">
        <f t="shared" si="41"/>
        <v>1.0409999999999998E-3</v>
      </c>
      <c r="AL19" s="11">
        <f t="shared" ref="AL19" si="42">1.041/1000</f>
        <v>1.0409999999999998E-3</v>
      </c>
      <c r="AM19" s="11"/>
      <c r="AN19" s="11">
        <v>1</v>
      </c>
    </row>
    <row r="20" spans="1:40" ht="14.7" customHeight="1" x14ac:dyDescent="0.25">
      <c r="A20" s="48"/>
      <c r="B20" s="11"/>
      <c r="C20" s="11" t="s">
        <v>240</v>
      </c>
      <c r="D20" s="11" t="s">
        <v>241</v>
      </c>
      <c r="E20" s="11" t="s">
        <v>159</v>
      </c>
      <c r="F20" s="11" t="s">
        <v>113</v>
      </c>
      <c r="G20" s="11" t="s">
        <v>120</v>
      </c>
      <c r="H20" s="21">
        <f t="shared" ref="H20:AK20" si="43">0.694/1000</f>
        <v>6.9399999999999996E-4</v>
      </c>
      <c r="I20" s="21">
        <f t="shared" si="43"/>
        <v>6.9399999999999996E-4</v>
      </c>
      <c r="J20" s="21">
        <f t="shared" si="43"/>
        <v>6.9399999999999996E-4</v>
      </c>
      <c r="K20" s="21">
        <f t="shared" si="43"/>
        <v>6.9399999999999996E-4</v>
      </c>
      <c r="L20" s="21">
        <f t="shared" si="43"/>
        <v>6.9399999999999996E-4</v>
      </c>
      <c r="M20" s="21">
        <f t="shared" si="43"/>
        <v>6.9399999999999996E-4</v>
      </c>
      <c r="N20" s="21">
        <f t="shared" si="43"/>
        <v>6.9399999999999996E-4</v>
      </c>
      <c r="O20" s="21">
        <f t="shared" si="43"/>
        <v>6.9399999999999996E-4</v>
      </c>
      <c r="P20" s="21">
        <f t="shared" si="43"/>
        <v>6.9399999999999996E-4</v>
      </c>
      <c r="Q20" s="21">
        <f t="shared" si="43"/>
        <v>6.9399999999999996E-4</v>
      </c>
      <c r="R20" s="21">
        <f t="shared" si="43"/>
        <v>6.9399999999999996E-4</v>
      </c>
      <c r="S20" s="21">
        <f t="shared" si="43"/>
        <v>6.9399999999999996E-4</v>
      </c>
      <c r="T20" s="21">
        <f t="shared" si="43"/>
        <v>6.9399999999999996E-4</v>
      </c>
      <c r="U20" s="21">
        <f t="shared" si="43"/>
        <v>6.9399999999999996E-4</v>
      </c>
      <c r="V20" s="21">
        <f t="shared" si="43"/>
        <v>6.9399999999999996E-4</v>
      </c>
      <c r="W20" s="21">
        <f t="shared" si="43"/>
        <v>6.9399999999999996E-4</v>
      </c>
      <c r="X20" s="21">
        <f t="shared" si="43"/>
        <v>6.9399999999999996E-4</v>
      </c>
      <c r="Y20" s="21">
        <f t="shared" si="43"/>
        <v>6.9399999999999996E-4</v>
      </c>
      <c r="Z20" s="21">
        <f t="shared" si="43"/>
        <v>6.9399999999999996E-4</v>
      </c>
      <c r="AA20" s="21">
        <f t="shared" si="43"/>
        <v>6.9399999999999996E-4</v>
      </c>
      <c r="AB20" s="21">
        <f t="shared" si="43"/>
        <v>6.9399999999999996E-4</v>
      </c>
      <c r="AC20" s="21">
        <f t="shared" si="43"/>
        <v>6.9399999999999996E-4</v>
      </c>
      <c r="AD20" s="21">
        <f t="shared" si="43"/>
        <v>6.9399999999999996E-4</v>
      </c>
      <c r="AE20" s="21">
        <f t="shared" si="43"/>
        <v>6.9399999999999996E-4</v>
      </c>
      <c r="AF20" s="21">
        <f t="shared" si="43"/>
        <v>6.9399999999999996E-4</v>
      </c>
      <c r="AG20" s="21">
        <f t="shared" si="43"/>
        <v>6.9399999999999996E-4</v>
      </c>
      <c r="AH20" s="21">
        <f t="shared" si="43"/>
        <v>6.9399999999999996E-4</v>
      </c>
      <c r="AI20" s="21">
        <f t="shared" si="43"/>
        <v>6.9399999999999996E-4</v>
      </c>
      <c r="AJ20" s="21">
        <f t="shared" si="43"/>
        <v>6.9399999999999996E-4</v>
      </c>
      <c r="AK20" s="21">
        <f t="shared" si="43"/>
        <v>6.9399999999999996E-4</v>
      </c>
      <c r="AL20" s="21">
        <f t="shared" ref="AL20" si="44">0.694/1000</f>
        <v>6.9399999999999996E-4</v>
      </c>
      <c r="AM20" s="11"/>
      <c r="AN20" s="11">
        <v>1</v>
      </c>
    </row>
    <row r="21" spans="1:40" ht="14.7" customHeight="1" x14ac:dyDescent="0.25">
      <c r="A21" s="49"/>
      <c r="B21" s="11"/>
      <c r="C21" s="11" t="s">
        <v>240</v>
      </c>
      <c r="D21" s="11" t="s">
        <v>241</v>
      </c>
      <c r="E21" s="11" t="s">
        <v>157</v>
      </c>
      <c r="F21" s="11" t="s">
        <v>113</v>
      </c>
      <c r="G21" s="11" t="s">
        <v>120</v>
      </c>
      <c r="H21" s="21">
        <f t="shared" ref="H21:AK21" si="45">H20*298+H19*25+H18</f>
        <v>86.252837</v>
      </c>
      <c r="I21" s="21">
        <f t="shared" si="45"/>
        <v>86.252837</v>
      </c>
      <c r="J21" s="21">
        <f t="shared" si="45"/>
        <v>86.252837</v>
      </c>
      <c r="K21" s="21">
        <f t="shared" si="45"/>
        <v>86.252837</v>
      </c>
      <c r="L21" s="21">
        <f t="shared" si="45"/>
        <v>86.252837</v>
      </c>
      <c r="M21" s="21">
        <f t="shared" si="45"/>
        <v>86.252837</v>
      </c>
      <c r="N21" s="21">
        <f t="shared" si="45"/>
        <v>86.252837</v>
      </c>
      <c r="O21" s="21">
        <f t="shared" si="45"/>
        <v>86.252837</v>
      </c>
      <c r="P21" s="21">
        <f t="shared" si="45"/>
        <v>86.252837</v>
      </c>
      <c r="Q21" s="21">
        <f t="shared" si="45"/>
        <v>86.252837</v>
      </c>
      <c r="R21" s="21">
        <f t="shared" si="45"/>
        <v>86.252837</v>
      </c>
      <c r="S21" s="21">
        <f t="shared" si="45"/>
        <v>86.252837</v>
      </c>
      <c r="T21" s="21">
        <f t="shared" si="45"/>
        <v>86.252837</v>
      </c>
      <c r="U21" s="21">
        <f t="shared" si="45"/>
        <v>86.252837</v>
      </c>
      <c r="V21" s="21">
        <f t="shared" si="45"/>
        <v>86.252837</v>
      </c>
      <c r="W21" s="21">
        <f t="shared" si="45"/>
        <v>86.252837</v>
      </c>
      <c r="X21" s="21">
        <f t="shared" si="45"/>
        <v>86.252837</v>
      </c>
      <c r="Y21" s="21">
        <f t="shared" si="45"/>
        <v>86.252837</v>
      </c>
      <c r="Z21" s="21">
        <f t="shared" si="45"/>
        <v>86.252837</v>
      </c>
      <c r="AA21" s="21">
        <f t="shared" si="45"/>
        <v>86.252837</v>
      </c>
      <c r="AB21" s="21">
        <f t="shared" si="45"/>
        <v>86.252837</v>
      </c>
      <c r="AC21" s="21">
        <f t="shared" si="45"/>
        <v>86.252837</v>
      </c>
      <c r="AD21" s="21">
        <f t="shared" si="45"/>
        <v>86.252837</v>
      </c>
      <c r="AE21" s="21">
        <f t="shared" si="45"/>
        <v>86.252837</v>
      </c>
      <c r="AF21" s="21">
        <f t="shared" si="45"/>
        <v>86.252837</v>
      </c>
      <c r="AG21" s="21">
        <f t="shared" si="45"/>
        <v>86.252837</v>
      </c>
      <c r="AH21" s="21">
        <f t="shared" si="45"/>
        <v>86.252837</v>
      </c>
      <c r="AI21" s="21">
        <f t="shared" si="45"/>
        <v>86.252837</v>
      </c>
      <c r="AJ21" s="21">
        <f t="shared" si="45"/>
        <v>86.252837</v>
      </c>
      <c r="AK21" s="21">
        <f t="shared" si="45"/>
        <v>86.252837</v>
      </c>
      <c r="AL21" s="21">
        <f t="shared" ref="AL21" si="46">AL20*298+AL19*25+AL18</f>
        <v>86.252837</v>
      </c>
      <c r="AM21" s="11" t="s">
        <v>242</v>
      </c>
      <c r="AN21" s="11">
        <v>1</v>
      </c>
    </row>
    <row r="22" spans="1:40" ht="14.7" customHeight="1" x14ac:dyDescent="0.25">
      <c r="A22" s="47" t="s">
        <v>33</v>
      </c>
      <c r="B22" s="11" t="s">
        <v>180</v>
      </c>
      <c r="C22" s="11" t="s">
        <v>240</v>
      </c>
      <c r="D22" s="11" t="s">
        <v>241</v>
      </c>
      <c r="E22" s="11" t="s">
        <v>155</v>
      </c>
      <c r="F22" s="11" t="s">
        <v>113</v>
      </c>
      <c r="G22" s="11" t="s">
        <v>143</v>
      </c>
      <c r="H22" s="11">
        <v>82.55</v>
      </c>
      <c r="I22" s="11">
        <v>82.55</v>
      </c>
      <c r="J22" s="11">
        <v>82.55</v>
      </c>
      <c r="K22" s="11">
        <v>82.55</v>
      </c>
      <c r="L22" s="11">
        <v>82.55</v>
      </c>
      <c r="M22" s="11">
        <v>82.55</v>
      </c>
      <c r="N22" s="11">
        <v>82.55</v>
      </c>
      <c r="O22" s="11">
        <v>82.55</v>
      </c>
      <c r="P22" s="11">
        <v>82.55</v>
      </c>
      <c r="Q22" s="11">
        <v>82.55</v>
      </c>
      <c r="R22" s="11">
        <v>82.55</v>
      </c>
      <c r="S22" s="11">
        <v>82.55</v>
      </c>
      <c r="T22" s="11">
        <v>82.55</v>
      </c>
      <c r="U22" s="11">
        <v>82.55</v>
      </c>
      <c r="V22" s="11">
        <v>82.55</v>
      </c>
      <c r="W22" s="11">
        <v>82.55</v>
      </c>
      <c r="X22" s="11">
        <v>82.55</v>
      </c>
      <c r="Y22" s="11">
        <v>82.55</v>
      </c>
      <c r="Z22" s="11">
        <v>82.55</v>
      </c>
      <c r="AA22" s="11">
        <v>82.55</v>
      </c>
      <c r="AB22" s="11">
        <v>82.55</v>
      </c>
      <c r="AC22" s="11">
        <v>82.55</v>
      </c>
      <c r="AD22" s="11">
        <v>82.55</v>
      </c>
      <c r="AE22" s="11">
        <v>82.55</v>
      </c>
      <c r="AF22" s="11">
        <v>82.55</v>
      </c>
      <c r="AG22" s="11">
        <v>82.55</v>
      </c>
      <c r="AH22" s="11">
        <v>82.55</v>
      </c>
      <c r="AI22" s="11">
        <v>82.55</v>
      </c>
      <c r="AJ22" s="11">
        <v>82.55</v>
      </c>
      <c r="AK22" s="11">
        <v>82.55</v>
      </c>
      <c r="AL22" s="11">
        <v>82.55</v>
      </c>
      <c r="AM22" s="11"/>
      <c r="AN22" s="11">
        <v>1</v>
      </c>
    </row>
    <row r="23" spans="1:40" ht="14.7" customHeight="1" x14ac:dyDescent="0.25">
      <c r="A23" s="48"/>
      <c r="B23" s="11"/>
      <c r="C23" s="11" t="s">
        <v>240</v>
      </c>
      <c r="D23" s="11" t="s">
        <v>241</v>
      </c>
      <c r="E23" s="11" t="s">
        <v>161</v>
      </c>
      <c r="F23" s="11" t="s">
        <v>113</v>
      </c>
      <c r="G23" s="11" t="s">
        <v>143</v>
      </c>
      <c r="H23" s="11">
        <v>2.9580000000000001E-3</v>
      </c>
      <c r="I23" s="11">
        <v>2.9580000000000001E-3</v>
      </c>
      <c r="J23" s="11">
        <v>2.9580000000000001E-3</v>
      </c>
      <c r="K23" s="11">
        <v>2.9580000000000001E-3</v>
      </c>
      <c r="L23" s="11">
        <v>2.9580000000000001E-3</v>
      </c>
      <c r="M23" s="11">
        <v>2.9580000000000001E-3</v>
      </c>
      <c r="N23" s="11">
        <v>2.9580000000000001E-3</v>
      </c>
      <c r="O23" s="11">
        <v>2.9580000000000001E-3</v>
      </c>
      <c r="P23" s="11">
        <v>2.9580000000000001E-3</v>
      </c>
      <c r="Q23" s="11">
        <v>2.9580000000000001E-3</v>
      </c>
      <c r="R23" s="11">
        <v>2.9580000000000001E-3</v>
      </c>
      <c r="S23" s="11">
        <v>2.9580000000000001E-3</v>
      </c>
      <c r="T23" s="11">
        <v>2.9580000000000001E-3</v>
      </c>
      <c r="U23" s="11">
        <v>2.9580000000000001E-3</v>
      </c>
      <c r="V23" s="11">
        <v>2.9580000000000001E-3</v>
      </c>
      <c r="W23" s="11">
        <v>2.9580000000000001E-3</v>
      </c>
      <c r="X23" s="11">
        <v>2.9580000000000001E-3</v>
      </c>
      <c r="Y23" s="11">
        <v>2.9580000000000001E-3</v>
      </c>
      <c r="Z23" s="11">
        <v>2.9580000000000001E-3</v>
      </c>
      <c r="AA23" s="11">
        <v>2.9580000000000001E-3</v>
      </c>
      <c r="AB23" s="11">
        <v>2.9580000000000001E-3</v>
      </c>
      <c r="AC23" s="11">
        <v>2.9580000000000001E-3</v>
      </c>
      <c r="AD23" s="11">
        <v>2.9580000000000001E-3</v>
      </c>
      <c r="AE23" s="11">
        <v>2.9580000000000001E-3</v>
      </c>
      <c r="AF23" s="11">
        <v>2.9580000000000001E-3</v>
      </c>
      <c r="AG23" s="11">
        <v>2.9580000000000001E-3</v>
      </c>
      <c r="AH23" s="11">
        <v>2.9580000000000001E-3</v>
      </c>
      <c r="AI23" s="11">
        <v>2.9580000000000001E-3</v>
      </c>
      <c r="AJ23" s="11">
        <v>2.9580000000000001E-3</v>
      </c>
      <c r="AK23" s="11">
        <v>2.9580000000000001E-3</v>
      </c>
      <c r="AL23" s="11">
        <v>2.9580000000000001E-3</v>
      </c>
      <c r="AM23" s="11"/>
      <c r="AN23" s="11">
        <v>1</v>
      </c>
    </row>
    <row r="24" spans="1:40" ht="14.7" customHeight="1" x14ac:dyDescent="0.25">
      <c r="A24" s="48"/>
      <c r="B24" s="11"/>
      <c r="C24" s="11" t="s">
        <v>240</v>
      </c>
      <c r="D24" s="11" t="s">
        <v>241</v>
      </c>
      <c r="E24" s="11" t="s">
        <v>159</v>
      </c>
      <c r="F24" s="11" t="s">
        <v>113</v>
      </c>
      <c r="G24" s="11" t="s">
        <v>143</v>
      </c>
      <c r="H24" s="11">
        <f t="shared" ref="H24:AD24" si="47">0.569/1000</f>
        <v>5.6899999999999995E-4</v>
      </c>
      <c r="I24" s="11">
        <f t="shared" si="47"/>
        <v>5.6899999999999995E-4</v>
      </c>
      <c r="J24" s="11">
        <f t="shared" si="47"/>
        <v>5.6899999999999995E-4</v>
      </c>
      <c r="K24" s="11">
        <f t="shared" si="47"/>
        <v>5.6899999999999995E-4</v>
      </c>
      <c r="L24" s="11">
        <f t="shared" si="47"/>
        <v>5.6899999999999995E-4</v>
      </c>
      <c r="M24" s="11">
        <f t="shared" si="47"/>
        <v>5.6899999999999995E-4</v>
      </c>
      <c r="N24" s="11">
        <f t="shared" si="47"/>
        <v>5.6899999999999995E-4</v>
      </c>
      <c r="O24" s="11">
        <f t="shared" si="47"/>
        <v>5.6899999999999995E-4</v>
      </c>
      <c r="P24" s="11">
        <f t="shared" si="47"/>
        <v>5.6899999999999995E-4</v>
      </c>
      <c r="Q24" s="11">
        <f t="shared" si="47"/>
        <v>5.6899999999999995E-4</v>
      </c>
      <c r="R24" s="11">
        <f t="shared" si="47"/>
        <v>5.6899999999999995E-4</v>
      </c>
      <c r="S24" s="11">
        <f t="shared" si="47"/>
        <v>5.6899999999999995E-4</v>
      </c>
      <c r="T24" s="11">
        <f t="shared" si="47"/>
        <v>5.6899999999999995E-4</v>
      </c>
      <c r="U24" s="11">
        <f t="shared" si="47"/>
        <v>5.6899999999999995E-4</v>
      </c>
      <c r="V24" s="11">
        <f t="shared" si="47"/>
        <v>5.6899999999999995E-4</v>
      </c>
      <c r="W24" s="11">
        <f t="shared" si="47"/>
        <v>5.6899999999999995E-4</v>
      </c>
      <c r="X24" s="11">
        <f t="shared" si="47"/>
        <v>5.6899999999999995E-4</v>
      </c>
      <c r="Y24" s="11">
        <f t="shared" si="47"/>
        <v>5.6899999999999995E-4</v>
      </c>
      <c r="Z24" s="11">
        <f t="shared" si="47"/>
        <v>5.6899999999999995E-4</v>
      </c>
      <c r="AA24" s="11">
        <f t="shared" si="47"/>
        <v>5.6899999999999995E-4</v>
      </c>
      <c r="AB24" s="11">
        <f t="shared" si="47"/>
        <v>5.6899999999999995E-4</v>
      </c>
      <c r="AC24" s="11">
        <f t="shared" si="47"/>
        <v>5.6899999999999995E-4</v>
      </c>
      <c r="AD24" s="11">
        <f t="shared" si="47"/>
        <v>5.6899999999999995E-4</v>
      </c>
      <c r="AE24" s="11">
        <f t="shared" ref="AE24:AL24" si="48">0.569/1000</f>
        <v>5.6899999999999995E-4</v>
      </c>
      <c r="AF24" s="11">
        <f t="shared" si="48"/>
        <v>5.6899999999999995E-4</v>
      </c>
      <c r="AG24" s="11">
        <f t="shared" si="48"/>
        <v>5.6899999999999995E-4</v>
      </c>
      <c r="AH24" s="11">
        <f t="shared" si="48"/>
        <v>5.6899999999999995E-4</v>
      </c>
      <c r="AI24" s="11">
        <f t="shared" si="48"/>
        <v>5.6899999999999995E-4</v>
      </c>
      <c r="AJ24" s="11">
        <f t="shared" si="48"/>
        <v>5.6899999999999995E-4</v>
      </c>
      <c r="AK24" s="11">
        <f t="shared" si="48"/>
        <v>5.6899999999999995E-4</v>
      </c>
      <c r="AL24" s="11">
        <f t="shared" si="48"/>
        <v>5.6899999999999995E-4</v>
      </c>
      <c r="AM24" s="11"/>
      <c r="AN24" s="11">
        <v>1</v>
      </c>
    </row>
    <row r="25" spans="1:40" ht="14.7" customHeight="1" x14ac:dyDescent="0.25">
      <c r="A25" s="49"/>
      <c r="B25" s="11"/>
      <c r="C25" s="11" t="s">
        <v>240</v>
      </c>
      <c r="D25" s="11" t="s">
        <v>241</v>
      </c>
      <c r="E25" s="11" t="s">
        <v>157</v>
      </c>
      <c r="F25" s="11" t="s">
        <v>113</v>
      </c>
      <c r="G25" s="11" t="s">
        <v>143</v>
      </c>
      <c r="H25" s="21">
        <f t="shared" ref="H25:AD25" si="49">H24*298+H23*25+H22</f>
        <v>82.793511999999993</v>
      </c>
      <c r="I25" s="21">
        <f t="shared" si="49"/>
        <v>82.793511999999993</v>
      </c>
      <c r="J25" s="21">
        <f t="shared" si="49"/>
        <v>82.793511999999993</v>
      </c>
      <c r="K25" s="21">
        <f t="shared" si="49"/>
        <v>82.793511999999993</v>
      </c>
      <c r="L25" s="21">
        <f t="shared" si="49"/>
        <v>82.793511999999993</v>
      </c>
      <c r="M25" s="21">
        <f t="shared" si="49"/>
        <v>82.793511999999993</v>
      </c>
      <c r="N25" s="21">
        <f t="shared" si="49"/>
        <v>82.793511999999993</v>
      </c>
      <c r="O25" s="21">
        <f t="shared" si="49"/>
        <v>82.793511999999993</v>
      </c>
      <c r="P25" s="21">
        <f t="shared" si="49"/>
        <v>82.793511999999993</v>
      </c>
      <c r="Q25" s="21">
        <f t="shared" si="49"/>
        <v>82.793511999999993</v>
      </c>
      <c r="R25" s="21">
        <f t="shared" si="49"/>
        <v>82.793511999999993</v>
      </c>
      <c r="S25" s="21">
        <f t="shared" si="49"/>
        <v>82.793511999999993</v>
      </c>
      <c r="T25" s="21">
        <f t="shared" si="49"/>
        <v>82.793511999999993</v>
      </c>
      <c r="U25" s="21">
        <f t="shared" si="49"/>
        <v>82.793511999999993</v>
      </c>
      <c r="V25" s="21">
        <f t="shared" si="49"/>
        <v>82.793511999999993</v>
      </c>
      <c r="W25" s="21">
        <f t="shared" si="49"/>
        <v>82.793511999999993</v>
      </c>
      <c r="X25" s="21">
        <f t="shared" si="49"/>
        <v>82.793511999999993</v>
      </c>
      <c r="Y25" s="21">
        <f t="shared" si="49"/>
        <v>82.793511999999993</v>
      </c>
      <c r="Z25" s="21">
        <f t="shared" si="49"/>
        <v>82.793511999999993</v>
      </c>
      <c r="AA25" s="21">
        <f t="shared" si="49"/>
        <v>82.793511999999993</v>
      </c>
      <c r="AB25" s="21">
        <f t="shared" si="49"/>
        <v>82.793511999999993</v>
      </c>
      <c r="AC25" s="21">
        <f t="shared" si="49"/>
        <v>82.793511999999993</v>
      </c>
      <c r="AD25" s="21">
        <f t="shared" si="49"/>
        <v>82.793511999999993</v>
      </c>
      <c r="AE25" s="21">
        <f t="shared" ref="AE25:AK25" si="50">AE24*298+AE23*25+AE22</f>
        <v>82.793511999999993</v>
      </c>
      <c r="AF25" s="21">
        <f t="shared" si="50"/>
        <v>82.793511999999993</v>
      </c>
      <c r="AG25" s="21">
        <f t="shared" si="50"/>
        <v>82.793511999999993</v>
      </c>
      <c r="AH25" s="21">
        <f t="shared" si="50"/>
        <v>82.793511999999993</v>
      </c>
      <c r="AI25" s="21">
        <f t="shared" si="50"/>
        <v>82.793511999999993</v>
      </c>
      <c r="AJ25" s="21">
        <f t="shared" si="50"/>
        <v>82.793511999999993</v>
      </c>
      <c r="AK25" s="21">
        <f t="shared" si="50"/>
        <v>82.793511999999993</v>
      </c>
      <c r="AL25" s="21">
        <f t="shared" ref="AL25" si="51">AL24*298+AL23*25+AL22</f>
        <v>82.793511999999993</v>
      </c>
      <c r="AM25" s="11" t="s">
        <v>242</v>
      </c>
      <c r="AN25" s="11">
        <v>1</v>
      </c>
    </row>
    <row r="26" spans="1:40" ht="14.7" customHeight="1" x14ac:dyDescent="0.25">
      <c r="A26" s="47" t="s">
        <v>35</v>
      </c>
      <c r="B26" s="11" t="s">
        <v>177</v>
      </c>
      <c r="C26" s="11" t="s">
        <v>240</v>
      </c>
      <c r="D26" s="11" t="s">
        <v>241</v>
      </c>
      <c r="E26" s="11" t="s">
        <v>155</v>
      </c>
      <c r="F26" s="11" t="s">
        <v>113</v>
      </c>
      <c r="G26" s="11" t="s">
        <v>145</v>
      </c>
      <c r="H26" s="11">
        <v>48.5</v>
      </c>
      <c r="I26" s="11">
        <v>48.5</v>
      </c>
      <c r="J26" s="11">
        <v>48.5</v>
      </c>
      <c r="K26" s="11">
        <v>48.5</v>
      </c>
      <c r="L26" s="11">
        <v>48.5</v>
      </c>
      <c r="M26" s="11">
        <v>48.5</v>
      </c>
      <c r="N26" s="11">
        <v>48.5</v>
      </c>
      <c r="O26" s="11">
        <v>48.5</v>
      </c>
      <c r="P26" s="11">
        <v>48.5</v>
      </c>
      <c r="Q26" s="11">
        <v>48.5</v>
      </c>
      <c r="R26" s="11">
        <v>48.5</v>
      </c>
      <c r="S26" s="11">
        <v>48.5</v>
      </c>
      <c r="T26" s="11">
        <v>48.5</v>
      </c>
      <c r="U26" s="11">
        <v>48.5</v>
      </c>
      <c r="V26" s="11">
        <v>48.5</v>
      </c>
      <c r="W26" s="11">
        <v>48.5</v>
      </c>
      <c r="X26" s="11">
        <v>48.5</v>
      </c>
      <c r="Y26" s="11">
        <v>48.5</v>
      </c>
      <c r="Z26" s="11">
        <v>48.5</v>
      </c>
      <c r="AA26" s="11">
        <v>48.5</v>
      </c>
      <c r="AB26" s="11">
        <v>48.5</v>
      </c>
      <c r="AC26" s="11">
        <v>48.5</v>
      </c>
      <c r="AD26" s="11">
        <v>48.5</v>
      </c>
      <c r="AE26" s="11">
        <v>48.5</v>
      </c>
      <c r="AF26" s="11">
        <v>48.5</v>
      </c>
      <c r="AG26" s="11">
        <v>48.5</v>
      </c>
      <c r="AH26" s="11">
        <v>48.5</v>
      </c>
      <c r="AI26" s="11">
        <v>48.5</v>
      </c>
      <c r="AJ26" s="11">
        <v>48.5</v>
      </c>
      <c r="AK26" s="11">
        <v>48.5</v>
      </c>
      <c r="AL26" s="11">
        <v>48.5</v>
      </c>
      <c r="AM26" s="11"/>
      <c r="AN26" s="11">
        <v>1</v>
      </c>
    </row>
    <row r="27" spans="1:40" ht="14.7" customHeight="1" x14ac:dyDescent="0.25">
      <c r="A27" s="48"/>
      <c r="B27" s="11"/>
      <c r="C27" s="11" t="s">
        <v>240</v>
      </c>
      <c r="D27" s="11" t="s">
        <v>241</v>
      </c>
      <c r="E27" s="11" t="s">
        <v>161</v>
      </c>
      <c r="F27" s="11" t="s">
        <v>113</v>
      </c>
      <c r="G27" s="11" t="s">
        <v>145</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c r="AN27" s="11">
        <v>1</v>
      </c>
    </row>
    <row r="28" spans="1:40" ht="14.7" customHeight="1" x14ac:dyDescent="0.25">
      <c r="A28" s="48"/>
      <c r="B28" s="11"/>
      <c r="C28" s="11" t="s">
        <v>240</v>
      </c>
      <c r="D28" s="11" t="s">
        <v>241</v>
      </c>
      <c r="E28" s="11" t="s">
        <v>159</v>
      </c>
      <c r="F28" s="11" t="s">
        <v>113</v>
      </c>
      <c r="G28" s="11" t="s">
        <v>145</v>
      </c>
      <c r="H28" s="11">
        <f t="shared" ref="H28:AK28" si="52">0.615/1000</f>
        <v>6.1499999999999999E-4</v>
      </c>
      <c r="I28" s="11">
        <f t="shared" si="52"/>
        <v>6.1499999999999999E-4</v>
      </c>
      <c r="J28" s="11">
        <f t="shared" si="52"/>
        <v>6.1499999999999999E-4</v>
      </c>
      <c r="K28" s="11">
        <f t="shared" si="52"/>
        <v>6.1499999999999999E-4</v>
      </c>
      <c r="L28" s="11">
        <f t="shared" si="52"/>
        <v>6.1499999999999999E-4</v>
      </c>
      <c r="M28" s="11">
        <f t="shared" si="52"/>
        <v>6.1499999999999999E-4</v>
      </c>
      <c r="N28" s="11">
        <f t="shared" si="52"/>
        <v>6.1499999999999999E-4</v>
      </c>
      <c r="O28" s="11">
        <f t="shared" si="52"/>
        <v>6.1499999999999999E-4</v>
      </c>
      <c r="P28" s="11">
        <f t="shared" si="52"/>
        <v>6.1499999999999999E-4</v>
      </c>
      <c r="Q28" s="11">
        <f t="shared" si="52"/>
        <v>6.1499999999999999E-4</v>
      </c>
      <c r="R28" s="11">
        <f t="shared" si="52"/>
        <v>6.1499999999999999E-4</v>
      </c>
      <c r="S28" s="11">
        <f t="shared" si="52"/>
        <v>6.1499999999999999E-4</v>
      </c>
      <c r="T28" s="11">
        <f t="shared" si="52"/>
        <v>6.1499999999999999E-4</v>
      </c>
      <c r="U28" s="11">
        <f t="shared" si="52"/>
        <v>6.1499999999999999E-4</v>
      </c>
      <c r="V28" s="11">
        <f t="shared" si="52"/>
        <v>6.1499999999999999E-4</v>
      </c>
      <c r="W28" s="11">
        <f t="shared" si="52"/>
        <v>6.1499999999999999E-4</v>
      </c>
      <c r="X28" s="11">
        <f t="shared" si="52"/>
        <v>6.1499999999999999E-4</v>
      </c>
      <c r="Y28" s="11">
        <f t="shared" si="52"/>
        <v>6.1499999999999999E-4</v>
      </c>
      <c r="Z28" s="11">
        <f t="shared" si="52"/>
        <v>6.1499999999999999E-4</v>
      </c>
      <c r="AA28" s="11">
        <f t="shared" si="52"/>
        <v>6.1499999999999999E-4</v>
      </c>
      <c r="AB28" s="11">
        <f t="shared" si="52"/>
        <v>6.1499999999999999E-4</v>
      </c>
      <c r="AC28" s="11">
        <f t="shared" si="52"/>
        <v>6.1499999999999999E-4</v>
      </c>
      <c r="AD28" s="11">
        <f t="shared" si="52"/>
        <v>6.1499999999999999E-4</v>
      </c>
      <c r="AE28" s="11">
        <f t="shared" si="52"/>
        <v>6.1499999999999999E-4</v>
      </c>
      <c r="AF28" s="11">
        <f t="shared" si="52"/>
        <v>6.1499999999999999E-4</v>
      </c>
      <c r="AG28" s="11">
        <f t="shared" si="52"/>
        <v>6.1499999999999999E-4</v>
      </c>
      <c r="AH28" s="11">
        <f t="shared" si="52"/>
        <v>6.1499999999999999E-4</v>
      </c>
      <c r="AI28" s="11">
        <f t="shared" si="52"/>
        <v>6.1499999999999999E-4</v>
      </c>
      <c r="AJ28" s="11">
        <f t="shared" si="52"/>
        <v>6.1499999999999999E-4</v>
      </c>
      <c r="AK28" s="11">
        <f t="shared" si="52"/>
        <v>6.1499999999999999E-4</v>
      </c>
      <c r="AL28" s="11">
        <f t="shared" ref="AL28" si="53">0.615/1000</f>
        <v>6.1499999999999999E-4</v>
      </c>
      <c r="AM28" s="11"/>
      <c r="AN28" s="11">
        <v>1</v>
      </c>
    </row>
    <row r="29" spans="1:40" ht="14.7" customHeight="1" x14ac:dyDescent="0.25">
      <c r="A29" s="49"/>
      <c r="B29" s="11"/>
      <c r="C29" s="11" t="s">
        <v>240</v>
      </c>
      <c r="D29" s="11" t="s">
        <v>241</v>
      </c>
      <c r="E29" s="11" t="s">
        <v>157</v>
      </c>
      <c r="F29" s="11" t="s">
        <v>113</v>
      </c>
      <c r="G29" s="11" t="s">
        <v>145</v>
      </c>
      <c r="H29" s="21">
        <f t="shared" ref="H29:AK29" si="54">H28*298+H27*25+H26</f>
        <v>48.68327</v>
      </c>
      <c r="I29" s="21">
        <f t="shared" si="54"/>
        <v>48.68327</v>
      </c>
      <c r="J29" s="21">
        <f t="shared" si="54"/>
        <v>48.68327</v>
      </c>
      <c r="K29" s="21">
        <f t="shared" si="54"/>
        <v>48.68327</v>
      </c>
      <c r="L29" s="21">
        <f t="shared" si="54"/>
        <v>48.68327</v>
      </c>
      <c r="M29" s="21">
        <f t="shared" si="54"/>
        <v>48.68327</v>
      </c>
      <c r="N29" s="21">
        <f t="shared" si="54"/>
        <v>48.68327</v>
      </c>
      <c r="O29" s="21">
        <f t="shared" si="54"/>
        <v>48.68327</v>
      </c>
      <c r="P29" s="21">
        <f t="shared" si="54"/>
        <v>48.68327</v>
      </c>
      <c r="Q29" s="21">
        <f t="shared" si="54"/>
        <v>48.68327</v>
      </c>
      <c r="R29" s="21">
        <f t="shared" si="54"/>
        <v>48.68327</v>
      </c>
      <c r="S29" s="21">
        <f t="shared" si="54"/>
        <v>48.68327</v>
      </c>
      <c r="T29" s="21">
        <f t="shared" si="54"/>
        <v>48.68327</v>
      </c>
      <c r="U29" s="21">
        <f t="shared" si="54"/>
        <v>48.68327</v>
      </c>
      <c r="V29" s="21">
        <f t="shared" si="54"/>
        <v>48.68327</v>
      </c>
      <c r="W29" s="21">
        <f t="shared" si="54"/>
        <v>48.68327</v>
      </c>
      <c r="X29" s="21">
        <f t="shared" si="54"/>
        <v>48.68327</v>
      </c>
      <c r="Y29" s="21">
        <f t="shared" si="54"/>
        <v>48.68327</v>
      </c>
      <c r="Z29" s="21">
        <f t="shared" si="54"/>
        <v>48.68327</v>
      </c>
      <c r="AA29" s="21">
        <f t="shared" si="54"/>
        <v>48.68327</v>
      </c>
      <c r="AB29" s="21">
        <f t="shared" si="54"/>
        <v>48.68327</v>
      </c>
      <c r="AC29" s="21">
        <f t="shared" si="54"/>
        <v>48.68327</v>
      </c>
      <c r="AD29" s="21">
        <f t="shared" si="54"/>
        <v>48.68327</v>
      </c>
      <c r="AE29" s="21">
        <f t="shared" si="54"/>
        <v>48.68327</v>
      </c>
      <c r="AF29" s="21">
        <f t="shared" si="54"/>
        <v>48.68327</v>
      </c>
      <c r="AG29" s="21">
        <f t="shared" si="54"/>
        <v>48.68327</v>
      </c>
      <c r="AH29" s="21">
        <f t="shared" si="54"/>
        <v>48.68327</v>
      </c>
      <c r="AI29" s="21">
        <f t="shared" si="54"/>
        <v>48.68327</v>
      </c>
      <c r="AJ29" s="21">
        <f t="shared" si="54"/>
        <v>48.68327</v>
      </c>
      <c r="AK29" s="21">
        <f t="shared" si="54"/>
        <v>48.68327</v>
      </c>
      <c r="AL29" s="21">
        <f t="shared" ref="AL29" si="55">AL28*298+AL27*25+AL26</f>
        <v>48.68327</v>
      </c>
      <c r="AM29" s="11" t="s">
        <v>242</v>
      </c>
      <c r="AN29" s="11">
        <v>1</v>
      </c>
    </row>
    <row r="30" spans="1:40" ht="14.7" customHeight="1" x14ac:dyDescent="0.25">
      <c r="A30" s="47" t="s">
        <v>37</v>
      </c>
      <c r="B30" s="11" t="s">
        <v>178</v>
      </c>
      <c r="C30" s="11" t="s">
        <v>240</v>
      </c>
      <c r="D30" s="11" t="s">
        <v>241</v>
      </c>
      <c r="E30" s="11" t="s">
        <v>155</v>
      </c>
      <c r="F30" s="11" t="s">
        <v>149</v>
      </c>
      <c r="G30" s="11" t="s">
        <v>139</v>
      </c>
      <c r="H30" s="21">
        <v>51.16</v>
      </c>
      <c r="I30" s="21">
        <v>51.16</v>
      </c>
      <c r="J30" s="21">
        <v>51.16</v>
      </c>
      <c r="K30" s="21">
        <v>51.16</v>
      </c>
      <c r="L30" s="21">
        <v>51.16</v>
      </c>
      <c r="M30" s="21">
        <v>51.16</v>
      </c>
      <c r="N30" s="21">
        <v>51.16</v>
      </c>
      <c r="O30" s="21">
        <v>51.16</v>
      </c>
      <c r="P30" s="21">
        <v>51.16</v>
      </c>
      <c r="Q30" s="21">
        <v>51.16</v>
      </c>
      <c r="R30" s="21">
        <v>51.16</v>
      </c>
      <c r="S30" s="21">
        <v>51.16</v>
      </c>
      <c r="T30" s="21">
        <v>51.16</v>
      </c>
      <c r="U30" s="21">
        <v>51.16</v>
      </c>
      <c r="V30" s="21">
        <v>51.16</v>
      </c>
      <c r="W30" s="21">
        <v>51.16</v>
      </c>
      <c r="X30" s="21">
        <v>51.16</v>
      </c>
      <c r="Y30" s="21">
        <v>51.16</v>
      </c>
      <c r="Z30" s="21">
        <v>51.16</v>
      </c>
      <c r="AA30" s="21">
        <v>51.16</v>
      </c>
      <c r="AB30" s="21">
        <v>51.16</v>
      </c>
      <c r="AC30" s="21">
        <v>51.16</v>
      </c>
      <c r="AD30" s="21">
        <v>51.16</v>
      </c>
      <c r="AE30" s="21">
        <v>51.16</v>
      </c>
      <c r="AF30" s="21">
        <v>51.16</v>
      </c>
      <c r="AG30" s="21">
        <v>51.16</v>
      </c>
      <c r="AH30" s="21">
        <v>51.16</v>
      </c>
      <c r="AI30" s="21">
        <v>51.16</v>
      </c>
      <c r="AJ30" s="21">
        <v>51.16</v>
      </c>
      <c r="AK30" s="21">
        <v>51.16</v>
      </c>
      <c r="AL30" s="21">
        <v>51.16</v>
      </c>
      <c r="AM30" s="11"/>
      <c r="AN30" s="11">
        <v>1</v>
      </c>
    </row>
    <row r="31" spans="1:40" ht="14.7" customHeight="1" x14ac:dyDescent="0.25">
      <c r="A31" s="48"/>
      <c r="B31" s="11"/>
      <c r="C31" s="11" t="s">
        <v>240</v>
      </c>
      <c r="D31" s="11" t="s">
        <v>241</v>
      </c>
      <c r="E31" s="11" t="s">
        <v>161</v>
      </c>
      <c r="F31" s="11" t="s">
        <v>149</v>
      </c>
      <c r="G31" s="11" t="s">
        <v>139</v>
      </c>
      <c r="H31" s="21">
        <f t="shared" ref="H31:AK31" si="56">0.966/1000</f>
        <v>9.6599999999999995E-4</v>
      </c>
      <c r="I31" s="21">
        <f t="shared" si="56"/>
        <v>9.6599999999999995E-4</v>
      </c>
      <c r="J31" s="21">
        <f t="shared" si="56"/>
        <v>9.6599999999999995E-4</v>
      </c>
      <c r="K31" s="21">
        <f t="shared" si="56"/>
        <v>9.6599999999999995E-4</v>
      </c>
      <c r="L31" s="21">
        <f t="shared" si="56"/>
        <v>9.6599999999999995E-4</v>
      </c>
      <c r="M31" s="21">
        <f t="shared" si="56"/>
        <v>9.6599999999999995E-4</v>
      </c>
      <c r="N31" s="21">
        <f t="shared" si="56"/>
        <v>9.6599999999999995E-4</v>
      </c>
      <c r="O31" s="21">
        <f t="shared" si="56"/>
        <v>9.6599999999999995E-4</v>
      </c>
      <c r="P31" s="21">
        <f t="shared" si="56"/>
        <v>9.6599999999999995E-4</v>
      </c>
      <c r="Q31" s="21">
        <f t="shared" si="56"/>
        <v>9.6599999999999995E-4</v>
      </c>
      <c r="R31" s="21">
        <f t="shared" si="56"/>
        <v>9.6599999999999995E-4</v>
      </c>
      <c r="S31" s="21">
        <f t="shared" si="56"/>
        <v>9.6599999999999995E-4</v>
      </c>
      <c r="T31" s="21">
        <f t="shared" si="56"/>
        <v>9.6599999999999995E-4</v>
      </c>
      <c r="U31" s="21">
        <f t="shared" si="56"/>
        <v>9.6599999999999995E-4</v>
      </c>
      <c r="V31" s="21">
        <f t="shared" si="56"/>
        <v>9.6599999999999995E-4</v>
      </c>
      <c r="W31" s="21">
        <f t="shared" si="56"/>
        <v>9.6599999999999995E-4</v>
      </c>
      <c r="X31" s="21">
        <f t="shared" si="56"/>
        <v>9.6599999999999995E-4</v>
      </c>
      <c r="Y31" s="21">
        <f t="shared" si="56"/>
        <v>9.6599999999999995E-4</v>
      </c>
      <c r="Z31" s="21">
        <f t="shared" si="56"/>
        <v>9.6599999999999995E-4</v>
      </c>
      <c r="AA31" s="21">
        <f t="shared" si="56"/>
        <v>9.6599999999999995E-4</v>
      </c>
      <c r="AB31" s="21">
        <f t="shared" si="56"/>
        <v>9.6599999999999995E-4</v>
      </c>
      <c r="AC31" s="21">
        <f t="shared" si="56"/>
        <v>9.6599999999999995E-4</v>
      </c>
      <c r="AD31" s="21">
        <f t="shared" si="56"/>
        <v>9.6599999999999995E-4</v>
      </c>
      <c r="AE31" s="21">
        <f t="shared" si="56"/>
        <v>9.6599999999999995E-4</v>
      </c>
      <c r="AF31" s="21">
        <f t="shared" si="56"/>
        <v>9.6599999999999995E-4</v>
      </c>
      <c r="AG31" s="21">
        <f t="shared" si="56"/>
        <v>9.6599999999999995E-4</v>
      </c>
      <c r="AH31" s="21">
        <f t="shared" si="56"/>
        <v>9.6599999999999995E-4</v>
      </c>
      <c r="AI31" s="21">
        <f t="shared" si="56"/>
        <v>9.6599999999999995E-4</v>
      </c>
      <c r="AJ31" s="21">
        <f t="shared" si="56"/>
        <v>9.6599999999999995E-4</v>
      </c>
      <c r="AK31" s="21">
        <f t="shared" si="56"/>
        <v>9.6599999999999995E-4</v>
      </c>
      <c r="AL31" s="21">
        <f t="shared" ref="AL31" si="57">0.966/1000</f>
        <v>9.6599999999999995E-4</v>
      </c>
      <c r="AM31" s="11"/>
      <c r="AN31" s="11">
        <v>1</v>
      </c>
    </row>
    <row r="32" spans="1:40" ht="14.7" customHeight="1" x14ac:dyDescent="0.25">
      <c r="A32" s="48"/>
      <c r="B32" s="11"/>
      <c r="C32" s="11" t="s">
        <v>240</v>
      </c>
      <c r="D32" s="11" t="s">
        <v>241</v>
      </c>
      <c r="E32" s="11" t="s">
        <v>159</v>
      </c>
      <c r="F32" s="11" t="s">
        <v>149</v>
      </c>
      <c r="G32" s="11" t="s">
        <v>139</v>
      </c>
      <c r="H32" s="21">
        <f t="shared" ref="H32:AK32" si="58">0.861/1000</f>
        <v>8.61E-4</v>
      </c>
      <c r="I32" s="21">
        <f t="shared" si="58"/>
        <v>8.61E-4</v>
      </c>
      <c r="J32" s="21">
        <f t="shared" si="58"/>
        <v>8.61E-4</v>
      </c>
      <c r="K32" s="21">
        <f t="shared" si="58"/>
        <v>8.61E-4</v>
      </c>
      <c r="L32" s="21">
        <f t="shared" si="58"/>
        <v>8.61E-4</v>
      </c>
      <c r="M32" s="21">
        <f t="shared" si="58"/>
        <v>8.61E-4</v>
      </c>
      <c r="N32" s="21">
        <f t="shared" si="58"/>
        <v>8.61E-4</v>
      </c>
      <c r="O32" s="21">
        <f t="shared" si="58"/>
        <v>8.61E-4</v>
      </c>
      <c r="P32" s="21">
        <f t="shared" si="58"/>
        <v>8.61E-4</v>
      </c>
      <c r="Q32" s="21">
        <f t="shared" si="58"/>
        <v>8.61E-4</v>
      </c>
      <c r="R32" s="21">
        <f t="shared" si="58"/>
        <v>8.61E-4</v>
      </c>
      <c r="S32" s="21">
        <f t="shared" si="58"/>
        <v>8.61E-4</v>
      </c>
      <c r="T32" s="21">
        <f t="shared" si="58"/>
        <v>8.61E-4</v>
      </c>
      <c r="U32" s="21">
        <f t="shared" si="58"/>
        <v>8.61E-4</v>
      </c>
      <c r="V32" s="21">
        <f t="shared" si="58"/>
        <v>8.61E-4</v>
      </c>
      <c r="W32" s="21">
        <f t="shared" si="58"/>
        <v>8.61E-4</v>
      </c>
      <c r="X32" s="21">
        <f t="shared" si="58"/>
        <v>8.61E-4</v>
      </c>
      <c r="Y32" s="21">
        <f t="shared" si="58"/>
        <v>8.61E-4</v>
      </c>
      <c r="Z32" s="21">
        <f t="shared" si="58"/>
        <v>8.61E-4</v>
      </c>
      <c r="AA32" s="21">
        <f t="shared" si="58"/>
        <v>8.61E-4</v>
      </c>
      <c r="AB32" s="21">
        <f t="shared" si="58"/>
        <v>8.61E-4</v>
      </c>
      <c r="AC32" s="21">
        <f t="shared" si="58"/>
        <v>8.61E-4</v>
      </c>
      <c r="AD32" s="21">
        <f t="shared" si="58"/>
        <v>8.61E-4</v>
      </c>
      <c r="AE32" s="21">
        <f t="shared" si="58"/>
        <v>8.61E-4</v>
      </c>
      <c r="AF32" s="21">
        <f t="shared" si="58"/>
        <v>8.61E-4</v>
      </c>
      <c r="AG32" s="21">
        <f t="shared" si="58"/>
        <v>8.61E-4</v>
      </c>
      <c r="AH32" s="21">
        <f t="shared" si="58"/>
        <v>8.61E-4</v>
      </c>
      <c r="AI32" s="21">
        <f t="shared" si="58"/>
        <v>8.61E-4</v>
      </c>
      <c r="AJ32" s="21">
        <f t="shared" si="58"/>
        <v>8.61E-4</v>
      </c>
      <c r="AK32" s="21">
        <f t="shared" si="58"/>
        <v>8.61E-4</v>
      </c>
      <c r="AL32" s="21">
        <f t="shared" ref="AL32" si="59">0.861/1000</f>
        <v>8.61E-4</v>
      </c>
      <c r="AM32" s="11"/>
      <c r="AN32" s="11">
        <v>1</v>
      </c>
    </row>
    <row r="33" spans="1:40" ht="14.7" customHeight="1" x14ac:dyDescent="0.25">
      <c r="A33" s="49"/>
      <c r="B33" s="11"/>
      <c r="C33" s="11" t="s">
        <v>240</v>
      </c>
      <c r="D33" s="11" t="s">
        <v>241</v>
      </c>
      <c r="E33" s="11" t="s">
        <v>157</v>
      </c>
      <c r="F33" s="11" t="s">
        <v>149</v>
      </c>
      <c r="G33" s="11" t="s">
        <v>139</v>
      </c>
      <c r="H33" s="21">
        <f t="shared" ref="H33:AK33" si="60">H32*298+H31*25+H30</f>
        <v>51.440728</v>
      </c>
      <c r="I33" s="21">
        <f t="shared" si="60"/>
        <v>51.440728</v>
      </c>
      <c r="J33" s="21">
        <f t="shared" si="60"/>
        <v>51.440728</v>
      </c>
      <c r="K33" s="21">
        <f t="shared" si="60"/>
        <v>51.440728</v>
      </c>
      <c r="L33" s="21">
        <f t="shared" si="60"/>
        <v>51.440728</v>
      </c>
      <c r="M33" s="21">
        <f t="shared" si="60"/>
        <v>51.440728</v>
      </c>
      <c r="N33" s="21">
        <f t="shared" si="60"/>
        <v>51.440728</v>
      </c>
      <c r="O33" s="21">
        <f t="shared" si="60"/>
        <v>51.440728</v>
      </c>
      <c r="P33" s="21">
        <f t="shared" si="60"/>
        <v>51.440728</v>
      </c>
      <c r="Q33" s="21">
        <f t="shared" si="60"/>
        <v>51.440728</v>
      </c>
      <c r="R33" s="21">
        <f t="shared" si="60"/>
        <v>51.440728</v>
      </c>
      <c r="S33" s="21">
        <f t="shared" si="60"/>
        <v>51.440728</v>
      </c>
      <c r="T33" s="21">
        <f t="shared" si="60"/>
        <v>51.440728</v>
      </c>
      <c r="U33" s="21">
        <f t="shared" si="60"/>
        <v>51.440728</v>
      </c>
      <c r="V33" s="21">
        <f t="shared" si="60"/>
        <v>51.440728</v>
      </c>
      <c r="W33" s="21">
        <f t="shared" si="60"/>
        <v>51.440728</v>
      </c>
      <c r="X33" s="21">
        <f t="shared" si="60"/>
        <v>51.440728</v>
      </c>
      <c r="Y33" s="21">
        <f t="shared" si="60"/>
        <v>51.440728</v>
      </c>
      <c r="Z33" s="21">
        <f t="shared" si="60"/>
        <v>51.440728</v>
      </c>
      <c r="AA33" s="21">
        <f t="shared" si="60"/>
        <v>51.440728</v>
      </c>
      <c r="AB33" s="21">
        <f t="shared" si="60"/>
        <v>51.440728</v>
      </c>
      <c r="AC33" s="21">
        <f t="shared" si="60"/>
        <v>51.440728</v>
      </c>
      <c r="AD33" s="21">
        <f t="shared" si="60"/>
        <v>51.440728</v>
      </c>
      <c r="AE33" s="21">
        <f t="shared" si="60"/>
        <v>51.440728</v>
      </c>
      <c r="AF33" s="21">
        <f t="shared" si="60"/>
        <v>51.440728</v>
      </c>
      <c r="AG33" s="21">
        <f t="shared" si="60"/>
        <v>51.440728</v>
      </c>
      <c r="AH33" s="21">
        <f t="shared" si="60"/>
        <v>51.440728</v>
      </c>
      <c r="AI33" s="21">
        <f t="shared" si="60"/>
        <v>51.440728</v>
      </c>
      <c r="AJ33" s="21">
        <f t="shared" si="60"/>
        <v>51.440728</v>
      </c>
      <c r="AK33" s="21">
        <f t="shared" si="60"/>
        <v>51.440728</v>
      </c>
      <c r="AL33" s="21">
        <f t="shared" ref="AL33" si="61">AL32*298+AL31*25+AL30</f>
        <v>51.440728</v>
      </c>
      <c r="AM33" s="11" t="s">
        <v>242</v>
      </c>
      <c r="AN33" s="11">
        <v>1</v>
      </c>
    </row>
    <row r="34" spans="1:40" ht="14.7" customHeight="1" x14ac:dyDescent="0.25">
      <c r="A34" s="47" t="s">
        <v>9</v>
      </c>
      <c r="B34" s="11" t="s">
        <v>194</v>
      </c>
      <c r="C34" s="11" t="s">
        <v>243</v>
      </c>
      <c r="D34" s="11" t="s">
        <v>244</v>
      </c>
      <c r="E34" s="11" t="s">
        <v>155</v>
      </c>
      <c r="F34" s="11" t="s">
        <v>137</v>
      </c>
      <c r="G34" s="11" t="s">
        <v>103</v>
      </c>
      <c r="H34" s="11">
        <v>1.2669999999999999</v>
      </c>
      <c r="I34" s="11">
        <v>1.2669999999999999</v>
      </c>
      <c r="J34" s="11">
        <v>1.2669999999999999</v>
      </c>
      <c r="K34" s="11">
        <v>1.2669999999999999</v>
      </c>
      <c r="L34" s="11">
        <v>1.2669999999999999</v>
      </c>
      <c r="M34" s="11">
        <v>1.2669999999999999</v>
      </c>
      <c r="N34" s="11">
        <v>1.2669999999999999</v>
      </c>
      <c r="O34" s="11">
        <v>1.2669999999999999</v>
      </c>
      <c r="P34" s="11">
        <v>1.2669999999999999</v>
      </c>
      <c r="Q34" s="11">
        <v>1.2669999999999999</v>
      </c>
      <c r="R34" s="11">
        <v>1.2669999999999999</v>
      </c>
      <c r="S34" s="11">
        <v>1.2669999999999999</v>
      </c>
      <c r="T34" s="11">
        <v>1.2669999999999999</v>
      </c>
      <c r="U34" s="11">
        <v>1.2669999999999999</v>
      </c>
      <c r="V34" s="11">
        <v>1.2669999999999999</v>
      </c>
      <c r="W34" s="11">
        <v>1.2669999999999999</v>
      </c>
      <c r="X34" s="11">
        <v>1.2669999999999999</v>
      </c>
      <c r="Y34" s="11">
        <v>1.2669999999999999</v>
      </c>
      <c r="Z34" s="11">
        <v>1.2669999999999999</v>
      </c>
      <c r="AA34" s="11">
        <v>1.2669999999999999</v>
      </c>
      <c r="AB34" s="11">
        <v>1.2669999999999999</v>
      </c>
      <c r="AC34" s="11">
        <v>1.2669999999999999</v>
      </c>
      <c r="AD34" s="11">
        <v>1.2669999999999999</v>
      </c>
      <c r="AE34" s="11">
        <v>1.2669999999999999</v>
      </c>
      <c r="AF34" s="11">
        <v>1.2669999999999999</v>
      </c>
      <c r="AG34" s="11">
        <v>1.2669999999999999</v>
      </c>
      <c r="AH34" s="11">
        <v>1.2669999999999999</v>
      </c>
      <c r="AI34" s="11">
        <v>1.2669999999999999</v>
      </c>
      <c r="AJ34" s="11">
        <v>1.2669999999999999</v>
      </c>
      <c r="AK34" s="11">
        <v>1.2669999999999999</v>
      </c>
      <c r="AL34" s="11">
        <v>1.2669999999999999</v>
      </c>
      <c r="AM34" s="11" t="s">
        <v>245</v>
      </c>
      <c r="AN34" s="11">
        <v>1</v>
      </c>
    </row>
    <row r="35" spans="1:40" ht="14.7" customHeight="1" x14ac:dyDescent="0.25">
      <c r="A35" s="49"/>
      <c r="B35" s="11"/>
      <c r="C35" s="11" t="s">
        <v>243</v>
      </c>
      <c r="D35" s="11" t="s">
        <v>244</v>
      </c>
      <c r="E35" s="11" t="s">
        <v>157</v>
      </c>
      <c r="F35" s="11" t="s">
        <v>137</v>
      </c>
      <c r="G35" s="11" t="s">
        <v>103</v>
      </c>
      <c r="H35" s="11">
        <f>H34</f>
        <v>1.2669999999999999</v>
      </c>
      <c r="I35" s="11">
        <f t="shared" ref="I35:AL35" si="62">I34</f>
        <v>1.2669999999999999</v>
      </c>
      <c r="J35" s="11">
        <f t="shared" si="62"/>
        <v>1.2669999999999999</v>
      </c>
      <c r="K35" s="11">
        <f t="shared" si="62"/>
        <v>1.2669999999999999</v>
      </c>
      <c r="L35" s="11">
        <f t="shared" si="62"/>
        <v>1.2669999999999999</v>
      </c>
      <c r="M35" s="11">
        <f t="shared" si="62"/>
        <v>1.2669999999999999</v>
      </c>
      <c r="N35" s="11">
        <f t="shared" si="62"/>
        <v>1.2669999999999999</v>
      </c>
      <c r="O35" s="11">
        <f t="shared" si="62"/>
        <v>1.2669999999999999</v>
      </c>
      <c r="P35" s="11">
        <f t="shared" si="62"/>
        <v>1.2669999999999999</v>
      </c>
      <c r="Q35" s="11">
        <f t="shared" si="62"/>
        <v>1.2669999999999999</v>
      </c>
      <c r="R35" s="11">
        <f t="shared" si="62"/>
        <v>1.2669999999999999</v>
      </c>
      <c r="S35" s="11">
        <f t="shared" si="62"/>
        <v>1.2669999999999999</v>
      </c>
      <c r="T35" s="11">
        <f t="shared" si="62"/>
        <v>1.2669999999999999</v>
      </c>
      <c r="U35" s="11">
        <f t="shared" si="62"/>
        <v>1.2669999999999999</v>
      </c>
      <c r="V35" s="11">
        <f t="shared" si="62"/>
        <v>1.2669999999999999</v>
      </c>
      <c r="W35" s="11">
        <f t="shared" si="62"/>
        <v>1.2669999999999999</v>
      </c>
      <c r="X35" s="11">
        <f t="shared" si="62"/>
        <v>1.2669999999999999</v>
      </c>
      <c r="Y35" s="11">
        <f t="shared" si="62"/>
        <v>1.2669999999999999</v>
      </c>
      <c r="Z35" s="11">
        <f t="shared" si="62"/>
        <v>1.2669999999999999</v>
      </c>
      <c r="AA35" s="11">
        <f t="shared" si="62"/>
        <v>1.2669999999999999</v>
      </c>
      <c r="AB35" s="11">
        <f t="shared" si="62"/>
        <v>1.2669999999999999</v>
      </c>
      <c r="AC35" s="11">
        <f t="shared" si="62"/>
        <v>1.2669999999999999</v>
      </c>
      <c r="AD35" s="11">
        <f t="shared" si="62"/>
        <v>1.2669999999999999</v>
      </c>
      <c r="AE35" s="11">
        <f t="shared" si="62"/>
        <v>1.2669999999999999</v>
      </c>
      <c r="AF35" s="11">
        <f t="shared" si="62"/>
        <v>1.2669999999999999</v>
      </c>
      <c r="AG35" s="11">
        <f t="shared" si="62"/>
        <v>1.2669999999999999</v>
      </c>
      <c r="AH35" s="11">
        <f t="shared" si="62"/>
        <v>1.2669999999999999</v>
      </c>
      <c r="AI35" s="11">
        <f t="shared" si="62"/>
        <v>1.2669999999999999</v>
      </c>
      <c r="AJ35" s="11">
        <f t="shared" si="62"/>
        <v>1.2669999999999999</v>
      </c>
      <c r="AK35" s="11">
        <f t="shared" si="62"/>
        <v>1.2669999999999999</v>
      </c>
      <c r="AL35" s="11">
        <f t="shared" si="62"/>
        <v>1.2669999999999999</v>
      </c>
      <c r="AM35" s="11" t="s">
        <v>242</v>
      </c>
      <c r="AN35" s="11">
        <v>1</v>
      </c>
    </row>
    <row r="36" spans="1:40" ht="12.75" customHeight="1" x14ac:dyDescent="0.25">
      <c r="A36" s="47" t="s">
        <v>43</v>
      </c>
      <c r="B36" s="11" t="s">
        <v>178</v>
      </c>
      <c r="C36" s="11" t="s">
        <v>179</v>
      </c>
      <c r="D36" s="11" t="s">
        <v>241</v>
      </c>
      <c r="E36" s="11" t="s">
        <v>155</v>
      </c>
      <c r="F36" s="11" t="s">
        <v>129</v>
      </c>
      <c r="G36" s="11" t="s">
        <v>79</v>
      </c>
      <c r="H36" s="11">
        <v>7.2199999999999999E-3</v>
      </c>
      <c r="I36" s="11">
        <v>7.2199999999999999E-3</v>
      </c>
      <c r="J36" s="11">
        <v>7.2199999999999999E-3</v>
      </c>
      <c r="K36" s="11">
        <v>7.2199999999999999E-3</v>
      </c>
      <c r="L36" s="11">
        <v>7.2199999999999999E-3</v>
      </c>
      <c r="M36" s="11">
        <v>7.2199999999999999E-3</v>
      </c>
      <c r="N36" s="11">
        <v>7.2199999999999999E-3</v>
      </c>
      <c r="O36" s="11">
        <v>7.2199999999999999E-3</v>
      </c>
      <c r="P36" s="11">
        <v>7.2199999999999999E-3</v>
      </c>
      <c r="Q36" s="11">
        <v>7.2199999999999999E-3</v>
      </c>
      <c r="R36" s="11">
        <v>7.2199999999999999E-3</v>
      </c>
      <c r="S36" s="11">
        <v>7.2199999999999999E-3</v>
      </c>
      <c r="T36" s="11">
        <v>7.2199999999999999E-3</v>
      </c>
      <c r="U36" s="11">
        <v>7.2199999999999999E-3</v>
      </c>
      <c r="V36" s="11">
        <v>7.2199999999999999E-3</v>
      </c>
      <c r="W36" s="11">
        <v>7.2199999999999999E-3</v>
      </c>
      <c r="X36" s="11">
        <v>7.2199999999999999E-3</v>
      </c>
      <c r="Y36" s="11">
        <v>7.2199999999999999E-3</v>
      </c>
      <c r="Z36" s="11">
        <v>7.2199999999999999E-3</v>
      </c>
      <c r="AA36" s="11">
        <v>7.2199999999999999E-3</v>
      </c>
      <c r="AB36" s="11">
        <v>7.2199999999999999E-3</v>
      </c>
      <c r="AC36" s="11">
        <v>7.2199999999999999E-3</v>
      </c>
      <c r="AD36" s="11">
        <v>7.2199999999999999E-3</v>
      </c>
      <c r="AE36" s="11">
        <v>7.2199999999999999E-3</v>
      </c>
      <c r="AF36" s="11">
        <v>7.2199999999999999E-3</v>
      </c>
      <c r="AG36" s="11">
        <v>7.2199999999999999E-3</v>
      </c>
      <c r="AH36" s="11">
        <v>7.2199999999999999E-3</v>
      </c>
      <c r="AI36" s="11">
        <v>7.2199999999999999E-3</v>
      </c>
      <c r="AJ36" s="11">
        <v>7.2199999999999999E-3</v>
      </c>
      <c r="AK36" s="11">
        <v>7.2199999999999999E-3</v>
      </c>
      <c r="AL36" s="11">
        <v>7.2199999999999999E-3</v>
      </c>
      <c r="AM36" s="11" t="s">
        <v>170</v>
      </c>
      <c r="AN36" s="11">
        <v>1</v>
      </c>
    </row>
    <row r="37" spans="1:40" ht="12.75" customHeight="1" x14ac:dyDescent="0.25">
      <c r="A37" s="48"/>
      <c r="B37" s="11"/>
      <c r="C37" s="11" t="s">
        <v>179</v>
      </c>
      <c r="D37" s="11" t="s">
        <v>241</v>
      </c>
      <c r="E37" s="11" t="s">
        <v>155</v>
      </c>
      <c r="F37" s="11" t="s">
        <v>127</v>
      </c>
      <c r="G37" s="11" t="s">
        <v>79</v>
      </c>
      <c r="H37" s="11">
        <v>7.2199999999999999E-3</v>
      </c>
      <c r="I37" s="11">
        <v>7.2199999999999999E-3</v>
      </c>
      <c r="J37" s="11">
        <v>7.2199999999999999E-3</v>
      </c>
      <c r="K37" s="11">
        <v>7.2199999999999999E-3</v>
      </c>
      <c r="L37" s="11">
        <v>7.2199999999999999E-3</v>
      </c>
      <c r="M37" s="11">
        <v>7.2199999999999999E-3</v>
      </c>
      <c r="N37" s="11">
        <v>7.2199999999999999E-3</v>
      </c>
      <c r="O37" s="11">
        <v>7.2199999999999999E-3</v>
      </c>
      <c r="P37" s="11">
        <v>7.2199999999999999E-3</v>
      </c>
      <c r="Q37" s="11">
        <v>7.2199999999999999E-3</v>
      </c>
      <c r="R37" s="11">
        <v>7.2199999999999999E-3</v>
      </c>
      <c r="S37" s="11">
        <v>7.2199999999999999E-3</v>
      </c>
      <c r="T37" s="11">
        <v>7.2199999999999999E-3</v>
      </c>
      <c r="U37" s="11">
        <v>7.2199999999999999E-3</v>
      </c>
      <c r="V37" s="11">
        <v>7.2199999999999999E-3</v>
      </c>
      <c r="W37" s="11">
        <v>7.2199999999999999E-3</v>
      </c>
      <c r="X37" s="11">
        <v>7.2199999999999999E-3</v>
      </c>
      <c r="Y37" s="11">
        <v>7.2199999999999999E-3</v>
      </c>
      <c r="Z37" s="11">
        <v>7.2199999999999999E-3</v>
      </c>
      <c r="AA37" s="11">
        <v>7.2199999999999999E-3</v>
      </c>
      <c r="AB37" s="11">
        <v>7.2199999999999999E-3</v>
      </c>
      <c r="AC37" s="11">
        <v>7.2199999999999999E-3</v>
      </c>
      <c r="AD37" s="11">
        <v>7.2199999999999999E-3</v>
      </c>
      <c r="AE37" s="11">
        <v>7.2199999999999999E-3</v>
      </c>
      <c r="AF37" s="11">
        <v>7.2199999999999999E-3</v>
      </c>
      <c r="AG37" s="11">
        <v>7.2199999999999999E-3</v>
      </c>
      <c r="AH37" s="11">
        <v>7.2199999999999999E-3</v>
      </c>
      <c r="AI37" s="11">
        <v>7.2199999999999999E-3</v>
      </c>
      <c r="AJ37" s="11">
        <v>7.2199999999999999E-3</v>
      </c>
      <c r="AK37" s="11">
        <v>7.2199999999999999E-3</v>
      </c>
      <c r="AL37" s="11">
        <v>7.2199999999999999E-3</v>
      </c>
      <c r="AM37" s="11"/>
      <c r="AN37" s="11">
        <v>1</v>
      </c>
    </row>
    <row r="38" spans="1:40" ht="12.75" customHeight="1" x14ac:dyDescent="0.25">
      <c r="A38" s="48"/>
      <c r="B38" s="11"/>
      <c r="C38" s="11" t="s">
        <v>179</v>
      </c>
      <c r="D38" s="11" t="s">
        <v>241</v>
      </c>
      <c r="E38" s="11" t="s">
        <v>157</v>
      </c>
      <c r="F38" s="11" t="s">
        <v>129</v>
      </c>
      <c r="G38" s="11" t="s">
        <v>79</v>
      </c>
      <c r="H38" s="11">
        <v>7.2199999999999999E-3</v>
      </c>
      <c r="I38" s="11">
        <v>7.2199999999999999E-3</v>
      </c>
      <c r="J38" s="11">
        <v>7.2199999999999999E-3</v>
      </c>
      <c r="K38" s="11">
        <v>7.2199999999999999E-3</v>
      </c>
      <c r="L38" s="11">
        <v>7.2199999999999999E-3</v>
      </c>
      <c r="M38" s="11">
        <v>7.2199999999999999E-3</v>
      </c>
      <c r="N38" s="11">
        <v>7.2199999999999999E-3</v>
      </c>
      <c r="O38" s="11">
        <v>7.2199999999999999E-3</v>
      </c>
      <c r="P38" s="11">
        <v>7.2199999999999999E-3</v>
      </c>
      <c r="Q38" s="11">
        <v>7.2199999999999999E-3</v>
      </c>
      <c r="R38" s="11">
        <v>7.2199999999999999E-3</v>
      </c>
      <c r="S38" s="11">
        <v>7.2199999999999999E-3</v>
      </c>
      <c r="T38" s="11">
        <v>7.2199999999999999E-3</v>
      </c>
      <c r="U38" s="11">
        <v>7.2199999999999999E-3</v>
      </c>
      <c r="V38" s="11">
        <v>7.2199999999999999E-3</v>
      </c>
      <c r="W38" s="11">
        <v>7.2199999999999999E-3</v>
      </c>
      <c r="X38" s="11">
        <v>7.2199999999999999E-3</v>
      </c>
      <c r="Y38" s="11">
        <v>7.2199999999999999E-3</v>
      </c>
      <c r="Z38" s="11">
        <v>7.2199999999999999E-3</v>
      </c>
      <c r="AA38" s="11">
        <v>7.2199999999999999E-3</v>
      </c>
      <c r="AB38" s="11">
        <v>7.2199999999999999E-3</v>
      </c>
      <c r="AC38" s="11">
        <v>7.2199999999999999E-3</v>
      </c>
      <c r="AD38" s="11">
        <v>7.2199999999999999E-3</v>
      </c>
      <c r="AE38" s="11">
        <v>7.2199999999999999E-3</v>
      </c>
      <c r="AF38" s="11">
        <v>7.2199999999999999E-3</v>
      </c>
      <c r="AG38" s="11">
        <v>7.2199999999999999E-3</v>
      </c>
      <c r="AH38" s="11">
        <v>7.2199999999999999E-3</v>
      </c>
      <c r="AI38" s="11">
        <v>7.2199999999999999E-3</v>
      </c>
      <c r="AJ38" s="11">
        <v>7.2199999999999999E-3</v>
      </c>
      <c r="AK38" s="11">
        <v>7.2199999999999999E-3</v>
      </c>
      <c r="AL38" s="11">
        <v>7.2199999999999999E-3</v>
      </c>
      <c r="AM38" s="11"/>
      <c r="AN38" s="11">
        <v>1</v>
      </c>
    </row>
    <row r="39" spans="1:40" ht="12.75" customHeight="1" x14ac:dyDescent="0.25">
      <c r="A39" s="49"/>
      <c r="B39" s="11"/>
      <c r="C39" s="11" t="s">
        <v>179</v>
      </c>
      <c r="D39" s="11" t="s">
        <v>241</v>
      </c>
      <c r="E39" s="11" t="s">
        <v>157</v>
      </c>
      <c r="F39" s="11" t="s">
        <v>127</v>
      </c>
      <c r="G39" s="11" t="s">
        <v>79</v>
      </c>
      <c r="H39" s="11">
        <v>7.2199999999999999E-3</v>
      </c>
      <c r="I39" s="11">
        <v>7.2199999999999999E-3</v>
      </c>
      <c r="J39" s="11">
        <v>7.2199999999999999E-3</v>
      </c>
      <c r="K39" s="11">
        <v>7.2199999999999999E-3</v>
      </c>
      <c r="L39" s="11">
        <v>7.2199999999999999E-3</v>
      </c>
      <c r="M39" s="11">
        <v>7.2199999999999999E-3</v>
      </c>
      <c r="N39" s="11">
        <v>7.2199999999999999E-3</v>
      </c>
      <c r="O39" s="11">
        <v>7.2199999999999999E-3</v>
      </c>
      <c r="P39" s="11">
        <v>7.2199999999999999E-3</v>
      </c>
      <c r="Q39" s="11">
        <v>7.2199999999999999E-3</v>
      </c>
      <c r="R39" s="11">
        <v>7.2199999999999999E-3</v>
      </c>
      <c r="S39" s="11">
        <v>7.2199999999999999E-3</v>
      </c>
      <c r="T39" s="11">
        <v>7.2199999999999999E-3</v>
      </c>
      <c r="U39" s="11">
        <v>7.2199999999999999E-3</v>
      </c>
      <c r="V39" s="11">
        <v>7.2199999999999999E-3</v>
      </c>
      <c r="W39" s="11">
        <v>7.2199999999999999E-3</v>
      </c>
      <c r="X39" s="11">
        <v>7.2199999999999999E-3</v>
      </c>
      <c r="Y39" s="11">
        <v>7.2199999999999999E-3</v>
      </c>
      <c r="Z39" s="11">
        <v>7.2199999999999999E-3</v>
      </c>
      <c r="AA39" s="11">
        <v>7.2199999999999999E-3</v>
      </c>
      <c r="AB39" s="11">
        <v>7.2199999999999999E-3</v>
      </c>
      <c r="AC39" s="11">
        <v>7.2199999999999999E-3</v>
      </c>
      <c r="AD39" s="11">
        <v>7.2199999999999999E-3</v>
      </c>
      <c r="AE39" s="11">
        <v>7.2199999999999999E-3</v>
      </c>
      <c r="AF39" s="11">
        <v>7.2199999999999999E-3</v>
      </c>
      <c r="AG39" s="11">
        <v>7.2199999999999999E-3</v>
      </c>
      <c r="AH39" s="11">
        <v>7.2199999999999999E-3</v>
      </c>
      <c r="AI39" s="11">
        <v>7.2199999999999999E-3</v>
      </c>
      <c r="AJ39" s="11">
        <v>7.2199999999999999E-3</v>
      </c>
      <c r="AK39" s="11">
        <v>7.2199999999999999E-3</v>
      </c>
      <c r="AL39" s="11">
        <v>7.2199999999999999E-3</v>
      </c>
      <c r="AM39" s="11"/>
      <c r="AN39" s="11">
        <v>1</v>
      </c>
    </row>
    <row r="40" spans="1:40" ht="12.75" customHeight="1" x14ac:dyDescent="0.25">
      <c r="A40" s="47" t="s">
        <v>45</v>
      </c>
      <c r="B40" s="11" t="s">
        <v>178</v>
      </c>
      <c r="C40" s="11" t="s">
        <v>179</v>
      </c>
      <c r="D40" s="11" t="s">
        <v>241</v>
      </c>
      <c r="E40" s="11" t="s">
        <v>155</v>
      </c>
      <c r="F40" s="11" t="s">
        <v>118</v>
      </c>
      <c r="G40" s="11" t="s">
        <v>79</v>
      </c>
      <c r="H40" s="11">
        <v>3.6700000000000001E-3</v>
      </c>
      <c r="I40" s="11">
        <v>3.6700000000000001E-3</v>
      </c>
      <c r="J40" s="11">
        <v>3.6700000000000001E-3</v>
      </c>
      <c r="K40" s="11">
        <v>3.6700000000000001E-3</v>
      </c>
      <c r="L40" s="11">
        <v>3.6700000000000001E-3</v>
      </c>
      <c r="M40" s="11">
        <v>3.6700000000000001E-3</v>
      </c>
      <c r="N40" s="11">
        <v>3.6700000000000001E-3</v>
      </c>
      <c r="O40" s="11">
        <v>3.6700000000000001E-3</v>
      </c>
      <c r="P40" s="11">
        <v>3.6700000000000001E-3</v>
      </c>
      <c r="Q40" s="11">
        <v>3.6700000000000001E-3</v>
      </c>
      <c r="R40" s="11">
        <v>3.6700000000000001E-3</v>
      </c>
      <c r="S40" s="11">
        <v>3.6700000000000001E-3</v>
      </c>
      <c r="T40" s="11">
        <v>3.6700000000000001E-3</v>
      </c>
      <c r="U40" s="11">
        <v>3.6700000000000001E-3</v>
      </c>
      <c r="V40" s="11">
        <v>3.6700000000000001E-3</v>
      </c>
      <c r="W40" s="11">
        <v>3.6700000000000001E-3</v>
      </c>
      <c r="X40" s="11">
        <v>3.6700000000000001E-3</v>
      </c>
      <c r="Y40" s="11">
        <v>3.6700000000000001E-3</v>
      </c>
      <c r="Z40" s="11">
        <v>3.6700000000000001E-3</v>
      </c>
      <c r="AA40" s="11">
        <v>3.6700000000000001E-3</v>
      </c>
      <c r="AB40" s="11">
        <v>3.6700000000000001E-3</v>
      </c>
      <c r="AC40" s="11">
        <v>3.6700000000000001E-3</v>
      </c>
      <c r="AD40" s="11">
        <v>3.6700000000000001E-3</v>
      </c>
      <c r="AE40" s="11">
        <v>3.6700000000000001E-3</v>
      </c>
      <c r="AF40" s="11">
        <v>3.6700000000000001E-3</v>
      </c>
      <c r="AG40" s="11">
        <v>3.6700000000000001E-3</v>
      </c>
      <c r="AH40" s="11">
        <v>3.6700000000000001E-3</v>
      </c>
      <c r="AI40" s="11">
        <v>3.6700000000000001E-3</v>
      </c>
      <c r="AJ40" s="11">
        <v>3.6700000000000001E-3</v>
      </c>
      <c r="AK40" s="11">
        <v>3.6700000000000001E-3</v>
      </c>
      <c r="AL40" s="11">
        <v>3.6700000000000001E-3</v>
      </c>
      <c r="AM40" s="11"/>
      <c r="AN40" s="11">
        <v>1</v>
      </c>
    </row>
    <row r="41" spans="1:40" ht="12.75" customHeight="1" x14ac:dyDescent="0.25">
      <c r="A41" s="48"/>
      <c r="B41" s="11"/>
      <c r="C41" s="11" t="s">
        <v>179</v>
      </c>
      <c r="D41" s="11" t="s">
        <v>241</v>
      </c>
      <c r="E41" s="11" t="s">
        <v>155</v>
      </c>
      <c r="F41" s="11" t="s">
        <v>118</v>
      </c>
      <c r="G41" s="11" t="s">
        <v>81</v>
      </c>
      <c r="H41" s="11">
        <v>3.6700000000000001E-3</v>
      </c>
      <c r="I41" s="11">
        <v>3.6700000000000001E-3</v>
      </c>
      <c r="J41" s="11">
        <v>3.6700000000000001E-3</v>
      </c>
      <c r="K41" s="11">
        <v>3.6700000000000001E-3</v>
      </c>
      <c r="L41" s="11">
        <v>3.6700000000000001E-3</v>
      </c>
      <c r="M41" s="11">
        <v>3.6700000000000001E-3</v>
      </c>
      <c r="N41" s="11">
        <v>3.6700000000000001E-3</v>
      </c>
      <c r="O41" s="11">
        <v>3.6700000000000001E-3</v>
      </c>
      <c r="P41" s="11">
        <v>3.6700000000000001E-3</v>
      </c>
      <c r="Q41" s="11">
        <v>3.6700000000000001E-3</v>
      </c>
      <c r="R41" s="11">
        <v>3.6700000000000001E-3</v>
      </c>
      <c r="S41" s="11">
        <v>3.6700000000000001E-3</v>
      </c>
      <c r="T41" s="11">
        <v>3.6700000000000001E-3</v>
      </c>
      <c r="U41" s="11">
        <v>3.6700000000000001E-3</v>
      </c>
      <c r="V41" s="11">
        <v>3.6700000000000001E-3</v>
      </c>
      <c r="W41" s="11">
        <v>3.6700000000000001E-3</v>
      </c>
      <c r="X41" s="11">
        <v>3.6700000000000001E-3</v>
      </c>
      <c r="Y41" s="11">
        <v>3.6700000000000001E-3</v>
      </c>
      <c r="Z41" s="11">
        <v>3.6700000000000001E-3</v>
      </c>
      <c r="AA41" s="11">
        <v>3.6700000000000001E-3</v>
      </c>
      <c r="AB41" s="11">
        <v>3.6700000000000001E-3</v>
      </c>
      <c r="AC41" s="11">
        <v>3.6700000000000001E-3</v>
      </c>
      <c r="AD41" s="11">
        <v>3.6700000000000001E-3</v>
      </c>
      <c r="AE41" s="11">
        <v>3.6700000000000001E-3</v>
      </c>
      <c r="AF41" s="11">
        <v>3.6700000000000001E-3</v>
      </c>
      <c r="AG41" s="11">
        <v>3.6700000000000001E-3</v>
      </c>
      <c r="AH41" s="11">
        <v>3.6700000000000001E-3</v>
      </c>
      <c r="AI41" s="11">
        <v>3.6700000000000001E-3</v>
      </c>
      <c r="AJ41" s="11">
        <v>3.6700000000000001E-3</v>
      </c>
      <c r="AK41" s="11">
        <v>3.6700000000000001E-3</v>
      </c>
      <c r="AL41" s="11">
        <v>3.6700000000000001E-3</v>
      </c>
      <c r="AM41" s="11"/>
      <c r="AN41" s="11">
        <v>1</v>
      </c>
    </row>
    <row r="42" spans="1:40" ht="12.75" customHeight="1" x14ac:dyDescent="0.25">
      <c r="A42" s="48"/>
      <c r="B42" s="11"/>
      <c r="C42" s="11" t="s">
        <v>179</v>
      </c>
      <c r="D42" s="11" t="s">
        <v>241</v>
      </c>
      <c r="E42" s="11" t="s">
        <v>157</v>
      </c>
      <c r="F42" s="11" t="s">
        <v>118</v>
      </c>
      <c r="G42" s="11" t="s">
        <v>79</v>
      </c>
      <c r="H42" s="11">
        <v>3.6700000000000001E-3</v>
      </c>
      <c r="I42" s="11">
        <v>3.6700000000000001E-3</v>
      </c>
      <c r="J42" s="11">
        <v>3.6700000000000001E-3</v>
      </c>
      <c r="K42" s="11">
        <v>3.6700000000000001E-3</v>
      </c>
      <c r="L42" s="11">
        <v>3.6700000000000001E-3</v>
      </c>
      <c r="M42" s="11">
        <v>3.6700000000000001E-3</v>
      </c>
      <c r="N42" s="11">
        <v>3.6700000000000001E-3</v>
      </c>
      <c r="O42" s="11">
        <v>3.6700000000000001E-3</v>
      </c>
      <c r="P42" s="11">
        <v>3.6700000000000001E-3</v>
      </c>
      <c r="Q42" s="11">
        <v>3.6700000000000001E-3</v>
      </c>
      <c r="R42" s="11">
        <v>3.6700000000000001E-3</v>
      </c>
      <c r="S42" s="11">
        <v>3.6700000000000001E-3</v>
      </c>
      <c r="T42" s="11">
        <v>3.6700000000000001E-3</v>
      </c>
      <c r="U42" s="11">
        <v>3.6700000000000001E-3</v>
      </c>
      <c r="V42" s="11">
        <v>3.6700000000000001E-3</v>
      </c>
      <c r="W42" s="11">
        <v>3.6700000000000001E-3</v>
      </c>
      <c r="X42" s="11">
        <v>3.6700000000000001E-3</v>
      </c>
      <c r="Y42" s="11">
        <v>3.6700000000000001E-3</v>
      </c>
      <c r="Z42" s="11">
        <v>3.6700000000000001E-3</v>
      </c>
      <c r="AA42" s="11">
        <v>3.6700000000000001E-3</v>
      </c>
      <c r="AB42" s="11">
        <v>3.6700000000000001E-3</v>
      </c>
      <c r="AC42" s="11">
        <v>3.6700000000000001E-3</v>
      </c>
      <c r="AD42" s="11">
        <v>3.6700000000000001E-3</v>
      </c>
      <c r="AE42" s="11">
        <v>3.6700000000000001E-3</v>
      </c>
      <c r="AF42" s="11">
        <v>3.6700000000000001E-3</v>
      </c>
      <c r="AG42" s="11">
        <v>3.6700000000000001E-3</v>
      </c>
      <c r="AH42" s="11">
        <v>3.6700000000000001E-3</v>
      </c>
      <c r="AI42" s="11">
        <v>3.6700000000000001E-3</v>
      </c>
      <c r="AJ42" s="11">
        <v>3.6700000000000001E-3</v>
      </c>
      <c r="AK42" s="11">
        <v>3.6700000000000001E-3</v>
      </c>
      <c r="AL42" s="11">
        <v>3.6700000000000001E-3</v>
      </c>
      <c r="AM42" s="11"/>
      <c r="AN42" s="11">
        <v>1</v>
      </c>
    </row>
    <row r="43" spans="1:40" ht="12.75" customHeight="1" x14ac:dyDescent="0.25">
      <c r="A43" s="49"/>
      <c r="B43" s="11"/>
      <c r="C43" s="11" t="s">
        <v>179</v>
      </c>
      <c r="D43" s="11" t="s">
        <v>241</v>
      </c>
      <c r="E43" s="11" t="s">
        <v>157</v>
      </c>
      <c r="F43" s="11" t="s">
        <v>118</v>
      </c>
      <c r="G43" s="11" t="s">
        <v>81</v>
      </c>
      <c r="H43" s="11">
        <v>3.6700000000000001E-3</v>
      </c>
      <c r="I43" s="11">
        <v>3.6700000000000001E-3</v>
      </c>
      <c r="J43" s="11">
        <v>3.6700000000000001E-3</v>
      </c>
      <c r="K43" s="11">
        <v>3.6700000000000001E-3</v>
      </c>
      <c r="L43" s="11">
        <v>3.6700000000000001E-3</v>
      </c>
      <c r="M43" s="11">
        <v>3.6700000000000001E-3</v>
      </c>
      <c r="N43" s="11">
        <v>3.6700000000000001E-3</v>
      </c>
      <c r="O43" s="11">
        <v>3.6700000000000001E-3</v>
      </c>
      <c r="P43" s="11">
        <v>3.6700000000000001E-3</v>
      </c>
      <c r="Q43" s="11">
        <v>3.6700000000000001E-3</v>
      </c>
      <c r="R43" s="11">
        <v>3.6700000000000001E-3</v>
      </c>
      <c r="S43" s="11">
        <v>3.6700000000000001E-3</v>
      </c>
      <c r="T43" s="11">
        <v>3.6700000000000001E-3</v>
      </c>
      <c r="U43" s="11">
        <v>3.6700000000000001E-3</v>
      </c>
      <c r="V43" s="11">
        <v>3.6700000000000001E-3</v>
      </c>
      <c r="W43" s="11">
        <v>3.6700000000000001E-3</v>
      </c>
      <c r="X43" s="11">
        <v>3.6700000000000001E-3</v>
      </c>
      <c r="Y43" s="11">
        <v>3.6700000000000001E-3</v>
      </c>
      <c r="Z43" s="11">
        <v>3.6700000000000001E-3</v>
      </c>
      <c r="AA43" s="11">
        <v>3.6700000000000001E-3</v>
      </c>
      <c r="AB43" s="11">
        <v>3.6700000000000001E-3</v>
      </c>
      <c r="AC43" s="11">
        <v>3.6700000000000001E-3</v>
      </c>
      <c r="AD43" s="11">
        <v>3.6700000000000001E-3</v>
      </c>
      <c r="AE43" s="11">
        <v>3.6700000000000001E-3</v>
      </c>
      <c r="AF43" s="11">
        <v>3.6700000000000001E-3</v>
      </c>
      <c r="AG43" s="11">
        <v>3.6700000000000001E-3</v>
      </c>
      <c r="AH43" s="11">
        <v>3.6700000000000001E-3</v>
      </c>
      <c r="AI43" s="11">
        <v>3.6700000000000001E-3</v>
      </c>
      <c r="AJ43" s="11">
        <v>3.6700000000000001E-3</v>
      </c>
      <c r="AK43" s="11">
        <v>3.6700000000000001E-3</v>
      </c>
      <c r="AL43" s="11">
        <v>3.6700000000000001E-3</v>
      </c>
      <c r="AM43" s="11"/>
      <c r="AN43" s="11">
        <v>1</v>
      </c>
    </row>
    <row r="44" spans="1:40" ht="12.75" customHeight="1" x14ac:dyDescent="0.25">
      <c r="A44" s="47" t="s">
        <v>55</v>
      </c>
      <c r="B44" s="11" t="s">
        <v>180</v>
      </c>
      <c r="C44" s="11" t="s">
        <v>181</v>
      </c>
      <c r="D44" s="11" t="s">
        <v>246</v>
      </c>
      <c r="E44" s="11" t="s">
        <v>155</v>
      </c>
      <c r="F44" s="11" t="s">
        <v>111</v>
      </c>
      <c r="G44" s="11" t="s">
        <v>83</v>
      </c>
      <c r="H44" s="21" t="s">
        <v>172</v>
      </c>
      <c r="I44" s="21" t="s">
        <v>172</v>
      </c>
      <c r="J44" s="21" t="s">
        <v>172</v>
      </c>
      <c r="K44" s="21" t="s">
        <v>172</v>
      </c>
      <c r="L44" s="21" t="s">
        <v>172</v>
      </c>
      <c r="M44" s="21" t="s">
        <v>172</v>
      </c>
      <c r="N44" s="21" t="s">
        <v>172</v>
      </c>
      <c r="O44" s="21" t="s">
        <v>172</v>
      </c>
      <c r="P44" s="21" t="s">
        <v>172</v>
      </c>
      <c r="Q44" s="21" t="s">
        <v>172</v>
      </c>
      <c r="R44" s="11">
        <v>-1</v>
      </c>
      <c r="S44" s="11">
        <v>-1</v>
      </c>
      <c r="T44" s="11">
        <v>-1</v>
      </c>
      <c r="U44" s="11">
        <v>-1</v>
      </c>
      <c r="V44" s="11">
        <v>-1</v>
      </c>
      <c r="W44" s="11">
        <v>-1</v>
      </c>
      <c r="X44" s="11">
        <v>-1</v>
      </c>
      <c r="Y44" s="11">
        <v>-1</v>
      </c>
      <c r="Z44" s="11">
        <v>-1</v>
      </c>
      <c r="AA44" s="11">
        <v>-1</v>
      </c>
      <c r="AB44" s="11">
        <v>-1</v>
      </c>
      <c r="AC44" s="11">
        <v>-1</v>
      </c>
      <c r="AD44" s="11">
        <v>-1</v>
      </c>
      <c r="AE44" s="11">
        <v>-1</v>
      </c>
      <c r="AF44" s="11">
        <v>-1</v>
      </c>
      <c r="AG44" s="11">
        <v>-1</v>
      </c>
      <c r="AH44" s="11">
        <v>-1</v>
      </c>
      <c r="AI44" s="11">
        <v>-1</v>
      </c>
      <c r="AJ44" s="11">
        <v>-1</v>
      </c>
      <c r="AK44" s="11">
        <v>-1</v>
      </c>
      <c r="AL44" s="11">
        <v>-1</v>
      </c>
      <c r="AM44" s="11"/>
      <c r="AN44" s="11">
        <v>1</v>
      </c>
    </row>
    <row r="45" spans="1:40" ht="12.75" customHeight="1" x14ac:dyDescent="0.25">
      <c r="A45" s="49"/>
      <c r="B45" s="11"/>
      <c r="C45" s="11" t="s">
        <v>181</v>
      </c>
      <c r="D45" s="11" t="s">
        <v>246</v>
      </c>
      <c r="E45" s="11" t="s">
        <v>157</v>
      </c>
      <c r="F45" s="11" t="s">
        <v>111</v>
      </c>
      <c r="G45" s="11" t="s">
        <v>83</v>
      </c>
      <c r="H45" s="21" t="s">
        <v>172</v>
      </c>
      <c r="I45" s="21" t="s">
        <v>172</v>
      </c>
      <c r="J45" s="21" t="s">
        <v>172</v>
      </c>
      <c r="K45" s="21" t="s">
        <v>172</v>
      </c>
      <c r="L45" s="21" t="s">
        <v>172</v>
      </c>
      <c r="M45" s="21" t="s">
        <v>172</v>
      </c>
      <c r="N45" s="21" t="s">
        <v>172</v>
      </c>
      <c r="O45" s="21" t="s">
        <v>172</v>
      </c>
      <c r="P45" s="21" t="s">
        <v>172</v>
      </c>
      <c r="Q45" s="21" t="s">
        <v>172</v>
      </c>
      <c r="R45" s="11">
        <v>-1</v>
      </c>
      <c r="S45" s="11">
        <v>-1</v>
      </c>
      <c r="T45" s="11">
        <v>-1</v>
      </c>
      <c r="U45" s="11">
        <v>-1</v>
      </c>
      <c r="V45" s="11">
        <v>-1</v>
      </c>
      <c r="W45" s="11">
        <v>-1</v>
      </c>
      <c r="X45" s="11">
        <v>-1</v>
      </c>
      <c r="Y45" s="11">
        <v>-1</v>
      </c>
      <c r="Z45" s="11">
        <v>-1</v>
      </c>
      <c r="AA45" s="11">
        <v>-1</v>
      </c>
      <c r="AB45" s="11">
        <v>-1</v>
      </c>
      <c r="AC45" s="11">
        <v>-1</v>
      </c>
      <c r="AD45" s="11">
        <v>-1</v>
      </c>
      <c r="AE45" s="11">
        <v>-1</v>
      </c>
      <c r="AF45" s="11">
        <v>-1</v>
      </c>
      <c r="AG45" s="11">
        <v>-1</v>
      </c>
      <c r="AH45" s="11">
        <v>-1</v>
      </c>
      <c r="AI45" s="11">
        <v>-1</v>
      </c>
      <c r="AJ45" s="11">
        <v>-1</v>
      </c>
      <c r="AK45" s="11">
        <v>-1</v>
      </c>
      <c r="AL45" s="11">
        <v>-1</v>
      </c>
      <c r="AM45" s="11"/>
      <c r="AN45" s="11">
        <v>1</v>
      </c>
    </row>
    <row r="46" spans="1:40" ht="12.75" customHeight="1" x14ac:dyDescent="0.25">
      <c r="A46" s="47" t="s">
        <v>57</v>
      </c>
      <c r="B46" s="11" t="s">
        <v>180</v>
      </c>
      <c r="C46" s="11" t="s">
        <v>181</v>
      </c>
      <c r="D46" s="11" t="s">
        <v>246</v>
      </c>
      <c r="E46" s="11" t="s">
        <v>155</v>
      </c>
      <c r="F46" s="11" t="s">
        <v>133</v>
      </c>
      <c r="G46" s="11" t="s">
        <v>83</v>
      </c>
      <c r="H46" s="21" t="s">
        <v>172</v>
      </c>
      <c r="I46" s="21" t="s">
        <v>172</v>
      </c>
      <c r="J46" s="21" t="s">
        <v>172</v>
      </c>
      <c r="K46" s="21" t="s">
        <v>172</v>
      </c>
      <c r="L46" s="21" t="s">
        <v>172</v>
      </c>
      <c r="M46" s="21" t="s">
        <v>172</v>
      </c>
      <c r="N46" s="21" t="s">
        <v>172</v>
      </c>
      <c r="O46" s="21" t="s">
        <v>172</v>
      </c>
      <c r="P46" s="21" t="s">
        <v>172</v>
      </c>
      <c r="Q46" s="21" t="s">
        <v>172</v>
      </c>
      <c r="R46" s="11">
        <v>-1</v>
      </c>
      <c r="S46" s="11">
        <v>-1</v>
      </c>
      <c r="T46" s="11">
        <v>-1</v>
      </c>
      <c r="U46" s="11">
        <v>-1</v>
      </c>
      <c r="V46" s="11">
        <v>-1</v>
      </c>
      <c r="W46" s="11">
        <v>-1</v>
      </c>
      <c r="X46" s="11">
        <v>-1</v>
      </c>
      <c r="Y46" s="11">
        <v>-1</v>
      </c>
      <c r="Z46" s="11">
        <v>-1</v>
      </c>
      <c r="AA46" s="11">
        <v>-1</v>
      </c>
      <c r="AB46" s="11">
        <v>-1</v>
      </c>
      <c r="AC46" s="11">
        <v>-1</v>
      </c>
      <c r="AD46" s="11">
        <v>-1</v>
      </c>
      <c r="AE46" s="11">
        <v>-1</v>
      </c>
      <c r="AF46" s="11">
        <v>-1</v>
      </c>
      <c r="AG46" s="11">
        <v>-1</v>
      </c>
      <c r="AH46" s="11">
        <v>-1</v>
      </c>
      <c r="AI46" s="11">
        <v>-1</v>
      </c>
      <c r="AJ46" s="11">
        <v>-1</v>
      </c>
      <c r="AK46" s="11">
        <v>-1</v>
      </c>
      <c r="AL46" s="11">
        <v>-1</v>
      </c>
      <c r="AM46" s="11"/>
      <c r="AN46" s="11">
        <v>1</v>
      </c>
    </row>
    <row r="47" spans="1:40" ht="12.75" customHeight="1" x14ac:dyDescent="0.25">
      <c r="A47" s="49"/>
      <c r="B47" s="11"/>
      <c r="C47" s="11" t="s">
        <v>181</v>
      </c>
      <c r="D47" s="11" t="s">
        <v>246</v>
      </c>
      <c r="E47" s="11" t="s">
        <v>157</v>
      </c>
      <c r="F47" s="11" t="s">
        <v>133</v>
      </c>
      <c r="G47" s="11" t="s">
        <v>83</v>
      </c>
      <c r="H47" s="21" t="s">
        <v>172</v>
      </c>
      <c r="I47" s="21" t="s">
        <v>172</v>
      </c>
      <c r="J47" s="21" t="s">
        <v>172</v>
      </c>
      <c r="K47" s="21" t="s">
        <v>172</v>
      </c>
      <c r="L47" s="21" t="s">
        <v>172</v>
      </c>
      <c r="M47" s="21" t="s">
        <v>172</v>
      </c>
      <c r="N47" s="21" t="s">
        <v>172</v>
      </c>
      <c r="O47" s="21" t="s">
        <v>172</v>
      </c>
      <c r="P47" s="21" t="s">
        <v>172</v>
      </c>
      <c r="Q47" s="21" t="s">
        <v>172</v>
      </c>
      <c r="R47" s="11">
        <v>-1</v>
      </c>
      <c r="S47" s="11">
        <v>-1</v>
      </c>
      <c r="T47" s="11">
        <v>-1</v>
      </c>
      <c r="U47" s="11">
        <v>-1</v>
      </c>
      <c r="V47" s="11">
        <v>-1</v>
      </c>
      <c r="W47" s="11">
        <v>-1</v>
      </c>
      <c r="X47" s="11">
        <v>-1</v>
      </c>
      <c r="Y47" s="11">
        <v>-1</v>
      </c>
      <c r="Z47" s="11">
        <v>-1</v>
      </c>
      <c r="AA47" s="11">
        <v>-1</v>
      </c>
      <c r="AB47" s="11">
        <v>-1</v>
      </c>
      <c r="AC47" s="11">
        <v>-1</v>
      </c>
      <c r="AD47" s="11">
        <v>-1</v>
      </c>
      <c r="AE47" s="11">
        <v>-1</v>
      </c>
      <c r="AF47" s="11">
        <v>-1</v>
      </c>
      <c r="AG47" s="11">
        <v>-1</v>
      </c>
      <c r="AH47" s="11">
        <v>-1</v>
      </c>
      <c r="AI47" s="11">
        <v>-1</v>
      </c>
      <c r="AJ47" s="11">
        <v>-1</v>
      </c>
      <c r="AK47" s="11">
        <v>-1</v>
      </c>
      <c r="AL47" s="11">
        <v>-1</v>
      </c>
      <c r="AM47" s="11"/>
      <c r="AN47" s="11">
        <v>1</v>
      </c>
    </row>
    <row r="48" spans="1:40" ht="12.75" customHeight="1" x14ac:dyDescent="0.25">
      <c r="A48" s="47" t="s">
        <v>59</v>
      </c>
      <c r="B48" s="11" t="s">
        <v>180</v>
      </c>
      <c r="C48" s="11" t="s">
        <v>181</v>
      </c>
      <c r="D48" s="11" t="s">
        <v>246</v>
      </c>
      <c r="E48" s="11" t="s">
        <v>155</v>
      </c>
      <c r="F48" s="11" t="s">
        <v>133</v>
      </c>
      <c r="G48" s="11" t="s">
        <v>83</v>
      </c>
      <c r="H48" s="21" t="s">
        <v>172</v>
      </c>
      <c r="I48" s="21" t="s">
        <v>172</v>
      </c>
      <c r="J48" s="21" t="s">
        <v>172</v>
      </c>
      <c r="K48" s="21" t="s">
        <v>172</v>
      </c>
      <c r="L48" s="21" t="s">
        <v>172</v>
      </c>
      <c r="M48" s="21" t="s">
        <v>172</v>
      </c>
      <c r="N48" s="21" t="s">
        <v>172</v>
      </c>
      <c r="O48" s="21" t="s">
        <v>172</v>
      </c>
      <c r="P48" s="21" t="s">
        <v>172</v>
      </c>
      <c r="Q48" s="21" t="s">
        <v>172</v>
      </c>
      <c r="R48" s="11">
        <v>-1</v>
      </c>
      <c r="S48" s="11">
        <v>-1</v>
      </c>
      <c r="T48" s="11">
        <v>-1</v>
      </c>
      <c r="U48" s="11">
        <v>-1</v>
      </c>
      <c r="V48" s="11">
        <v>-1</v>
      </c>
      <c r="W48" s="11">
        <v>-1</v>
      </c>
      <c r="X48" s="11">
        <v>-1</v>
      </c>
      <c r="Y48" s="11">
        <v>-1</v>
      </c>
      <c r="Z48" s="11">
        <v>-1</v>
      </c>
      <c r="AA48" s="11">
        <v>-1</v>
      </c>
      <c r="AB48" s="11">
        <v>-1</v>
      </c>
      <c r="AC48" s="11">
        <v>-1</v>
      </c>
      <c r="AD48" s="11">
        <v>-1</v>
      </c>
      <c r="AE48" s="11">
        <v>-1</v>
      </c>
      <c r="AF48" s="11">
        <v>-1</v>
      </c>
      <c r="AG48" s="11">
        <v>-1</v>
      </c>
      <c r="AH48" s="11">
        <v>-1</v>
      </c>
      <c r="AI48" s="11">
        <v>-1</v>
      </c>
      <c r="AJ48" s="11">
        <v>-1</v>
      </c>
      <c r="AK48" s="11">
        <v>-1</v>
      </c>
      <c r="AL48" s="11">
        <v>-1</v>
      </c>
      <c r="AM48" s="11"/>
      <c r="AN48" s="11">
        <v>1</v>
      </c>
    </row>
    <row r="49" spans="1:40" ht="12.75" customHeight="1" x14ac:dyDescent="0.25">
      <c r="A49" s="49"/>
      <c r="B49" s="11"/>
      <c r="C49" s="11" t="s">
        <v>181</v>
      </c>
      <c r="D49" s="11" t="s">
        <v>246</v>
      </c>
      <c r="E49" s="11" t="s">
        <v>157</v>
      </c>
      <c r="F49" s="11" t="s">
        <v>133</v>
      </c>
      <c r="G49" s="11" t="s">
        <v>83</v>
      </c>
      <c r="H49" s="21" t="s">
        <v>172</v>
      </c>
      <c r="I49" s="21" t="s">
        <v>172</v>
      </c>
      <c r="J49" s="21" t="s">
        <v>172</v>
      </c>
      <c r="K49" s="21" t="s">
        <v>172</v>
      </c>
      <c r="L49" s="21" t="s">
        <v>172</v>
      </c>
      <c r="M49" s="21" t="s">
        <v>172</v>
      </c>
      <c r="N49" s="21" t="s">
        <v>172</v>
      </c>
      <c r="O49" s="21" t="s">
        <v>172</v>
      </c>
      <c r="P49" s="21" t="s">
        <v>172</v>
      </c>
      <c r="Q49" s="21" t="s">
        <v>172</v>
      </c>
      <c r="R49" s="11">
        <v>-1</v>
      </c>
      <c r="S49" s="11">
        <v>-1</v>
      </c>
      <c r="T49" s="11">
        <v>-1</v>
      </c>
      <c r="U49" s="11">
        <v>-1</v>
      </c>
      <c r="V49" s="11">
        <v>-1</v>
      </c>
      <c r="W49" s="11">
        <v>-1</v>
      </c>
      <c r="X49" s="11">
        <v>-1</v>
      </c>
      <c r="Y49" s="11">
        <v>-1</v>
      </c>
      <c r="Z49" s="11">
        <v>-1</v>
      </c>
      <c r="AA49" s="11">
        <v>-1</v>
      </c>
      <c r="AB49" s="11">
        <v>-1</v>
      </c>
      <c r="AC49" s="11">
        <v>-1</v>
      </c>
      <c r="AD49" s="11">
        <v>-1</v>
      </c>
      <c r="AE49" s="11">
        <v>-1</v>
      </c>
      <c r="AF49" s="11">
        <v>-1</v>
      </c>
      <c r="AG49" s="11">
        <v>-1</v>
      </c>
      <c r="AH49" s="11">
        <v>-1</v>
      </c>
      <c r="AI49" s="11">
        <v>-1</v>
      </c>
      <c r="AJ49" s="11">
        <v>-1</v>
      </c>
      <c r="AK49" s="11">
        <v>-1</v>
      </c>
      <c r="AL49" s="11">
        <v>-1</v>
      </c>
      <c r="AM49" s="11"/>
      <c r="AN49" s="11">
        <v>1</v>
      </c>
    </row>
    <row r="50" spans="1:40" x14ac:dyDescent="0.25">
      <c r="A50" s="47" t="s">
        <v>61</v>
      </c>
      <c r="B50" s="11" t="s">
        <v>178</v>
      </c>
      <c r="C50" s="11"/>
      <c r="D50" s="11" t="s">
        <v>246</v>
      </c>
      <c r="E50" s="11" t="s">
        <v>155</v>
      </c>
      <c r="F50" s="11" t="s">
        <v>85</v>
      </c>
      <c r="G50" s="11" t="s">
        <v>87</v>
      </c>
      <c r="H50" s="11">
        <v>-1</v>
      </c>
      <c r="I50" s="11">
        <v>-1</v>
      </c>
      <c r="J50" s="11">
        <v>-1</v>
      </c>
      <c r="K50" s="11">
        <v>-1</v>
      </c>
      <c r="L50" s="11">
        <v>-1</v>
      </c>
      <c r="M50" s="11">
        <v>-1</v>
      </c>
      <c r="N50" s="11">
        <v>-1</v>
      </c>
      <c r="O50" s="11">
        <v>-1</v>
      </c>
      <c r="P50" s="11">
        <v>-1</v>
      </c>
      <c r="Q50" s="11">
        <v>-1</v>
      </c>
      <c r="R50" s="11">
        <v>-1</v>
      </c>
      <c r="S50" s="11">
        <v>-1</v>
      </c>
      <c r="T50" s="11">
        <v>-1</v>
      </c>
      <c r="U50" s="11">
        <v>-1</v>
      </c>
      <c r="V50" s="11">
        <v>-1</v>
      </c>
      <c r="W50" s="11">
        <v>-1</v>
      </c>
      <c r="X50" s="11">
        <v>-1</v>
      </c>
      <c r="Y50" s="11">
        <v>-1</v>
      </c>
      <c r="Z50" s="11">
        <v>-1</v>
      </c>
      <c r="AA50" s="11">
        <v>-1</v>
      </c>
      <c r="AB50" s="11">
        <v>-1</v>
      </c>
      <c r="AC50" s="11">
        <v>-1</v>
      </c>
      <c r="AD50" s="11">
        <v>-1</v>
      </c>
      <c r="AE50" s="11">
        <v>-1</v>
      </c>
      <c r="AF50" s="11">
        <v>-1</v>
      </c>
      <c r="AG50" s="11">
        <v>-1</v>
      </c>
      <c r="AH50" s="11">
        <v>-1</v>
      </c>
      <c r="AI50" s="11">
        <v>-1</v>
      </c>
      <c r="AJ50" s="11">
        <v>-1</v>
      </c>
      <c r="AK50" s="11">
        <v>-1</v>
      </c>
      <c r="AL50" s="11">
        <v>-1</v>
      </c>
      <c r="AM50" s="11"/>
      <c r="AN50" s="11">
        <v>1</v>
      </c>
    </row>
    <row r="51" spans="1:40" x14ac:dyDescent="0.25">
      <c r="A51" s="49"/>
      <c r="B51" s="11"/>
      <c r="C51" s="11"/>
      <c r="D51" s="11" t="s">
        <v>246</v>
      </c>
      <c r="E51" s="11" t="s">
        <v>157</v>
      </c>
      <c r="F51" s="11" t="s">
        <v>85</v>
      </c>
      <c r="G51" s="11" t="s">
        <v>87</v>
      </c>
      <c r="H51" s="11">
        <v>-1</v>
      </c>
      <c r="I51" s="11">
        <v>-1</v>
      </c>
      <c r="J51" s="11">
        <v>-1</v>
      </c>
      <c r="K51" s="11">
        <v>-1</v>
      </c>
      <c r="L51" s="11">
        <v>-1</v>
      </c>
      <c r="M51" s="11">
        <v>-1</v>
      </c>
      <c r="N51" s="11">
        <v>-1</v>
      </c>
      <c r="O51" s="11">
        <v>-1</v>
      </c>
      <c r="P51" s="11">
        <v>-1</v>
      </c>
      <c r="Q51" s="11">
        <v>-1</v>
      </c>
      <c r="R51" s="11">
        <v>-1</v>
      </c>
      <c r="S51" s="11">
        <v>-1</v>
      </c>
      <c r="T51" s="11">
        <v>-1</v>
      </c>
      <c r="U51" s="11">
        <v>-1</v>
      </c>
      <c r="V51" s="11">
        <v>-1</v>
      </c>
      <c r="W51" s="11">
        <v>-1</v>
      </c>
      <c r="X51" s="11">
        <v>-1</v>
      </c>
      <c r="Y51" s="11">
        <v>-1</v>
      </c>
      <c r="Z51" s="11">
        <v>-1</v>
      </c>
      <c r="AA51" s="11">
        <v>-1</v>
      </c>
      <c r="AB51" s="11">
        <v>-1</v>
      </c>
      <c r="AC51" s="11">
        <v>-1</v>
      </c>
      <c r="AD51" s="11">
        <v>-1</v>
      </c>
      <c r="AE51" s="11">
        <v>-1</v>
      </c>
      <c r="AF51" s="11">
        <v>-1</v>
      </c>
      <c r="AG51" s="11">
        <v>-1</v>
      </c>
      <c r="AH51" s="11">
        <v>-1</v>
      </c>
      <c r="AI51" s="11">
        <v>-1</v>
      </c>
      <c r="AJ51" s="11">
        <v>-1</v>
      </c>
      <c r="AK51" s="11">
        <v>-1</v>
      </c>
      <c r="AL51" s="11">
        <v>-1</v>
      </c>
      <c r="AM51" s="11"/>
      <c r="AN51" s="11">
        <v>1</v>
      </c>
    </row>
    <row r="54" spans="1:40" ht="12.75" customHeight="1" x14ac:dyDescent="0.25">
      <c r="F54" s="2"/>
    </row>
    <row r="70" spans="5:5" ht="12.75" customHeight="1" x14ac:dyDescent="0.25">
      <c r="E70" s="2"/>
    </row>
  </sheetData>
  <mergeCells count="15">
    <mergeCell ref="A2:A5"/>
    <mergeCell ref="A22:A25"/>
    <mergeCell ref="A18:A21"/>
    <mergeCell ref="A14:A17"/>
    <mergeCell ref="A10:A13"/>
    <mergeCell ref="A6:A9"/>
    <mergeCell ref="A30:A33"/>
    <mergeCell ref="A26:A29"/>
    <mergeCell ref="A50:A51"/>
    <mergeCell ref="A48:A49"/>
    <mergeCell ref="A46:A47"/>
    <mergeCell ref="A44:A45"/>
    <mergeCell ref="A40:A43"/>
    <mergeCell ref="A36:A39"/>
    <mergeCell ref="A34:A35"/>
  </mergeCells>
  <pageMargins left="0.78749999999999998" right="0.78749999999999998" top="0.78749999999999998" bottom="0.78749999999999998" header="0.511811023622047" footer="0.511811023622047"/>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9" ma:contentTypeDescription="Create a new document." ma:contentTypeScope="" ma:versionID="02eeca1477bffdf0f2e3450378be6a02">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832e479e09c282b412dbd654794da04e"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8f73875-2b27-4347-b35e-810460835c53}" ma:internalName="TaxCatchAll" ma:showField="CatchAllData" ma:web="3d656e31-2e6a-4bdb-9709-48792e633f7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8ce9ffe-6f1e-4152-b56d-6dddc615479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c6938d-8f78-4840-b210-76a7d568cf3c">
      <Terms xmlns="http://schemas.microsoft.com/office/infopath/2007/PartnerControls"/>
    </lcf76f155ced4ddcb4097134ff3c332f>
    <TaxCatchAll xmlns="3d656e31-2e6a-4bdb-9709-48792e633f72" xsi:nil="true"/>
  </documentManagement>
</p:properties>
</file>

<file path=customXml/itemProps1.xml><?xml version="1.0" encoding="utf-8"?>
<ds:datastoreItem xmlns:ds="http://schemas.openxmlformats.org/officeDocument/2006/customXml" ds:itemID="{D3CAF67A-052F-4FB1-AB71-2EE03895B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6e31-2e6a-4bdb-9709-48792e633f72"/>
    <ds:schemaRef ds:uri="a0c6938d-8f78-4840-b210-76a7d568cf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5587B8-1DD1-4C92-A1C9-70DCBBC44B99}">
  <ds:schemaRefs>
    <ds:schemaRef ds:uri="http://schemas.microsoft.com/sharepoint/v3/contenttype/forms"/>
  </ds:schemaRefs>
</ds:datastoreItem>
</file>

<file path=customXml/itemProps3.xml><?xml version="1.0" encoding="utf-8"?>
<ds:datastoreItem xmlns:ds="http://schemas.openxmlformats.org/officeDocument/2006/customXml" ds:itemID="{1C24B396-CF68-48B3-BF4D-73B596FB2D88}">
  <ds:schemaRefs>
    <ds:schemaRef ds:uri="http://schemas.microsoft.com/office/2006/metadata/properties"/>
    <ds:schemaRef ds:uri="http://schemas.microsoft.com/office/infopath/2007/PartnerControls"/>
    <ds:schemaRef ds:uri="a0c6938d-8f78-4840-b210-76a7d568cf3c"/>
    <ds:schemaRef ds:uri="3d656e31-2e6a-4bdb-9709-48792e633f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Technologies and Commodities</vt:lpstr>
      <vt:lpstr>CostInvest</vt:lpstr>
      <vt:lpstr>Demand</vt:lpstr>
      <vt:lpstr>CostVariable</vt:lpstr>
      <vt:lpstr>CostFixed</vt:lpstr>
      <vt:lpstr>CapacityToActivity</vt:lpstr>
      <vt:lpstr>Efficiency</vt:lpstr>
      <vt:lpstr>LifetimeTech</vt:lpstr>
      <vt:lpstr>EmissionActivity</vt:lpstr>
      <vt:lpstr>TechInputSplit</vt:lpstr>
      <vt:lpstr>Constraints</vt:lpstr>
      <vt:lpstr>RampUp and RampDown</vt:lpstr>
      <vt:lpstr>ExistingCapacity</vt:lpstr>
      <vt:lpstr>Data Sources</vt:lpstr>
      <vt:lpstr>Conversion Factors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Mohammed Alkatheri</cp:lastModifiedBy>
  <cp:revision>841</cp:revision>
  <dcterms:created xsi:type="dcterms:W3CDTF">2021-07-22T11:21:08Z</dcterms:created>
  <dcterms:modified xsi:type="dcterms:W3CDTF">2023-01-13T12:01:59Z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YYYY-09-DDT11:35:25.619</vt:lpwstr>
  </property>
  <property fmtid="{D5CDD505-2E9C-101B-9397-08002B2CF9AE}" pid="3" name="ContentTypeId">
    <vt:lpwstr>0x0101009FC47C0FEC610A438B3CE38F3ABBF3D4</vt:lpwstr>
  </property>
</Properties>
</file>