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aulino/Desktop/CURSOS EAD/INVESTIMENTOS/PAULINOS INVESTING/PLANILHAS/"/>
    </mc:Choice>
  </mc:AlternateContent>
  <xr:revisionPtr revIDLastSave="0" documentId="13_ncr:9_{9DDE1D0E-B05F-3E4D-85AA-C95F796651F2}" xr6:coauthVersionLast="47" xr6:coauthVersionMax="47" xr10:uidLastSave="{00000000-0000-0000-0000-000000000000}"/>
  <bookViews>
    <workbookView xWindow="280" yWindow="600" windowWidth="28240" windowHeight="15840" xr2:uid="{DEC43D76-5454-D345-96B2-9679CA77B019}"/>
  </bookViews>
  <sheets>
    <sheet name="FII" sheetId="1" r:id="rId1"/>
    <sheet name="Tabela Complementar" sheetId="2" r:id="rId2"/>
  </sheets>
  <definedNames>
    <definedName name="aporte">FII!#REF!</definedName>
    <definedName name="patrimonio">FII!$E$17</definedName>
    <definedName name="percentual_investido">FII!$E$12</definedName>
    <definedName name="prazo">FII!$E$14</definedName>
    <definedName name="qtd_anos">FII!$E$14</definedName>
    <definedName name="rendimento_carteira">FII!$E$13</definedName>
    <definedName name="salario">FII!$E$11</definedName>
    <definedName name="sugestao_investimento">FII!#REF!</definedName>
    <definedName name="taxa_mensal">FII!$E$15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 s="1"/>
  <c r="D34" i="1"/>
  <c r="D35" i="1"/>
  <c r="D36" i="1"/>
  <c r="D37" i="1"/>
  <c r="D38" i="1"/>
  <c r="D33" i="1"/>
  <c r="A20" i="2"/>
  <c r="A21" i="2"/>
  <c r="A22" i="2"/>
  <c r="A23" i="2"/>
  <c r="A24" i="2"/>
  <c r="A25" i="2"/>
  <c r="A26" i="2"/>
  <c r="A27" i="2"/>
  <c r="A28" i="2"/>
  <c r="A29" i="2"/>
  <c r="A30" i="2"/>
  <c r="A31" i="2"/>
  <c r="A15" i="2"/>
  <c r="A16" i="2"/>
  <c r="A17" i="2"/>
  <c r="A18" i="2"/>
  <c r="A19" i="2"/>
  <c r="A14" i="2"/>
  <c r="D22" i="1" l="1"/>
  <c r="E22" i="1" s="1"/>
  <c r="E17" i="1"/>
  <c r="E18" i="1" s="1"/>
  <c r="D26" i="1"/>
  <c r="E26" i="1" s="1"/>
  <c r="D25" i="1"/>
  <c r="E25" i="1" s="1"/>
  <c r="D24" i="1"/>
  <c r="E24" i="1" s="1"/>
  <c r="D23" i="1"/>
  <c r="E23" i="1" s="1"/>
  <c r="E37" i="1"/>
  <c r="E33" i="1"/>
  <c r="E38" i="1" l="1"/>
  <c r="E34" i="1"/>
  <c r="E36" i="1"/>
  <c r="E35" i="1"/>
  <c r="E39" i="1" l="1"/>
</calcChain>
</file>

<file path=xl/sharedStrings.xml><?xml version="1.0" encoding="utf-8"?>
<sst xmlns="http://schemas.openxmlformats.org/spreadsheetml/2006/main" count="71" uniqueCount="34">
  <si>
    <t>Por quanrtos anos?</t>
  </si>
  <si>
    <t>Taxa de rendimento mensal?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</si>
  <si>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</si>
  <si>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</si>
  <si>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</si>
  <si>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</si>
  <si>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</si>
  <si>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</si>
  <si>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</si>
  <si>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Rendimento Carteira</t>
  </si>
  <si>
    <t>Salário</t>
  </si>
  <si>
    <t>Tempo</t>
  </si>
  <si>
    <t>Patrimônio Acumulado</t>
  </si>
  <si>
    <t>AGRESSIVO</t>
  </si>
  <si>
    <t>CONSERVADOR</t>
  </si>
  <si>
    <t>MODERADO</t>
  </si>
  <si>
    <t>VALOR A SER INVESTIDO POR MÊS</t>
  </si>
  <si>
    <t>PERFIL</t>
  </si>
  <si>
    <t>TIPO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</si>
  <si>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</si>
  <si>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</si>
  <si>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</si>
  <si>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</si>
  <si>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</si>
  <si>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</si>
  <si>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</si>
  <si>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</si>
  <si>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CHAVE COMPOSTA</t>
  </si>
  <si>
    <t>Percentual do Salário que será investido</t>
  </si>
  <si>
    <t>Investimento Mensal</t>
  </si>
  <si>
    <t>Dividendos mensais</t>
  </si>
  <si>
    <t>INFORMAÇÕES</t>
  </si>
  <si>
    <t>SIMULADOR DE PERCENTUAIS INVESTIDOS</t>
  </si>
  <si>
    <t>QUAL O SEU PERFIL  DE INVESTIDOR?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</si>
</sst>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6" formatCode="&quot;R$&quot;\ #,##0.00"/>
  </numFmts>
  <fonts count="12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26"/>
      <color theme="0"/>
      <name val="Segoe UI"/>
    </font>
    <font>
      <sz val="18"/>
      <color theme="0"/>
      <name val="Aptos Narrow"/>
      <scheme val="minor"/>
    </font>
    <font>
      <b/>
      <sz val="16"/>
      <color theme="1"/>
      <name val="Aptos Narrow"/>
      <scheme val="minor"/>
    </font>
    <font>
      <sz val="20"/>
      <color rgb="FF9C5700"/>
      <name val="Aptos Narrow"/>
      <family val="2"/>
      <scheme val="minor"/>
    </font>
    <font>
      <b/>
      <sz val="20"/>
      <color rgb="FF9C57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343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medium">
        <color indexed="64"/>
      </right>
      <top/>
      <bottom style="hair">
        <color theme="0" tint="-4.9989318521683403E-2"/>
      </bottom>
      <diagonal/>
    </border>
    <border>
      <left style="medium">
        <color indexed="64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medium">
        <color indexed="64"/>
      </left>
      <right style="hair">
        <color theme="0" tint="-4.9989318521683403E-2"/>
      </right>
      <top style="hair">
        <color theme="0" tint="-4.9989318521683403E-2"/>
      </top>
      <bottom style="medium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4.9989318521683403E-2"/>
      </left>
      <right style="medium">
        <color indexed="64"/>
      </right>
      <top/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/>
      <top/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 style="hair">
        <color theme="0" tint="-0.14996795556505021"/>
      </left>
      <right/>
      <top style="hair">
        <color theme="0" tint="-0.1499679555650502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8" fontId="6" fillId="3" borderId="7" xfId="0" applyNumberFormat="1" applyFont="1" applyFill="1" applyBorder="1" applyAlignment="1">
      <alignment horizontal="center"/>
    </xf>
    <xf numFmtId="8" fontId="6" fillId="3" borderId="8" xfId="0" applyNumberFormat="1" applyFont="1" applyFill="1" applyBorder="1" applyAlignment="1">
      <alignment horizontal="center"/>
    </xf>
    <xf numFmtId="8" fontId="6" fillId="3" borderId="10" xfId="0" applyNumberFormat="1" applyFont="1" applyFill="1" applyBorder="1" applyAlignment="1">
      <alignment horizontal="center"/>
    </xf>
    <xf numFmtId="8" fontId="6" fillId="3" borderId="12" xfId="0" applyNumberFormat="1" applyFont="1" applyFill="1" applyBorder="1" applyAlignment="1">
      <alignment horizontal="center"/>
    </xf>
    <xf numFmtId="8" fontId="6" fillId="3" borderId="19" xfId="0" applyNumberFormat="1" applyFont="1" applyFill="1" applyBorder="1" applyAlignment="1">
      <alignment horizontal="center"/>
    </xf>
    <xf numFmtId="8" fontId="5" fillId="3" borderId="16" xfId="0" applyNumberFormat="1" applyFont="1" applyFill="1" applyBorder="1" applyAlignment="1">
      <alignment horizontal="center"/>
    </xf>
    <xf numFmtId="8" fontId="5" fillId="3" borderId="18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left" indent="3"/>
    </xf>
    <xf numFmtId="0" fontId="4" fillId="3" borderId="20" xfId="0" applyFont="1" applyFill="1" applyBorder="1" applyAlignment="1">
      <alignment horizontal="left" indent="3"/>
    </xf>
    <xf numFmtId="0" fontId="4" fillId="3" borderId="15" xfId="0" applyFont="1" applyFill="1" applyBorder="1" applyAlignment="1">
      <alignment horizontal="left" indent="3"/>
    </xf>
    <xf numFmtId="0" fontId="4" fillId="3" borderId="21" xfId="0" applyFont="1" applyFill="1" applyBorder="1" applyAlignment="1">
      <alignment horizontal="left" indent="3"/>
    </xf>
    <xf numFmtId="0" fontId="5" fillId="3" borderId="15" xfId="0" applyFont="1" applyFill="1" applyBorder="1" applyAlignment="1">
      <alignment horizontal="left" indent="3"/>
    </xf>
    <xf numFmtId="0" fontId="5" fillId="3" borderId="21" xfId="0" applyFont="1" applyFill="1" applyBorder="1" applyAlignment="1">
      <alignment horizontal="left" indent="3"/>
    </xf>
    <xf numFmtId="0" fontId="5" fillId="3" borderId="17" xfId="0" applyFont="1" applyFill="1" applyBorder="1" applyAlignment="1">
      <alignment horizontal="left" indent="3"/>
    </xf>
    <xf numFmtId="0" fontId="5" fillId="3" borderId="22" xfId="0" applyFont="1" applyFill="1" applyBorder="1" applyAlignment="1">
      <alignment horizontal="left" indent="3"/>
    </xf>
    <xf numFmtId="0" fontId="6" fillId="3" borderId="6" xfId="0" applyFont="1" applyFill="1" applyBorder="1" applyAlignment="1">
      <alignment horizontal="left" indent="3"/>
    </xf>
    <xf numFmtId="0" fontId="6" fillId="3" borderId="9" xfId="0" applyFont="1" applyFill="1" applyBorder="1" applyAlignment="1">
      <alignment horizontal="left" indent="3"/>
    </xf>
    <xf numFmtId="0" fontId="6" fillId="3" borderId="11" xfId="0" applyFont="1" applyFill="1" applyBorder="1" applyAlignment="1">
      <alignment horizontal="left" indent="3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6" fillId="0" borderId="0" xfId="0" applyFont="1"/>
    <xf numFmtId="0" fontId="5" fillId="3" borderId="0" xfId="0" applyFont="1" applyFill="1"/>
    <xf numFmtId="166" fontId="5" fillId="3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9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66" fontId="6" fillId="5" borderId="0" xfId="0" applyNumberFormat="1" applyFont="1" applyFill="1" applyAlignment="1">
      <alignment horizontal="center"/>
    </xf>
    <xf numFmtId="0" fontId="0" fillId="0" borderId="27" xfId="0" applyBorder="1"/>
    <xf numFmtId="0" fontId="6" fillId="0" borderId="27" xfId="0" applyFont="1" applyBorder="1" applyAlignment="1">
      <alignment horizontal="center"/>
    </xf>
    <xf numFmtId="9" fontId="6" fillId="0" borderId="27" xfId="0" applyNumberFormat="1" applyFont="1" applyBorder="1" applyAlignment="1">
      <alignment horizontal="center"/>
    </xf>
    <xf numFmtId="8" fontId="5" fillId="0" borderId="14" xfId="0" applyNumberFormat="1" applyFont="1" applyFill="1" applyBorder="1" applyAlignment="1" applyProtection="1">
      <alignment horizontal="center"/>
      <protection locked="0"/>
    </xf>
    <xf numFmtId="9" fontId="5" fillId="0" borderId="14" xfId="0" applyNumberFormat="1" applyFont="1" applyFill="1" applyBorder="1" applyAlignment="1" applyProtection="1">
      <alignment horizontal="center"/>
      <protection locked="0"/>
    </xf>
    <xf numFmtId="10" fontId="5" fillId="0" borderId="16" xfId="0" applyNumberFormat="1" applyFont="1" applyBorder="1" applyAlignment="1" applyProtection="1">
      <alignment horizontal="center"/>
      <protection locked="0"/>
    </xf>
    <xf numFmtId="0" fontId="5" fillId="0" borderId="16" xfId="0" applyFont="1" applyBorder="1" applyAlignment="1" applyProtection="1">
      <alignment horizontal="center"/>
      <protection locked="0"/>
    </xf>
    <xf numFmtId="0" fontId="6" fillId="7" borderId="28" xfId="0" applyFont="1" applyFill="1" applyBorder="1" applyAlignment="1">
      <alignment horizontal="center"/>
    </xf>
    <xf numFmtId="9" fontId="6" fillId="7" borderId="20" xfId="0" applyNumberFormat="1" applyFont="1" applyFill="1" applyBorder="1" applyAlignment="1">
      <alignment horizontal="center"/>
    </xf>
    <xf numFmtId="166" fontId="6" fillId="7" borderId="29" xfId="0" applyNumberFormat="1" applyFont="1" applyFill="1" applyBorder="1" applyAlignment="1">
      <alignment horizontal="center"/>
    </xf>
    <xf numFmtId="0" fontId="6" fillId="7" borderId="30" xfId="0" applyFont="1" applyFill="1" applyBorder="1" applyAlignment="1">
      <alignment horizontal="center"/>
    </xf>
    <xf numFmtId="9" fontId="6" fillId="7" borderId="21" xfId="0" applyNumberFormat="1" applyFont="1" applyFill="1" applyBorder="1" applyAlignment="1">
      <alignment horizontal="center"/>
    </xf>
    <xf numFmtId="166" fontId="6" fillId="7" borderId="31" xfId="0" applyNumberFormat="1" applyFont="1" applyFill="1" applyBorder="1" applyAlignment="1">
      <alignment horizontal="center"/>
    </xf>
    <xf numFmtId="0" fontId="6" fillId="7" borderId="32" xfId="0" applyFont="1" applyFill="1" applyBorder="1" applyAlignment="1">
      <alignment horizontal="center"/>
    </xf>
    <xf numFmtId="9" fontId="6" fillId="7" borderId="33" xfId="0" applyNumberFormat="1" applyFont="1" applyFill="1" applyBorder="1" applyAlignment="1">
      <alignment horizontal="center"/>
    </xf>
    <xf numFmtId="166" fontId="6" fillId="7" borderId="34" xfId="0" applyNumberFormat="1" applyFont="1" applyFill="1" applyBorder="1" applyAlignment="1">
      <alignment horizontal="center"/>
    </xf>
    <xf numFmtId="0" fontId="10" fillId="2" borderId="0" xfId="1" applyFont="1" applyAlignment="1">
      <alignment horizontal="left" indent="3"/>
    </xf>
    <xf numFmtId="0" fontId="5" fillId="3" borderId="0" xfId="0" applyFont="1" applyFill="1" applyAlignment="1">
      <alignment horizontal="left" indent="4"/>
    </xf>
    <xf numFmtId="0" fontId="11" fillId="6" borderId="0" xfId="1" applyFont="1" applyFill="1" applyAlignment="1" applyProtection="1">
      <alignment horizontal="center"/>
      <protection locked="0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234366"/>
      <color rgb="FF0A1F3A"/>
      <color rgb="FFE0C3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65-1C46-93D3-852DA382F5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FII!$C$33:$C$38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FII!$D$33:$D$38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5-1C46-93D3-852DA382F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582759615781008E-3"/>
          <c:y val="7.4580065843753235E-2"/>
          <c:w val="0.22704889310302179"/>
          <c:h val="0.632947909741190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319417</xdr:colOff>
      <xdr:row>0</xdr:row>
      <xdr:rowOff>177990</xdr:rowOff>
    </xdr:from>
    <xdr:to>
      <xdr:col>6</xdr:col>
      <xdr:colOff>196230</xdr:colOff>
      <xdr:row>8</xdr:row>
      <xdr:rowOff>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5F3A130-9653-86EE-5A6E-EF7918C83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417" y="177990"/>
          <a:ext cx="9993517" cy="1430678"/>
        </a:xfrm>
        <a:prstGeom prst="rect">
          <a:avLst/>
        </a:prstGeom>
        <a:ln w="60325" cap="rnd">
          <a:solidFill>
            <a:srgbClr val="E0C378"/>
          </a:solidFill>
        </a:ln>
      </xdr:spPr>
    </xdr:pic>
    <xdr:clientData/>
  </xdr:twoCellAnchor>
  <xdr:twoCellAnchor editAs="oneCell">
    <xdr:from>
      <xdr:col>3</xdr:col>
      <xdr:colOff>2336596</xdr:colOff>
      <xdr:row>27</xdr:row>
      <xdr:rowOff>457199</xdr:rowOff>
    </xdr:from>
    <xdr:to>
      <xdr:col>3</xdr:col>
      <xdr:colOff>2783713</xdr:colOff>
      <xdr:row>29</xdr:row>
      <xdr:rowOff>73736</xdr:rowOff>
    </xdr:to>
    <xdr:pic>
      <xdr:nvPicPr>
        <xdr:cNvPr id="11" name="Gráfico 10" descr="Cursor com preenchimento sólido">
          <a:extLst>
            <a:ext uri="{FF2B5EF4-FFF2-40B4-BE49-F238E27FC236}">
              <a16:creationId xmlns:a16="http://schemas.microsoft.com/office/drawing/2014/main" id="{D248A839-F6DC-A35E-2CDA-BF9455119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8137075">
          <a:off x="6362496" y="7353299"/>
          <a:ext cx="447117" cy="442037"/>
        </a:xfrm>
        <a:prstGeom prst="rect">
          <a:avLst/>
        </a:prstGeom>
      </xdr:spPr>
    </xdr:pic>
    <xdr:clientData/>
  </xdr:twoCellAnchor>
  <xdr:twoCellAnchor>
    <xdr:from>
      <xdr:col>2</xdr:col>
      <xdr:colOff>20320</xdr:colOff>
      <xdr:row>39</xdr:row>
      <xdr:rowOff>5080</xdr:rowOff>
    </xdr:from>
    <xdr:to>
      <xdr:col>4</xdr:col>
      <xdr:colOff>2072640</xdr:colOff>
      <xdr:row>62</xdr:row>
      <xdr:rowOff>81280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A84BC3E-17CB-FD12-C047-D29785624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12701</xdr:rowOff>
    </xdr:from>
    <xdr:to>
      <xdr:col>11</xdr:col>
      <xdr:colOff>88900</xdr:colOff>
      <xdr:row>8</xdr:row>
      <xdr:rowOff>63501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4AFF917-3CE6-D31D-7DF6-344FBE6181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62" t="31367" r="4542" b="29938"/>
        <a:stretch>
          <a:fillRect/>
        </a:stretch>
      </xdr:blipFill>
      <xdr:spPr>
        <a:xfrm>
          <a:off x="12700" y="12701"/>
          <a:ext cx="12496800" cy="167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72B0-38C8-574C-9A60-D119EADDB4D6}">
  <dimension ref="B9:XFC45"/>
  <sheetViews>
    <sheetView showGridLines="0" showRowColHeaders="0" tabSelected="1" topLeftCell="A19" zoomScale="111" zoomScaleNormal="100" workbookViewId="0">
      <selection activeCell="A32" sqref="A3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0" defaultRowHeight="16" x14ac:dyDescent="0.2"/>
  <cols>
    <col min="1" max="1" width="8.6640625" customWidth="1"/>
    <col min="2" max="2" width="7.1640625" customWidth="1"/>
    <col min="3" max="3" width="37" customWidth="1"/>
    <col min="4" max="4" width="37.83203125" customWidth="1"/>
    <col min="5" max="5" width="25.33203125" customWidth="1"/>
    <col min="6" max="6" width="6.83203125" customWidth="1"/>
    <col min="7" max="7" width="3.5" customWidth="1"/>
    <col min="8" max="8" width="3.1640625" customWidth="1"/>
    <col min="9" max="9" width="1.33203125" hidden="1"/>
    <col min="10" max="12" width="10.83203125" hidden="1"/>
    <col min="16383" max="16383" width="3.5" hidden="1"/>
    <col min="16384" max="16384" width="10.83203125" hidden="1"/>
  </cols>
  <sheetData>
    <row r="9" spans="3:5" ht="17" thickBot="1" x14ac:dyDescent="0.25"/>
    <row r="10" spans="3:5" ht="39" thickBot="1" x14ac:dyDescent="0.25">
      <c r="C10" s="25" t="s">
        <v>31</v>
      </c>
      <c r="D10" s="26"/>
      <c r="E10" s="27"/>
    </row>
    <row r="11" spans="3:5" ht="19" x14ac:dyDescent="0.25">
      <c r="C11" s="11" t="s">
        <v>10</v>
      </c>
      <c r="D11" s="12"/>
      <c r="E11" s="42">
        <v>30000</v>
      </c>
    </row>
    <row r="12" spans="3:5" ht="19" x14ac:dyDescent="0.25">
      <c r="C12" s="11" t="s">
        <v>28</v>
      </c>
      <c r="D12" s="12"/>
      <c r="E12" s="43">
        <v>0.1</v>
      </c>
    </row>
    <row r="13" spans="3:5" ht="19" x14ac:dyDescent="0.25">
      <c r="C13" s="11" t="s">
        <v>9</v>
      </c>
      <c r="D13" s="12"/>
      <c r="E13" s="44">
        <v>8.0000000000000002E-3</v>
      </c>
    </row>
    <row r="14" spans="3:5" ht="19" x14ac:dyDescent="0.25">
      <c r="C14" s="13" t="s">
        <v>0</v>
      </c>
      <c r="D14" s="14"/>
      <c r="E14" s="45">
        <v>5</v>
      </c>
    </row>
    <row r="15" spans="3:5" ht="19" x14ac:dyDescent="0.25">
      <c r="C15" s="13" t="s">
        <v>1</v>
      </c>
      <c r="D15" s="14"/>
      <c r="E15" s="44">
        <v>1.0789999999999999E-2</v>
      </c>
    </row>
    <row r="16" spans="3:5" ht="20" thickBot="1" x14ac:dyDescent="0.3">
      <c r="C16" s="17" t="s">
        <v>29</v>
      </c>
      <c r="D16" s="18"/>
      <c r="E16" s="10">
        <f>salario*E12</f>
        <v>3000</v>
      </c>
    </row>
    <row r="17" spans="2:6" ht="19" x14ac:dyDescent="0.25">
      <c r="C17" s="15" t="s">
        <v>12</v>
      </c>
      <c r="D17" s="16"/>
      <c r="E17" s="9">
        <f>FV(taxa_mensal,qtd_anos*12,$E$16*(-1))</f>
        <v>251330.74199546294</v>
      </c>
    </row>
    <row r="18" spans="2:6" ht="20" thickBot="1" x14ac:dyDescent="0.3">
      <c r="C18" s="17" t="s">
        <v>30</v>
      </c>
      <c r="D18" s="18"/>
      <c r="E18" s="10">
        <f>E17*$E$13</f>
        <v>2010.6459359637036</v>
      </c>
    </row>
    <row r="19" spans="2:6" ht="18" customHeight="1" thickBot="1" x14ac:dyDescent="0.4">
      <c r="C19" s="1"/>
    </row>
    <row r="20" spans="2:6" ht="38" x14ac:dyDescent="0.2">
      <c r="C20" s="22" t="s">
        <v>7</v>
      </c>
      <c r="D20" s="23"/>
      <c r="E20" s="24"/>
    </row>
    <row r="21" spans="2:6" ht="25" thickBot="1" x14ac:dyDescent="0.25">
      <c r="C21" s="28" t="s">
        <v>11</v>
      </c>
      <c r="D21" s="29" t="s">
        <v>12</v>
      </c>
      <c r="E21" s="30" t="s">
        <v>8</v>
      </c>
    </row>
    <row r="22" spans="2:6" ht="19" x14ac:dyDescent="0.25">
      <c r="B22" s="2">
        <v>2</v>
      </c>
      <c r="C22" s="19" t="s">
        <v>2</v>
      </c>
      <c r="D22" s="4">
        <f>FV($E$15,B22*12,$E$16*-1)</f>
        <v>81682.881892935649</v>
      </c>
      <c r="E22" s="5">
        <f>D22*rendimento_carteira</f>
        <v>653.46305514348524</v>
      </c>
    </row>
    <row r="23" spans="2:6" ht="19" x14ac:dyDescent="0.25">
      <c r="B23" s="2">
        <v>5</v>
      </c>
      <c r="C23" s="20" t="s">
        <v>3</v>
      </c>
      <c r="D23" s="6">
        <f t="shared" ref="D23:D26" si="0">FV($E$15,B23*12,$E$16*-1)</f>
        <v>251330.74199546294</v>
      </c>
      <c r="E23" s="5">
        <f>D23*rendimento_carteira</f>
        <v>2010.6459359637036</v>
      </c>
    </row>
    <row r="24" spans="2:6" ht="19" x14ac:dyDescent="0.25">
      <c r="B24" s="2">
        <v>10</v>
      </c>
      <c r="C24" s="20" t="s">
        <v>4</v>
      </c>
      <c r="D24" s="6">
        <f t="shared" si="0"/>
        <v>729852.63759051659</v>
      </c>
      <c r="E24" s="5">
        <f>D24*rendimento_carteira</f>
        <v>5838.8211007241325</v>
      </c>
    </row>
    <row r="25" spans="2:6" ht="19" x14ac:dyDescent="0.25">
      <c r="B25" s="2">
        <v>20</v>
      </c>
      <c r="C25" s="20" t="s">
        <v>5</v>
      </c>
      <c r="D25" s="6">
        <f t="shared" si="0"/>
        <v>3375595.200291242</v>
      </c>
      <c r="E25" s="5">
        <f>D25*rendimento_carteira</f>
        <v>27004.761602329938</v>
      </c>
    </row>
    <row r="26" spans="2:6" ht="20" thickBot="1" x14ac:dyDescent="0.3">
      <c r="B26" s="2">
        <v>30</v>
      </c>
      <c r="C26" s="21" t="s">
        <v>6</v>
      </c>
      <c r="D26" s="7">
        <f t="shared" si="0"/>
        <v>12966508.965014143</v>
      </c>
      <c r="E26" s="8">
        <f>D26*rendimento_carteira</f>
        <v>103732.07172011315</v>
      </c>
    </row>
    <row r="27" spans="2:6" ht="28" thickBot="1" x14ac:dyDescent="0.4">
      <c r="C27" s="1"/>
    </row>
    <row r="28" spans="2:6" ht="38" x14ac:dyDescent="0.2">
      <c r="C28" s="22" t="s">
        <v>32</v>
      </c>
      <c r="D28" s="23"/>
      <c r="E28" s="24"/>
    </row>
    <row r="29" spans="2:6" ht="27" x14ac:dyDescent="0.35">
      <c r="C29" s="55" t="s">
        <v>33</v>
      </c>
      <c r="D29" s="55"/>
      <c r="E29" s="57" t="s">
        <v>14</v>
      </c>
      <c r="F29" s="31"/>
    </row>
    <row r="30" spans="2:6" ht="19" x14ac:dyDescent="0.25">
      <c r="C30" s="56" t="s">
        <v>16</v>
      </c>
      <c r="D30" s="32"/>
      <c r="E30" s="33">
        <f>E16</f>
        <v>3000</v>
      </c>
      <c r="F30" s="31"/>
    </row>
    <row r="31" spans="2:6" ht="19" x14ac:dyDescent="0.25">
      <c r="C31" s="31"/>
      <c r="D31" s="31"/>
      <c r="E31" s="31"/>
      <c r="F31" s="31"/>
    </row>
    <row r="32" spans="2:6" ht="22" x14ac:dyDescent="0.3">
      <c r="C32" s="36" t="s">
        <v>18</v>
      </c>
      <c r="D32" s="36" t="s">
        <v>19</v>
      </c>
      <c r="E32" s="36" t="s">
        <v>20</v>
      </c>
      <c r="F32" s="31"/>
    </row>
    <row r="33" spans="3:6" ht="19" x14ac:dyDescent="0.25">
      <c r="C33" s="46" t="s">
        <v>21</v>
      </c>
      <c r="D33" s="47">
        <f>VLOOKUP($E$29&amp;"-"&amp;C33,'Tabela Complementar'!$A:$D,4,0)</f>
        <v>0.3</v>
      </c>
      <c r="E33" s="48">
        <f>$E$30*D33</f>
        <v>900</v>
      </c>
      <c r="F33" s="31"/>
    </row>
    <row r="34" spans="3:6" ht="19" x14ac:dyDescent="0.25">
      <c r="C34" s="49" t="s">
        <v>22</v>
      </c>
      <c r="D34" s="50">
        <f>VLOOKUP($E$29&amp;"-"&amp;C34,'Tabela Complementar'!$A:$D,4,0)</f>
        <v>0.5</v>
      </c>
      <c r="E34" s="51">
        <f t="shared" ref="E34:E38" si="1">$E$30*D34</f>
        <v>1500</v>
      </c>
      <c r="F34" s="31"/>
    </row>
    <row r="35" spans="3:6" ht="19" x14ac:dyDescent="0.25">
      <c r="C35" s="49" t="s">
        <v>23</v>
      </c>
      <c r="D35" s="50">
        <f>VLOOKUP($E$29&amp;"-"&amp;C35,'Tabela Complementar'!$A:$D,4,0)</f>
        <v>0.1</v>
      </c>
      <c r="E35" s="51">
        <f t="shared" si="1"/>
        <v>300</v>
      </c>
      <c r="F35" s="31"/>
    </row>
    <row r="36" spans="3:6" ht="19" x14ac:dyDescent="0.25">
      <c r="C36" s="49" t="s">
        <v>24</v>
      </c>
      <c r="D36" s="50">
        <f>VLOOKUP($E$29&amp;"-"&amp;C36,'Tabela Complementar'!$A:$D,4,0)</f>
        <v>0.1</v>
      </c>
      <c r="E36" s="51">
        <f t="shared" si="1"/>
        <v>300</v>
      </c>
      <c r="F36" s="31"/>
    </row>
    <row r="37" spans="3:6" ht="19" x14ac:dyDescent="0.25">
      <c r="C37" s="49" t="s">
        <v>25</v>
      </c>
      <c r="D37" s="50">
        <f>VLOOKUP($E$29&amp;"-"&amp;C37,'Tabela Complementar'!$A:$D,4,0)</f>
        <v>0</v>
      </c>
      <c r="E37" s="51">
        <f t="shared" si="1"/>
        <v>0</v>
      </c>
      <c r="F37" s="31"/>
    </row>
    <row r="38" spans="3:6" ht="19" x14ac:dyDescent="0.25">
      <c r="C38" s="52" t="s">
        <v>26</v>
      </c>
      <c r="D38" s="53">
        <f>VLOOKUP($E$29&amp;"-"&amp;C38,'Tabela Complementar'!$A:$D,4,0)</f>
        <v>0</v>
      </c>
      <c r="E38" s="54">
        <f t="shared" si="1"/>
        <v>0</v>
      </c>
      <c r="F38" s="31"/>
    </row>
    <row r="39" spans="3:6" ht="19" x14ac:dyDescent="0.25">
      <c r="C39" s="37"/>
      <c r="D39" s="37"/>
      <c r="E39" s="38">
        <f>SUM(E33:E38)</f>
        <v>3000</v>
      </c>
      <c r="F39" s="31"/>
    </row>
    <row r="40" spans="3:6" ht="19" x14ac:dyDescent="0.25">
      <c r="C40" s="34"/>
      <c r="D40" s="34"/>
      <c r="E40" s="34"/>
      <c r="F40" s="31"/>
    </row>
    <row r="41" spans="3:6" ht="19" x14ac:dyDescent="0.25">
      <c r="C41" s="34"/>
      <c r="D41" s="34"/>
      <c r="E41" s="34"/>
      <c r="F41" s="31"/>
    </row>
    <row r="42" spans="3:6" ht="19" x14ac:dyDescent="0.25">
      <c r="C42" s="34"/>
      <c r="D42" s="34"/>
      <c r="E42" s="34"/>
      <c r="F42" s="31"/>
    </row>
    <row r="43" spans="3:6" ht="19" x14ac:dyDescent="0.25">
      <c r="C43" s="31"/>
      <c r="D43" s="31"/>
      <c r="E43" s="31"/>
      <c r="F43" s="31"/>
    </row>
    <row r="44" spans="3:6" ht="19" x14ac:dyDescent="0.25">
      <c r="C44" s="31"/>
      <c r="D44" s="31"/>
      <c r="E44" s="31"/>
      <c r="F44" s="31"/>
    </row>
    <row r="45" spans="3:6" ht="19" x14ac:dyDescent="0.25">
      <c r="C45" s="31"/>
      <c r="D45" s="31"/>
      <c r="E45" s="31"/>
      <c r="F45" s="31"/>
    </row>
  </sheetData>
  <mergeCells count="12">
    <mergeCell ref="C29:D29"/>
    <mergeCell ref="C28:E28"/>
    <mergeCell ref="C18:D18"/>
    <mergeCell ref="C10:E10"/>
    <mergeCell ref="C20:E20"/>
    <mergeCell ref="C12:D12"/>
    <mergeCell ref="C16:D16"/>
    <mergeCell ref="C11:D11"/>
    <mergeCell ref="C13:D13"/>
    <mergeCell ref="C15:D15"/>
    <mergeCell ref="C17:D17"/>
    <mergeCell ref="C14:D14"/>
  </mergeCells>
  <dataValidations count="1">
    <dataValidation type="list" allowBlank="1" showInputMessage="1" showErrorMessage="1" sqref="E29" xr:uid="{2B3DB1B4-A5C7-E54C-8A18-6855BCDAE6E6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AA20-E822-B145-A226-F4645C6CD637}">
  <dimension ref="A13:D32"/>
  <sheetViews>
    <sheetView showGridLines="0" showRowColHeaders="0" workbookViewId="0">
      <selection activeCell="A14" sqref="A1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 x14ac:dyDescent="0.2"/>
  <cols>
    <col min="1" max="1" width="29.6640625" customWidth="1"/>
    <col min="2" max="2" width="18.83203125" customWidth="1"/>
    <col min="3" max="3" width="25.1640625" customWidth="1"/>
    <col min="4" max="4" width="13.5" style="3" customWidth="1"/>
  </cols>
  <sheetData>
    <row r="13" spans="1:4" ht="22" x14ac:dyDescent="0.3">
      <c r="A13" s="36" t="s">
        <v>27</v>
      </c>
      <c r="B13" s="36" t="s">
        <v>17</v>
      </c>
      <c r="C13" s="36" t="s">
        <v>18</v>
      </c>
      <c r="D13" s="36" t="s">
        <v>18</v>
      </c>
    </row>
    <row r="14" spans="1:4" ht="19" x14ac:dyDescent="0.25">
      <c r="A14" t="str">
        <f>B14&amp;"-"&amp;C14</f>
        <v>CONSERVADOR-PAPEL</v>
      </c>
      <c r="B14" t="s">
        <v>14</v>
      </c>
      <c r="C14" s="34" t="s">
        <v>21</v>
      </c>
      <c r="D14" s="35">
        <v>0.3</v>
      </c>
    </row>
    <row r="15" spans="1:4" ht="19" x14ac:dyDescent="0.25">
      <c r="A15" t="str">
        <f t="shared" ref="A15:A31" si="0">B15&amp;"-"&amp;C15</f>
        <v>CONSERVADOR-TIJOLO</v>
      </c>
      <c r="B15" t="s">
        <v>14</v>
      </c>
      <c r="C15" s="34" t="s">
        <v>22</v>
      </c>
      <c r="D15" s="35">
        <v>0.5</v>
      </c>
    </row>
    <row r="16" spans="1:4" ht="19" x14ac:dyDescent="0.25">
      <c r="A16" t="str">
        <f t="shared" si="0"/>
        <v>CONSERVADOR-HIBRIDOS</v>
      </c>
      <c r="B16" t="s">
        <v>14</v>
      </c>
      <c r="C16" s="34" t="s">
        <v>23</v>
      </c>
      <c r="D16" s="35">
        <v>0.1</v>
      </c>
    </row>
    <row r="17" spans="1:4" ht="19" x14ac:dyDescent="0.25">
      <c r="A17" t="str">
        <f t="shared" si="0"/>
        <v>CONSERVADOR-FOFs</v>
      </c>
      <c r="B17" t="s">
        <v>14</v>
      </c>
      <c r="C17" s="34" t="s">
        <v>24</v>
      </c>
      <c r="D17" s="35">
        <v>0.1</v>
      </c>
    </row>
    <row r="18" spans="1:4" ht="19" x14ac:dyDescent="0.25">
      <c r="A18" t="str">
        <f t="shared" si="0"/>
        <v>CONSERVADOR-DESENVOLVIMENTO</v>
      </c>
      <c r="B18" t="s">
        <v>14</v>
      </c>
      <c r="C18" s="34" t="s">
        <v>25</v>
      </c>
      <c r="D18" s="35">
        <v>0</v>
      </c>
    </row>
    <row r="19" spans="1:4" ht="20" thickBot="1" x14ac:dyDescent="0.3">
      <c r="A19" s="39" t="str">
        <f t="shared" si="0"/>
        <v>CONSERVADOR-HOTELARIAS</v>
      </c>
      <c r="B19" s="39" t="s">
        <v>14</v>
      </c>
      <c r="C19" s="40" t="s">
        <v>26</v>
      </c>
      <c r="D19" s="41">
        <v>0</v>
      </c>
    </row>
    <row r="20" spans="1:4" ht="20" thickTop="1" x14ac:dyDescent="0.25">
      <c r="A20" t="str">
        <f t="shared" si="0"/>
        <v>MODERADO-PAPEL</v>
      </c>
      <c r="B20" t="s">
        <v>15</v>
      </c>
      <c r="C20" s="34" t="s">
        <v>21</v>
      </c>
      <c r="D20" s="35">
        <v>0.32</v>
      </c>
    </row>
    <row r="21" spans="1:4" ht="19" x14ac:dyDescent="0.25">
      <c r="A21" t="str">
        <f t="shared" si="0"/>
        <v>MODERADO-TIJOLO</v>
      </c>
      <c r="B21" t="s">
        <v>15</v>
      </c>
      <c r="C21" s="34" t="s">
        <v>22</v>
      </c>
      <c r="D21" s="35">
        <v>0.35</v>
      </c>
    </row>
    <row r="22" spans="1:4" ht="19" x14ac:dyDescent="0.25">
      <c r="A22" t="str">
        <f t="shared" si="0"/>
        <v>MODERADO-HIBRIDOS</v>
      </c>
      <c r="B22" t="s">
        <v>15</v>
      </c>
      <c r="C22" s="34" t="s">
        <v>23</v>
      </c>
      <c r="D22" s="35">
        <v>0.08</v>
      </c>
    </row>
    <row r="23" spans="1:4" ht="19" x14ac:dyDescent="0.25">
      <c r="A23" t="str">
        <f t="shared" si="0"/>
        <v>MODERADO-FOFs</v>
      </c>
      <c r="B23" t="s">
        <v>15</v>
      </c>
      <c r="C23" s="34" t="s">
        <v>24</v>
      </c>
      <c r="D23" s="35">
        <v>0.05</v>
      </c>
    </row>
    <row r="24" spans="1:4" ht="19" x14ac:dyDescent="0.25">
      <c r="A24" t="str">
        <f t="shared" si="0"/>
        <v>MODERADO-DESENVOLVIMENTO</v>
      </c>
      <c r="B24" t="s">
        <v>15</v>
      </c>
      <c r="C24" s="34" t="s">
        <v>25</v>
      </c>
      <c r="D24" s="35">
        <v>0.1</v>
      </c>
    </row>
    <row r="25" spans="1:4" ht="20" thickBot="1" x14ac:dyDescent="0.3">
      <c r="A25" s="39" t="str">
        <f t="shared" si="0"/>
        <v>MODERADO-HOTELARIAS</v>
      </c>
      <c r="B25" s="39" t="s">
        <v>15</v>
      </c>
      <c r="C25" s="40" t="s">
        <v>26</v>
      </c>
      <c r="D25" s="41">
        <v>0.1</v>
      </c>
    </row>
    <row r="26" spans="1:4" ht="20" thickTop="1" x14ac:dyDescent="0.25">
      <c r="A26" t="str">
        <f t="shared" si="0"/>
        <v>AGRESSIVO-PAPEL</v>
      </c>
      <c r="B26" t="s">
        <v>13</v>
      </c>
      <c r="C26" s="34" t="s">
        <v>21</v>
      </c>
      <c r="D26" s="35">
        <v>0.5</v>
      </c>
    </row>
    <row r="27" spans="1:4" ht="19" x14ac:dyDescent="0.25">
      <c r="A27" t="str">
        <f t="shared" si="0"/>
        <v>AGRESSIVO-TIJOLO</v>
      </c>
      <c r="B27" t="s">
        <v>13</v>
      </c>
      <c r="C27" s="34" t="s">
        <v>22</v>
      </c>
      <c r="D27" s="35">
        <v>0.1</v>
      </c>
    </row>
    <row r="28" spans="1:4" ht="19" x14ac:dyDescent="0.25">
      <c r="A28" t="str">
        <f t="shared" si="0"/>
        <v>AGRESSIVO-HIBRIDOS</v>
      </c>
      <c r="B28" t="s">
        <v>13</v>
      </c>
      <c r="C28" s="34" t="s">
        <v>23</v>
      </c>
      <c r="D28" s="35">
        <v>0.05</v>
      </c>
    </row>
    <row r="29" spans="1:4" ht="19" x14ac:dyDescent="0.25">
      <c r="A29" t="str">
        <f t="shared" si="0"/>
        <v>AGRESSIVO-FOFs</v>
      </c>
      <c r="B29" t="s">
        <v>13</v>
      </c>
      <c r="C29" s="34" t="s">
        <v>24</v>
      </c>
      <c r="D29" s="35">
        <v>0.05</v>
      </c>
    </row>
    <row r="30" spans="1:4" ht="19" x14ac:dyDescent="0.25">
      <c r="A30" t="str">
        <f t="shared" si="0"/>
        <v>AGRESSIVO-DESENVOLVIMENTO</v>
      </c>
      <c r="B30" t="s">
        <v>13</v>
      </c>
      <c r="C30" s="34" t="s">
        <v>25</v>
      </c>
      <c r="D30" s="35">
        <v>0.2</v>
      </c>
    </row>
    <row r="31" spans="1:4" ht="19" x14ac:dyDescent="0.25">
      <c r="A31" t="str">
        <f t="shared" si="0"/>
        <v>AGRESSIVO-HOTELARIAS</v>
      </c>
      <c r="B31" t="s">
        <v>13</v>
      </c>
      <c r="C31" s="34" t="s">
        <v>26</v>
      </c>
      <c r="D31" s="35">
        <v>0.1</v>
      </c>
    </row>
    <row r="32" spans="1:4" ht="19" x14ac:dyDescent="0.25">
      <c r="D32" s="35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FII</vt:lpstr>
      <vt:lpstr>Tabela Complementar</vt:lpstr>
      <vt:lpstr>patrimonio</vt:lpstr>
      <vt:lpstr>percentual_investido</vt:lpstr>
      <vt:lpstr>prazo</vt:lpstr>
      <vt:lpstr>qtd_anos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Paulino da Silva Neto</dc:creator>
  <cp:lastModifiedBy>Jose Paulino da Silva Neto</cp:lastModifiedBy>
  <dcterms:created xsi:type="dcterms:W3CDTF">2025-12-22T13:55:22Z</dcterms:created>
  <dcterms:modified xsi:type="dcterms:W3CDTF">2025-12-22T20:15:40Z</dcterms:modified>
</cp:coreProperties>
</file>