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etra\OneDrive\Desktop\"/>
    </mc:Choice>
  </mc:AlternateContent>
  <xr:revisionPtr revIDLastSave="0" documentId="13_ncr:1_{92EFFFAB-4AAF-4E36-99B0-87BA537E7D6C}" xr6:coauthVersionLast="47" xr6:coauthVersionMax="47" xr10:uidLastSave="{00000000-0000-0000-0000-000000000000}"/>
  <bookViews>
    <workbookView xWindow="-110" yWindow="-110" windowWidth="19420" windowHeight="11020" xr2:uid="{C0D6E2EC-C4CF-4BC9-8A53-2CC67DF163A3}"/>
  </bookViews>
  <sheets>
    <sheet name="BMI" sheetId="2" r:id="rId1"/>
    <sheet name="Heart rate" sheetId="3" r:id="rId2"/>
    <sheet name="Dashboard" sheetId="9" r:id="rId3"/>
  </sheets>
  <definedNames>
    <definedName name="ExternalData_1" localSheetId="0" hidden="1">BMI!$A$1:$I$68</definedName>
    <definedName name="ExternalData_1" localSheetId="1" hidden="1">'Heart rate'!$A$1:$B$1048568</definedName>
  </definedNames>
  <calcPr calcId="191029"/>
  <pivotCaches>
    <pivotCache cacheId="5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3" l="1"/>
  <c r="D14" i="3"/>
  <c r="D15" i="3"/>
  <c r="D12" i="3"/>
  <c r="E3" i="3"/>
  <c r="I4" i="3" s="1"/>
  <c r="E4" i="3"/>
  <c r="E5" i="3"/>
  <c r="E6" i="3"/>
  <c r="E7" i="3"/>
  <c r="E8" i="3"/>
  <c r="E2" i="3"/>
  <c r="I3" i="3" s="1"/>
  <c r="N26" i="2"/>
  <c r="N27" i="2"/>
  <c r="N28" i="2"/>
  <c r="N29" i="2"/>
  <c r="N25" i="2"/>
  <c r="P5" i="2"/>
  <c r="P7" i="2"/>
  <c r="N3" i="2"/>
  <c r="N4" i="2"/>
  <c r="N5" i="2"/>
  <c r="N6" i="2"/>
  <c r="N7" i="2"/>
  <c r="N8" i="2"/>
  <c r="N9" i="2"/>
  <c r="O9" i="2" s="1"/>
  <c r="P9" i="2" s="1"/>
  <c r="N2" i="2"/>
  <c r="M3" i="2"/>
  <c r="M4" i="2"/>
  <c r="M5" i="2"/>
  <c r="M6" i="2"/>
  <c r="M7" i="2"/>
  <c r="M8" i="2"/>
  <c r="M9" i="2"/>
  <c r="M2" i="2"/>
  <c r="O3" i="2" l="1"/>
  <c r="P3" i="2" s="1"/>
  <c r="O6" i="2"/>
  <c r="P6" i="2" s="1"/>
  <c r="O8" i="2"/>
  <c r="P8" i="2" s="1"/>
  <c r="O7" i="2"/>
  <c r="O5" i="2"/>
  <c r="O2" i="2"/>
  <c r="O4" i="2"/>
  <c r="P4" i="2" s="1"/>
  <c r="P2" i="2" l="1"/>
  <c r="M14" i="2" s="1"/>
  <c r="M12" i="2" l="1"/>
  <c r="M22" i="2" s="1"/>
  <c r="M13" i="2"/>
  <c r="M2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90ED7-4A36-46A3-9950-86C961BBAFD7}" keepAlive="1" name="Query - heartrate_seconds_merged" description="Connection to the 'heartrate_seconds_merged' query in the workbook." type="5" refreshedVersion="8" background="1" saveData="1">
    <dbPr connection="Provider=Microsoft.Mashup.OleDb.1;Data Source=$Workbook$;Location=heartrate_seconds_merged;Extended Properties=&quot;&quot;" command="SELECT * FROM [heartrate_seconds_merged]"/>
  </connection>
  <connection id="2" xr16:uid="{F13F7630-A99A-4FA4-BA5E-B668787CEE27}" keepAlive="1" name="Query - heartrate_seconds_merged (2)" description="Connection to the 'heartrate_seconds_merged (2)' query in the workbook." type="5" refreshedVersion="8" background="1" saveData="1">
    <dbPr connection="Provider=Microsoft.Mashup.OleDb.1;Data Source=$Workbook$;Location=&quot;heartrate_seconds_merged (2)&quot;;Extended Properties=&quot;&quot;" command="SELECT * FROM [heartrate_seconds_merged (2)]"/>
  </connection>
  <connection id="3" xr16:uid="{C287700B-6BB9-46A3-8B07-9B999EF4BD8A}" keepAlive="1" name="Query - heartrate_seconds_merged (3)" description="Connection to the 'heartrate_seconds_merged (3)' query in the workbook." type="5" refreshedVersion="8" background="1" saveData="1">
    <dbPr connection="Provider=Microsoft.Mashup.OleDb.1;Data Source=$Workbook$;Location=&quot;heartrate_seconds_merged (3)&quot;;Extended Properties=&quot;&quot;" command="SELECT * FROM [heartrate_seconds_merged (3)]"/>
  </connection>
  <connection id="4" xr16:uid="{04183C56-4D18-4B25-A19F-62DEA16609F6}" keepAlive="1" name="Query - heartrate_seconds_merged (4)" description="Connection to the 'heartrate_seconds_merged (4)' query in the workbook." type="5" refreshedVersion="8" background="1" saveData="1">
    <dbPr connection="Provider=Microsoft.Mashup.OleDb.1;Data Source=$Workbook$;Location=&quot;heartrate_seconds_merged (4)&quot;;Extended Properties=&quot;&quot;" command="SELECT * FROM [heartrate_seconds_merged (4)]"/>
  </connection>
  <connection id="5" xr16:uid="{9AADF501-84A7-4E8F-9754-4B6CA12C6C38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</connections>
</file>

<file path=xl/sharedStrings.xml><?xml version="1.0" encoding="utf-8"?>
<sst xmlns="http://schemas.openxmlformats.org/spreadsheetml/2006/main" count="117" uniqueCount="45">
  <si>
    <t>Id</t>
  </si>
  <si>
    <t>Date.1</t>
  </si>
  <si>
    <t>Date.2</t>
  </si>
  <si>
    <t>Date.3</t>
  </si>
  <si>
    <t>WeightKg</t>
  </si>
  <si>
    <t>WeightPounds</t>
  </si>
  <si>
    <t>BMI</t>
  </si>
  <si>
    <t>IsManualReport</t>
  </si>
  <si>
    <t>LogId</t>
  </si>
  <si>
    <t>PM</t>
  </si>
  <si>
    <t>AM</t>
  </si>
  <si>
    <t>AVG BMI</t>
  </si>
  <si>
    <t>TOTAL BMI</t>
  </si>
  <si>
    <t>ID</t>
  </si>
  <si>
    <t>OBESE</t>
  </si>
  <si>
    <t>BMI Category</t>
  </si>
  <si>
    <t xml:space="preserve">Targeted audience for weight reduce </t>
  </si>
  <si>
    <t>NO. OF TIMES READINGS TAKEN</t>
  </si>
  <si>
    <t>OVERWEIGHT</t>
  </si>
  <si>
    <t>HEALTHY</t>
  </si>
  <si>
    <t>Criteria:-</t>
  </si>
  <si>
    <t>If BMI 18.5 to 25, Healthy</t>
  </si>
  <si>
    <t>If BMI 25 to &lt;30, Overweight</t>
  </si>
  <si>
    <t>If BMI 30 or more, Obese</t>
  </si>
  <si>
    <t>Potential Customer</t>
  </si>
  <si>
    <t>Potential Customer ID</t>
  </si>
  <si>
    <t>Category</t>
  </si>
  <si>
    <t>Least prominent customer</t>
  </si>
  <si>
    <t>Data taken count</t>
  </si>
  <si>
    <t>Heartbeat rate</t>
  </si>
  <si>
    <t>Count of category</t>
  </si>
  <si>
    <t>Danger</t>
  </si>
  <si>
    <t>No Danger</t>
  </si>
  <si>
    <t>Criteria:</t>
  </si>
  <si>
    <t>If Hearbeat Rate &gt; 185, Risky</t>
  </si>
  <si>
    <t>If Hearbeat Rate &lt;= 185, OK</t>
  </si>
  <si>
    <t>185 , Danger</t>
  </si>
  <si>
    <t>185 , No Danger</t>
  </si>
  <si>
    <t>Average Heart beat</t>
  </si>
  <si>
    <t>Heatbeat Rate</t>
  </si>
  <si>
    <t>Healthy</t>
  </si>
  <si>
    <t>Obese</t>
  </si>
  <si>
    <t>Overweight</t>
  </si>
  <si>
    <t>Count of ID</t>
  </si>
  <si>
    <t>The potential customers for Leanfit are those whose heartbeat is greater than 185 and are overweight and 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</si>
</sst>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2" xfId="0" applyBorder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49" fontId="1" fillId="0" borderId="1" xfId="0" applyNumberFormat="1" applyFont="1" applyBorder="1"/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49" fontId="1" fillId="6" borderId="1" xfId="0" applyNumberFormat="1" applyFont="1" applyFill="1" applyBorder="1"/>
    <xf numFmtId="0" fontId="0" fillId="6" borderId="0" xfId="0" applyFill="1"/>
    <xf numFmtId="2" fontId="0" fillId="6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pivotButton="1"/>
    <xf numFmtId="0" fontId="0" fillId="0" borderId="0" xfId="0" applyNumberFormat="1"/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alignment horizontal="general" vertical="center" textRotation="0" wrapText="0" indent="0" justifyLastLine="0" shrinkToFit="0" readingOrder="0"/>
    </dxf>
    <dxf>
      <font>
        <b/>
      </font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4" formatCode="[$-F400]h:mm:ss\ AM/PM"/>
    </dxf>
    <dxf>
      <numFmt numFmtId="19" formatCode="dd/mm/yyyy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5" Type="http://schemas.microsoft.com/office/2017/10/relationships/person" Target="persons/person0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Relationship Id="rId14" Type="http://schemas.microsoft.com/office/2017/10/relationships/person" Target="persons/pers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[TASK1.xlsx]Dashboard!PivotTable42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Dashboard!$A$4:$A$6</c:f>
              <c:strCache>
                <c:ptCount val="3"/>
                <c:pt idx="0">
                  <c:v>Healthy</c:v>
                </c:pt>
                <c:pt idx="1">
                  <c:v>Obese</c:v>
                </c:pt>
                <c:pt idx="2">
                  <c:v>Overweight</c:v>
                </c:pt>
              </c:strCache>
            </c:strRef>
          </c:cat>
          <c:val>
            <c:numRef>
              <c:f>Dashboard!$B$4:$B$6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4-4DED-AB4F-8B9D0B10B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37056"/>
        <c:axId val="328624720"/>
      </c:barChart>
      <c:catAx>
        <c:axId val="1413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24720"/>
        <c:crosses val="autoZero"/>
        <c:auto val="1"/>
        <c:lblAlgn val="ctr"/>
        <c:lblOffset val="100"/>
        <c:noMultiLvlLbl val="0"/>
      </c:catAx>
      <c:valAx>
        <c:axId val="3286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'Heart rate'!$I$2</c:f>
              <c:strCache>
                <c:ptCount val="1"/>
                <c:pt idx="0">
                  <c:v>Count of category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06-4D29-A693-B4BA33476A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06-4D29-A693-B4BA33476A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'Heart rate'!$H$3:$H$4</c:f>
              <c:strCache>
                <c:ptCount val="2"/>
                <c:pt idx="0">
                  <c:v>Danger</c:v>
                </c:pt>
                <c:pt idx="1">
                  <c:v>No Danger</c:v>
                </c:pt>
              </c:strCache>
            </c:strRef>
          </c:cat>
          <c:val>
            <c:numRef>
              <c:f>'Heart rate'!$I$3:$I$4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6-4D29-A693-B4BA33476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587375</xdr:colOff>
      <xdr:row>0</xdr:row>
      <xdr:rowOff>3175</xdr:rowOff>
    </xdr:from>
    <xdr:to>
      <xdr:col>8</xdr:col>
      <xdr:colOff>146050</xdr:colOff>
      <xdr:row>11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B2B27-42BE-3011-0D52-72ACB65E2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438150</xdr:colOff>
      <xdr:row>1</xdr:row>
      <xdr:rowOff>63500</xdr:rowOff>
    </xdr:from>
    <xdr:to>
      <xdr:col>12</xdr:col>
      <xdr:colOff>581025</xdr:colOff>
      <xdr:row>11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22D20-1BAE-476F-B52E-B9A795BE1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tra" refreshedDate="45343.746363425926" createdVersion="8" refreshedVersion="8" minRefreshableVersion="3" recordCount="8" xr:uid="{FFE5BF62-88F0-44F0-97D8-CBDBBEE76165}">
  <cacheSource type="worksheet">
    <worksheetSource ref="L1:P9" sheet="BMI"/>
  </cacheSource>
  <cacheFields count="5">
    <cacheField name="ID" numFmtId="49">
      <sharedItems containsSemiMixedTypes="0" containsString="0" containsNumber="1" containsInteger="1" minValue="1503960366" maxValue="8877689391"/>
    </cacheField>
    <cacheField name="NO. OF TIMES READINGS TAKEN" numFmtId="0">
      <sharedItems containsSemiMixedTypes="0" containsString="0" containsNumber="1" containsInteger="1" minValue="1" maxValue="30"/>
    </cacheField>
    <cacheField name="TOTAL BMI" numFmtId="0">
      <sharedItems containsSemiMixedTypes="0" containsString="0" containsNumber="1" minValue="28" maxValue="720.83999252319336"/>
    </cacheField>
    <cacheField name="AVG BMI" numFmtId="2">
      <sharedItems containsSemiMixedTypes="0" containsString="0" containsNumber="1" minValue="21.570000648498549" maxValue="47.540000915527301"/>
    </cacheField>
    <cacheField name="BMI Category" numFmtId="0">
      <sharedItems count="3">
        <s v="Healthy"/>
        <s v="Obese"/>
        <s v="Overweigh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503960366"/>
    <n v="2"/>
    <n v="45.299999237060597"/>
    <n v="22.649999618530298"/>
    <x v="0"/>
  </r>
  <r>
    <n v="1927972279"/>
    <n v="1"/>
    <n v="47.540000915527301"/>
    <n v="47.540000915527301"/>
    <x v="1"/>
  </r>
  <r>
    <n v="2873212765"/>
    <n v="2"/>
    <n v="43.140001296997099"/>
    <n v="21.570000648498549"/>
    <x v="0"/>
  </r>
  <r>
    <n v="4319703577"/>
    <n v="2"/>
    <n v="54.829999923706097"/>
    <n v="27.414999961853049"/>
    <x v="2"/>
  </r>
  <r>
    <n v="4558609924"/>
    <n v="5"/>
    <n v="136.06999969482422"/>
    <n v="27.213999938964843"/>
    <x v="2"/>
  </r>
  <r>
    <n v="5577150313"/>
    <n v="1"/>
    <n v="28"/>
    <n v="28"/>
    <x v="2"/>
  </r>
  <r>
    <n v="6962181067"/>
    <n v="30"/>
    <n v="720.83999252319336"/>
    <n v="24.027999750773112"/>
    <x v="0"/>
  </r>
  <r>
    <n v="8877689391"/>
    <n v="24"/>
    <n v="611.69000053405773"/>
    <n v="25.48708335558573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93093-435B-4DF0-873B-E722ECA57EC9}" name="PivotTable42" cacheId="5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6" firstHeaderRow="1" firstDataRow="1" firstDataCol="1"/>
  <pivotFields count="5"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unt of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9896484-A41F-4B8F-AD3A-9A8D58B8CF92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Date.1" tableColumnId="2"/>
      <queryTableField id="3" name="Date.2" tableColumnId="3"/>
      <queryTableField id="4" name="Date.3" tableColumnId="4"/>
      <queryTableField id="5" name="WeightKg" tableColumnId="5"/>
      <queryTableField id="6" name="WeightPounds" tableColumnId="6"/>
      <queryTableField id="7" name="BMI" tableColumnId="7"/>
      <queryTableField id="8" name="IsManualReport" tableColumnId="8"/>
      <queryTableField id="9" name="LogI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FCBBB0-DFAF-49B8-B098-CF4853E2A134}" autoFormatId="16" applyNumberFormats="0" applyBorderFormats="0" applyFontFormats="0" applyPatternFormats="0" applyAlignmentFormats="0" applyWidthHeightFormats="0">
  <queryTableRefresh nextId="9" unboundColumnsRight="3">
    <queryTableFields count="5">
      <queryTableField id="1" name="Id" tableColumnId="1"/>
      <queryTableField id="2" name="Average heart beat" tableColumnId="2"/>
      <queryTableField id="3" dataBound="0" tableColumnId="3"/>
      <queryTableField id="5" dataBound="0" tableColumnId="5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3EF2C-3B52-484F-B3DB-EE9C79A5A869}" name="weightLogInfo_merged" displayName="weightLogInfo_merged" ref="A1:I68" tableType="queryTable" totalsRowShown="0" headerRowDxfId="14">
  <tableColumns count="9">
    <tableColumn id="1" xr3:uid="{60BD9E0C-F56A-4C65-A23A-D6A4BF61D7E8}" uniqueName="1" name="Id" queryTableFieldId="1"/>
    <tableColumn id="2" xr3:uid="{FED905AD-2134-44A0-A354-2A987823B993}" uniqueName="2" name="Date.1" queryTableFieldId="2" dataDxfId="13"/>
    <tableColumn id="3" xr3:uid="{A204D86E-3FEA-4FA2-B19F-125C6F4EE04D}" uniqueName="3" name="Date.2" queryTableFieldId="3" dataDxfId="12"/>
    <tableColumn id="4" xr3:uid="{98A1D7CE-BD4D-4FE6-9869-28EC9A9A6098}" uniqueName="4" name="Date.3" queryTableFieldId="4" dataDxfId="11"/>
    <tableColumn id="5" xr3:uid="{C18524F5-752A-4D4B-802B-4E977A93E178}" uniqueName="5" name="WeightKg" queryTableFieldId="5" dataDxfId="10"/>
    <tableColumn id="6" xr3:uid="{754A2E77-D1FF-451B-BD84-3E1062857566}" uniqueName="6" name="WeightPounds" queryTableFieldId="6" dataDxfId="9"/>
    <tableColumn id="7" xr3:uid="{BADED52C-DBE6-4E91-A357-56AFFBC8BAD3}" uniqueName="7" name="BMI" queryTableFieldId="7" dataDxfId="8"/>
    <tableColumn id="8" xr3:uid="{E705F661-D76C-492B-8EA2-D97EBEF02810}" uniqueName="8" name="IsManualReport" queryTableFieldId="8" dataDxfId="7"/>
    <tableColumn id="9" xr3:uid="{35376451-4F93-4B9A-A9B0-1388DF3A349C}" uniqueName="9" name="LogId" queryTableFieldId="9" dataDxfId="6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D94E46-6CE1-422B-8B52-375B4082F733}" name="heartrate_seconds_merged" displayName="heartrate_seconds_merged" ref="A1:E1048568" tableType="queryTable" headerRowDxfId="5">
  <autoFilter ref="A1:E1048568" xr:uid="{F6D94E46-6CE1-422B-8B52-375B4082F73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4651B72-87C1-4735-803F-46357584C6E5}" uniqueName="1" name="Id" totalsRowLabel="Total" queryTableFieldId="1"/>
    <tableColumn id="2" xr3:uid="{00F43153-4CF2-47AA-A59C-3D9C230DACAD}" uniqueName="2" name="Average Heart beat" queryTableFieldId="2" dataDxfId="4"/>
    <tableColumn id="3" xr3:uid="{6182F395-67C5-4FE1-9A42-4F701E7E957B}" uniqueName="3" name="Data taken count" queryTableFieldId="3" dataDxfId="3"/>
    <tableColumn id="5" xr3:uid="{6AF47859-3CBD-413A-B745-050D1A4A135A}" uniqueName="5" name="Heartbeat rate" totalsRowFunction="sum" queryTableFieldId="5" dataDxfId="2" totalsRowDxfId="1"/>
    <tableColumn id="7" xr3:uid="{13A8E690-CF51-48D3-BAC0-54671B5EBEBD}" uniqueName="7" name="Category" queryTableFieldId="7" dataDxfId="0">
      <calculatedColumnFormula>IF(#REF!=1,"high BP", "Normal")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AA32-8515-42B6-A646-8D20C86C5173}">
  <dimension ref="A1:P68"/>
  <sheetViews>
    <sheetView tabSelected="1" workbookViewId="0">
      <selection activeCell="L1" sqref="L1:P9"/>
    </sheetView>
  </sheetViews>
  <sheetFormatPr defaultRowHeight="14.5" x14ac:dyDescent="0.35"/>
  <cols>
    <col min="1" max="1" width="11" bestFit="1" customWidth="1"/>
    <col min="2" max="2" width="10.36328125" bestFit="1" customWidth="1"/>
    <col min="3" max="4" width="8.6328125" bestFit="1" customWidth="1"/>
    <col min="5" max="5" width="12" style="3" bestFit="1" customWidth="1"/>
    <col min="6" max="6" width="15.6328125" style="3" bestFit="1" customWidth="1"/>
    <col min="7" max="7" width="12" style="3" bestFit="1" customWidth="1"/>
    <col min="8" max="8" width="16.81640625" bestFit="1" customWidth="1"/>
    <col min="9" max="9" width="16.6328125" style="4" bestFit="1" customWidth="1"/>
    <col min="12" max="12" width="22.54296875" bestFit="1" customWidth="1"/>
    <col min="13" max="13" width="32.08984375" bestFit="1" customWidth="1"/>
    <col min="14" max="14" width="23.08984375" customWidth="1"/>
    <col min="15" max="15" width="11.36328125" bestFit="1" customWidth="1"/>
    <col min="16" max="16" width="14.36328125" bestFit="1" customWidth="1"/>
    <col min="17" max="17" width="12.81640625" bestFit="1" customWidth="1"/>
  </cols>
  <sheetData>
    <row r="1" spans="1:16" s="6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8" t="s">
        <v>8</v>
      </c>
      <c r="L1" s="12" t="s">
        <v>13</v>
      </c>
      <c r="M1" s="12" t="s">
        <v>17</v>
      </c>
      <c r="N1" s="12" t="s">
        <v>12</v>
      </c>
      <c r="O1" s="12" t="s">
        <v>11</v>
      </c>
      <c r="P1" s="12" t="s">
        <v>15</v>
      </c>
    </row>
    <row r="2" spans="1:16" x14ac:dyDescent="0.35">
      <c r="A2">
        <v>1503960366</v>
      </c>
      <c r="B2" s="1">
        <v>42492</v>
      </c>
      <c r="C2" s="2">
        <v>0.49998842592592591</v>
      </c>
      <c r="D2" t="s">
        <v>9</v>
      </c>
      <c r="E2" s="3">
        <v>52.599998474121101</v>
      </c>
      <c r="F2" s="3">
        <v>115.963146545323</v>
      </c>
      <c r="G2" s="3">
        <v>22.649999618530298</v>
      </c>
      <c r="H2" s="3" t="b">
        <v>1</v>
      </c>
      <c r="I2" s="4">
        <v>1462233599000</v>
      </c>
      <c r="L2" s="13">
        <v>1503960366</v>
      </c>
      <c r="M2">
        <f>COUNTIF(weightLogInfo_merged[Id],L2)</f>
        <v>2</v>
      </c>
      <c r="N2">
        <f>SUMIF(weightLogInfo_merged[Id],L2,weightLogInfo_merged[BMI])</f>
        <v>45.299999237060597</v>
      </c>
      <c r="O2" s="3">
        <f>N2/M2</f>
        <v>22.649999618530298</v>
      </c>
      <c r="P2" t="str">
        <f>IF(AND(O2&gt;18.5,O2&lt;25),"Healthy",IF(O2&gt;30,"Obese","Overweight"))</f>
        <v>Healthy</v>
      </c>
    </row>
    <row r="3" spans="1:16" x14ac:dyDescent="0.35">
      <c r="A3">
        <v>1503960366</v>
      </c>
      <c r="B3" s="1">
        <v>42493</v>
      </c>
      <c r="C3" s="2">
        <v>0.49998842592592591</v>
      </c>
      <c r="D3" t="s">
        <v>9</v>
      </c>
      <c r="E3" s="3">
        <v>52.599998474121101</v>
      </c>
      <c r="F3" s="3">
        <v>115.963146545323</v>
      </c>
      <c r="G3" s="3">
        <v>22.649999618530298</v>
      </c>
      <c r="H3" s="3" t="b">
        <v>1</v>
      </c>
      <c r="I3" s="4">
        <v>1462319999000</v>
      </c>
      <c r="L3" s="18">
        <v>1927972279</v>
      </c>
      <c r="M3" s="19">
        <f>COUNTIF(weightLogInfo_merged[Id],L3)</f>
        <v>1</v>
      </c>
      <c r="N3" s="19">
        <f>SUMIF(weightLogInfo_merged[Id],L3,weightLogInfo_merged[BMI])</f>
        <v>47.540000915527301</v>
      </c>
      <c r="O3" s="20">
        <f t="shared" ref="O3:O9" si="0">N3/M3</f>
        <v>47.540000915527301</v>
      </c>
      <c r="P3" s="19" t="str">
        <f t="shared" ref="P3:P9" si="1">IF(AND(O3&gt;18.5,O3&lt;25),"Healthy",IF(O3&gt;30,"Obese","Overweight"))</f>
        <v>Obese</v>
      </c>
    </row>
    <row r="4" spans="1:16" x14ac:dyDescent="0.35">
      <c r="A4">
        <v>1927972279</v>
      </c>
      <c r="B4" s="1">
        <v>42473</v>
      </c>
      <c r="C4" s="2">
        <v>4.7824074074074074E-2</v>
      </c>
      <c r="D4" t="s">
        <v>10</v>
      </c>
      <c r="E4" s="3">
        <v>133.5</v>
      </c>
      <c r="F4" s="3">
        <v>294.31712001697503</v>
      </c>
      <c r="G4" s="3">
        <v>47.540000915527301</v>
      </c>
      <c r="H4" s="3" t="b">
        <v>0</v>
      </c>
      <c r="I4" s="4">
        <v>1460509732000</v>
      </c>
      <c r="L4" s="13">
        <v>2873212765</v>
      </c>
      <c r="M4">
        <f>COUNTIF(weightLogInfo_merged[Id],L4)</f>
        <v>2</v>
      </c>
      <c r="N4">
        <f>SUMIF(weightLogInfo_merged[Id],L4,weightLogInfo_merged[BMI])</f>
        <v>43.140001296997099</v>
      </c>
      <c r="O4" s="3">
        <f t="shared" si="0"/>
        <v>21.570000648498549</v>
      </c>
      <c r="P4" t="str">
        <f t="shared" si="1"/>
        <v>Healthy</v>
      </c>
    </row>
    <row r="5" spans="1:16" x14ac:dyDescent="0.35">
      <c r="A5">
        <v>2873212765</v>
      </c>
      <c r="B5" s="1">
        <v>42481</v>
      </c>
      <c r="C5" s="2">
        <v>0.49998842592592591</v>
      </c>
      <c r="D5" t="s">
        <v>9</v>
      </c>
      <c r="E5" s="3">
        <v>56.700000762939503</v>
      </c>
      <c r="F5" s="3">
        <v>125.00210434088901</v>
      </c>
      <c r="G5" s="3">
        <v>21.450000762939499</v>
      </c>
      <c r="H5" s="3" t="b">
        <v>1</v>
      </c>
      <c r="I5" s="4">
        <v>1461283199000</v>
      </c>
      <c r="L5" s="18">
        <v>4319703577</v>
      </c>
      <c r="M5" s="19">
        <f>COUNTIF(weightLogInfo_merged[Id],L5)</f>
        <v>2</v>
      </c>
      <c r="N5" s="19">
        <f>SUMIF(weightLogInfo_merged[Id],L5,weightLogInfo_merged[BMI])</f>
        <v>54.829999923706097</v>
      </c>
      <c r="O5" s="20">
        <f t="shared" si="0"/>
        <v>27.414999961853049</v>
      </c>
      <c r="P5" s="19" t="str">
        <f>IF(AND(O5&gt;18.5,O5&lt;25),"Healthy",IF(O5&gt;30,"Obese","Overweight"))</f>
        <v>Overweight</v>
      </c>
    </row>
    <row r="6" spans="1:16" x14ac:dyDescent="0.35">
      <c r="A6">
        <v>2873212765</v>
      </c>
      <c r="B6" s="1">
        <v>42502</v>
      </c>
      <c r="C6" s="2">
        <v>0.49998842592592591</v>
      </c>
      <c r="D6" t="s">
        <v>9</v>
      </c>
      <c r="E6" s="3">
        <v>57.299999237060497</v>
      </c>
      <c r="F6" s="3">
        <v>126.324874550011</v>
      </c>
      <c r="G6" s="3">
        <v>21.690000534057599</v>
      </c>
      <c r="H6" s="3" t="b">
        <v>1</v>
      </c>
      <c r="I6" s="4">
        <v>1463097599000</v>
      </c>
      <c r="L6" s="18">
        <v>4558609924</v>
      </c>
      <c r="M6" s="19">
        <f>COUNTIF(weightLogInfo_merged[Id],L6)</f>
        <v>5</v>
      </c>
      <c r="N6" s="19">
        <f>SUMIF(weightLogInfo_merged[Id],L6,weightLogInfo_merged[BMI])</f>
        <v>136.06999969482422</v>
      </c>
      <c r="O6" s="20">
        <f t="shared" si="0"/>
        <v>27.213999938964843</v>
      </c>
      <c r="P6" s="19" t="str">
        <f t="shared" si="1"/>
        <v>Overweight</v>
      </c>
    </row>
    <row r="7" spans="1:16" x14ac:dyDescent="0.35">
      <c r="A7">
        <v>4319703577</v>
      </c>
      <c r="B7" s="1">
        <v>42477</v>
      </c>
      <c r="C7" s="2">
        <v>0.49998842592592591</v>
      </c>
      <c r="D7" t="s">
        <v>9</v>
      </c>
      <c r="E7" s="3">
        <v>72.400001525878906</v>
      </c>
      <c r="F7" s="3">
        <v>159.614681185927</v>
      </c>
      <c r="G7" s="3">
        <v>27.450000762939499</v>
      </c>
      <c r="H7" s="3" t="b">
        <v>1</v>
      </c>
      <c r="I7" s="4">
        <v>1460937599000</v>
      </c>
      <c r="L7" s="18">
        <v>5577150313</v>
      </c>
      <c r="M7" s="19">
        <f>COUNTIF(weightLogInfo_merged[Id],L7)</f>
        <v>1</v>
      </c>
      <c r="N7" s="19">
        <f>SUMIF(weightLogInfo_merged[Id],L7,weightLogInfo_merged[BMI])</f>
        <v>28</v>
      </c>
      <c r="O7" s="20">
        <f t="shared" si="0"/>
        <v>28</v>
      </c>
      <c r="P7" s="19" t="str">
        <f>IF(AND(O7&gt;18.5,O7&lt;25),"Healthy",IF(O7&gt;30,"Obese","Overweight"))</f>
        <v>Overweight</v>
      </c>
    </row>
    <row r="8" spans="1:16" x14ac:dyDescent="0.35">
      <c r="A8">
        <v>4319703577</v>
      </c>
      <c r="B8" s="1">
        <v>42494</v>
      </c>
      <c r="C8" s="2">
        <v>0.49998842592592591</v>
      </c>
      <c r="D8" t="s">
        <v>9</v>
      </c>
      <c r="E8" s="3">
        <v>72.300003051757798</v>
      </c>
      <c r="F8" s="3">
        <v>159.39422228772901</v>
      </c>
      <c r="G8" s="3">
        <v>27.379999160766602</v>
      </c>
      <c r="H8" s="3" t="b">
        <v>1</v>
      </c>
      <c r="I8" s="4">
        <v>1462406399000</v>
      </c>
      <c r="L8" s="13">
        <v>6962181067</v>
      </c>
      <c r="M8">
        <f>COUNTIF(weightLogInfo_merged[Id],L8)</f>
        <v>30</v>
      </c>
      <c r="N8">
        <f>SUMIF(weightLogInfo_merged[Id],L8,weightLogInfo_merged[BMI])</f>
        <v>720.83999252319336</v>
      </c>
      <c r="O8" s="3">
        <f t="shared" si="0"/>
        <v>24.027999750773112</v>
      </c>
      <c r="P8" t="str">
        <f>IF(AND(O8&gt;18.5,O8&lt;25),"Healthy",IF(O8&gt;30,"Obese","Overweight"))</f>
        <v>Healthy</v>
      </c>
    </row>
    <row r="9" spans="1:16" x14ac:dyDescent="0.35">
      <c r="A9">
        <v>4558609924</v>
      </c>
      <c r="B9" s="1">
        <v>42478</v>
      </c>
      <c r="C9" s="2">
        <v>0.49998842592592591</v>
      </c>
      <c r="D9" t="s">
        <v>9</v>
      </c>
      <c r="E9" s="3">
        <v>69.699996948242202</v>
      </c>
      <c r="F9" s="3">
        <v>153.662190014971</v>
      </c>
      <c r="G9" s="3">
        <v>27.25</v>
      </c>
      <c r="H9" s="3" t="b">
        <v>1</v>
      </c>
      <c r="I9" s="4">
        <v>1461023999000</v>
      </c>
      <c r="L9" s="18">
        <v>8877689391</v>
      </c>
      <c r="M9" s="19">
        <f>COUNTIF(weightLogInfo_merged[Id],L9)</f>
        <v>24</v>
      </c>
      <c r="N9" s="19">
        <f>SUMIF(weightLogInfo_merged[Id],L9,weightLogInfo_merged[BMI])</f>
        <v>611.69000053405773</v>
      </c>
      <c r="O9" s="20">
        <f t="shared" si="0"/>
        <v>25.487083355585739</v>
      </c>
      <c r="P9" s="19" t="str">
        <f t="shared" si="1"/>
        <v>Overweight</v>
      </c>
    </row>
    <row r="10" spans="1:16" x14ac:dyDescent="0.35">
      <c r="A10">
        <v>4558609924</v>
      </c>
      <c r="B10" s="1">
        <v>42485</v>
      </c>
      <c r="C10" s="2">
        <v>0.49998842592592591</v>
      </c>
      <c r="D10" t="s">
        <v>9</v>
      </c>
      <c r="E10" s="3">
        <v>70.300003051757798</v>
      </c>
      <c r="F10" s="3">
        <v>154.98497704402899</v>
      </c>
      <c r="G10" s="3">
        <v>27.459999084472699</v>
      </c>
      <c r="H10" s="3" t="b">
        <v>1</v>
      </c>
      <c r="I10" s="4">
        <v>1461628799000</v>
      </c>
    </row>
    <row r="11" spans="1:16" x14ac:dyDescent="0.35">
      <c r="A11">
        <v>4558609924</v>
      </c>
      <c r="B11" s="1">
        <v>42491</v>
      </c>
      <c r="C11" s="2">
        <v>0.49998842592592591</v>
      </c>
      <c r="D11" t="s">
        <v>9</v>
      </c>
      <c r="E11" s="3">
        <v>69.900001525878906</v>
      </c>
      <c r="F11" s="3">
        <v>154.10312463130199</v>
      </c>
      <c r="G11" s="3">
        <v>27.319999694824201</v>
      </c>
      <c r="H11" s="3" t="b">
        <v>1</v>
      </c>
      <c r="I11" s="4">
        <v>1462147199000</v>
      </c>
    </row>
    <row r="12" spans="1:16" x14ac:dyDescent="0.35">
      <c r="A12">
        <v>4558609924</v>
      </c>
      <c r="B12" s="1">
        <v>42492</v>
      </c>
      <c r="C12" s="2">
        <v>0.49998842592592591</v>
      </c>
      <c r="D12" t="s">
        <v>9</v>
      </c>
      <c r="E12" s="3">
        <v>69.199996948242202</v>
      </c>
      <c r="F12" s="3">
        <v>152.55987870404601</v>
      </c>
      <c r="G12" s="3">
        <v>27.040000915527301</v>
      </c>
      <c r="H12" s="3" t="b">
        <v>1</v>
      </c>
      <c r="I12" s="4">
        <v>1462233599000</v>
      </c>
      <c r="L12" t="s">
        <v>19</v>
      </c>
      <c r="M12">
        <f>COUNTIF($P$2:$P$9,L12)</f>
        <v>3</v>
      </c>
    </row>
    <row r="13" spans="1:16" x14ac:dyDescent="0.35">
      <c r="A13">
        <v>4558609924</v>
      </c>
      <c r="B13" s="1">
        <v>42499</v>
      </c>
      <c r="C13" s="2">
        <v>0.49998842592592591</v>
      </c>
      <c r="D13" t="s">
        <v>9</v>
      </c>
      <c r="E13" s="3">
        <v>69.099998474121094</v>
      </c>
      <c r="F13" s="3">
        <v>152.339419805848</v>
      </c>
      <c r="G13" s="3">
        <v>27</v>
      </c>
      <c r="H13" s="3" t="b">
        <v>1</v>
      </c>
      <c r="I13" s="4">
        <v>1462838399000</v>
      </c>
      <c r="L13" t="s">
        <v>18</v>
      </c>
      <c r="M13">
        <f>COUNTIF($P$2:$P$9,L13)</f>
        <v>4</v>
      </c>
    </row>
    <row r="14" spans="1:16" x14ac:dyDescent="0.35">
      <c r="A14">
        <v>5577150313</v>
      </c>
      <c r="B14" s="1">
        <v>42477</v>
      </c>
      <c r="C14" s="2">
        <v>0.38744212962962965</v>
      </c>
      <c r="D14" t="s">
        <v>10</v>
      </c>
      <c r="E14" s="3">
        <v>90.699996948242202</v>
      </c>
      <c r="F14" s="3">
        <v>199.959265073821</v>
      </c>
      <c r="G14" s="3">
        <v>28</v>
      </c>
      <c r="H14" s="3" t="b">
        <v>0</v>
      </c>
      <c r="I14" s="4">
        <v>1460884675000</v>
      </c>
      <c r="L14" t="s">
        <v>14</v>
      </c>
      <c r="M14">
        <f t="shared" ref="M14" si="2">COUNTIF($P$2:$P$9,L14)</f>
        <v>1</v>
      </c>
    </row>
    <row r="15" spans="1:16" x14ac:dyDescent="0.35">
      <c r="A15">
        <v>6962181067</v>
      </c>
      <c r="B15" s="1">
        <v>42472</v>
      </c>
      <c r="C15" s="2">
        <v>0.49998842592592591</v>
      </c>
      <c r="D15" t="s">
        <v>9</v>
      </c>
      <c r="E15" s="3">
        <v>62.5</v>
      </c>
      <c r="F15" s="3">
        <v>137.78891386562501</v>
      </c>
      <c r="G15" s="3">
        <v>24.389999389648398</v>
      </c>
      <c r="H15" s="3" t="b">
        <v>1</v>
      </c>
      <c r="I15" s="4">
        <v>1460505599000</v>
      </c>
    </row>
    <row r="16" spans="1:16" x14ac:dyDescent="0.35">
      <c r="A16">
        <v>6962181067</v>
      </c>
      <c r="B16" s="1">
        <v>42473</v>
      </c>
      <c r="C16" s="2">
        <v>0.49998842592592591</v>
      </c>
      <c r="D16" t="s">
        <v>9</v>
      </c>
      <c r="E16" s="3">
        <v>62.099998474121101</v>
      </c>
      <c r="F16" s="3">
        <v>136.90706145289801</v>
      </c>
      <c r="G16" s="3">
        <v>24.2399997711182</v>
      </c>
      <c r="H16" s="3" t="b">
        <v>1</v>
      </c>
      <c r="I16" s="4">
        <v>1460591999000</v>
      </c>
      <c r="L16" s="14" t="s">
        <v>20</v>
      </c>
      <c r="M16" s="14" t="s">
        <v>21</v>
      </c>
    </row>
    <row r="17" spans="1:14" x14ac:dyDescent="0.35">
      <c r="A17">
        <v>6962181067</v>
      </c>
      <c r="B17" s="1">
        <v>42474</v>
      </c>
      <c r="C17" s="2">
        <v>0.49998842592592591</v>
      </c>
      <c r="D17" t="s">
        <v>9</v>
      </c>
      <c r="E17" s="3">
        <v>61.700000762939503</v>
      </c>
      <c r="F17" s="3">
        <v>136.025217450139</v>
      </c>
      <c r="G17" s="3">
        <v>24.100000381469702</v>
      </c>
      <c r="H17" s="3" t="b">
        <v>1</v>
      </c>
      <c r="I17" s="4">
        <v>1460678399000</v>
      </c>
      <c r="L17" s="14"/>
      <c r="M17" s="14" t="s">
        <v>22</v>
      </c>
    </row>
    <row r="18" spans="1:14" x14ac:dyDescent="0.35">
      <c r="A18">
        <v>6962181067</v>
      </c>
      <c r="B18" s="1">
        <v>42475</v>
      </c>
      <c r="C18" s="2">
        <v>0.49998842592592591</v>
      </c>
      <c r="D18" t="s">
        <v>9</v>
      </c>
      <c r="E18" s="3">
        <v>61.5</v>
      </c>
      <c r="F18" s="3">
        <v>135.584291243775</v>
      </c>
      <c r="G18" s="3">
        <v>24</v>
      </c>
      <c r="H18" s="3" t="b">
        <v>1</v>
      </c>
      <c r="I18" s="4">
        <v>1460764799000</v>
      </c>
      <c r="L18" s="14"/>
      <c r="M18" s="14" t="s">
        <v>23</v>
      </c>
    </row>
    <row r="19" spans="1:14" x14ac:dyDescent="0.35">
      <c r="A19">
        <v>6962181067</v>
      </c>
      <c r="B19" s="1">
        <v>42476</v>
      </c>
      <c r="C19" s="2">
        <v>0.49998842592592591</v>
      </c>
      <c r="D19" t="s">
        <v>9</v>
      </c>
      <c r="E19" s="3">
        <v>62</v>
      </c>
      <c r="F19" s="3">
        <v>136.68660255469999</v>
      </c>
      <c r="G19" s="3">
        <v>24.209999084472699</v>
      </c>
      <c r="H19" s="3" t="b">
        <v>1</v>
      </c>
      <c r="I19" s="4">
        <v>1460851199000</v>
      </c>
    </row>
    <row r="20" spans="1:14" x14ac:dyDescent="0.35">
      <c r="A20">
        <v>6962181067</v>
      </c>
      <c r="B20" s="1">
        <v>42477</v>
      </c>
      <c r="C20" s="2">
        <v>0.49998842592592591</v>
      </c>
      <c r="D20" t="s">
        <v>9</v>
      </c>
      <c r="E20" s="3">
        <v>61.400001525878899</v>
      </c>
      <c r="F20" s="3">
        <v>135.36383234557701</v>
      </c>
      <c r="G20" s="3">
        <v>23.959999084472699</v>
      </c>
      <c r="H20" s="3" t="b">
        <v>1</v>
      </c>
      <c r="I20" s="4">
        <v>1460937599000</v>
      </c>
      <c r="L20" s="21" t="s">
        <v>16</v>
      </c>
      <c r="M20" s="21"/>
    </row>
    <row r="21" spans="1:14" x14ac:dyDescent="0.35">
      <c r="A21">
        <v>6962181067</v>
      </c>
      <c r="B21" s="1">
        <v>42478</v>
      </c>
      <c r="C21" s="2">
        <v>0.49998842592592591</v>
      </c>
      <c r="D21" t="s">
        <v>9</v>
      </c>
      <c r="E21" s="3">
        <v>61.200000762939503</v>
      </c>
      <c r="F21" s="3">
        <v>134.92290613921401</v>
      </c>
      <c r="G21" s="3">
        <v>23.889999389648398</v>
      </c>
      <c r="H21" s="3" t="b">
        <v>1</v>
      </c>
      <c r="I21" s="4">
        <v>1461023999000</v>
      </c>
      <c r="L21" t="s">
        <v>24</v>
      </c>
      <c r="M21">
        <f>M13+M14</f>
        <v>5</v>
      </c>
    </row>
    <row r="22" spans="1:14" x14ac:dyDescent="0.35">
      <c r="A22">
        <v>6962181067</v>
      </c>
      <c r="B22" s="1">
        <v>42479</v>
      </c>
      <c r="C22" s="2">
        <v>0.49998842592592591</v>
      </c>
      <c r="D22" t="s">
        <v>9</v>
      </c>
      <c r="E22" s="3">
        <v>61.400001525878899</v>
      </c>
      <c r="F22" s="3">
        <v>135.36383234557701</v>
      </c>
      <c r="G22" s="3">
        <v>23.959999084472699</v>
      </c>
      <c r="H22" s="3" t="b">
        <v>1</v>
      </c>
      <c r="I22" s="4">
        <v>1461110399000</v>
      </c>
      <c r="L22" t="s">
        <v>27</v>
      </c>
      <c r="M22">
        <f>M12</f>
        <v>3</v>
      </c>
    </row>
    <row r="23" spans="1:14" x14ac:dyDescent="0.35">
      <c r="A23">
        <v>6962181067</v>
      </c>
      <c r="B23" s="1">
        <v>42480</v>
      </c>
      <c r="C23" s="2">
        <v>0.49998842592592591</v>
      </c>
      <c r="D23" t="s">
        <v>9</v>
      </c>
      <c r="E23" s="3">
        <v>61.700000762939503</v>
      </c>
      <c r="F23" s="3">
        <v>136.025217450139</v>
      </c>
      <c r="G23" s="3">
        <v>24.100000381469702</v>
      </c>
      <c r="H23" s="3" t="b">
        <v>1</v>
      </c>
      <c r="I23" s="4">
        <v>1461196799000</v>
      </c>
    </row>
    <row r="24" spans="1:14" x14ac:dyDescent="0.35">
      <c r="A24">
        <v>6962181067</v>
      </c>
      <c r="B24" s="1">
        <v>42481</v>
      </c>
      <c r="C24" s="2">
        <v>0.49998842592592591</v>
      </c>
      <c r="D24" t="s">
        <v>9</v>
      </c>
      <c r="E24" s="3">
        <v>61.400001525878899</v>
      </c>
      <c r="F24" s="3">
        <v>135.36383234557701</v>
      </c>
      <c r="G24" s="3">
        <v>23.959999084472699</v>
      </c>
      <c r="H24" s="3" t="b">
        <v>1</v>
      </c>
      <c r="I24" s="4">
        <v>1461283199000</v>
      </c>
      <c r="L24" s="15" t="s">
        <v>25</v>
      </c>
      <c r="M24" s="15" t="s">
        <v>6</v>
      </c>
      <c r="N24" s="15" t="s">
        <v>26</v>
      </c>
    </row>
    <row r="25" spans="1:14" x14ac:dyDescent="0.35">
      <c r="A25">
        <v>6962181067</v>
      </c>
      <c r="B25" s="1">
        <v>42482</v>
      </c>
      <c r="C25" s="2">
        <v>0.49998842592592591</v>
      </c>
      <c r="D25" t="s">
        <v>9</v>
      </c>
      <c r="E25" s="3">
        <v>61.400001525878899</v>
      </c>
      <c r="F25" s="3">
        <v>135.36383234557701</v>
      </c>
      <c r="G25" s="3">
        <v>23.959999084472699</v>
      </c>
      <c r="H25" s="3" t="b">
        <v>1</v>
      </c>
      <c r="I25" s="4">
        <v>1461369599000</v>
      </c>
      <c r="L25" s="15">
        <v>1927972279</v>
      </c>
      <c r="M25" s="17">
        <v>47.540000915527301</v>
      </c>
      <c r="N25" s="16" t="str">
        <f>IF(AND(M25&gt;18.5,M25&lt;25),"Healthy",IF(M25&gt;=30,"Obese","Overwieght"))</f>
        <v>Obese</v>
      </c>
    </row>
    <row r="26" spans="1:14" x14ac:dyDescent="0.35">
      <c r="A26">
        <v>6962181067</v>
      </c>
      <c r="B26" s="1">
        <v>42483</v>
      </c>
      <c r="C26" s="2">
        <v>0.49998842592592591</v>
      </c>
      <c r="D26" t="s">
        <v>9</v>
      </c>
      <c r="E26" s="3">
        <v>61.5</v>
      </c>
      <c r="F26" s="3">
        <v>135.584291243775</v>
      </c>
      <c r="G26" s="3">
        <v>24</v>
      </c>
      <c r="H26" s="3" t="b">
        <v>1</v>
      </c>
      <c r="I26" s="4">
        <v>1461455999000</v>
      </c>
      <c r="L26" s="15">
        <v>5577150313</v>
      </c>
      <c r="M26" s="17">
        <v>28</v>
      </c>
      <c r="N26" s="16" t="str">
        <f t="shared" ref="N26:N29" si="3">IF(AND(M26&gt;18.5,M26&lt;25),"Healthy",IF(M26&gt;=30,"Obese","Overwieght"))</f>
        <v>Overwieght</v>
      </c>
    </row>
    <row r="27" spans="1:14" x14ac:dyDescent="0.35">
      <c r="A27">
        <v>6962181067</v>
      </c>
      <c r="B27" s="1">
        <v>42484</v>
      </c>
      <c r="C27" s="2">
        <v>0.49998842592592591</v>
      </c>
      <c r="D27" t="s">
        <v>9</v>
      </c>
      <c r="E27" s="3">
        <v>61.5</v>
      </c>
      <c r="F27" s="3">
        <v>135.584291243775</v>
      </c>
      <c r="G27" s="3">
        <v>24</v>
      </c>
      <c r="H27" s="3" t="b">
        <v>1</v>
      </c>
      <c r="I27" s="4">
        <v>1461542399000</v>
      </c>
      <c r="L27" s="15">
        <v>4319703577</v>
      </c>
      <c r="M27" s="17">
        <v>27.414999961853049</v>
      </c>
      <c r="N27" s="16" t="str">
        <f t="shared" si="3"/>
        <v>Overwieght</v>
      </c>
    </row>
    <row r="28" spans="1:14" x14ac:dyDescent="0.35">
      <c r="A28">
        <v>6962181067</v>
      </c>
      <c r="B28" s="1">
        <v>42485</v>
      </c>
      <c r="C28" s="2">
        <v>0.49998842592592591</v>
      </c>
      <c r="D28" t="s">
        <v>9</v>
      </c>
      <c r="E28" s="3">
        <v>61.700000762939503</v>
      </c>
      <c r="F28" s="3">
        <v>136.025217450139</v>
      </c>
      <c r="G28" s="3">
        <v>24.100000381469702</v>
      </c>
      <c r="H28" s="3" t="b">
        <v>1</v>
      </c>
      <c r="I28" s="4">
        <v>1461628799000</v>
      </c>
      <c r="L28" s="15">
        <v>4558609924</v>
      </c>
      <c r="M28" s="17">
        <v>27.213999938964843</v>
      </c>
      <c r="N28" s="16" t="str">
        <f t="shared" si="3"/>
        <v>Overwieght</v>
      </c>
    </row>
    <row r="29" spans="1:14" x14ac:dyDescent="0.35">
      <c r="A29">
        <v>6962181067</v>
      </c>
      <c r="B29" s="1">
        <v>42487</v>
      </c>
      <c r="C29" s="2">
        <v>0.49998842592592591</v>
      </c>
      <c r="D29" t="s">
        <v>9</v>
      </c>
      <c r="E29" s="3">
        <v>61.200000762939503</v>
      </c>
      <c r="F29" s="3">
        <v>134.92290613921401</v>
      </c>
      <c r="G29" s="3">
        <v>23.889999389648398</v>
      </c>
      <c r="H29" s="3" t="b">
        <v>1</v>
      </c>
      <c r="I29" s="4">
        <v>1461801599000</v>
      </c>
      <c r="L29" s="15">
        <v>8877689391</v>
      </c>
      <c r="M29" s="17">
        <v>25.487083355585739</v>
      </c>
      <c r="N29" s="16" t="str">
        <f t="shared" si="3"/>
        <v>Overwieght</v>
      </c>
    </row>
    <row r="30" spans="1:14" x14ac:dyDescent="0.35">
      <c r="A30">
        <v>6962181067</v>
      </c>
      <c r="B30" s="1">
        <v>42488</v>
      </c>
      <c r="C30" s="2">
        <v>0.49998842592592591</v>
      </c>
      <c r="D30" t="s">
        <v>9</v>
      </c>
      <c r="E30" s="3">
        <v>61.200000762939503</v>
      </c>
      <c r="F30" s="3">
        <v>134.92290613921401</v>
      </c>
      <c r="G30" s="3">
        <v>23.889999389648398</v>
      </c>
      <c r="H30" s="3" t="b">
        <v>1</v>
      </c>
      <c r="I30" s="4">
        <v>1461887999000</v>
      </c>
    </row>
    <row r="31" spans="1:14" x14ac:dyDescent="0.35">
      <c r="A31">
        <v>6962181067</v>
      </c>
      <c r="B31" s="1">
        <v>42489</v>
      </c>
      <c r="C31" s="2">
        <v>0.49998842592592591</v>
      </c>
      <c r="D31" t="s">
        <v>9</v>
      </c>
      <c r="E31" s="3">
        <v>61.400001525878899</v>
      </c>
      <c r="F31" s="3">
        <v>135.36383234557701</v>
      </c>
      <c r="G31" s="3">
        <v>23.959999084472699</v>
      </c>
      <c r="H31" s="3" t="b">
        <v>1</v>
      </c>
      <c r="I31" s="4">
        <v>1461974399000</v>
      </c>
    </row>
    <row r="32" spans="1:14" x14ac:dyDescent="0.35">
      <c r="A32">
        <v>6962181067</v>
      </c>
      <c r="B32" s="1">
        <v>42490</v>
      </c>
      <c r="C32" s="2">
        <v>0.49998842592592591</v>
      </c>
      <c r="D32" t="s">
        <v>9</v>
      </c>
      <c r="E32" s="3">
        <v>61</v>
      </c>
      <c r="F32" s="3">
        <v>134.48197993285001</v>
      </c>
      <c r="G32" s="3">
        <v>23.819999694824201</v>
      </c>
      <c r="H32" s="3" t="b">
        <v>1</v>
      </c>
      <c r="I32" s="4">
        <v>1462060799000</v>
      </c>
    </row>
    <row r="33" spans="1:9" x14ac:dyDescent="0.35">
      <c r="A33">
        <v>6962181067</v>
      </c>
      <c r="B33" s="1">
        <v>42491</v>
      </c>
      <c r="C33" s="2">
        <v>0.49998842592592591</v>
      </c>
      <c r="D33" t="s">
        <v>9</v>
      </c>
      <c r="E33" s="3">
        <v>61.700000762939503</v>
      </c>
      <c r="F33" s="3">
        <v>136.025217450139</v>
      </c>
      <c r="G33" s="3">
        <v>24.100000381469702</v>
      </c>
      <c r="H33" s="3" t="b">
        <v>1</v>
      </c>
      <c r="I33" s="4">
        <v>1462147199000</v>
      </c>
    </row>
    <row r="34" spans="1:9" x14ac:dyDescent="0.35">
      <c r="A34">
        <v>6962181067</v>
      </c>
      <c r="B34" s="1">
        <v>42492</v>
      </c>
      <c r="C34" s="2">
        <v>0.49998842592592591</v>
      </c>
      <c r="D34" t="s">
        <v>9</v>
      </c>
      <c r="E34" s="3">
        <v>61.5</v>
      </c>
      <c r="F34" s="3">
        <v>135.584291243775</v>
      </c>
      <c r="G34" s="3">
        <v>24</v>
      </c>
      <c r="H34" s="3" t="b">
        <v>1</v>
      </c>
      <c r="I34" s="4">
        <v>1462233599000</v>
      </c>
    </row>
    <row r="35" spans="1:9" x14ac:dyDescent="0.35">
      <c r="A35">
        <v>6962181067</v>
      </c>
      <c r="B35" s="1">
        <v>42493</v>
      </c>
      <c r="C35" s="2">
        <v>0.49998842592592591</v>
      </c>
      <c r="D35" t="s">
        <v>9</v>
      </c>
      <c r="E35" s="3">
        <v>61</v>
      </c>
      <c r="F35" s="3">
        <v>134.48197993285001</v>
      </c>
      <c r="G35" s="3">
        <v>23.819999694824201</v>
      </c>
      <c r="H35" s="3" t="b">
        <v>1</v>
      </c>
      <c r="I35" s="4">
        <v>1462319999000</v>
      </c>
    </row>
    <row r="36" spans="1:9" x14ac:dyDescent="0.35">
      <c r="A36">
        <v>6962181067</v>
      </c>
      <c r="B36" s="1">
        <v>42494</v>
      </c>
      <c r="C36" s="2">
        <v>0.49998842592592591</v>
      </c>
      <c r="D36" t="s">
        <v>9</v>
      </c>
      <c r="E36" s="3">
        <v>61.099998474121101</v>
      </c>
      <c r="F36" s="3">
        <v>134.702438831048</v>
      </c>
      <c r="G36" s="3">
        <v>23.850000381469702</v>
      </c>
      <c r="H36" s="3" t="b">
        <v>1</v>
      </c>
      <c r="I36" s="4">
        <v>1462406399000</v>
      </c>
    </row>
    <row r="37" spans="1:9" x14ac:dyDescent="0.35">
      <c r="A37">
        <v>6962181067</v>
      </c>
      <c r="B37" s="1">
        <v>42495</v>
      </c>
      <c r="C37" s="2">
        <v>0.49998842592592591</v>
      </c>
      <c r="D37" t="s">
        <v>9</v>
      </c>
      <c r="E37" s="3">
        <v>61.299999237060497</v>
      </c>
      <c r="F37" s="3">
        <v>135.143365037411</v>
      </c>
      <c r="G37" s="3">
        <v>23.930000305175799</v>
      </c>
      <c r="H37" s="3" t="b">
        <v>1</v>
      </c>
      <c r="I37" s="4">
        <v>1462492799000</v>
      </c>
    </row>
    <row r="38" spans="1:9" x14ac:dyDescent="0.35">
      <c r="A38">
        <v>6962181067</v>
      </c>
      <c r="B38" s="1">
        <v>42496</v>
      </c>
      <c r="C38" s="2">
        <v>0.49998842592592591</v>
      </c>
      <c r="D38" t="s">
        <v>9</v>
      </c>
      <c r="E38" s="3">
        <v>61.5</v>
      </c>
      <c r="F38" s="3">
        <v>135.584291243775</v>
      </c>
      <c r="G38" s="3">
        <v>24</v>
      </c>
      <c r="H38" s="3" t="b">
        <v>1</v>
      </c>
      <c r="I38" s="4">
        <v>1462579199000</v>
      </c>
    </row>
    <row r="39" spans="1:9" x14ac:dyDescent="0.35">
      <c r="A39">
        <v>6962181067</v>
      </c>
      <c r="B39" s="1">
        <v>42497</v>
      </c>
      <c r="C39" s="2">
        <v>0.49998842592592591</v>
      </c>
      <c r="D39" t="s">
        <v>9</v>
      </c>
      <c r="E39" s="3">
        <v>61.200000762939503</v>
      </c>
      <c r="F39" s="3">
        <v>134.92290613921401</v>
      </c>
      <c r="G39" s="3">
        <v>23.889999389648398</v>
      </c>
      <c r="H39" s="3" t="b">
        <v>1</v>
      </c>
      <c r="I39" s="4">
        <v>1462665599000</v>
      </c>
    </row>
    <row r="40" spans="1:9" x14ac:dyDescent="0.35">
      <c r="A40">
        <v>6962181067</v>
      </c>
      <c r="B40" s="1">
        <v>42498</v>
      </c>
      <c r="C40" s="2">
        <v>0.49998842592592591</v>
      </c>
      <c r="D40" t="s">
        <v>9</v>
      </c>
      <c r="E40" s="3">
        <v>61.200000762939503</v>
      </c>
      <c r="F40" s="3">
        <v>134.92290613921401</v>
      </c>
      <c r="G40" s="3">
        <v>23.889999389648398</v>
      </c>
      <c r="H40" s="3" t="b">
        <v>1</v>
      </c>
      <c r="I40" s="4">
        <v>1462751999000</v>
      </c>
    </row>
    <row r="41" spans="1:9" x14ac:dyDescent="0.35">
      <c r="A41">
        <v>6962181067</v>
      </c>
      <c r="B41" s="1">
        <v>42499</v>
      </c>
      <c r="C41" s="2">
        <v>0.49998842592592591</v>
      </c>
      <c r="D41" t="s">
        <v>9</v>
      </c>
      <c r="E41" s="3">
        <v>62.400001525878899</v>
      </c>
      <c r="F41" s="3">
        <v>137.56845496742699</v>
      </c>
      <c r="G41" s="3">
        <v>24.350000381469702</v>
      </c>
      <c r="H41" s="3" t="b">
        <v>1</v>
      </c>
      <c r="I41" s="4">
        <v>1462838399000</v>
      </c>
    </row>
    <row r="42" spans="1:9" x14ac:dyDescent="0.35">
      <c r="A42">
        <v>6962181067</v>
      </c>
      <c r="B42" s="1">
        <v>42500</v>
      </c>
      <c r="C42" s="2">
        <v>0.49998842592592591</v>
      </c>
      <c r="D42" t="s">
        <v>9</v>
      </c>
      <c r="E42" s="3">
        <v>62.099998474121101</v>
      </c>
      <c r="F42" s="3">
        <v>136.90706145289801</v>
      </c>
      <c r="G42" s="3">
        <v>24.2399997711182</v>
      </c>
      <c r="H42" s="3" t="b">
        <v>1</v>
      </c>
      <c r="I42" s="4">
        <v>1462924799000</v>
      </c>
    </row>
    <row r="43" spans="1:9" x14ac:dyDescent="0.35">
      <c r="A43">
        <v>6962181067</v>
      </c>
      <c r="B43" s="1">
        <v>42501</v>
      </c>
      <c r="C43" s="2">
        <v>0.49998842592592591</v>
      </c>
      <c r="D43" t="s">
        <v>9</v>
      </c>
      <c r="E43" s="3">
        <v>61.900001525878899</v>
      </c>
      <c r="F43" s="3">
        <v>136.466143656502</v>
      </c>
      <c r="G43" s="3">
        <v>24.170000076293899</v>
      </c>
      <c r="H43" s="3" t="b">
        <v>1</v>
      </c>
      <c r="I43" s="4">
        <v>1463011199000</v>
      </c>
    </row>
    <row r="44" spans="1:9" x14ac:dyDescent="0.35">
      <c r="A44">
        <v>6962181067</v>
      </c>
      <c r="B44" s="1">
        <v>42502</v>
      </c>
      <c r="C44" s="2">
        <v>0.49998842592592591</v>
      </c>
      <c r="D44" t="s">
        <v>9</v>
      </c>
      <c r="E44" s="3">
        <v>61.900001525878899</v>
      </c>
      <c r="F44" s="3">
        <v>136.466143656502</v>
      </c>
      <c r="G44" s="3">
        <v>24.170000076293899</v>
      </c>
      <c r="H44" s="3" t="b">
        <v>1</v>
      </c>
      <c r="I44" s="4">
        <v>1463097599000</v>
      </c>
    </row>
    <row r="45" spans="1:9" x14ac:dyDescent="0.35">
      <c r="A45">
        <v>8877689391</v>
      </c>
      <c r="B45" s="1">
        <v>42472</v>
      </c>
      <c r="C45" s="2">
        <v>0.2827662037037037</v>
      </c>
      <c r="D45" t="s">
        <v>10</v>
      </c>
      <c r="E45" s="3">
        <v>85.800003051757798</v>
      </c>
      <c r="F45" s="3">
        <v>189.156627682704</v>
      </c>
      <c r="G45" s="3">
        <v>25.680000305175799</v>
      </c>
      <c r="H45" s="3" t="b">
        <v>0</v>
      </c>
      <c r="I45" s="4">
        <v>1460443631000</v>
      </c>
    </row>
    <row r="46" spans="1:9" x14ac:dyDescent="0.35">
      <c r="A46">
        <v>8877689391</v>
      </c>
      <c r="B46" s="1">
        <v>42473</v>
      </c>
      <c r="C46" s="2">
        <v>0.28819444444444442</v>
      </c>
      <c r="D46" t="s">
        <v>10</v>
      </c>
      <c r="E46" s="3">
        <v>84.900001525878906</v>
      </c>
      <c r="F46" s="3">
        <v>187.17246395905201</v>
      </c>
      <c r="G46" s="3">
        <v>25.409999847412099</v>
      </c>
      <c r="H46" s="3" t="b">
        <v>0</v>
      </c>
      <c r="I46" s="4">
        <v>1460530500000</v>
      </c>
    </row>
    <row r="47" spans="1:9" x14ac:dyDescent="0.35">
      <c r="A47">
        <v>8877689391</v>
      </c>
      <c r="B47" s="1">
        <v>42474</v>
      </c>
      <c r="C47" s="2">
        <v>0.2838310185185185</v>
      </c>
      <c r="D47" t="s">
        <v>10</v>
      </c>
      <c r="E47" s="3">
        <v>84.5</v>
      </c>
      <c r="F47" s="3">
        <v>186.29061154632501</v>
      </c>
      <c r="G47" s="3">
        <v>25.309999465942401</v>
      </c>
      <c r="H47" s="3" t="b">
        <v>0</v>
      </c>
      <c r="I47" s="4">
        <v>1460616523000</v>
      </c>
    </row>
    <row r="48" spans="1:9" x14ac:dyDescent="0.35">
      <c r="A48">
        <v>8877689391</v>
      </c>
      <c r="B48" s="1">
        <v>42476</v>
      </c>
      <c r="C48" s="2">
        <v>6.9039351851851852E-2</v>
      </c>
      <c r="D48" t="s">
        <v>9</v>
      </c>
      <c r="E48" s="3">
        <v>85.5</v>
      </c>
      <c r="F48" s="3">
        <v>188.49523416817499</v>
      </c>
      <c r="G48" s="3">
        <v>25.590000152587901</v>
      </c>
      <c r="H48" s="3" t="b">
        <v>0</v>
      </c>
      <c r="I48" s="4">
        <v>1460813965000</v>
      </c>
    </row>
    <row r="49" spans="1:9" x14ac:dyDescent="0.35">
      <c r="A49">
        <v>8877689391</v>
      </c>
      <c r="B49" s="1">
        <v>42478</v>
      </c>
      <c r="C49" s="2">
        <v>0.2855787037037037</v>
      </c>
      <c r="D49" t="s">
        <v>10</v>
      </c>
      <c r="E49" s="3">
        <v>85.800003051757798</v>
      </c>
      <c r="F49" s="3">
        <v>189.156627682704</v>
      </c>
      <c r="G49" s="3">
        <v>25.680000305175799</v>
      </c>
      <c r="H49" s="3" t="b">
        <v>0</v>
      </c>
      <c r="I49" s="4">
        <v>1460962274000</v>
      </c>
    </row>
    <row r="50" spans="1:9" x14ac:dyDescent="0.35">
      <c r="A50">
        <v>8877689391</v>
      </c>
      <c r="B50" s="1">
        <v>42479</v>
      </c>
      <c r="C50" s="2">
        <v>0.27744212962962961</v>
      </c>
      <c r="D50" t="s">
        <v>10</v>
      </c>
      <c r="E50" s="3">
        <v>85.300003051757798</v>
      </c>
      <c r="F50" s="3">
        <v>188.05431637177901</v>
      </c>
      <c r="G50" s="3">
        <v>25.530000686645501</v>
      </c>
      <c r="H50" s="3" t="b">
        <v>0</v>
      </c>
      <c r="I50" s="4">
        <v>1461047971000</v>
      </c>
    </row>
    <row r="51" spans="1:9" x14ac:dyDescent="0.35">
      <c r="A51">
        <v>8877689391</v>
      </c>
      <c r="B51" s="1">
        <v>42480</v>
      </c>
      <c r="C51" s="2">
        <v>0.28118055555555554</v>
      </c>
      <c r="D51" t="s">
        <v>10</v>
      </c>
      <c r="E51" s="3">
        <v>84.900001525878906</v>
      </c>
      <c r="F51" s="3">
        <v>187.17246395905201</v>
      </c>
      <c r="G51" s="3">
        <v>25.409999847412099</v>
      </c>
      <c r="H51" s="3" t="b">
        <v>0</v>
      </c>
      <c r="I51" s="4">
        <v>1461134694000</v>
      </c>
    </row>
    <row r="52" spans="1:9" x14ac:dyDescent="0.35">
      <c r="A52">
        <v>8877689391</v>
      </c>
      <c r="B52" s="1">
        <v>42481</v>
      </c>
      <c r="C52" s="2">
        <v>0.2850347222222222</v>
      </c>
      <c r="D52" t="s">
        <v>10</v>
      </c>
      <c r="E52" s="3">
        <v>84.5</v>
      </c>
      <c r="F52" s="3">
        <v>186.29061154632501</v>
      </c>
      <c r="G52" s="3">
        <v>25.290000915527301</v>
      </c>
      <c r="H52" s="3" t="b">
        <v>0</v>
      </c>
      <c r="I52" s="4">
        <v>1461221427000</v>
      </c>
    </row>
    <row r="53" spans="1:9" x14ac:dyDescent="0.35">
      <c r="A53">
        <v>8877689391</v>
      </c>
      <c r="B53" s="1">
        <v>42483</v>
      </c>
      <c r="C53" s="2">
        <v>0.3072685185185185</v>
      </c>
      <c r="D53" t="s">
        <v>10</v>
      </c>
      <c r="E53" s="3">
        <v>85.5</v>
      </c>
      <c r="F53" s="3">
        <v>188.49523416817499</v>
      </c>
      <c r="G53" s="3">
        <v>25.590000152587901</v>
      </c>
      <c r="H53" s="3" t="b">
        <v>0</v>
      </c>
      <c r="I53" s="4">
        <v>1461396148000</v>
      </c>
    </row>
    <row r="54" spans="1:9" x14ac:dyDescent="0.35">
      <c r="A54">
        <v>8877689391</v>
      </c>
      <c r="B54" s="1">
        <v>42484</v>
      </c>
      <c r="C54" s="2">
        <v>0.31811342592592595</v>
      </c>
      <c r="D54" t="s">
        <v>10</v>
      </c>
      <c r="E54" s="3">
        <v>85.5</v>
      </c>
      <c r="F54" s="3">
        <v>188.49523416817499</v>
      </c>
      <c r="G54" s="3">
        <v>25.590000152587901</v>
      </c>
      <c r="H54" s="3" t="b">
        <v>0</v>
      </c>
      <c r="I54" s="4">
        <v>1461483485000</v>
      </c>
    </row>
    <row r="55" spans="1:9" x14ac:dyDescent="0.35">
      <c r="A55">
        <v>8877689391</v>
      </c>
      <c r="B55" s="1">
        <v>42485</v>
      </c>
      <c r="C55" s="2">
        <v>0.27796296296296297</v>
      </c>
      <c r="D55" t="s">
        <v>10</v>
      </c>
      <c r="E55" s="3">
        <v>85.400001525878906</v>
      </c>
      <c r="F55" s="3">
        <v>188.274775269977</v>
      </c>
      <c r="G55" s="3">
        <v>25.559999465942401</v>
      </c>
      <c r="H55" s="3" t="b">
        <v>0</v>
      </c>
      <c r="I55" s="4">
        <v>1461566416000</v>
      </c>
    </row>
    <row r="56" spans="1:9" x14ac:dyDescent="0.35">
      <c r="A56">
        <v>8877689391</v>
      </c>
      <c r="B56" s="1">
        <v>42486</v>
      </c>
      <c r="C56" s="2">
        <v>0.2850347222222222</v>
      </c>
      <c r="D56" t="s">
        <v>10</v>
      </c>
      <c r="E56" s="3">
        <v>85.099998474121094</v>
      </c>
      <c r="F56" s="3">
        <v>187.61338175544799</v>
      </c>
      <c r="G56" s="3">
        <v>25.4899997711182</v>
      </c>
      <c r="H56" s="3" t="b">
        <v>0</v>
      </c>
      <c r="I56" s="4">
        <v>1461653427000</v>
      </c>
    </row>
    <row r="57" spans="1:9" x14ac:dyDescent="0.35">
      <c r="A57">
        <v>8877689391</v>
      </c>
      <c r="B57" s="1">
        <v>42487</v>
      </c>
      <c r="C57" s="2">
        <v>0.28547453703703701</v>
      </c>
      <c r="D57" t="s">
        <v>10</v>
      </c>
      <c r="E57" s="3">
        <v>85.400001525878906</v>
      </c>
      <c r="F57" s="3">
        <v>188.274775269977</v>
      </c>
      <c r="G57" s="3">
        <v>25.559999465942401</v>
      </c>
      <c r="H57" s="3" t="b">
        <v>0</v>
      </c>
      <c r="I57" s="4">
        <v>1461739865000</v>
      </c>
    </row>
    <row r="58" spans="1:9" x14ac:dyDescent="0.35">
      <c r="A58">
        <v>8877689391</v>
      </c>
      <c r="B58" s="1">
        <v>42488</v>
      </c>
      <c r="C58" s="2">
        <v>0.28475694444444444</v>
      </c>
      <c r="D58" t="s">
        <v>10</v>
      </c>
      <c r="E58" s="3">
        <v>85.099998474121094</v>
      </c>
      <c r="F58" s="3">
        <v>187.61338175544799</v>
      </c>
      <c r="G58" s="3">
        <v>25.4899997711182</v>
      </c>
      <c r="H58" s="3" t="b">
        <v>0</v>
      </c>
      <c r="I58" s="4">
        <v>1461826203000</v>
      </c>
    </row>
    <row r="59" spans="1:9" x14ac:dyDescent="0.35">
      <c r="A59">
        <v>8877689391</v>
      </c>
      <c r="B59" s="1">
        <v>42489</v>
      </c>
      <c r="C59" s="2">
        <v>0.28466435185185185</v>
      </c>
      <c r="D59" t="s">
        <v>10</v>
      </c>
      <c r="E59" s="3">
        <v>84.900001525878906</v>
      </c>
      <c r="F59" s="3">
        <v>187.17246395905201</v>
      </c>
      <c r="G59" s="3">
        <v>25.409999847412099</v>
      </c>
      <c r="H59" s="3" t="b">
        <v>0</v>
      </c>
      <c r="I59" s="4">
        <v>1461912595000</v>
      </c>
    </row>
    <row r="60" spans="1:9" x14ac:dyDescent="0.35">
      <c r="A60">
        <v>8877689391</v>
      </c>
      <c r="B60" s="1">
        <v>42490</v>
      </c>
      <c r="C60" s="2">
        <v>0.32572916666666668</v>
      </c>
      <c r="D60" t="s">
        <v>10</v>
      </c>
      <c r="E60" s="3">
        <v>85.5</v>
      </c>
      <c r="F60" s="3">
        <v>188.49523416817499</v>
      </c>
      <c r="G60" s="3">
        <v>25.590000152587901</v>
      </c>
      <c r="H60" s="3" t="b">
        <v>0</v>
      </c>
      <c r="I60" s="4">
        <v>1462002543000</v>
      </c>
    </row>
    <row r="61" spans="1:9" x14ac:dyDescent="0.35">
      <c r="A61">
        <v>8877689391</v>
      </c>
      <c r="B61" s="1">
        <v>42491</v>
      </c>
      <c r="C61" s="2">
        <v>0.36653935185185182</v>
      </c>
      <c r="D61" t="s">
        <v>10</v>
      </c>
      <c r="E61" s="3">
        <v>85.300003051757798</v>
      </c>
      <c r="F61" s="3">
        <v>188.05431637177901</v>
      </c>
      <c r="G61" s="3">
        <v>25.530000686645501</v>
      </c>
      <c r="H61" s="3" t="b">
        <v>0</v>
      </c>
      <c r="I61" s="4">
        <v>1462092469000</v>
      </c>
    </row>
    <row r="62" spans="1:9" x14ac:dyDescent="0.35">
      <c r="A62">
        <v>8877689391</v>
      </c>
      <c r="B62" s="1">
        <v>42493</v>
      </c>
      <c r="C62" s="2">
        <v>0.28450231481481481</v>
      </c>
      <c r="D62" t="s">
        <v>10</v>
      </c>
      <c r="E62" s="3">
        <v>84.900001525878906</v>
      </c>
      <c r="F62" s="3">
        <v>187.17246395905201</v>
      </c>
      <c r="G62" s="3">
        <v>25.409999847412099</v>
      </c>
      <c r="H62" s="3" t="b">
        <v>0</v>
      </c>
      <c r="I62" s="4">
        <v>1462258181000</v>
      </c>
    </row>
    <row r="63" spans="1:9" x14ac:dyDescent="0.35">
      <c r="A63">
        <v>8877689391</v>
      </c>
      <c r="B63" s="1">
        <v>42494</v>
      </c>
      <c r="C63" s="2">
        <v>0.28358796296296296</v>
      </c>
      <c r="D63" t="s">
        <v>10</v>
      </c>
      <c r="E63" s="3">
        <v>84.400001525878906</v>
      </c>
      <c r="F63" s="3">
        <v>186.07015264812699</v>
      </c>
      <c r="G63" s="3">
        <v>25.2600002288818</v>
      </c>
      <c r="H63" s="3" t="b">
        <v>0</v>
      </c>
      <c r="I63" s="4">
        <v>1462344502000</v>
      </c>
    </row>
    <row r="64" spans="1:9" x14ac:dyDescent="0.35">
      <c r="A64">
        <v>8877689391</v>
      </c>
      <c r="B64" s="1">
        <v>42496</v>
      </c>
      <c r="C64" s="2">
        <v>0.2802662037037037</v>
      </c>
      <c r="D64" t="s">
        <v>10</v>
      </c>
      <c r="E64" s="3">
        <v>85</v>
      </c>
      <c r="F64" s="3">
        <v>187.39292285725</v>
      </c>
      <c r="G64" s="3">
        <v>25.440000534057599</v>
      </c>
      <c r="H64" s="3" t="b">
        <v>0</v>
      </c>
      <c r="I64" s="4">
        <v>1462517015000</v>
      </c>
    </row>
    <row r="65" spans="1:9" x14ac:dyDescent="0.35">
      <c r="A65">
        <v>8877689391</v>
      </c>
      <c r="B65" s="1">
        <v>42498</v>
      </c>
      <c r="C65" s="2">
        <v>0.31658564814814816</v>
      </c>
      <c r="D65" t="s">
        <v>10</v>
      </c>
      <c r="E65" s="3">
        <v>85.400001525878906</v>
      </c>
      <c r="F65" s="3">
        <v>188.274775269977</v>
      </c>
      <c r="G65" s="3">
        <v>25.559999465942401</v>
      </c>
      <c r="H65" s="3" t="b">
        <v>0</v>
      </c>
      <c r="I65" s="4">
        <v>1462692953000</v>
      </c>
    </row>
    <row r="66" spans="1:9" x14ac:dyDescent="0.35">
      <c r="A66">
        <v>8877689391</v>
      </c>
      <c r="B66" s="1">
        <v>42499</v>
      </c>
      <c r="C66" s="2">
        <v>0.27759259259259261</v>
      </c>
      <c r="D66" t="s">
        <v>10</v>
      </c>
      <c r="E66" s="3">
        <v>85.5</v>
      </c>
      <c r="F66" s="3">
        <v>188.49523416817499</v>
      </c>
      <c r="G66" s="3">
        <v>25.610000610351602</v>
      </c>
      <c r="H66" s="3" t="b">
        <v>0</v>
      </c>
      <c r="I66" s="4">
        <v>1462775984000</v>
      </c>
    </row>
    <row r="67" spans="1:9" x14ac:dyDescent="0.35">
      <c r="A67">
        <v>8877689391</v>
      </c>
      <c r="B67" s="1">
        <v>42501</v>
      </c>
      <c r="C67" s="2">
        <v>0.28596064814814814</v>
      </c>
      <c r="D67" t="s">
        <v>10</v>
      </c>
      <c r="E67" s="3">
        <v>85.400001525878906</v>
      </c>
      <c r="F67" s="3">
        <v>188.274775269977</v>
      </c>
      <c r="G67" s="3">
        <v>25.559999465942401</v>
      </c>
      <c r="H67" s="3" t="b">
        <v>0</v>
      </c>
      <c r="I67" s="4">
        <v>1462949507000</v>
      </c>
    </row>
    <row r="68" spans="1:9" x14ac:dyDescent="0.35">
      <c r="A68">
        <v>8877689391</v>
      </c>
      <c r="B68" s="1">
        <v>42502</v>
      </c>
      <c r="C68" s="2">
        <v>0.27978009259259257</v>
      </c>
      <c r="D68" t="s">
        <v>10</v>
      </c>
      <c r="E68" s="3">
        <v>84</v>
      </c>
      <c r="F68" s="3">
        <v>185.18830023539999</v>
      </c>
      <c r="G68" s="3">
        <v>25.139999389648398</v>
      </c>
      <c r="H68" s="3" t="b">
        <v>0</v>
      </c>
      <c r="I68" s="4">
        <v>1463035373000</v>
      </c>
    </row>
  </sheetData>
  <mergeCells count="1">
    <mergeCell ref="L20:M20"/>
  </mergeCells>
  <conditionalFormatting sqref="L24:N29">
    <cfRule type="cellIs" priority="1" operator="greaterThanOrEqual">
      <formula>30</formula>
    </cfRule>
    <cfRule type="cellIs" priority="2" operator="between">
      <formula>25</formula>
      <formula>30</formula>
    </cfRule>
    <cfRule type="cellIs" priority="3" operator="lessThan">
      <formula>25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0A99-C4F0-46E6-AA86-E0A0B65AF4EE}">
  <dimension ref="A1:K15"/>
  <sheetViews>
    <sheetView workbookViewId="0">
      <selection activeCell="F19" sqref="F19"/>
    </sheetView>
  </sheetViews>
  <sheetFormatPr defaultRowHeight="14.5" x14ac:dyDescent="0.35"/>
  <cols>
    <col min="1" max="1" width="10.81640625" bestFit="1" customWidth="1"/>
    <col min="2" max="2" width="19.54296875" style="11" bestFit="1" customWidth="1"/>
    <col min="3" max="3" width="17.6328125" bestFit="1" customWidth="1"/>
    <col min="4" max="4" width="24.81640625" bestFit="1" customWidth="1"/>
    <col min="5" max="5" width="20.6328125" bestFit="1" customWidth="1"/>
    <col min="8" max="8" width="19.54296875" bestFit="1" customWidth="1"/>
    <col min="9" max="9" width="15.6328125" bestFit="1" customWidth="1"/>
  </cols>
  <sheetData>
    <row r="1" spans="1:11" s="6" customFormat="1" x14ac:dyDescent="0.35">
      <c r="A1" s="6" t="s">
        <v>0</v>
      </c>
      <c r="B1" s="9" t="s">
        <v>38</v>
      </c>
      <c r="C1" s="6" t="s">
        <v>28</v>
      </c>
      <c r="D1" s="6" t="s">
        <v>29</v>
      </c>
      <c r="E1" s="6" t="s">
        <v>26</v>
      </c>
    </row>
    <row r="2" spans="1:11" x14ac:dyDescent="0.35">
      <c r="A2">
        <v>2022484408</v>
      </c>
      <c r="B2" s="10">
        <v>80.236859999999993</v>
      </c>
      <c r="C2">
        <v>154104</v>
      </c>
      <c r="D2">
        <v>203</v>
      </c>
      <c r="E2" s="5" t="str">
        <f>IF(heartrate_seconds_merged[Heartbeat rate]&gt;185,"Danger","No Danger")</f>
        <v>Danger</v>
      </c>
      <c r="H2" s="22" t="s">
        <v>26</v>
      </c>
      <c r="I2" s="22" t="s">
        <v>30</v>
      </c>
    </row>
    <row r="3" spans="1:11" x14ac:dyDescent="0.35">
      <c r="A3">
        <v>2026352035</v>
      </c>
      <c r="B3" s="10">
        <v>93.776309999999995</v>
      </c>
      <c r="C3">
        <v>2490</v>
      </c>
      <c r="D3">
        <v>125</v>
      </c>
      <c r="E3" s="5" t="str">
        <f>IF(heartrate_seconds_merged[Heartbeat rate]&gt;185,"Danger","No Danger")</f>
        <v>No Danger</v>
      </c>
      <c r="H3" s="23" t="s">
        <v>31</v>
      </c>
      <c r="I3">
        <f>COUNTIF($E$2:$E$8,"Danger")</f>
        <v>4</v>
      </c>
    </row>
    <row r="4" spans="1:11" x14ac:dyDescent="0.35">
      <c r="A4">
        <v>2347167796</v>
      </c>
      <c r="B4" s="10">
        <v>76.722790000000003</v>
      </c>
      <c r="C4">
        <v>152683</v>
      </c>
      <c r="D4">
        <v>195</v>
      </c>
      <c r="E4" s="5" t="str">
        <f>IF(heartrate_seconds_merged[Heartbeat rate]&gt;185,"Danger","No Danger")</f>
        <v>Danger</v>
      </c>
      <c r="H4" s="23" t="s">
        <v>32</v>
      </c>
      <c r="I4">
        <f>COUNTIF($E$3:$E$8,"No Danger")</f>
        <v>3</v>
      </c>
    </row>
    <row r="5" spans="1:11" x14ac:dyDescent="0.35">
      <c r="A5">
        <v>4020332650</v>
      </c>
      <c r="B5" s="10">
        <v>82.300579999999997</v>
      </c>
      <c r="C5">
        <v>285461</v>
      </c>
      <c r="D5">
        <v>191</v>
      </c>
      <c r="E5" s="5" t="str">
        <f>IF(heartrate_seconds_merged[Heartbeat rate]&gt;185,"Danger","No Danger")</f>
        <v>Danger</v>
      </c>
    </row>
    <row r="6" spans="1:11" x14ac:dyDescent="0.35">
      <c r="A6">
        <v>4388161847</v>
      </c>
      <c r="B6" s="10">
        <v>66.132999999999996</v>
      </c>
      <c r="C6">
        <v>249748</v>
      </c>
      <c r="D6">
        <v>180</v>
      </c>
      <c r="E6" s="5" t="str">
        <f>IF(heartrate_seconds_merged[Heartbeat rate]&gt;185,"Danger","No Danger")</f>
        <v>No Danger</v>
      </c>
      <c r="H6" s="14" t="s">
        <v>33</v>
      </c>
      <c r="I6" s="14" t="s">
        <v>34</v>
      </c>
      <c r="J6" s="14" t="s">
        <v>36</v>
      </c>
      <c r="K6" s="14"/>
    </row>
    <row r="7" spans="1:11" x14ac:dyDescent="0.35">
      <c r="A7">
        <v>4558609924</v>
      </c>
      <c r="B7" s="10">
        <v>81.673950000000005</v>
      </c>
      <c r="C7">
        <v>192168</v>
      </c>
      <c r="D7">
        <v>199</v>
      </c>
      <c r="E7" s="5" t="str">
        <f>IF(heartrate_seconds_merged[Heartbeat rate]&gt;185,"Danger","No Danger")</f>
        <v>Danger</v>
      </c>
      <c r="H7" s="14"/>
      <c r="I7" s="14" t="s">
        <v>35</v>
      </c>
      <c r="J7" s="14" t="s">
        <v>37</v>
      </c>
      <c r="K7" s="14"/>
    </row>
    <row r="8" spans="1:11" x14ac:dyDescent="0.35">
      <c r="A8">
        <v>5553957443</v>
      </c>
      <c r="B8" s="10">
        <v>62.76999</v>
      </c>
      <c r="C8">
        <v>11921</v>
      </c>
      <c r="D8">
        <v>106</v>
      </c>
      <c r="E8" s="5" t="str">
        <f>IF(heartrate_seconds_merged[Heartbeat rate]&gt;185,"Danger","No Danger")</f>
        <v>No Danger</v>
      </c>
    </row>
    <row r="10" spans="1:11" x14ac:dyDescent="0.35">
      <c r="E10" s="6"/>
    </row>
    <row r="11" spans="1:11" x14ac:dyDescent="0.35">
      <c r="B11" s="24" t="s">
        <v>25</v>
      </c>
      <c r="C11" s="24" t="s">
        <v>39</v>
      </c>
      <c r="D11" s="24" t="s">
        <v>26</v>
      </c>
    </row>
    <row r="12" spans="1:11" x14ac:dyDescent="0.35">
      <c r="B12" s="25">
        <v>2022484408</v>
      </c>
      <c r="C12" s="25">
        <v>203</v>
      </c>
      <c r="D12" s="25" t="str">
        <f>IF(C12 &gt; 185,"Danger","No Danger")</f>
        <v>Danger</v>
      </c>
    </row>
    <row r="13" spans="1:11" x14ac:dyDescent="0.35">
      <c r="B13" s="25">
        <v>4558609924</v>
      </c>
      <c r="C13" s="25">
        <v>199</v>
      </c>
      <c r="D13" s="25" t="str">
        <f t="shared" ref="D13:D15" si="0">IF(C13 &gt; 185,"Danger","No Danger")</f>
        <v>Danger</v>
      </c>
    </row>
    <row r="14" spans="1:11" x14ac:dyDescent="0.35">
      <c r="B14" s="25">
        <v>2347167796</v>
      </c>
      <c r="C14" s="25">
        <v>195</v>
      </c>
      <c r="D14" s="25" t="str">
        <f t="shared" si="0"/>
        <v>Danger</v>
      </c>
    </row>
    <row r="15" spans="1:11" x14ac:dyDescent="0.35">
      <c r="B15" s="25">
        <v>4020332650</v>
      </c>
      <c r="C15" s="25">
        <v>191</v>
      </c>
      <c r="D15" s="25" t="str">
        <f t="shared" si="0"/>
        <v>Danger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DC28-96ED-4504-A312-EF373CDB86C6}">
  <dimension ref="A3:K14"/>
  <sheetViews>
    <sheetView workbookViewId="0">
      <selection activeCell="J17" sqref="J17"/>
    </sheetView>
  </sheetViews>
  <sheetFormatPr defaultRowHeight="14.5" x14ac:dyDescent="0.35"/>
  <cols>
    <col min="1" max="1" width="14.36328125" bestFit="1" customWidth="1"/>
    <col min="2" max="2" width="10.36328125" bestFit="1" customWidth="1"/>
  </cols>
  <sheetData>
    <row r="3" spans="1:11" x14ac:dyDescent="0.35">
      <c r="A3" s="26" t="s">
        <v>15</v>
      </c>
      <c r="B3" t="s">
        <v>43</v>
      </c>
    </row>
    <row r="4" spans="1:11" x14ac:dyDescent="0.35">
      <c r="A4" t="s">
        <v>40</v>
      </c>
      <c r="B4" s="27">
        <v>3</v>
      </c>
    </row>
    <row r="5" spans="1:11" x14ac:dyDescent="0.35">
      <c r="A5" t="s">
        <v>41</v>
      </c>
      <c r="B5" s="27">
        <v>1</v>
      </c>
    </row>
    <row r="6" spans="1:11" x14ac:dyDescent="0.35">
      <c r="A6" t="s">
        <v>42</v>
      </c>
      <c r="B6" s="27">
        <v>4</v>
      </c>
    </row>
    <row r="14" spans="1:11" ht="15.5" x14ac:dyDescent="0.35">
      <c r="A14" s="28" t="s">
        <v>44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1971E-A3B8-4063-B458-58B168485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BMI</vt:lpstr>
      <vt:lpstr>Heart rate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Dilipkumar Buneti</dc:creator>
  <cp:lastModifiedBy>Netransh Parashar</cp:lastModifiedBy>
  <dcterms:created xsi:type="dcterms:W3CDTF">2023-10-17T02:45:34Z</dcterms:created>
  <dcterms:modified xsi:type="dcterms:W3CDTF">2024-02-21T12:40:46Z</dcterms:modified>
</cp:coreProperties>
</file>