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T3" i="3"/>
  <c r="U3" i="3"/>
  <c r="V3" i="3"/>
  <c r="W3" i="3"/>
  <c r="X3" i="3"/>
  <c r="L3" i="3"/>
  <c r="M3" i="3"/>
  <c r="N3" i="3"/>
  <c r="O3" i="3"/>
  <c r="P3" i="3"/>
  <c r="Q3" i="3"/>
  <c r="R3" i="3"/>
  <c r="S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<sst xmlns="http://schemas.openxmlformats.org/spreadsheetml/2006/main" count="303" uniqueCount="105">
  <si>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</si>
  <si>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</si>
  <si>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</si>
  <si>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</si>
  <si>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</si>
  <si>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</si>
  <si>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</si>
  <si>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</si>
  <si>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</si>
  <si>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</si>
  <si>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</si>
  <si>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</si>
  <si>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</si>
  <si>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</si>
  <si>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</si>
  <si>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</si>
  <si>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</si>
  <si>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</si>
  <si>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</si>
  <si>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</si>
  <si>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</si>
  <si>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</si>
  <si>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</si>
  <si>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</si>
  <si>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</si>
  <si>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</si>
  <si>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</si>
  <si>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</si>
  <si>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</si>
  <si>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</si>
  <si>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</si>
  <si>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</si>
  <si>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</si>
  <si>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</si>
  <si>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</si>
  <si>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</si>
  <si>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</si>
  <si>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</si>
  <si>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</si>
  <si>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</si>
  <si>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</si>
  <si>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</si>
  <si>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</si>
  <si>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</si>
  <si>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</si>
  <si>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</si>
  <si>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</si>
  <si>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</si>
  <si>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</si>
  <si>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</si>
  <si>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</si>
  <si>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</si>
  <si>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</si>
  <si>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</si>
  <si>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</si>
  <si>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</si>
  <si>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</si>
  <si>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</si>
  <si>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</si>
  <si>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</si>
  <si>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</si>
  <si>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</si>
  <si>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</si>
  <si>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</si>
  <si>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Thousand Oaks</t>
  </si>
  <si>
    <t>Fred Kavli Theatre for the PA</t>
  </si>
  <si>
    <t>El Paso</t>
  </si>
  <si>
    <t>Plaza Theater - El Paso</t>
  </si>
  <si>
    <t>Odessa</t>
  </si>
  <si>
    <t>Wagner Noel Performing Arts Center</t>
  </si>
  <si>
    <t>Fort Worth</t>
  </si>
  <si>
    <t>Bass Performance Hall - Ft. Worth</t>
  </si>
  <si>
    <t>Chicago</t>
  </si>
  <si>
    <t>Cadillac Palace - Chicago</t>
  </si>
  <si>
    <t>Pittsburgh</t>
  </si>
  <si>
    <t>Heinz Hall</t>
  </si>
  <si>
    <t>South Pacific</t>
  </si>
  <si>
    <t>Milwaukee</t>
  </si>
  <si>
    <t>Milwaukee Theatre</t>
  </si>
  <si>
    <t>Dirty Dancing</t>
  </si>
  <si>
    <t>San Diego</t>
  </si>
  <si>
    <t>San Diego Civic Theatre</t>
  </si>
  <si>
    <t>Blue Man Group</t>
  </si>
  <si>
    <t>Springfield</t>
  </si>
  <si>
    <t>Sangamon Auditorium</t>
  </si>
  <si>
    <t>Flashdance</t>
  </si>
  <si>
    <t>Edmonton</t>
  </si>
  <si>
    <t>Northern Alberta Jubilee Auditorium</t>
  </si>
  <si>
    <t>Dayton</t>
  </si>
  <si>
    <t>Mead Theatre</t>
  </si>
  <si>
    <t>Phantom of the Opera</t>
  </si>
  <si>
    <t>St. Louis</t>
  </si>
  <si>
    <t>Fox Theatre - St. Louis</t>
  </si>
  <si>
    <t>Durham</t>
  </si>
  <si>
    <t>Durham Performing Arts Center</t>
  </si>
  <si>
    <t>New Orleans</t>
  </si>
  <si>
    <t>Benedum Center</t>
  </si>
  <si>
    <t>Ottawa</t>
  </si>
  <si>
    <t>National Arts Center - Ottawa</t>
  </si>
  <si>
    <t>Testshow</t>
  </si>
  <si>
    <t>A. Chavez Theatre</t>
  </si>
  <si>
    <t>Albany</t>
  </si>
  <si>
    <t>Anything Goes</t>
  </si>
  <si>
    <t>Utica</t>
  </si>
  <si>
    <t>Stanley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</si>
</sst>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>
        <f>IF(DBData1!$B$25=Venues!$A$1,MAX($C$3:X3)+1,"Layoff")</f>
        <v>1</v>
      </c>
      <c r="Z3" s="3">
        <f>IF(DBData1!$B$26=Venues!$A$1,MAX($C$3:Y3)+1,"Layoff")</f>
        <v>2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>
        <f>IF(DBData1!$B$31=Venues!$A$1,MAX($C$3:AD3)+1,"Layoff")</f>
        <v>3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>
        <f>IF(DBData1!$B$41=Venues!$A$1,MAX($C$3:AN3)+1,"Layoff")</f>
        <v>4</v>
      </c>
      <c r="AP3" s="3">
        <f>IF(DBData1!$B$42=Venues!$A$1,MAX($C$3:AO3)+1,"Layoff")</f>
        <v>5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0">E4+7</f>
        <v>41842</v>
      </c>
      <c r="G4" s="135">
        <f t="shared" si="0"/>
        <v>41849</v>
      </c>
      <c r="H4" s="135">
        <f t="shared" si="0"/>
        <v>41856</v>
      </c>
      <c r="I4" s="135">
        <f t="shared" si="0"/>
        <v>41863</v>
      </c>
      <c r="J4" s="135">
        <f t="shared" si="0"/>
        <v>41870</v>
      </c>
      <c r="K4" s="135">
        <f t="shared" si="0"/>
        <v>41877</v>
      </c>
      <c r="L4" s="135">
        <f t="shared" si="0"/>
        <v>41884</v>
      </c>
      <c r="M4" s="135">
        <f t="shared" ref="M4:T4" si="1">L4+7</f>
        <v>41891</v>
      </c>
      <c r="N4" s="135">
        <f t="shared" si="1"/>
        <v>41898</v>
      </c>
      <c r="O4" s="135">
        <f t="shared" si="1"/>
        <v>41905</v>
      </c>
      <c r="P4" s="135">
        <f t="shared" si="1"/>
        <v>41912</v>
      </c>
      <c r="Q4" s="135">
        <f t="shared" si="1"/>
        <v>41919</v>
      </c>
      <c r="R4" s="135">
        <f t="shared" si="1"/>
        <v>41926</v>
      </c>
      <c r="S4" s="135">
        <f t="shared" si="1"/>
        <v>41933</v>
      </c>
      <c r="T4" s="135">
        <f t="shared" si="1"/>
        <v>41940</v>
      </c>
      <c r="U4" s="135">
        <f t="shared" ref="U4:AC4" si="2">T4+7</f>
        <v>41947</v>
      </c>
      <c r="V4" s="135">
        <f t="shared" si="2"/>
        <v>41954</v>
      </c>
      <c r="W4" s="135">
        <f t="shared" si="2"/>
        <v>41961</v>
      </c>
      <c r="X4" s="135">
        <f t="shared" si="2"/>
        <v>41968</v>
      </c>
      <c r="Y4" s="135">
        <f t="shared" si="2"/>
        <v>41975</v>
      </c>
      <c r="Z4" s="135">
        <f t="shared" si="2"/>
        <v>41982</v>
      </c>
      <c r="AA4" s="135">
        <f t="shared" si="2"/>
        <v>41989</v>
      </c>
      <c r="AB4" s="135">
        <f t="shared" si="2"/>
        <v>41996</v>
      </c>
      <c r="AC4" s="135">
        <f t="shared" si="2"/>
        <v>42003</v>
      </c>
      <c r="AD4" s="135">
        <f t="shared" ref="AD4:AQ4" si="3">AC4+7</f>
        <v>42010</v>
      </c>
      <c r="AE4" s="135">
        <f t="shared" si="3"/>
        <v>42017</v>
      </c>
      <c r="AF4" s="135">
        <f t="shared" si="3"/>
        <v>42024</v>
      </c>
      <c r="AG4" s="135">
        <f t="shared" si="3"/>
        <v>42031</v>
      </c>
      <c r="AH4" s="135">
        <f t="shared" si="3"/>
        <v>42038</v>
      </c>
      <c r="AI4" s="135">
        <f t="shared" si="3"/>
        <v>42045</v>
      </c>
      <c r="AJ4" s="135">
        <f t="shared" si="3"/>
        <v>42052</v>
      </c>
      <c r="AK4" s="135">
        <f t="shared" si="3"/>
        <v>42059</v>
      </c>
      <c r="AL4" s="135">
        <f t="shared" si="3"/>
        <v>42066</v>
      </c>
      <c r="AM4" s="135">
        <f t="shared" si="3"/>
        <v>42073</v>
      </c>
      <c r="AN4" s="135">
        <f t="shared" si="3"/>
        <v>42080</v>
      </c>
      <c r="AO4" s="135">
        <f t="shared" si="3"/>
        <v>42087</v>
      </c>
      <c r="AP4" s="135">
        <f t="shared" si="3"/>
        <v>42094</v>
      </c>
      <c r="AQ4" s="135">
        <f t="shared" si="3"/>
        <v>42101</v>
      </c>
      <c r="AR4" s="135">
        <f t="shared" ref="AR4:BB4" si="4">AQ4+7</f>
        <v>42108</v>
      </c>
      <c r="AS4" s="135">
        <f t="shared" si="4"/>
        <v>42115</v>
      </c>
      <c r="AT4" s="135">
        <f t="shared" si="4"/>
        <v>42122</v>
      </c>
      <c r="AU4" s="135">
        <f t="shared" si="4"/>
        <v>42129</v>
      </c>
      <c r="AV4" s="135">
        <f t="shared" si="4"/>
        <v>42136</v>
      </c>
      <c r="AW4" s="135">
        <f t="shared" si="4"/>
        <v>42143</v>
      </c>
      <c r="AX4" s="135">
        <f t="shared" si="4"/>
        <v>42150</v>
      </c>
      <c r="AY4" s="135">
        <f t="shared" si="4"/>
        <v>42157</v>
      </c>
      <c r="AZ4" s="135">
        <f t="shared" si="4"/>
        <v>42164</v>
      </c>
      <c r="BA4" s="135">
        <f t="shared" si="4"/>
        <v>42171</v>
      </c>
      <c r="BB4" s="135">
        <f t="shared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0"/>
        <v>41848</v>
      </c>
      <c r="G5" s="136">
        <f t="shared" si="0"/>
        <v>41855</v>
      </c>
      <c r="H5" s="136">
        <f t="shared" si="0"/>
        <v>41862</v>
      </c>
      <c r="I5" s="136">
        <f t="shared" si="0"/>
        <v>41869</v>
      </c>
      <c r="J5" s="136">
        <f t="shared" si="0"/>
        <v>41876</v>
      </c>
      <c r="K5" s="136">
        <f t="shared" si="0"/>
        <v>41883</v>
      </c>
      <c r="L5" s="136">
        <f t="shared" si="0"/>
        <v>41890</v>
      </c>
      <c r="M5" s="136">
        <f t="shared" ref="M5:T5" si="5">L5+7</f>
        <v>41897</v>
      </c>
      <c r="N5" s="136">
        <f t="shared" si="5"/>
        <v>41904</v>
      </c>
      <c r="O5" s="136">
        <f t="shared" si="5"/>
        <v>41911</v>
      </c>
      <c r="P5" s="136">
        <f t="shared" si="5"/>
        <v>41918</v>
      </c>
      <c r="Q5" s="136">
        <f t="shared" si="5"/>
        <v>41925</v>
      </c>
      <c r="R5" s="136">
        <f t="shared" si="5"/>
        <v>41932</v>
      </c>
      <c r="S5" s="136">
        <f t="shared" si="5"/>
        <v>41939</v>
      </c>
      <c r="T5" s="136">
        <f t="shared" si="5"/>
        <v>41946</v>
      </c>
      <c r="U5" s="136">
        <f t="shared" ref="U5:AC5" si="6">T5+7</f>
        <v>41953</v>
      </c>
      <c r="V5" s="136">
        <f t="shared" si="6"/>
        <v>41960</v>
      </c>
      <c r="W5" s="136">
        <f t="shared" si="6"/>
        <v>41967</v>
      </c>
      <c r="X5" s="136">
        <f t="shared" si="6"/>
        <v>41974</v>
      </c>
      <c r="Y5" s="136">
        <f t="shared" si="6"/>
        <v>41981</v>
      </c>
      <c r="Z5" s="136">
        <f t="shared" si="6"/>
        <v>41988</v>
      </c>
      <c r="AA5" s="136">
        <f t="shared" si="6"/>
        <v>41995</v>
      </c>
      <c r="AB5" s="136">
        <f t="shared" si="6"/>
        <v>42002</v>
      </c>
      <c r="AC5" s="136">
        <f t="shared" si="6"/>
        <v>42009</v>
      </c>
      <c r="AD5" s="136">
        <f t="shared" ref="AD5:AQ5" si="7">AC5+7</f>
        <v>42016</v>
      </c>
      <c r="AE5" s="136">
        <f t="shared" si="7"/>
        <v>42023</v>
      </c>
      <c r="AF5" s="136">
        <f t="shared" si="7"/>
        <v>42030</v>
      </c>
      <c r="AG5" s="136">
        <f t="shared" si="7"/>
        <v>42037</v>
      </c>
      <c r="AH5" s="136">
        <f t="shared" si="7"/>
        <v>42044</v>
      </c>
      <c r="AI5" s="136">
        <f t="shared" si="7"/>
        <v>42051</v>
      </c>
      <c r="AJ5" s="136">
        <f t="shared" si="7"/>
        <v>42058</v>
      </c>
      <c r="AK5" s="136">
        <f t="shared" si="7"/>
        <v>42065</v>
      </c>
      <c r="AL5" s="136">
        <f t="shared" si="7"/>
        <v>42072</v>
      </c>
      <c r="AM5" s="136">
        <f t="shared" si="7"/>
        <v>42079</v>
      </c>
      <c r="AN5" s="136">
        <f t="shared" si="7"/>
        <v>42086</v>
      </c>
      <c r="AO5" s="136">
        <f t="shared" si="7"/>
        <v>42093</v>
      </c>
      <c r="AP5" s="136">
        <f t="shared" si="7"/>
        <v>42100</v>
      </c>
      <c r="AQ5" s="136">
        <f t="shared" si="7"/>
        <v>42107</v>
      </c>
      <c r="AR5" s="136">
        <f t="shared" ref="AR5:BB5" si="8">AQ5+7</f>
        <v>42114</v>
      </c>
      <c r="AS5" s="136">
        <f t="shared" si="8"/>
        <v>42121</v>
      </c>
      <c r="AT5" s="136">
        <f t="shared" si="8"/>
        <v>42128</v>
      </c>
      <c r="AU5" s="136">
        <f t="shared" si="8"/>
        <v>42135</v>
      </c>
      <c r="AV5" s="136">
        <f t="shared" si="8"/>
        <v>42142</v>
      </c>
      <c r="AW5" s="136">
        <f t="shared" si="8"/>
        <v>42149</v>
      </c>
      <c r="AX5" s="136">
        <f t="shared" si="8"/>
        <v>42156</v>
      </c>
      <c r="AY5" s="136">
        <f t="shared" si="8"/>
        <v>42163</v>
      </c>
      <c r="AZ5" s="136">
        <f t="shared" si="8"/>
        <v>42170</v>
      </c>
      <c r="BA5" s="136">
        <f t="shared" si="8"/>
        <v>42177</v>
      </c>
      <c r="BB5" s="136">
        <f t="shared" si="8"/>
        <v>42184</v>
      </c>
      <c r="BC5" s="113">
        <f>52-COUNTIF(C6:BB6,0)</f>
        <v>19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 t="str">
        <f>DBData1!C12</f>
        <v>Springfield</v>
      </c>
      <c r="M6" s="155">
        <f>DBData1!C13</f>
        <v>0</v>
      </c>
      <c r="N6" s="155" t="str">
        <f>DBData1!C14</f>
        <v>Durham</v>
      </c>
      <c r="O6" s="155">
        <f>DBData1!C15</f>
        <v>0</v>
      </c>
      <c r="P6" s="155">
        <f>DBData1!C16</f>
        <v>0</v>
      </c>
      <c r="Q6" s="155" t="str">
        <f>DBData1!C17</f>
        <v>El Paso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Edmonton</v>
      </c>
      <c r="Y6" s="155" t="str">
        <f>DBData1!C25</f>
        <v>Thousand Oaks</v>
      </c>
      <c r="Z6" s="155" t="str">
        <f>DBData1!C26</f>
        <v>El Paso</v>
      </c>
      <c r="AA6" s="155" t="str">
        <f>DBData1!C27</f>
        <v>New Orleans</v>
      </c>
      <c r="AB6" s="155">
        <f>DBData1!C28</f>
        <v>0</v>
      </c>
      <c r="AC6" s="155">
        <f>DBData1!C29</f>
        <v>0</v>
      </c>
      <c r="AD6" s="155" t="str">
        <f>DBData1!C30</f>
        <v>San Diego</v>
      </c>
      <c r="AE6" s="155" t="str">
        <f>DBData1!C31</f>
        <v>Fort Worth</v>
      </c>
      <c r="AF6" s="155" t="str">
        <f>DBData1!C32</f>
        <v>Dayton</v>
      </c>
      <c r="AG6" s="155">
        <f>DBData1!C33</f>
        <v>0</v>
      </c>
      <c r="AH6" s="155" t="str">
        <f>DBData1!C34</f>
        <v>Albany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 t="str">
        <f>DBData1!C38</f>
        <v>St. Louis</v>
      </c>
      <c r="AM6" s="155" t="str">
        <f>DBData1!C39</f>
        <v>St. Louis</v>
      </c>
      <c r="AN6" s="155">
        <f>DBData1!C40</f>
        <v>0</v>
      </c>
      <c r="AO6" s="155" t="str">
        <f>DBData1!C41</f>
        <v>Chicago</v>
      </c>
      <c r="AP6" s="155" t="str">
        <f>DBData1!C42</f>
        <v>Pittsburgh</v>
      </c>
      <c r="AQ6" s="155" t="str">
        <f>DBData1!C43</f>
        <v>Pittsburgh</v>
      </c>
      <c r="AR6" s="155" t="str">
        <f>DBData1!C44</f>
        <v>Ottawa</v>
      </c>
      <c r="AS6" s="155" t="str">
        <f>DBData1!C45</f>
        <v>Utica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 t="str">
        <f>DBData1!D12</f>
        <v>Sangamon Auditorium</v>
      </c>
      <c r="M7" s="155">
        <f>DBData1!D13</f>
        <v>0</v>
      </c>
      <c r="N7" s="155" t="str">
        <f>DBData1!D14</f>
        <v>Durham Performing Arts Center</v>
      </c>
      <c r="O7" s="155">
        <f>DBData1!D15</f>
        <v>0</v>
      </c>
      <c r="P7" s="155">
        <f>DBData1!D16</f>
        <v>0</v>
      </c>
      <c r="Q7" s="155" t="str">
        <f>DBData1!D17</f>
        <v>A. Chavez Theatre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Northern Alberta Jubilee Auditorium</v>
      </c>
      <c r="Y7" s="155" t="str">
        <f>DBData1!D25</f>
        <v>Fred Kavli Theatre for the PA</v>
      </c>
      <c r="Z7" s="155" t="str">
        <f>DBData1!D26</f>
        <v>Plaza Theater - El Paso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 t="str">
        <f>DBData1!D30</f>
        <v>San Diego Civic Theatre</v>
      </c>
      <c r="AE7" s="155" t="str">
        <f>DBData1!D31</f>
        <v>Bass Performance Hall - Ft. Worth</v>
      </c>
      <c r="AF7" s="155" t="str">
        <f>DBData1!D32</f>
        <v>Mead Theatre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 t="str">
        <f>DBData1!D38</f>
        <v>Fox Theatre - St. Louis</v>
      </c>
      <c r="AM7" s="155" t="str">
        <f>DBData1!D39</f>
        <v>Fox Theatre - St. Louis</v>
      </c>
      <c r="AN7" s="155">
        <f>DBData1!D40</f>
        <v>0</v>
      </c>
      <c r="AO7" s="155" t="str">
        <f>DBData1!D41</f>
        <v>Cadillac Palace - Chicago</v>
      </c>
      <c r="AP7" s="155" t="str">
        <f>DBData1!D42</f>
        <v>Heinz Hall</v>
      </c>
      <c r="AQ7" s="155" t="str">
        <f>DBData1!D43</f>
        <v>Benedum Center</v>
      </c>
      <c r="AR7" s="155" t="str">
        <f>DBData1!D44</f>
        <v>National Arts Center - Ottawa</v>
      </c>
      <c r="AS7" s="155" t="str">
        <f>DBData1!D45</f>
        <v>Stanley PAC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0</v>
      </c>
      <c r="N8" s="122">
        <f>DBData1!E14</f>
        <v>9</v>
      </c>
      <c r="O8" s="122">
        <f>DBData1!E15</f>
        <v>0</v>
      </c>
      <c r="P8" s="122">
        <f>DBData1!E16</f>
        <v>0</v>
      </c>
      <c r="Q8" s="122">
        <f>DBData1!E17</f>
        <v>3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8</v>
      </c>
      <c r="Y8" s="122">
        <f>DBData1!E25</f>
        <v>6</v>
      </c>
      <c r="Z8" s="122">
        <f>DBData1!E26</f>
        <v>1</v>
      </c>
      <c r="AA8" s="122">
        <f>DBData1!E27</f>
        <v>1</v>
      </c>
      <c r="AB8" s="122">
        <f>DBData1!E28</f>
        <v>0</v>
      </c>
      <c r="AC8" s="122">
        <f>DBData1!E29</f>
        <v>0</v>
      </c>
      <c r="AD8" s="122">
        <f>DBData1!E30</f>
        <v>8</v>
      </c>
      <c r="AE8" s="122">
        <f>DBData1!E31</f>
        <v>8</v>
      </c>
      <c r="AF8" s="122">
        <f>DBData1!E32</f>
        <v>7</v>
      </c>
      <c r="AG8" s="122">
        <f>DBData1!E33</f>
        <v>0</v>
      </c>
      <c r="AH8" s="122">
        <f>DBData1!E34</f>
        <v>3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8</v>
      </c>
      <c r="AM8" s="122">
        <f>DBData1!E39</f>
        <v>8</v>
      </c>
      <c r="AN8" s="122">
        <f>DBData1!E40</f>
        <v>0</v>
      </c>
      <c r="AO8" s="122">
        <f>DBData1!E41</f>
        <v>1</v>
      </c>
      <c r="AP8" s="122">
        <f>DBData1!E42</f>
        <v>4</v>
      </c>
      <c r="AQ8" s="122">
        <f>DBData1!E43</f>
        <v>6</v>
      </c>
      <c r="AR8" s="122">
        <f>DBData1!E44</f>
        <v>5</v>
      </c>
      <c r="AS8" s="122">
        <f>DBData1!E45</f>
        <v>1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0</v>
      </c>
      <c r="N9" s="123">
        <f>DBData1!F14</f>
        <v>1390815</v>
      </c>
      <c r="O9" s="123">
        <f>DBData1!F15</f>
        <v>0</v>
      </c>
      <c r="P9" s="123">
        <f>DBData1!F16</f>
        <v>0</v>
      </c>
      <c r="Q9" s="123">
        <f>DBData1!F17</f>
        <v>371000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1489456</v>
      </c>
      <c r="Y9" s="123">
        <f>DBData1!F25</f>
        <v>713160</v>
      </c>
      <c r="Z9" s="123">
        <f>DBData1!F26</f>
        <v>125263</v>
      </c>
      <c r="AA9" s="123">
        <f>DBData1!F27</f>
        <v>1466816</v>
      </c>
      <c r="AB9" s="123">
        <f>DBData1!F28</f>
        <v>0</v>
      </c>
      <c r="AC9" s="123">
        <f>DBData1!F29</f>
        <v>0</v>
      </c>
      <c r="AD9" s="123">
        <f>DBData1!F30</f>
        <v>1205174</v>
      </c>
      <c r="AE9" s="123">
        <f>DBData1!F31</f>
        <v>1229120</v>
      </c>
      <c r="AF9" s="123">
        <f>DBData1!F32</f>
        <v>1207044</v>
      </c>
      <c r="AG9" s="123">
        <f>DBData1!F33</f>
        <v>0</v>
      </c>
      <c r="AH9" s="123">
        <f>DBData1!F34</f>
        <v>296700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2069624</v>
      </c>
      <c r="AM9" s="123">
        <f>DBData1!F39</f>
        <v>2094624</v>
      </c>
      <c r="AN9" s="123">
        <f>DBData1!F40</f>
        <v>0</v>
      </c>
      <c r="AO9" s="123">
        <f>DBData1!F41</f>
        <v>1172164</v>
      </c>
      <c r="AP9" s="123">
        <f>DBData1!F42</f>
        <v>882211.5</v>
      </c>
      <c r="AQ9" s="123">
        <f>DBData1!F43</f>
        <v>1327212</v>
      </c>
      <c r="AR9" s="123">
        <f>DBData1!F44</f>
        <v>1529544</v>
      </c>
      <c r="AS9" s="123">
        <f>DBData1!F45</f>
        <v>287850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>
        <f t="shared" ref="L10" si="16">L14/L9</f>
        <v>0.48886586408788896</v>
      </c>
      <c r="M10" s="124" t="e">
        <f t="shared" ref="M10" si="17">M14/M9</f>
        <v>#DIV/0!</v>
      </c>
      <c r="N10" s="124">
        <f t="shared" ref="N10" si="18">N14/N9</f>
        <v>0.78807512142161251</v>
      </c>
      <c r="O10" s="124" t="e">
        <f t="shared" ref="O10" si="19">O14/O9</f>
        <v>#DIV/0!</v>
      </c>
      <c r="P10" s="124" t="e">
        <f t="shared" ref="P10" si="20">P14/P9</f>
        <v>#DIV/0!</v>
      </c>
      <c r="Q10" s="124">
        <f t="shared" ref="Q10" si="21">Q14/Q9</f>
        <v>1.3342318059299192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0.55566179867011856</v>
      </c>
      <c r="Y10" s="124">
        <f t="shared" ref="Y10" si="29">Y14/Y9</f>
        <v>0.68579280946772114</v>
      </c>
      <c r="Z10" s="124">
        <f t="shared" ref="Z10" si="30">Z14/Z9</f>
        <v>0.94817304391560153</v>
      </c>
      <c r="AA10" s="124">
        <f t="shared" ref="AA10" si="31">AA14/AA9</f>
        <v>0.10477134828090232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>
        <f t="shared" ref="AD10" si="34">AD14/AD9</f>
        <v>0.88918347060258518</v>
      </c>
      <c r="AE10" s="124">
        <f t="shared" ref="AE10" si="35">AE14/AE9</f>
        <v>0.6331078332465504</v>
      </c>
      <c r="AF10" s="124">
        <f t="shared" ref="AF10" si="36">AF14/AF9</f>
        <v>0.38654899904228845</v>
      </c>
      <c r="AG10" s="124" t="e">
        <f t="shared" ref="AG10" si="37">AG14/AG9</f>
        <v>#DIV/0!</v>
      </c>
      <c r="AH10" s="124">
        <f t="shared" ref="AH10" si="38">AH14/AH9</f>
        <v>1.6041845298281092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>
        <f t="shared" si="40"/>
        <v>0.93520622586518132</v>
      </c>
      <c r="AM10" s="124">
        <f t="shared" si="40"/>
        <v>1.0156905010159343</v>
      </c>
      <c r="AN10" s="124" t="e">
        <f t="shared" si="40"/>
        <v>#DIV/0!</v>
      </c>
      <c r="AO10" s="124">
        <f t="shared" si="40"/>
        <v>0.10952307015059326</v>
      </c>
      <c r="AP10" s="124">
        <f>AP14/AP9</f>
        <v>0.544023309603196</v>
      </c>
      <c r="AQ10" s="124">
        <f t="shared" ref="AQ10:BB10" si="41">AQ14/AQ9</f>
        <v>0.63236798642568026</v>
      </c>
      <c r="AR10" s="124">
        <f t="shared" si="41"/>
        <v>0.57548556955537078</v>
      </c>
      <c r="AS10" s="124">
        <f t="shared" si="41"/>
        <v>0.24036536390481153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0</v>
      </c>
      <c r="N11" s="123">
        <f>DBData1!G14</f>
        <v>751869.7</v>
      </c>
      <c r="O11" s="123">
        <f>DBData1!G15</f>
        <v>0</v>
      </c>
      <c r="P11" s="123">
        <f>DBData1!G16</f>
        <v>0</v>
      </c>
      <c r="Q11" s="123">
        <f>DBData1!G17</f>
        <v>180000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325182.28999999998</v>
      </c>
      <c r="Y11" s="123">
        <f>DBData1!G25</f>
        <v>288765</v>
      </c>
      <c r="Z11" s="123">
        <f>DBData1!G26</f>
        <v>46636.2</v>
      </c>
      <c r="AA11" s="123">
        <f>DBData1!G27</f>
        <v>99242.67</v>
      </c>
      <c r="AB11" s="123">
        <f>DBData1!G28</f>
        <v>0</v>
      </c>
      <c r="AC11" s="123">
        <f>DBData1!G29</f>
        <v>0</v>
      </c>
      <c r="AD11" s="123">
        <f>DBData1!G30</f>
        <v>514642.5</v>
      </c>
      <c r="AE11" s="123">
        <f>DBData1!G31</f>
        <v>161415</v>
      </c>
      <c r="AF11" s="123">
        <f>DBData1!G32</f>
        <v>314945.15000000002</v>
      </c>
      <c r="AG11" s="123">
        <f>DBData1!G33</f>
        <v>0</v>
      </c>
      <c r="AH11" s="123">
        <f>DBData1!G34</f>
        <v>245192.31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660279.43000000005</v>
      </c>
      <c r="AM11" s="123">
        <f>DBData1!G39</f>
        <v>494177.57</v>
      </c>
      <c r="AN11" s="123">
        <f>DBData1!G40</f>
        <v>0</v>
      </c>
      <c r="AO11" s="123">
        <f>DBData1!G41</f>
        <v>674</v>
      </c>
      <c r="AP11" s="123">
        <f>DBData1!G42</f>
        <v>57680.39</v>
      </c>
      <c r="AQ11" s="123">
        <f>DBData1!G43</f>
        <v>381331.13</v>
      </c>
      <c r="AR11" s="123">
        <f>DBData1!G44</f>
        <v>265584.90000000002</v>
      </c>
      <c r="AS11" s="123">
        <f>DBData1!G45</f>
        <v>53041.67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28896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58908.65</v>
      </c>
      <c r="Y12" s="123">
        <f>DBData1!H25</f>
        <v>9720</v>
      </c>
      <c r="Z12" s="123">
        <f>DBData1!H26</f>
        <v>1507.5</v>
      </c>
      <c r="AA12" s="123">
        <f>DBData1!H27</f>
        <v>3288.1</v>
      </c>
      <c r="AB12" s="123">
        <f>DBData1!H28</f>
        <v>0</v>
      </c>
      <c r="AC12" s="123">
        <f>DBData1!H29</f>
        <v>0</v>
      </c>
      <c r="AD12" s="123">
        <f>DBData1!H30</f>
        <v>53788.800000000003</v>
      </c>
      <c r="AE12" s="123">
        <f>DBData1!H31</f>
        <v>15304.5</v>
      </c>
      <c r="AF12" s="123">
        <f>DBData1!H32</f>
        <v>8356.65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73130.850000000006</v>
      </c>
      <c r="AM12" s="123">
        <f>DBData1!H39</f>
        <v>89616.82</v>
      </c>
      <c r="AN12" s="123">
        <f>DBData1!H40</f>
        <v>0</v>
      </c>
      <c r="AO12" s="123">
        <f>DBData1!H41</f>
        <v>0</v>
      </c>
      <c r="AP12" s="123">
        <f>DBData1!H42</f>
        <v>118958.7</v>
      </c>
      <c r="AQ12" s="123">
        <f>DBData1!H43</f>
        <v>126215.74</v>
      </c>
      <c r="AR12" s="123">
        <f>DBData1!H44</f>
        <v>85195.7</v>
      </c>
      <c r="AS12" s="123">
        <f>DBData1!H45</f>
        <v>1507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0</v>
      </c>
      <c r="N13" s="123">
        <f>DBData1!I14</f>
        <v>315301</v>
      </c>
      <c r="O13" s="123">
        <f>DBData1!I15</f>
        <v>0</v>
      </c>
      <c r="P13" s="123">
        <f>DBData1!I16</f>
        <v>0</v>
      </c>
      <c r="Q13" s="123">
        <f>DBData1!I17</f>
        <v>315000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443542.86</v>
      </c>
      <c r="Y13" s="123">
        <f>DBData1!I25</f>
        <v>190595</v>
      </c>
      <c r="Z13" s="123">
        <f>DBData1!I26</f>
        <v>70627.3</v>
      </c>
      <c r="AA13" s="123">
        <f>DBData1!I27</f>
        <v>51149.52</v>
      </c>
      <c r="AB13" s="123">
        <f>DBData1!I28</f>
        <v>0</v>
      </c>
      <c r="AC13" s="123">
        <f>DBData1!I29</f>
        <v>0</v>
      </c>
      <c r="AD13" s="123">
        <f>DBData1!I30</f>
        <v>503189.5</v>
      </c>
      <c r="AE13" s="123">
        <f>DBData1!I31</f>
        <v>601446</v>
      </c>
      <c r="AF13" s="123">
        <f>DBData1!I32</f>
        <v>143279.85</v>
      </c>
      <c r="AG13" s="123">
        <f>DBData1!I33</f>
        <v>0</v>
      </c>
      <c r="AH13" s="123">
        <f>DBData1!I34</f>
        <v>230769.24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1202114.97</v>
      </c>
      <c r="AM13" s="123">
        <f>DBData1!I39</f>
        <v>1543695.31</v>
      </c>
      <c r="AN13" s="123">
        <f>DBData1!I40</f>
        <v>0</v>
      </c>
      <c r="AO13" s="123">
        <f>DBData1!I41</f>
        <v>127705</v>
      </c>
      <c r="AP13" s="123">
        <f>DBData1!I42</f>
        <v>303304.53000000003</v>
      </c>
      <c r="AQ13" s="123">
        <f>DBData1!I43</f>
        <v>331739.51</v>
      </c>
      <c r="AR13" s="123">
        <f>DBData1!I44</f>
        <v>529449.9</v>
      </c>
      <c r="AS13" s="123">
        <f>DBData1!I45</f>
        <v>14640.5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118900</v>
      </c>
      <c r="M14" s="125">
        <f t="shared" ref="M14" si="50">SUM(M11:M13)</f>
        <v>0</v>
      </c>
      <c r="N14" s="125">
        <f t="shared" ref="N14" si="51">SUM(N11:N13)</f>
        <v>1096066.7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495000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827633.8</v>
      </c>
      <c r="Y14" s="125">
        <f t="shared" ref="Y14" si="62">SUM(Y11:Y13)</f>
        <v>489080</v>
      </c>
      <c r="Z14" s="125">
        <f t="shared" ref="Z14" si="63">SUM(Z11:Z13)</f>
        <v>118771</v>
      </c>
      <c r="AA14" s="125">
        <f t="shared" ref="AA14" si="64">SUM(AA11:AA13)</f>
        <v>153680.29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1071620.8</v>
      </c>
      <c r="AE14" s="125">
        <f t="shared" ref="AE14" si="68">SUM(AE11:AE13)</f>
        <v>778165.5</v>
      </c>
      <c r="AF14" s="125">
        <f t="shared" ref="AF14" si="69">SUM(AF11:AF13)</f>
        <v>466581.65</v>
      </c>
      <c r="AG14" s="125">
        <f t="shared" ref="AG14" si="70">SUM(AG11:AG13)</f>
        <v>0</v>
      </c>
      <c r="AH14" s="125">
        <f t="shared" ref="AH14" si="71">SUM(AH11:AH13)</f>
        <v>475961.55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1935525.25</v>
      </c>
      <c r="AM14" s="125">
        <f t="shared" si="74"/>
        <v>2127489.7000000002</v>
      </c>
      <c r="AN14" s="125">
        <f t="shared" si="74"/>
        <v>0</v>
      </c>
      <c r="AO14" s="125">
        <f t="shared" si="74"/>
        <v>128379</v>
      </c>
      <c r="AP14" s="125">
        <f t="shared" si="74"/>
        <v>479943.62</v>
      </c>
      <c r="AQ14" s="125">
        <f t="shared" si="74"/>
        <v>839286.38</v>
      </c>
      <c r="AR14" s="125">
        <f t="shared" si="74"/>
        <v>880230.5</v>
      </c>
      <c r="AS14" s="125">
        <f t="shared" si="74"/>
        <v>69189.17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0</v>
      </c>
      <c r="N15" s="126">
        <f>-DBData1!J14</f>
        <v>-114610</v>
      </c>
      <c r="O15" s="126">
        <f>-DBData1!J15</f>
        <v>0</v>
      </c>
      <c r="P15" s="126">
        <f>-DBData1!J16</f>
        <v>0</v>
      </c>
      <c r="Q15" s="126">
        <f>-DBData1!J17</f>
        <v>-55050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-118396.55</v>
      </c>
      <c r="Y15" s="126">
        <f>-DBData1!J25</f>
        <v>-42806</v>
      </c>
      <c r="Z15" s="126">
        <f>-DBData1!J26</f>
        <v>-8493.09</v>
      </c>
      <c r="AA15" s="139">
        <f>-DBData1!J27</f>
        <v>-33062.97</v>
      </c>
      <c r="AB15" s="126">
        <f>-DBData1!J28</f>
        <v>0</v>
      </c>
      <c r="AC15" s="126">
        <f>-DBData1!J29</f>
        <v>0</v>
      </c>
      <c r="AD15" s="126">
        <f>-DBData1!J30</f>
        <v>-99943.3</v>
      </c>
      <c r="AE15" s="126">
        <f>-DBData1!J31</f>
        <v>-44037.21</v>
      </c>
      <c r="AF15" s="126">
        <f>-DBData1!J32</f>
        <v>-45281.4</v>
      </c>
      <c r="AG15" s="126">
        <f>-DBData1!J33</f>
        <v>0</v>
      </c>
      <c r="AH15" s="126">
        <f>-DBData1!J34</f>
        <v>-49473.87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-255589.8</v>
      </c>
      <c r="AM15" s="126">
        <f>-DBData1!J39</f>
        <v>-266716.90999999997</v>
      </c>
      <c r="AN15" s="126">
        <f>-DBData1!J40</f>
        <v>0</v>
      </c>
      <c r="AO15" s="126">
        <f>-DBData1!J41</f>
        <v>-11374.78</v>
      </c>
      <c r="AP15" s="126">
        <f>-DBData1!J42</f>
        <v>-93350.21</v>
      </c>
      <c r="AQ15" s="126">
        <f>-DBData1!J43</f>
        <v>-184855.55</v>
      </c>
      <c r="AR15" s="126">
        <f>-DBData1!J44</f>
        <v>-187050.81</v>
      </c>
      <c r="AS15" s="126">
        <f>-DBData1!J45</f>
        <v>-7205.96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114217.76</v>
      </c>
      <c r="M16" s="125">
        <f t="shared" ref="M16" si="83">M14+M15</f>
        <v>0</v>
      </c>
      <c r="N16" s="125">
        <f t="shared" ref="N16" si="84">N14+N15</f>
        <v>981456.7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439950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709237.25</v>
      </c>
      <c r="Y16" s="125">
        <f t="shared" ref="Y16" si="95">Y14+Y15</f>
        <v>446274</v>
      </c>
      <c r="Z16" s="125">
        <f t="shared" ref="Z16" si="96">Z14+Z15</f>
        <v>110277.91</v>
      </c>
      <c r="AA16" s="125">
        <f t="shared" ref="AA16" si="97">AA14+AA15</f>
        <v>120617.32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971677.5</v>
      </c>
      <c r="AE16" s="125">
        <f t="shared" ref="AE16" si="101">AE14+AE15</f>
        <v>734128.29</v>
      </c>
      <c r="AF16" s="125">
        <f t="shared" ref="AF16" si="102">AF14+AF15</f>
        <v>421300.25</v>
      </c>
      <c r="AG16" s="125">
        <f t="shared" ref="AG16" si="103">AG14+AG15</f>
        <v>0</v>
      </c>
      <c r="AH16" s="125">
        <f t="shared" ref="AH16" si="104">AH14+AH15</f>
        <v>426487.68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1679935.45</v>
      </c>
      <c r="AM16" s="125">
        <f t="shared" si="107"/>
        <v>1860772.7900000003</v>
      </c>
      <c r="AN16" s="125">
        <f t="shared" si="107"/>
        <v>0</v>
      </c>
      <c r="AO16" s="125">
        <f t="shared" si="107"/>
        <v>117004.22</v>
      </c>
      <c r="AP16" s="125">
        <f t="shared" si="107"/>
        <v>386593.41</v>
      </c>
      <c r="AQ16" s="125">
        <f t="shared" si="107"/>
        <v>654430.83000000007</v>
      </c>
      <c r="AR16" s="125">
        <f t="shared" si="107"/>
        <v>693179.69</v>
      </c>
      <c r="AS16" s="125">
        <f t="shared" si="107"/>
        <v>61983.21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0</v>
      </c>
      <c r="N17" s="127">
        <f>-DBData1!K14</f>
        <v>-233509.4</v>
      </c>
      <c r="O17" s="127">
        <f>-DBData1!K15</f>
        <v>0</v>
      </c>
      <c r="P17" s="127">
        <f>-DBData1!K16</f>
        <v>0</v>
      </c>
      <c r="Q17" s="137">
        <f>-DBData1!K17</f>
        <v>-20580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-386622.19</v>
      </c>
      <c r="Y17" s="127">
        <f>-DBData1!K25</f>
        <v>-165031.26999999999</v>
      </c>
      <c r="Z17" s="137">
        <f>-DBData1!K26</f>
        <v>-38162.160000000003</v>
      </c>
      <c r="AA17" s="127">
        <f>-DBData1!K27</f>
        <v>-121293.35</v>
      </c>
      <c r="AB17" s="127">
        <f>-DBData1!K28</f>
        <v>0</v>
      </c>
      <c r="AC17" s="127">
        <f>-DBData1!K29</f>
        <v>0</v>
      </c>
      <c r="AD17" s="127">
        <f>-DBData1!K30</f>
        <v>-385276.86</v>
      </c>
      <c r="AE17" s="127">
        <f>-DBData1!K31</f>
        <v>-284701.81</v>
      </c>
      <c r="AF17" s="127">
        <f>-DBData1!K32</f>
        <v>-209019.06</v>
      </c>
      <c r="AG17" s="127">
        <f>-DBData1!K33</f>
        <v>0</v>
      </c>
      <c r="AH17" s="127">
        <f>-DBData1!K34</f>
        <v>-12993.75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-475274.7</v>
      </c>
      <c r="AM17" s="127">
        <f>-DBData1!K39</f>
        <v>-387799.33</v>
      </c>
      <c r="AN17" s="127">
        <f>-DBData1!K40</f>
        <v>0</v>
      </c>
      <c r="AO17" s="127">
        <f>-DBData1!K41</f>
        <v>-361904.13</v>
      </c>
      <c r="AP17" s="127">
        <f>-DBData1!K42</f>
        <v>-144815.54999999999</v>
      </c>
      <c r="AQ17" s="127">
        <f>-DBData1!K43</f>
        <v>-145730.85</v>
      </c>
      <c r="AR17" s="127">
        <f>-DBData1!K44</f>
        <v>-148627.24</v>
      </c>
      <c r="AS17" s="127">
        <f>-DBData1!K45</f>
        <v>-55340.800000000003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127920.20599999999</v>
      </c>
      <c r="M18" s="125">
        <f t="shared" ref="M18" si="116">M21+M20+-M17</f>
        <v>0</v>
      </c>
      <c r="N18" s="125">
        <f t="shared" ref="N18" si="117">N21+N20+-N17</f>
        <v>646655.06999999995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314575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755417.5149999999</v>
      </c>
      <c r="Y18" s="125">
        <f t="shared" ref="Y18" si="128">Y21+Y20+-Y17</f>
        <v>421658.67</v>
      </c>
      <c r="Z18" s="125">
        <f t="shared" ref="Z18" si="129">Z21+Z20+-Z17</f>
        <v>86689.951000000001</v>
      </c>
      <c r="AA18" s="125">
        <f t="shared" ref="AA18" si="130">AA21+AA20+-AA17</f>
        <v>448355.08200000005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797444.61</v>
      </c>
      <c r="AE18" s="125">
        <f t="shared" ref="AE18" si="134">AE21+AE20+-AE17</f>
        <v>633114.63899999997</v>
      </c>
      <c r="AF18" s="125">
        <f t="shared" ref="AF18" si="135">AF21+AF20+-AF17</f>
        <v>496149.08500000002</v>
      </c>
      <c r="AG18" s="125">
        <f t="shared" ref="AG18" si="136">AG21+AG20+-AG17</f>
        <v>0</v>
      </c>
      <c r="AH18" s="125">
        <f t="shared" ref="AH18" si="137">AH21+AH20+-AH17</f>
        <v>205642.51800000001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1028268.2450000001</v>
      </c>
      <c r="AM18" s="125">
        <f t="shared" si="139"/>
        <v>958876.60900000017</v>
      </c>
      <c r="AN18" s="125">
        <f t="shared" si="139"/>
        <v>0</v>
      </c>
      <c r="AO18" s="125">
        <f t="shared" si="139"/>
        <v>648604.55200000003</v>
      </c>
      <c r="AP18" s="125">
        <f t="shared" si="139"/>
        <v>453474.891</v>
      </c>
      <c r="AQ18" s="125">
        <f t="shared" si="139"/>
        <v>526173.93299999996</v>
      </c>
      <c r="AR18" s="125">
        <f t="shared" si="139"/>
        <v>611638.50899999996</v>
      </c>
      <c r="AS18" s="125">
        <f t="shared" si="139"/>
        <v>124039.121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-13702.445999999996</v>
      </c>
      <c r="M19" s="128">
        <f t="shared" ref="M19" si="148">M16-M18</f>
        <v>0</v>
      </c>
      <c r="N19" s="128">
        <f t="shared" ref="N19" si="149">N16-N18</f>
        <v>334801.63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125375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-46180.264999999898</v>
      </c>
      <c r="Y19" s="128">
        <f t="shared" ref="Y19" si="160">Y16-Y18</f>
        <v>24615.330000000016</v>
      </c>
      <c r="Z19" s="128">
        <f t="shared" ref="Z19" si="161">Z16-Z18</f>
        <v>23587.959000000003</v>
      </c>
      <c r="AA19" s="128">
        <f t="shared" ref="AA19" si="162">AA16-AA18</f>
        <v>-327737.76200000005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174232.89</v>
      </c>
      <c r="AE19" s="128">
        <f t="shared" ref="AE19" si="166">AE16-AE18</f>
        <v>101013.65100000007</v>
      </c>
      <c r="AF19" s="128">
        <f t="shared" ref="AF19" si="167">AF16-AF18</f>
        <v>-74848.835000000021</v>
      </c>
      <c r="AG19" s="128">
        <f t="shared" ref="AG19" si="168">AG16-AG18</f>
        <v>0</v>
      </c>
      <c r="AH19" s="128">
        <f t="shared" ref="AH19" si="169">AH16-AH18</f>
        <v>220845.16199999998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651667.20499999984</v>
      </c>
      <c r="AM19" s="128">
        <f t="shared" si="172"/>
        <v>901896.1810000001</v>
      </c>
      <c r="AN19" s="128">
        <f t="shared" si="172"/>
        <v>0</v>
      </c>
      <c r="AO19" s="128">
        <f t="shared" si="172"/>
        <v>-531600.33200000005</v>
      </c>
      <c r="AP19" s="128">
        <f t="shared" si="172"/>
        <v>-66881.481000000029</v>
      </c>
      <c r="AQ19" s="128">
        <f t="shared" si="172"/>
        <v>128256.89700000011</v>
      </c>
      <c r="AR19" s="128">
        <f t="shared" si="172"/>
        <v>81541.180999999982</v>
      </c>
      <c r="AS19" s="128">
        <f t="shared" si="172"/>
        <v>-62055.911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315000</v>
      </c>
      <c r="O20" s="123">
        <f>DBData1!L15</f>
        <v>0</v>
      </c>
      <c r="P20" s="123">
        <f>DBData1!L16</f>
        <v>0</v>
      </c>
      <c r="Q20" s="123">
        <f>DBData1!L17</f>
        <v>250000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297871.59999999998</v>
      </c>
      <c r="Y20" s="123">
        <f>DBData1!L25</f>
        <v>212000</v>
      </c>
      <c r="Z20" s="123">
        <f>DBData1!L26</f>
        <v>37500</v>
      </c>
      <c r="AA20" s="123">
        <f>DBData1!L27</f>
        <v>315000</v>
      </c>
      <c r="AB20" s="123">
        <f>DBData1!L28</f>
        <v>0</v>
      </c>
      <c r="AC20" s="123">
        <f>DBData1!L29</f>
        <v>0</v>
      </c>
      <c r="AD20" s="123">
        <f>DBData1!L30</f>
        <v>315000</v>
      </c>
      <c r="AE20" s="123">
        <f>DBData1!L31</f>
        <v>275000</v>
      </c>
      <c r="AF20" s="123">
        <f>DBData1!L32</f>
        <v>245000</v>
      </c>
      <c r="AG20" s="123">
        <f>DBData1!L33</f>
        <v>0</v>
      </c>
      <c r="AH20" s="123">
        <f>DBData1!L34</f>
        <v>150000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385000</v>
      </c>
      <c r="AM20" s="123">
        <f>DBData1!L39</f>
        <v>385000</v>
      </c>
      <c r="AN20" s="123">
        <f>DBData1!L40</f>
        <v>0</v>
      </c>
      <c r="AO20" s="123">
        <f>DBData1!L41</f>
        <v>275000</v>
      </c>
      <c r="AP20" s="123">
        <f>DBData1!L42</f>
        <v>270000</v>
      </c>
      <c r="AQ20" s="123">
        <f>DBData1!L43</f>
        <v>315000</v>
      </c>
      <c r="AR20" s="123">
        <f>DBData1!L44</f>
        <v>393693.3</v>
      </c>
      <c r="AS20" s="123">
        <f>DBData1!L45</f>
        <v>62500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11421.776</v>
      </c>
      <c r="M21" s="129">
        <f t="shared" ref="M21:T21" si="174">M16*$B$21</f>
        <v>0</v>
      </c>
      <c r="N21" s="129">
        <f t="shared" si="174"/>
        <v>98145.67</v>
      </c>
      <c r="O21" s="129">
        <f t="shared" si="174"/>
        <v>0</v>
      </c>
      <c r="P21" s="129">
        <f t="shared" si="174"/>
        <v>0</v>
      </c>
      <c r="Q21" s="129">
        <f t="shared" si="174"/>
        <v>43995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70923.725000000006</v>
      </c>
      <c r="Y21" s="129">
        <f t="shared" si="175"/>
        <v>44627.4</v>
      </c>
      <c r="Z21" s="129">
        <f t="shared" si="175"/>
        <v>11027.791000000001</v>
      </c>
      <c r="AA21" s="129">
        <f t="shared" si="175"/>
        <v>12061.732000000002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97167.75</v>
      </c>
      <c r="AE21" s="129">
        <f t="shared" si="176"/>
        <v>73412.829000000012</v>
      </c>
      <c r="AF21" s="129">
        <f t="shared" si="176"/>
        <v>42130.025000000001</v>
      </c>
      <c r="AG21" s="129">
        <f t="shared" si="176"/>
        <v>0</v>
      </c>
      <c r="AH21" s="129">
        <f t="shared" si="176"/>
        <v>42648.768000000004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167993.54500000001</v>
      </c>
      <c r="AM21" s="129">
        <f t="shared" si="176"/>
        <v>186077.27900000004</v>
      </c>
      <c r="AN21" s="129">
        <f t="shared" si="176"/>
        <v>0</v>
      </c>
      <c r="AO21" s="129">
        <f t="shared" si="176"/>
        <v>11700.422</v>
      </c>
      <c r="AP21" s="129">
        <f t="shared" si="176"/>
        <v>38659.341</v>
      </c>
      <c r="AQ21" s="129">
        <f t="shared" si="176"/>
        <v>65443.083000000013</v>
      </c>
      <c r="AR21" s="129">
        <f t="shared" si="176"/>
        <v>69317.968999999997</v>
      </c>
      <c r="AS21" s="129">
        <f t="shared" si="176"/>
        <v>6198.3209999999999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234361.14099999997</v>
      </c>
      <c r="O22" s="129">
        <f t="shared" si="178"/>
        <v>0</v>
      </c>
      <c r="P22" s="129">
        <f t="shared" si="178"/>
        <v>0</v>
      </c>
      <c r="Q22" s="129">
        <f t="shared" si="178"/>
        <v>87762.5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17230.731000000011</v>
      </c>
      <c r="Z22" s="129">
        <f t="shared" si="179"/>
        <v>16511.5713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121963.023</v>
      </c>
      <c r="AE22" s="129">
        <f t="shared" si="180"/>
        <v>70709.555700000041</v>
      </c>
      <c r="AF22" s="129">
        <f t="shared" si="180"/>
        <v>0</v>
      </c>
      <c r="AG22" s="129">
        <f t="shared" si="180"/>
        <v>0</v>
      </c>
      <c r="AH22" s="129">
        <f t="shared" si="180"/>
        <v>154591.61339999997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456167.04349999985</v>
      </c>
      <c r="AM22" s="129">
        <f t="shared" si="180"/>
        <v>631327.32669999998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89779.827900000077</v>
      </c>
      <c r="AR22" s="129">
        <f t="shared" si="180"/>
        <v>57078.826699999983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 t="str">
        <f>DBData2!C26</f>
        <v>Odessa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 t="str">
        <f>DBData2!D26</f>
        <v>Wagner Noel Performing Arts Center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1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116980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>
        <f t="shared" ref="Z28" si="201">Z32/Z27</f>
        <v>0.85578893828004787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44654.17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1604.17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53851.85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100110.19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-15905.22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84204.97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-37493.410000000003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83413.907000000007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791.06299999999464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37500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8420.4970000000012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553.74409999999625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2</v>
      </c>
      <c r="M133" s="109">
        <f t="shared" si="1190"/>
        <v>0</v>
      </c>
      <c r="N133" s="109">
        <f t="shared" si="1190"/>
        <v>9</v>
      </c>
      <c r="O133" s="109">
        <f t="shared" si="1190"/>
        <v>0</v>
      </c>
      <c r="P133" s="109">
        <f t="shared" si="1190"/>
        <v>0</v>
      </c>
      <c r="Q133" s="109">
        <f t="shared" si="1190"/>
        <v>3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8</v>
      </c>
      <c r="Y133" s="109">
        <f t="shared" si="1190"/>
        <v>6</v>
      </c>
      <c r="Z133" s="109">
        <f t="shared" si="1190"/>
        <v>2</v>
      </c>
      <c r="AA133" s="109">
        <f t="shared" si="1190"/>
        <v>1</v>
      </c>
      <c r="AB133" s="109">
        <f t="shared" si="1190"/>
        <v>0</v>
      </c>
      <c r="AC133" s="109">
        <f t="shared" si="1190"/>
        <v>0</v>
      </c>
      <c r="AD133" s="109">
        <f t="shared" si="1190"/>
        <v>8</v>
      </c>
      <c r="AE133" s="109">
        <f t="shared" si="1190"/>
        <v>8</v>
      </c>
      <c r="AF133" s="109">
        <f t="shared" si="1190"/>
        <v>7</v>
      </c>
      <c r="AG133" s="109">
        <f t="shared" si="1190"/>
        <v>0</v>
      </c>
      <c r="AH133" s="109">
        <f t="shared" si="1190"/>
        <v>3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8</v>
      </c>
      <c r="AM133" s="109">
        <f t="shared" si="1191"/>
        <v>8</v>
      </c>
      <c r="AN133" s="109">
        <f t="shared" si="1191"/>
        <v>0</v>
      </c>
      <c r="AO133" s="109">
        <f t="shared" si="1191"/>
        <v>1</v>
      </c>
      <c r="AP133" s="109">
        <f t="shared" si="1191"/>
        <v>4</v>
      </c>
      <c r="AQ133" s="109">
        <f t="shared" si="1191"/>
        <v>6</v>
      </c>
      <c r="AR133" s="109">
        <f t="shared" si="1191"/>
        <v>5</v>
      </c>
      <c r="AS133" s="109">
        <f t="shared" si="1191"/>
        <v>1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91</v>
      </c>
      <c r="BE133" s="68">
        <f>BC133/total.weeks</f>
        <v>4.7894736842105265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243216</v>
      </c>
      <c r="M134" s="21">
        <f t="shared" si="1192"/>
        <v>0</v>
      </c>
      <c r="N134" s="21">
        <f t="shared" si="1192"/>
        <v>1390815</v>
      </c>
      <c r="O134" s="21">
        <f t="shared" si="1192"/>
        <v>0</v>
      </c>
      <c r="P134" s="21">
        <f t="shared" si="1192"/>
        <v>0</v>
      </c>
      <c r="Q134" s="21">
        <f t="shared" si="1192"/>
        <v>371000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1489456</v>
      </c>
      <c r="Y134" s="21">
        <f t="shared" si="1192"/>
        <v>713160</v>
      </c>
      <c r="Z134" s="21">
        <f t="shared" si="1192"/>
        <v>242243</v>
      </c>
      <c r="AA134" s="21">
        <f t="shared" si="1192"/>
        <v>1466816</v>
      </c>
      <c r="AB134" s="21">
        <f t="shared" si="1192"/>
        <v>0</v>
      </c>
      <c r="AC134" s="21">
        <f t="shared" si="1192"/>
        <v>0</v>
      </c>
      <c r="AD134" s="21">
        <f t="shared" si="1192"/>
        <v>1205174</v>
      </c>
      <c r="AE134" s="21">
        <f t="shared" si="1192"/>
        <v>1229120</v>
      </c>
      <c r="AF134" s="21">
        <f t="shared" si="1192"/>
        <v>1207044</v>
      </c>
      <c r="AG134" s="21">
        <f t="shared" si="1192"/>
        <v>0</v>
      </c>
      <c r="AH134" s="21">
        <f t="shared" si="1192"/>
        <v>296700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2069624</v>
      </c>
      <c r="AM134" s="21">
        <f t="shared" si="1193"/>
        <v>2094624</v>
      </c>
      <c r="AN134" s="21">
        <f t="shared" si="1193"/>
        <v>0</v>
      </c>
      <c r="AO134" s="21">
        <f t="shared" si="1193"/>
        <v>1172164</v>
      </c>
      <c r="AP134" s="21">
        <f t="shared" si="1193"/>
        <v>882211.5</v>
      </c>
      <c r="AQ134" s="21">
        <f t="shared" si="1193"/>
        <v>1327212</v>
      </c>
      <c r="AR134" s="21">
        <f t="shared" si="1193"/>
        <v>1529544</v>
      </c>
      <c r="AS134" s="21">
        <f t="shared" si="1193"/>
        <v>287850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19217973.5</v>
      </c>
      <c r="BE134" s="68">
        <f t="shared" ref="BE134:BE147" si="1194">+BC134/total.weeks</f>
        <v>1011472.2894736842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>
        <f t="shared" si="1195"/>
        <v>0.48886586408788896</v>
      </c>
      <c r="M135" s="69" t="e">
        <f t="shared" si="1195"/>
        <v>#DIV/0!</v>
      </c>
      <c r="N135" s="69">
        <f t="shared" si="1195"/>
        <v>0.78807512142161251</v>
      </c>
      <c r="O135" s="69" t="e">
        <f t="shared" si="1195"/>
        <v>#DIV/0!</v>
      </c>
      <c r="P135" s="69" t="e">
        <f t="shared" si="1195"/>
        <v>#DIV/0!</v>
      </c>
      <c r="Q135" s="69">
        <f t="shared" si="1195"/>
        <v>1.3342318059299192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0.55566179867011856</v>
      </c>
      <c r="Y135" s="69">
        <f t="shared" si="1195"/>
        <v>0.68579280946772114</v>
      </c>
      <c r="Z135" s="69">
        <f t="shared" si="1195"/>
        <v>0.90356043311881051</v>
      </c>
      <c r="AA135" s="69">
        <f t="shared" si="1195"/>
        <v>0.10477134828090232</v>
      </c>
      <c r="AB135" s="69" t="e">
        <f t="shared" si="1195"/>
        <v>#DIV/0!</v>
      </c>
      <c r="AC135" s="69" t="e">
        <f t="shared" si="1195"/>
        <v>#DIV/0!</v>
      </c>
      <c r="AD135" s="69">
        <f t="shared" si="1195"/>
        <v>0.88918347060258518</v>
      </c>
      <c r="AE135" s="69">
        <f t="shared" si="1195"/>
        <v>0.6331078332465504</v>
      </c>
      <c r="AF135" s="69">
        <f t="shared" si="1195"/>
        <v>0.38654899904228845</v>
      </c>
      <c r="AG135" s="69" t="e">
        <f t="shared" si="1195"/>
        <v>#DIV/0!</v>
      </c>
      <c r="AH135" s="69">
        <f t="shared" si="1195"/>
        <v>1.6041845298281092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>
        <f t="shared" si="1196"/>
        <v>0.93520622586518132</v>
      </c>
      <c r="AM135" s="69">
        <f t="shared" si="1196"/>
        <v>1.0156905010159343</v>
      </c>
      <c r="AN135" s="69" t="e">
        <f t="shared" si="1196"/>
        <v>#DIV/0!</v>
      </c>
      <c r="AO135" s="69">
        <f t="shared" si="1196"/>
        <v>0.10952307015059326</v>
      </c>
      <c r="AP135" s="69">
        <f t="shared" si="1196"/>
        <v>0.544023309603196</v>
      </c>
      <c r="AQ135" s="69">
        <f t="shared" si="1196"/>
        <v>0.63236798642568026</v>
      </c>
      <c r="AR135" s="69">
        <f t="shared" si="1196"/>
        <v>0.57548556955537078</v>
      </c>
      <c r="AS135" s="69">
        <f t="shared" si="1196"/>
        <v>0.24036536390481153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0.65930591485101175</v>
      </c>
      <c r="BE135" s="117">
        <f>BE138/BE134</f>
        <v>0.36977147148215195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2238</v>
      </c>
      <c r="M136" s="21">
        <f t="shared" ref="M136:M147" si="1207">+M11+M29+M47+M65+M83+M101+M119</f>
        <v>0</v>
      </c>
      <c r="N136" s="21">
        <f t="shared" ref="N136:N147" si="1208">+N11+N29+N47+N65+N83+N101+N119</f>
        <v>751869.7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180000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325182.28999999998</v>
      </c>
      <c r="Y136" s="21">
        <f t="shared" ref="Y136:Y147" si="1219">+Y11+Y29+Y47+Y65+Y83+Y101+Y119</f>
        <v>288765</v>
      </c>
      <c r="Z136" s="21">
        <f t="shared" ref="Z136:Z147" si="1220">+Z11+Z29+Z47+Z65+Z83+Z101+Z119</f>
        <v>91290.37</v>
      </c>
      <c r="AA136" s="21">
        <f t="shared" ref="AA136:AA147" si="1221">+AA11+AA29+AA47+AA65+AA83+AA101+AA119</f>
        <v>99242.67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514642.5</v>
      </c>
      <c r="AE136" s="21">
        <f t="shared" ref="AE136:AE147" si="1225">+AE11+AE29+AE47+AE65+AE83+AE101+AE119</f>
        <v>161415</v>
      </c>
      <c r="AF136" s="21">
        <f t="shared" ref="AF136:AF147" si="1226">+AF11+AF29+AF47+AF65+AF83+AF101+AF119</f>
        <v>314945.15000000002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245192.31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660279.43000000005</v>
      </c>
      <c r="AM136" s="21">
        <f t="shared" si="1229"/>
        <v>494177.57</v>
      </c>
      <c r="AN136" s="21">
        <f t="shared" si="1229"/>
        <v>0</v>
      </c>
      <c r="AO136" s="21">
        <f t="shared" ref="AO136:AO147" si="1230">+AO11+AO29+AO47+AO65+AO83+AO101+AO119</f>
        <v>674</v>
      </c>
      <c r="AP136" s="21">
        <f t="shared" ref="AP136:AP147" si="1231">+AP11+AP29+AP47+AP65+AP83+AP101+AP119</f>
        <v>57680.39</v>
      </c>
      <c r="AQ136" s="21">
        <f t="shared" ref="AQ136:AT147" si="1232">+AQ11+AQ29+AQ47+AQ65+AQ83+AQ101+AQ119</f>
        <v>381331.13</v>
      </c>
      <c r="AR136" s="21">
        <f t="shared" si="1232"/>
        <v>265584.90000000002</v>
      </c>
      <c r="AS136" s="21">
        <f t="shared" si="1232"/>
        <v>53041.67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4887552.08</v>
      </c>
      <c r="BE136" s="68">
        <f t="shared" si="1194"/>
        <v>257239.58315789475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28896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58908.65</v>
      </c>
      <c r="Y137" s="21">
        <f t="shared" si="1219"/>
        <v>9720</v>
      </c>
      <c r="Z137" s="21">
        <f t="shared" si="1220"/>
        <v>3111.67</v>
      </c>
      <c r="AA137" s="21">
        <f t="shared" si="1221"/>
        <v>3288.1</v>
      </c>
      <c r="AB137" s="21">
        <f t="shared" si="1222"/>
        <v>0</v>
      </c>
      <c r="AC137" s="21">
        <f t="shared" si="1223"/>
        <v>0</v>
      </c>
      <c r="AD137" s="21">
        <f t="shared" si="1224"/>
        <v>53788.800000000003</v>
      </c>
      <c r="AE137" s="21">
        <f t="shared" si="1225"/>
        <v>15304.5</v>
      </c>
      <c r="AF137" s="21">
        <f t="shared" si="1226"/>
        <v>8356.65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73130.850000000006</v>
      </c>
      <c r="AM137" s="21">
        <f t="shared" si="1229"/>
        <v>89616.82</v>
      </c>
      <c r="AN137" s="21">
        <f t="shared" si="1229"/>
        <v>0</v>
      </c>
      <c r="AO137" s="21">
        <f t="shared" si="1230"/>
        <v>0</v>
      </c>
      <c r="AP137" s="21">
        <f t="shared" si="1231"/>
        <v>118958.7</v>
      </c>
      <c r="AQ137" s="21">
        <f t="shared" si="1232"/>
        <v>126215.74</v>
      </c>
      <c r="AR137" s="21">
        <f t="shared" si="1232"/>
        <v>85195.7</v>
      </c>
      <c r="AS137" s="21">
        <f t="shared" si="1232"/>
        <v>1507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676713.18</v>
      </c>
      <c r="BE137" s="68">
        <f t="shared" si="1194"/>
        <v>35616.483157894741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116662</v>
      </c>
      <c r="M138" s="21">
        <f t="shared" si="1207"/>
        <v>0</v>
      </c>
      <c r="N138" s="21">
        <f t="shared" si="1208"/>
        <v>315301</v>
      </c>
      <c r="O138" s="21">
        <f t="shared" si="1209"/>
        <v>0</v>
      </c>
      <c r="P138" s="21">
        <f t="shared" si="1210"/>
        <v>0</v>
      </c>
      <c r="Q138" s="21">
        <f t="shared" si="1211"/>
        <v>315000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443542.86</v>
      </c>
      <c r="Y138" s="21">
        <f t="shared" si="1219"/>
        <v>190595</v>
      </c>
      <c r="Z138" s="21">
        <f t="shared" si="1220"/>
        <v>124479.15</v>
      </c>
      <c r="AA138" s="21">
        <f t="shared" si="1221"/>
        <v>51149.52</v>
      </c>
      <c r="AB138" s="21">
        <f t="shared" si="1222"/>
        <v>0</v>
      </c>
      <c r="AC138" s="21">
        <f t="shared" si="1223"/>
        <v>0</v>
      </c>
      <c r="AD138" s="21">
        <f t="shared" si="1224"/>
        <v>503189.5</v>
      </c>
      <c r="AE138" s="21">
        <f t="shared" si="1225"/>
        <v>601446</v>
      </c>
      <c r="AF138" s="21">
        <f t="shared" si="1226"/>
        <v>143279.85</v>
      </c>
      <c r="AG138" s="21">
        <f t="shared" si="1227"/>
        <v>0</v>
      </c>
      <c r="AH138" s="21">
        <f t="shared" si="1228"/>
        <v>230769.24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1202114.97</v>
      </c>
      <c r="AM138" s="21">
        <f t="shared" si="1229"/>
        <v>1543695.31</v>
      </c>
      <c r="AN138" s="21">
        <f t="shared" si="1229"/>
        <v>0</v>
      </c>
      <c r="AO138" s="21">
        <f t="shared" si="1230"/>
        <v>127705</v>
      </c>
      <c r="AP138" s="21">
        <f t="shared" si="1231"/>
        <v>303304.53000000003</v>
      </c>
      <c r="AQ138" s="21">
        <f t="shared" si="1232"/>
        <v>331739.51</v>
      </c>
      <c r="AR138" s="21">
        <f t="shared" si="1232"/>
        <v>529449.9</v>
      </c>
      <c r="AS138" s="21">
        <f t="shared" si="1232"/>
        <v>14640.5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7106258.3400000008</v>
      </c>
      <c r="BE138" s="68">
        <f t="shared" si="1194"/>
        <v>374013.59684210533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118900</v>
      </c>
      <c r="M139" s="70">
        <f t="shared" si="1207"/>
        <v>0</v>
      </c>
      <c r="N139" s="70">
        <f t="shared" si="1208"/>
        <v>1096066.7</v>
      </c>
      <c r="O139" s="70">
        <f t="shared" si="1209"/>
        <v>0</v>
      </c>
      <c r="P139" s="70">
        <f t="shared" si="1210"/>
        <v>0</v>
      </c>
      <c r="Q139" s="70">
        <f t="shared" si="1211"/>
        <v>495000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827633.8</v>
      </c>
      <c r="Y139" s="70">
        <f t="shared" si="1219"/>
        <v>489080</v>
      </c>
      <c r="Z139" s="70">
        <f t="shared" si="1220"/>
        <v>218881.19</v>
      </c>
      <c r="AA139" s="70">
        <f t="shared" si="1221"/>
        <v>153680.29</v>
      </c>
      <c r="AB139" s="70">
        <f t="shared" si="1222"/>
        <v>0</v>
      </c>
      <c r="AC139" s="70">
        <f t="shared" si="1223"/>
        <v>0</v>
      </c>
      <c r="AD139" s="70">
        <f t="shared" si="1224"/>
        <v>1071620.8</v>
      </c>
      <c r="AE139" s="70">
        <f t="shared" si="1225"/>
        <v>778165.5</v>
      </c>
      <c r="AF139" s="70">
        <f t="shared" si="1226"/>
        <v>466581.65</v>
      </c>
      <c r="AG139" s="70">
        <f t="shared" si="1227"/>
        <v>0</v>
      </c>
      <c r="AH139" s="70">
        <f t="shared" si="1228"/>
        <v>475961.55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1935525.25</v>
      </c>
      <c r="AM139" s="70">
        <f t="shared" si="1229"/>
        <v>2127489.7000000002</v>
      </c>
      <c r="AN139" s="70">
        <f t="shared" si="1229"/>
        <v>0</v>
      </c>
      <c r="AO139" s="70">
        <f t="shared" si="1230"/>
        <v>128379</v>
      </c>
      <c r="AP139" s="70">
        <f t="shared" si="1231"/>
        <v>479943.62</v>
      </c>
      <c r="AQ139" s="70">
        <f t="shared" si="1232"/>
        <v>839286.38</v>
      </c>
      <c r="AR139" s="70">
        <f t="shared" si="1232"/>
        <v>880230.5</v>
      </c>
      <c r="AS139" s="70">
        <f t="shared" si="1232"/>
        <v>69189.17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12670523.6</v>
      </c>
      <c r="BE139" s="25">
        <f t="shared" si="1194"/>
        <v>666869.66315789474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-4682.24</v>
      </c>
      <c r="M140" s="71">
        <f t="shared" si="1207"/>
        <v>0</v>
      </c>
      <c r="N140" s="71">
        <f t="shared" si="1208"/>
        <v>-114610</v>
      </c>
      <c r="O140" s="71">
        <f t="shared" si="1209"/>
        <v>0</v>
      </c>
      <c r="P140" s="71">
        <f t="shared" si="1210"/>
        <v>0</v>
      </c>
      <c r="Q140" s="71">
        <f t="shared" si="1211"/>
        <v>-55050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-118396.55</v>
      </c>
      <c r="Y140" s="71">
        <f t="shared" si="1219"/>
        <v>-42806</v>
      </c>
      <c r="Z140" s="71">
        <f t="shared" si="1220"/>
        <v>-24398.309999999998</v>
      </c>
      <c r="AA140" s="71">
        <f t="shared" si="1221"/>
        <v>-33062.97</v>
      </c>
      <c r="AB140" s="71">
        <f t="shared" si="1222"/>
        <v>0</v>
      </c>
      <c r="AC140" s="71">
        <f t="shared" si="1223"/>
        <v>0</v>
      </c>
      <c r="AD140" s="71">
        <f t="shared" si="1224"/>
        <v>-99943.3</v>
      </c>
      <c r="AE140" s="71">
        <f t="shared" si="1225"/>
        <v>-44037.21</v>
      </c>
      <c r="AF140" s="71">
        <f t="shared" si="1226"/>
        <v>-45281.4</v>
      </c>
      <c r="AG140" s="71">
        <f t="shared" si="1227"/>
        <v>0</v>
      </c>
      <c r="AH140" s="71">
        <f t="shared" si="1228"/>
        <v>-49473.87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-255589.8</v>
      </c>
      <c r="AM140" s="71">
        <f t="shared" si="1229"/>
        <v>-266716.90999999997</v>
      </c>
      <c r="AN140" s="71">
        <f t="shared" si="1229"/>
        <v>0</v>
      </c>
      <c r="AO140" s="71">
        <f t="shared" si="1230"/>
        <v>-11374.78</v>
      </c>
      <c r="AP140" s="71">
        <f t="shared" si="1231"/>
        <v>-93350.21</v>
      </c>
      <c r="AQ140" s="71">
        <f t="shared" si="1232"/>
        <v>-184855.55</v>
      </c>
      <c r="AR140" s="71">
        <f t="shared" si="1232"/>
        <v>-187050.81</v>
      </c>
      <c r="AS140" s="71">
        <f t="shared" si="1232"/>
        <v>-7205.96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-1639866.72</v>
      </c>
      <c r="BE140" s="82">
        <f t="shared" si="1194"/>
        <v>-86308.774736842097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114217.76</v>
      </c>
      <c r="M141" s="70">
        <f t="shared" si="1207"/>
        <v>0</v>
      </c>
      <c r="N141" s="70">
        <f t="shared" si="1208"/>
        <v>981456.7</v>
      </c>
      <c r="O141" s="70">
        <f t="shared" si="1209"/>
        <v>0</v>
      </c>
      <c r="P141" s="70">
        <f t="shared" si="1210"/>
        <v>0</v>
      </c>
      <c r="Q141" s="70">
        <f t="shared" si="1211"/>
        <v>439950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709237.25</v>
      </c>
      <c r="Y141" s="70">
        <f t="shared" si="1219"/>
        <v>446274</v>
      </c>
      <c r="Z141" s="70">
        <f t="shared" si="1220"/>
        <v>194482.88</v>
      </c>
      <c r="AA141" s="70">
        <f t="shared" si="1221"/>
        <v>120617.32</v>
      </c>
      <c r="AB141" s="70">
        <f t="shared" si="1222"/>
        <v>0</v>
      </c>
      <c r="AC141" s="70">
        <f t="shared" si="1223"/>
        <v>0</v>
      </c>
      <c r="AD141" s="70">
        <f t="shared" si="1224"/>
        <v>971677.5</v>
      </c>
      <c r="AE141" s="70">
        <f t="shared" si="1225"/>
        <v>734128.29</v>
      </c>
      <c r="AF141" s="70">
        <f t="shared" si="1226"/>
        <v>421300.25</v>
      </c>
      <c r="AG141" s="70">
        <f t="shared" si="1227"/>
        <v>0</v>
      </c>
      <c r="AH141" s="70">
        <f t="shared" si="1228"/>
        <v>426487.68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1679935.45</v>
      </c>
      <c r="AM141" s="70">
        <f t="shared" si="1229"/>
        <v>1860772.7900000003</v>
      </c>
      <c r="AN141" s="70">
        <f t="shared" si="1229"/>
        <v>0</v>
      </c>
      <c r="AO141" s="70">
        <f t="shared" si="1230"/>
        <v>117004.22</v>
      </c>
      <c r="AP141" s="70">
        <f t="shared" si="1231"/>
        <v>386593.41</v>
      </c>
      <c r="AQ141" s="70">
        <f t="shared" si="1232"/>
        <v>654430.83000000007</v>
      </c>
      <c r="AR141" s="70">
        <f t="shared" si="1232"/>
        <v>693179.69</v>
      </c>
      <c r="AS141" s="70">
        <f t="shared" si="1232"/>
        <v>61983.21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11030656.880000001</v>
      </c>
      <c r="BE141" s="25">
        <f t="shared" si="1194"/>
        <v>580560.88842105272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-116498.43</v>
      </c>
      <c r="M142" s="71">
        <f t="shared" si="1207"/>
        <v>0</v>
      </c>
      <c r="N142" s="71">
        <f t="shared" si="1208"/>
        <v>-233509.4</v>
      </c>
      <c r="O142" s="71">
        <f t="shared" si="1209"/>
        <v>0</v>
      </c>
      <c r="P142" s="71">
        <f t="shared" si="1210"/>
        <v>-1263.72</v>
      </c>
      <c r="Q142" s="71">
        <f t="shared" si="1211"/>
        <v>-20580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-386622.19</v>
      </c>
      <c r="Y142" s="71">
        <f t="shared" si="1219"/>
        <v>-165031.26999999999</v>
      </c>
      <c r="Z142" s="71">
        <f t="shared" si="1220"/>
        <v>-75655.570000000007</v>
      </c>
      <c r="AA142" s="71">
        <f t="shared" si="1221"/>
        <v>-121293.35</v>
      </c>
      <c r="AB142" s="71">
        <f t="shared" si="1222"/>
        <v>0</v>
      </c>
      <c r="AC142" s="71">
        <f t="shared" si="1223"/>
        <v>0</v>
      </c>
      <c r="AD142" s="71">
        <f t="shared" si="1224"/>
        <v>-385276.86</v>
      </c>
      <c r="AE142" s="71">
        <f t="shared" si="1225"/>
        <v>-284701.81</v>
      </c>
      <c r="AF142" s="71">
        <f t="shared" si="1226"/>
        <v>-209019.06</v>
      </c>
      <c r="AG142" s="71">
        <f t="shared" si="1227"/>
        <v>0</v>
      </c>
      <c r="AH142" s="71">
        <f t="shared" si="1228"/>
        <v>-12993.75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-475274.7</v>
      </c>
      <c r="AM142" s="71">
        <f t="shared" si="1229"/>
        <v>-387799.33</v>
      </c>
      <c r="AN142" s="71">
        <f t="shared" si="1229"/>
        <v>0</v>
      </c>
      <c r="AO142" s="71">
        <f t="shared" si="1230"/>
        <v>-361904.13</v>
      </c>
      <c r="AP142" s="71">
        <f t="shared" si="1231"/>
        <v>-224438.55</v>
      </c>
      <c r="AQ142" s="71">
        <f t="shared" si="1232"/>
        <v>-145730.85</v>
      </c>
      <c r="AR142" s="71">
        <f t="shared" si="1232"/>
        <v>-148627.24</v>
      </c>
      <c r="AS142" s="71">
        <f t="shared" si="1232"/>
        <v>-55340.800000000003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-3811666.01</v>
      </c>
      <c r="BE142" s="82">
        <f t="shared" si="1194"/>
        <v>-200614.00052631577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127920.20599999999</v>
      </c>
      <c r="M143" s="70">
        <f t="shared" si="1207"/>
        <v>0</v>
      </c>
      <c r="N143" s="70">
        <f t="shared" si="1208"/>
        <v>646655.06999999995</v>
      </c>
      <c r="O143" s="70">
        <f t="shared" si="1209"/>
        <v>0</v>
      </c>
      <c r="P143" s="70">
        <f t="shared" si="1210"/>
        <v>0</v>
      </c>
      <c r="Q143" s="70">
        <f t="shared" si="1211"/>
        <v>314575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755417.5149999999</v>
      </c>
      <c r="Y143" s="70">
        <f t="shared" si="1219"/>
        <v>421658.67</v>
      </c>
      <c r="Z143" s="70">
        <f t="shared" si="1220"/>
        <v>170103.85800000001</v>
      </c>
      <c r="AA143" s="70">
        <f t="shared" si="1221"/>
        <v>448355.08200000005</v>
      </c>
      <c r="AB143" s="70">
        <f t="shared" si="1222"/>
        <v>0</v>
      </c>
      <c r="AC143" s="70">
        <f t="shared" si="1223"/>
        <v>0</v>
      </c>
      <c r="AD143" s="70">
        <f t="shared" si="1224"/>
        <v>797444.61</v>
      </c>
      <c r="AE143" s="70">
        <f t="shared" si="1225"/>
        <v>633114.63899999997</v>
      </c>
      <c r="AF143" s="70">
        <f t="shared" si="1226"/>
        <v>496149.08500000002</v>
      </c>
      <c r="AG143" s="70">
        <f t="shared" si="1227"/>
        <v>0</v>
      </c>
      <c r="AH143" s="70">
        <f t="shared" si="1228"/>
        <v>205642.51800000001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1028268.2450000001</v>
      </c>
      <c r="AM143" s="70">
        <f t="shared" si="1229"/>
        <v>958876.60900000017</v>
      </c>
      <c r="AN143" s="70">
        <f t="shared" si="1229"/>
        <v>0</v>
      </c>
      <c r="AO143" s="70">
        <f t="shared" si="1230"/>
        <v>648604.55200000003</v>
      </c>
      <c r="AP143" s="70">
        <f t="shared" si="1231"/>
        <v>453474.891</v>
      </c>
      <c r="AQ143" s="70">
        <f t="shared" si="1232"/>
        <v>526173.93299999996</v>
      </c>
      <c r="AR143" s="70">
        <f t="shared" si="1232"/>
        <v>611638.50899999996</v>
      </c>
      <c r="AS143" s="70">
        <f t="shared" si="1232"/>
        <v>124039.121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9369909.8779999986</v>
      </c>
      <c r="BE143" s="25">
        <f t="shared" si="1194"/>
        <v>493153.15147368412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-13702.445999999996</v>
      </c>
      <c r="M144" s="70">
        <f t="shared" si="1207"/>
        <v>0</v>
      </c>
      <c r="N144" s="70">
        <f t="shared" si="1208"/>
        <v>334801.63</v>
      </c>
      <c r="O144" s="70">
        <f t="shared" si="1209"/>
        <v>0</v>
      </c>
      <c r="P144" s="70">
        <f t="shared" si="1210"/>
        <v>0</v>
      </c>
      <c r="Q144" s="70">
        <f t="shared" si="1211"/>
        <v>125375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-46180.264999999898</v>
      </c>
      <c r="Y144" s="70">
        <f t="shared" si="1219"/>
        <v>24615.330000000016</v>
      </c>
      <c r="Z144" s="70">
        <f t="shared" si="1220"/>
        <v>24379.021999999997</v>
      </c>
      <c r="AA144" s="70">
        <f t="shared" si="1221"/>
        <v>-327737.76200000005</v>
      </c>
      <c r="AB144" s="70">
        <f t="shared" si="1222"/>
        <v>0</v>
      </c>
      <c r="AC144" s="70">
        <f t="shared" si="1223"/>
        <v>0</v>
      </c>
      <c r="AD144" s="70">
        <f t="shared" si="1224"/>
        <v>174232.89</v>
      </c>
      <c r="AE144" s="70">
        <f t="shared" si="1225"/>
        <v>101013.65100000007</v>
      </c>
      <c r="AF144" s="70">
        <f t="shared" si="1226"/>
        <v>-74848.835000000021</v>
      </c>
      <c r="AG144" s="70">
        <f t="shared" si="1227"/>
        <v>0</v>
      </c>
      <c r="AH144" s="70">
        <f t="shared" si="1228"/>
        <v>220845.16199999998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651667.20499999984</v>
      </c>
      <c r="AM144" s="70">
        <f t="shared" si="1229"/>
        <v>901896.1810000001</v>
      </c>
      <c r="AN144" s="70">
        <f t="shared" si="1229"/>
        <v>0</v>
      </c>
      <c r="AO144" s="70">
        <f t="shared" si="1230"/>
        <v>-531600.33200000005</v>
      </c>
      <c r="AP144" s="70">
        <f t="shared" si="1231"/>
        <v>-66881.481000000029</v>
      </c>
      <c r="AQ144" s="70">
        <f t="shared" si="1232"/>
        <v>128256.89700000011</v>
      </c>
      <c r="AR144" s="70">
        <f t="shared" si="1232"/>
        <v>81541.180999999982</v>
      </c>
      <c r="AS144" s="70">
        <f t="shared" si="1232"/>
        <v>-62055.911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1660747.0020000001</v>
      </c>
      <c r="BE144" s="82">
        <f t="shared" si="1194"/>
        <v>87407.736947368423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315000</v>
      </c>
      <c r="O145" s="21">
        <f t="shared" si="1209"/>
        <v>0</v>
      </c>
      <c r="P145" s="21">
        <f t="shared" si="1210"/>
        <v>0</v>
      </c>
      <c r="Q145" s="21">
        <f t="shared" si="1211"/>
        <v>250000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297871.59999999998</v>
      </c>
      <c r="Y145" s="21">
        <f t="shared" si="1219"/>
        <v>212000</v>
      </c>
      <c r="Z145" s="21">
        <f t="shared" si="1220"/>
        <v>75000</v>
      </c>
      <c r="AA145" s="21">
        <f t="shared" si="1221"/>
        <v>315000</v>
      </c>
      <c r="AB145" s="21">
        <f t="shared" si="1222"/>
        <v>0</v>
      </c>
      <c r="AC145" s="21">
        <f t="shared" si="1223"/>
        <v>0</v>
      </c>
      <c r="AD145" s="21">
        <f t="shared" si="1224"/>
        <v>315000</v>
      </c>
      <c r="AE145" s="21">
        <f t="shared" si="1225"/>
        <v>275000</v>
      </c>
      <c r="AF145" s="21">
        <f t="shared" si="1226"/>
        <v>245000</v>
      </c>
      <c r="AG145" s="21">
        <f t="shared" si="1227"/>
        <v>0</v>
      </c>
      <c r="AH145" s="21">
        <f t="shared" si="1228"/>
        <v>150000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385000</v>
      </c>
      <c r="AM145" s="21">
        <f t="shared" si="1229"/>
        <v>385000</v>
      </c>
      <c r="AN145" s="21">
        <f t="shared" si="1229"/>
        <v>0</v>
      </c>
      <c r="AO145" s="21">
        <f t="shared" si="1230"/>
        <v>275000</v>
      </c>
      <c r="AP145" s="21">
        <f t="shared" si="1231"/>
        <v>270000</v>
      </c>
      <c r="AQ145" s="21">
        <f t="shared" si="1232"/>
        <v>315000</v>
      </c>
      <c r="AR145" s="21">
        <f t="shared" si="1232"/>
        <v>393693.3</v>
      </c>
      <c r="AS145" s="21">
        <f t="shared" si="1232"/>
        <v>62500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4536064.9000000004</v>
      </c>
      <c r="BE145" s="68">
        <f>+BC145/total.weeks</f>
        <v>238740.25789473686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11421.776</v>
      </c>
      <c r="M146" s="21">
        <f t="shared" si="1207"/>
        <v>0</v>
      </c>
      <c r="N146" s="21">
        <f t="shared" si="1208"/>
        <v>98145.67</v>
      </c>
      <c r="O146" s="21">
        <f t="shared" si="1209"/>
        <v>0</v>
      </c>
      <c r="P146" s="21">
        <f t="shared" si="1210"/>
        <v>0</v>
      </c>
      <c r="Q146" s="21">
        <f t="shared" si="1211"/>
        <v>43995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70923.725000000006</v>
      </c>
      <c r="Y146" s="21">
        <f t="shared" si="1219"/>
        <v>44627.4</v>
      </c>
      <c r="Z146" s="21">
        <f t="shared" si="1220"/>
        <v>19448.288</v>
      </c>
      <c r="AA146" s="21">
        <f t="shared" si="1221"/>
        <v>12061.732000000002</v>
      </c>
      <c r="AB146" s="21">
        <f t="shared" si="1222"/>
        <v>0</v>
      </c>
      <c r="AC146" s="21">
        <f t="shared" si="1223"/>
        <v>0</v>
      </c>
      <c r="AD146" s="21">
        <f t="shared" si="1224"/>
        <v>97167.75</v>
      </c>
      <c r="AE146" s="21">
        <f t="shared" si="1225"/>
        <v>73412.829000000012</v>
      </c>
      <c r="AF146" s="21">
        <f t="shared" si="1226"/>
        <v>42130.025000000001</v>
      </c>
      <c r="AG146" s="21">
        <f t="shared" si="1227"/>
        <v>0</v>
      </c>
      <c r="AH146" s="21">
        <f t="shared" si="1228"/>
        <v>42648.768000000004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167993.54500000001</v>
      </c>
      <c r="AM146" s="21">
        <f t="shared" si="1229"/>
        <v>186077.27900000004</v>
      </c>
      <c r="AN146" s="21">
        <f t="shared" si="1229"/>
        <v>0</v>
      </c>
      <c r="AO146" s="21">
        <f t="shared" si="1230"/>
        <v>11700.422</v>
      </c>
      <c r="AP146" s="21">
        <f t="shared" si="1231"/>
        <v>38659.341</v>
      </c>
      <c r="AQ146" s="21">
        <f t="shared" si="1232"/>
        <v>65443.083000000013</v>
      </c>
      <c r="AR146" s="21">
        <f t="shared" si="1232"/>
        <v>69317.968999999997</v>
      </c>
      <c r="AS146" s="21">
        <f t="shared" si="1232"/>
        <v>6198.3209999999999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1103065.6880000001</v>
      </c>
      <c r="BD146" s="34"/>
      <c r="BE146" s="68">
        <f t="shared" si="1194"/>
        <v>58056.088842105266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234361.14099999997</v>
      </c>
      <c r="O147" s="21">
        <f t="shared" si="1209"/>
        <v>0</v>
      </c>
      <c r="P147" s="21">
        <f t="shared" si="1210"/>
        <v>0</v>
      </c>
      <c r="Q147" s="21">
        <f t="shared" si="1211"/>
        <v>87762.5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17230.731000000011</v>
      </c>
      <c r="Z147" s="21">
        <f t="shared" si="1220"/>
        <v>17065.315399999996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121963.023</v>
      </c>
      <c r="AE147" s="21">
        <f t="shared" si="1225"/>
        <v>70709.555700000041</v>
      </c>
      <c r="AF147" s="21">
        <f t="shared" si="1226"/>
        <v>0</v>
      </c>
      <c r="AG147" s="21">
        <f t="shared" si="1227"/>
        <v>0</v>
      </c>
      <c r="AH147" s="21">
        <f t="shared" si="1228"/>
        <v>154591.61339999997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456167.04349999985</v>
      </c>
      <c r="AM147" s="21">
        <f t="shared" si="1229"/>
        <v>631327.32669999998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89779.827900000077</v>
      </c>
      <c r="AR147" s="21">
        <f t="shared" si="1232"/>
        <v>57078.826699999983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1948627.8238000001</v>
      </c>
      <c r="BE147" s="68">
        <f t="shared" si="1194"/>
        <v>102559.35914736842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82</v>
      </c>
      <c r="C12" t="s">
        <v>83</v>
      </c>
      <c r="D12" t="s">
        <v>84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</row>
    <row r="14" spans="1:12" x14ac:dyDescent="0.2">
      <c r="A14" s="1">
        <v>12</v>
      </c>
      <c r="B14" s="1" t="s">
        <v>79</v>
      </c>
      <c r="C14" t="s">
        <v>93</v>
      </c>
      <c r="D14" t="s">
        <v>94</v>
      </c>
      <c r="E14">
        <v>9</v>
      </c>
      <c r="F14">
        <v>1390815</v>
      </c>
      <c r="G14">
        <v>751869.7</v>
      </c>
      <c r="H14">
        <v>28896</v>
      </c>
      <c r="I14">
        <v>315301</v>
      </c>
      <c r="J14">
        <v>114610</v>
      </c>
      <c r="K14">
        <v>233509.4</v>
      </c>
      <c r="L14">
        <v>315000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99</v>
      </c>
      <c r="C17" t="s">
        <v>66</v>
      </c>
      <c r="D17" t="s">
        <v>100</v>
      </c>
      <c r="E17">
        <v>3</v>
      </c>
      <c r="F17">
        <v>371000</v>
      </c>
      <c r="G17">
        <v>180000</v>
      </c>
      <c r="H17">
        <v>0</v>
      </c>
      <c r="I17">
        <v>315000</v>
      </c>
      <c r="J17">
        <v>55050</v>
      </c>
      <c r="K17">
        <v>20580</v>
      </c>
      <c r="L17">
        <v>250000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76</v>
      </c>
      <c r="C20" t="s">
        <v>77</v>
      </c>
      <c r="D20" t="s">
        <v>78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85</v>
      </c>
      <c r="C24" t="s">
        <v>86</v>
      </c>
      <c r="D24" t="s">
        <v>87</v>
      </c>
      <c r="E24">
        <v>8</v>
      </c>
      <c r="F24">
        <v>1489456</v>
      </c>
      <c r="G24">
        <v>325182.28999999998</v>
      </c>
      <c r="H24">
        <v>58908.65</v>
      </c>
      <c r="I24">
        <v>443542.86</v>
      </c>
      <c r="J24">
        <v>118396.55</v>
      </c>
      <c r="K24">
        <v>386622.19</v>
      </c>
      <c r="L24">
        <v>297871.59999999998</v>
      </c>
    </row>
    <row r="25" spans="1:12" x14ac:dyDescent="0.2">
      <c r="A25" s="1">
        <v>23</v>
      </c>
      <c r="B25" s="1" t="s">
        <v>62</v>
      </c>
      <c r="C25" t="s">
        <v>64</v>
      </c>
      <c r="D25" t="s">
        <v>65</v>
      </c>
      <c r="E25">
        <v>6</v>
      </c>
      <c r="F25">
        <v>713160</v>
      </c>
      <c r="G25">
        <v>288765</v>
      </c>
      <c r="H25">
        <v>9720</v>
      </c>
      <c r="I25">
        <v>190595</v>
      </c>
      <c r="J25">
        <v>42806</v>
      </c>
      <c r="K25">
        <v>165031.26999999999</v>
      </c>
      <c r="L25">
        <v>212000</v>
      </c>
    </row>
    <row r="26" spans="1:12" x14ac:dyDescent="0.2">
      <c r="A26" s="1">
        <v>24</v>
      </c>
      <c r="B26" s="1" t="s">
        <v>62</v>
      </c>
      <c r="C26" t="s">
        <v>66</v>
      </c>
      <c r="D26" t="s">
        <v>67</v>
      </c>
      <c r="E26">
        <v>1</v>
      </c>
      <c r="F26">
        <v>125263</v>
      </c>
      <c r="G26">
        <v>46636.2</v>
      </c>
      <c r="H26">
        <v>1507.5</v>
      </c>
      <c r="I26">
        <v>70627.3</v>
      </c>
      <c r="J26">
        <v>8493.09</v>
      </c>
      <c r="K26">
        <v>38162.160000000003</v>
      </c>
      <c r="L26">
        <v>37500</v>
      </c>
    </row>
    <row r="27" spans="1:12" x14ac:dyDescent="0.2">
      <c r="A27" s="1">
        <v>25</v>
      </c>
      <c r="B27" s="1" t="s">
        <v>79</v>
      </c>
      <c r="C27" t="s">
        <v>95</v>
      </c>
      <c r="E27">
        <v>1</v>
      </c>
      <c r="F27">
        <v>1466816</v>
      </c>
      <c r="G27">
        <v>99242.67</v>
      </c>
      <c r="H27">
        <v>3288.1</v>
      </c>
      <c r="I27">
        <v>51149.52</v>
      </c>
      <c r="J27">
        <v>33062.97</v>
      </c>
      <c r="K27">
        <v>121293.35</v>
      </c>
      <c r="L27">
        <v>315000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  <c r="B30" s="1" t="s">
        <v>79</v>
      </c>
      <c r="C30" t="s">
        <v>80</v>
      </c>
      <c r="D30" t="s">
        <v>81</v>
      </c>
      <c r="E30">
        <v>8</v>
      </c>
      <c r="F30">
        <v>1205174</v>
      </c>
      <c r="G30">
        <v>514642.5</v>
      </c>
      <c r="H30">
        <v>53788.800000000003</v>
      </c>
      <c r="I30">
        <v>503189.5</v>
      </c>
      <c r="J30">
        <v>99943.3</v>
      </c>
      <c r="K30">
        <v>385276.86</v>
      </c>
      <c r="L30">
        <v>315000</v>
      </c>
    </row>
    <row r="31" spans="1:12" x14ac:dyDescent="0.2">
      <c r="A31" s="1">
        <v>29</v>
      </c>
      <c r="B31" s="1" t="s">
        <v>62</v>
      </c>
      <c r="C31" t="s">
        <v>70</v>
      </c>
      <c r="D31" t="s">
        <v>71</v>
      </c>
      <c r="E31">
        <v>8</v>
      </c>
      <c r="F31">
        <v>1229120</v>
      </c>
      <c r="G31">
        <v>161415</v>
      </c>
      <c r="H31">
        <v>15304.5</v>
      </c>
      <c r="I31">
        <v>601446</v>
      </c>
      <c r="J31">
        <v>44037.21</v>
      </c>
      <c r="K31">
        <v>284701.81</v>
      </c>
      <c r="L31">
        <v>275000</v>
      </c>
    </row>
    <row r="32" spans="1:12" x14ac:dyDescent="0.2">
      <c r="A32" s="1">
        <v>30</v>
      </c>
      <c r="B32" s="1" t="s">
        <v>85</v>
      </c>
      <c r="C32" t="s">
        <v>88</v>
      </c>
      <c r="D32" t="s">
        <v>89</v>
      </c>
      <c r="E32">
        <v>7</v>
      </c>
      <c r="F32">
        <v>1207044</v>
      </c>
      <c r="G32">
        <v>314945.15000000002</v>
      </c>
      <c r="H32">
        <v>8356.65</v>
      </c>
      <c r="I32">
        <v>143279.85</v>
      </c>
      <c r="J32">
        <v>45281.4</v>
      </c>
      <c r="K32">
        <v>209019.06</v>
      </c>
      <c r="L32">
        <v>245000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99</v>
      </c>
      <c r="C34" t="s">
        <v>101</v>
      </c>
      <c r="E34">
        <v>3</v>
      </c>
      <c r="F34">
        <v>296700</v>
      </c>
      <c r="G34">
        <v>245192.31</v>
      </c>
      <c r="H34">
        <v>0</v>
      </c>
      <c r="I34">
        <v>230769.24</v>
      </c>
      <c r="J34">
        <v>49473.87</v>
      </c>
      <c r="K34">
        <v>12993.75</v>
      </c>
      <c r="L34">
        <v>150000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90</v>
      </c>
      <c r="C38" t="s">
        <v>91</v>
      </c>
      <c r="D38" t="s">
        <v>92</v>
      </c>
      <c r="E38">
        <v>8</v>
      </c>
      <c r="F38">
        <v>2069624</v>
      </c>
      <c r="G38">
        <v>660279.43000000005</v>
      </c>
      <c r="H38">
        <v>73130.850000000006</v>
      </c>
      <c r="I38">
        <v>1202114.97</v>
      </c>
      <c r="J38">
        <v>255589.8</v>
      </c>
      <c r="K38">
        <v>475274.7</v>
      </c>
      <c r="L38">
        <v>385000</v>
      </c>
    </row>
    <row r="39" spans="1:12" x14ac:dyDescent="0.2">
      <c r="A39" s="1">
        <v>37</v>
      </c>
      <c r="B39" s="1" t="s">
        <v>90</v>
      </c>
      <c r="C39" t="s">
        <v>91</v>
      </c>
      <c r="D39" t="s">
        <v>92</v>
      </c>
      <c r="E39">
        <v>8</v>
      </c>
      <c r="F39">
        <v>2094624</v>
      </c>
      <c r="G39">
        <v>494177.57</v>
      </c>
      <c r="H39">
        <v>89616.82</v>
      </c>
      <c r="I39">
        <v>1543695.31</v>
      </c>
      <c r="J39">
        <v>266716.90999999997</v>
      </c>
      <c r="K39">
        <v>387799.33</v>
      </c>
      <c r="L39">
        <v>385000</v>
      </c>
    </row>
    <row r="40" spans="1:12" x14ac:dyDescent="0.2">
      <c r="A40" s="1">
        <v>38</v>
      </c>
    </row>
    <row r="41" spans="1:12" x14ac:dyDescent="0.2">
      <c r="A41" s="1">
        <v>39</v>
      </c>
      <c r="B41" s="1" t="s">
        <v>62</v>
      </c>
      <c r="C41" t="s">
        <v>72</v>
      </c>
      <c r="D41" t="s">
        <v>73</v>
      </c>
      <c r="E41">
        <v>1</v>
      </c>
      <c r="F41">
        <v>1172164</v>
      </c>
      <c r="G41">
        <v>674</v>
      </c>
      <c r="H41">
        <v>0</v>
      </c>
      <c r="I41">
        <v>127705</v>
      </c>
      <c r="J41">
        <v>11374.78</v>
      </c>
      <c r="K41">
        <v>361904.13</v>
      </c>
      <c r="L41">
        <v>275000</v>
      </c>
    </row>
    <row r="42" spans="1:12" x14ac:dyDescent="0.2">
      <c r="A42" s="1">
        <v>40</v>
      </c>
      <c r="B42" s="1" t="s">
        <v>62</v>
      </c>
      <c r="C42" t="s">
        <v>74</v>
      </c>
      <c r="D42" t="s">
        <v>75</v>
      </c>
      <c r="E42">
        <v>4</v>
      </c>
      <c r="F42">
        <v>882211.5</v>
      </c>
      <c r="G42">
        <v>57680.39</v>
      </c>
      <c r="H42">
        <v>118958.7</v>
      </c>
      <c r="I42">
        <v>303304.53000000003</v>
      </c>
      <c r="J42">
        <v>93350.21</v>
      </c>
      <c r="K42">
        <v>144815.54999999999</v>
      </c>
      <c r="L42">
        <v>270000</v>
      </c>
    </row>
    <row r="43" spans="1:12" x14ac:dyDescent="0.2">
      <c r="A43" s="1">
        <v>41</v>
      </c>
      <c r="B43" s="1" t="s">
        <v>79</v>
      </c>
      <c r="C43" t="s">
        <v>74</v>
      </c>
      <c r="D43" t="s">
        <v>96</v>
      </c>
      <c r="E43">
        <v>6</v>
      </c>
      <c r="F43">
        <v>1327212</v>
      </c>
      <c r="G43">
        <v>381331.13</v>
      </c>
      <c r="H43">
        <v>126215.74</v>
      </c>
      <c r="I43">
        <v>331739.51</v>
      </c>
      <c r="J43">
        <v>184855.55</v>
      </c>
      <c r="K43">
        <v>145730.85</v>
      </c>
      <c r="L43">
        <v>315000</v>
      </c>
    </row>
    <row r="44" spans="1:12" x14ac:dyDescent="0.2">
      <c r="A44" s="1">
        <v>42</v>
      </c>
      <c r="B44" s="1" t="s">
        <v>79</v>
      </c>
      <c r="C44" t="s">
        <v>97</v>
      </c>
      <c r="D44" t="s">
        <v>98</v>
      </c>
      <c r="E44">
        <v>5</v>
      </c>
      <c r="F44">
        <v>1529544</v>
      </c>
      <c r="G44">
        <v>265584.90000000002</v>
      </c>
      <c r="H44">
        <v>85195.7</v>
      </c>
      <c r="I44">
        <v>529449.9</v>
      </c>
      <c r="J44">
        <v>187050.81</v>
      </c>
      <c r="K44">
        <v>148627.24</v>
      </c>
      <c r="L44">
        <v>393693.3</v>
      </c>
    </row>
    <row r="45" spans="1:12" x14ac:dyDescent="0.2">
      <c r="A45" s="1">
        <v>43</v>
      </c>
      <c r="B45" s="1" t="s">
        <v>102</v>
      </c>
      <c r="C45" t="s">
        <v>103</v>
      </c>
      <c r="D45" t="s">
        <v>104</v>
      </c>
      <c r="E45">
        <v>1</v>
      </c>
      <c r="F45">
        <v>287850</v>
      </c>
      <c r="G45">
        <v>53041.67</v>
      </c>
      <c r="H45">
        <v>1507</v>
      </c>
      <c r="I45">
        <v>14640.5</v>
      </c>
      <c r="J45">
        <v>7205.96</v>
      </c>
      <c r="K45">
        <v>55340.800000000003</v>
      </c>
      <c r="L45">
        <v>62500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  <c r="B26" s="1" t="s">
        <v>62</v>
      </c>
      <c r="C26" t="s">
        <v>68</v>
      </c>
      <c r="D26" t="s">
        <v>69</v>
      </c>
      <c r="E26">
        <v>1</v>
      </c>
      <c r="F26">
        <v>116980</v>
      </c>
      <c r="G26">
        <v>44654.17</v>
      </c>
      <c r="H26">
        <v>1604.17</v>
      </c>
      <c r="I26">
        <v>53851.85</v>
      </c>
      <c r="J26">
        <v>15905.22</v>
      </c>
      <c r="K26">
        <v>37493.410000000003</v>
      </c>
      <c r="L26">
        <v>37500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2015-05-07T10:43:18Z</dcterms:modified>
</cp:coreProperties>
</file>