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v1ctor\projects\neuralarena-docs\"/>
    </mc:Choice>
  </mc:AlternateContent>
  <xr:revisionPtr revIDLastSave="0" documentId="13_ncr:1_{E4065E30-5038-4E54-ADB6-9D76355E6FDF}" xr6:coauthVersionLast="47" xr6:coauthVersionMax="47" xr10:uidLastSave="{00000000-0000-0000-0000-000000000000}"/>
  <bookViews>
    <workbookView xWindow="0" yWindow="0" windowWidth="38400" windowHeight="15600" activeTab="2" xr2:uid="{00000000-000D-0000-FFFF-FFFF00000000}"/>
  </bookViews>
  <sheets>
    <sheet name="SNS configuration" sheetId="4" r:id="rId1"/>
    <sheet name="Voting power assessment" sheetId="2" r:id="rId2"/>
    <sheet name="Total supply over time" sheetId="3" r:id="rId3"/>
    <sheet name="Token price range" sheetId="1" r:id="rId4"/>
  </sheets>
  <calcPr calcId="181029"/>
</workbook>
</file>

<file path=xl/calcChain.xml><?xml version="1.0" encoding="utf-8"?>
<calcChain xmlns="http://schemas.openxmlformats.org/spreadsheetml/2006/main">
  <c r="B6" i="1" l="1"/>
  <c r="B5" i="1"/>
  <c r="C12" i="4"/>
  <c r="C42" i="4"/>
  <c r="E18" i="2" s="1"/>
  <c r="C41" i="4"/>
  <c r="C40" i="4"/>
  <c r="B3" i="2"/>
  <c r="E30" i="4"/>
  <c r="E16" i="2"/>
  <c r="B58" i="4"/>
  <c r="E13" i="4" s="1"/>
  <c r="B48" i="4"/>
  <c r="E14" i="2" s="1"/>
  <c r="E17" i="2"/>
  <c r="B39" i="4"/>
  <c r="C13" i="2" s="1"/>
  <c r="B38" i="4"/>
  <c r="C12" i="2" s="1"/>
  <c r="E32" i="4"/>
  <c r="E31" i="4"/>
  <c r="E29" i="4"/>
  <c r="E28" i="4"/>
  <c r="E27" i="4"/>
  <c r="E25" i="4"/>
  <c r="C24" i="4"/>
  <c r="E24" i="4" s="1"/>
  <c r="E23" i="4"/>
  <c r="E22" i="4"/>
  <c r="E21" i="4"/>
  <c r="E20" i="4"/>
  <c r="E19" i="4"/>
  <c r="E18" i="4"/>
  <c r="E16" i="4"/>
  <c r="E15" i="4"/>
  <c r="E14" i="4"/>
  <c r="E11" i="4"/>
  <c r="E10" i="4"/>
  <c r="E9" i="4"/>
  <c r="E8" i="4"/>
  <c r="E7" i="4"/>
  <c r="E6" i="4"/>
  <c r="A14" i="3"/>
  <c r="A15" i="3" s="1"/>
  <c r="D13" i="3"/>
  <c r="E13" i="3" s="1"/>
  <c r="B6" i="3"/>
  <c r="B4" i="3"/>
  <c r="C2" i="3"/>
  <c r="B2" i="3"/>
  <c r="J20" i="2"/>
  <c r="B19" i="2"/>
  <c r="D19" i="2" s="1"/>
  <c r="J18" i="2"/>
  <c r="C18" i="2"/>
  <c r="B18" i="2"/>
  <c r="J17" i="2"/>
  <c r="C17" i="2"/>
  <c r="B17" i="2"/>
  <c r="D17" i="2" s="1"/>
  <c r="J16" i="2"/>
  <c r="C16" i="2"/>
  <c r="B16" i="2"/>
  <c r="B15" i="2"/>
  <c r="D15" i="2" s="1"/>
  <c r="J14" i="2"/>
  <c r="C14" i="2"/>
  <c r="J13" i="2"/>
  <c r="J12" i="2"/>
  <c r="B8" i="2"/>
  <c r="B4" i="2"/>
  <c r="B2" i="2"/>
  <c r="B36" i="1"/>
  <c r="B34" i="1"/>
  <c r="B33" i="1"/>
  <c r="B31" i="1"/>
  <c r="D7" i="1"/>
  <c r="B7" i="1"/>
  <c r="F14" i="2" l="1"/>
  <c r="F18" i="2"/>
  <c r="C5" i="1"/>
  <c r="D5" i="1" s="1"/>
  <c r="C6" i="1"/>
  <c r="B7" i="2" s="1"/>
  <c r="B12" i="2" s="1"/>
  <c r="D12" i="2" s="1"/>
  <c r="B13" i="3"/>
  <c r="C13" i="3" s="1"/>
  <c r="F14" i="3" s="1"/>
  <c r="E12" i="4"/>
  <c r="F17" i="2"/>
  <c r="D16" i="2"/>
  <c r="B14" i="3"/>
  <c r="F16" i="2"/>
  <c r="D18" i="2"/>
  <c r="A16" i="3"/>
  <c r="C38" i="4"/>
  <c r="E12" i="2" s="1"/>
  <c r="F12" i="2" s="1"/>
  <c r="D14" i="3"/>
  <c r="C39" i="4"/>
  <c r="E13" i="2" s="1"/>
  <c r="F13" i="2" s="1"/>
  <c r="B15" i="3"/>
  <c r="H18" i="2" l="1"/>
  <c r="K18" i="2" s="1"/>
  <c r="D6" i="1"/>
  <c r="B32" i="1"/>
  <c r="B35" i="1" s="1"/>
  <c r="B37" i="1" s="1"/>
  <c r="B9" i="2"/>
  <c r="B13" i="2" s="1"/>
  <c r="D13" i="2" s="1"/>
  <c r="H13" i="2" s="1"/>
  <c r="K13" i="2" s="1"/>
  <c r="E14" i="3"/>
  <c r="D15" i="3"/>
  <c r="D16" i="3" s="1"/>
  <c r="A17" i="3"/>
  <c r="B16" i="3"/>
  <c r="H12" i="2"/>
  <c r="C14" i="3"/>
  <c r="F15" i="3" s="1"/>
  <c r="E15" i="3" l="1"/>
  <c r="B14" i="2"/>
  <c r="D14" i="2" s="1"/>
  <c r="H14" i="2" s="1"/>
  <c r="K14" i="2" s="1"/>
  <c r="G16" i="2"/>
  <c r="H16" i="2" s="1"/>
  <c r="K16" i="2" s="1"/>
  <c r="G17" i="2"/>
  <c r="H17" i="2" s="1"/>
  <c r="K17" i="2" s="1"/>
  <c r="K12" i="2"/>
  <c r="D17" i="3"/>
  <c r="A18" i="3"/>
  <c r="B17" i="3"/>
  <c r="C15" i="3"/>
  <c r="F16" i="3" l="1"/>
  <c r="D20" i="2"/>
  <c r="B20" i="2"/>
  <c r="H20" i="2"/>
  <c r="I12" i="2" s="1"/>
  <c r="C16" i="3"/>
  <c r="E16" i="3"/>
  <c r="A19" i="3"/>
  <c r="D18" i="3"/>
  <c r="B18" i="3"/>
  <c r="K20" i="2"/>
  <c r="L12" i="2" s="1"/>
  <c r="I14" i="2" l="1"/>
  <c r="I16" i="2"/>
  <c r="I17" i="2"/>
  <c r="I13" i="2"/>
  <c r="I15" i="2"/>
  <c r="I18" i="2"/>
  <c r="I19" i="2"/>
  <c r="F17" i="3"/>
  <c r="C17" i="3" s="1"/>
  <c r="L19" i="2"/>
  <c r="L15" i="2"/>
  <c r="L18" i="2"/>
  <c r="L14" i="2"/>
  <c r="L16" i="2"/>
  <c r="L17" i="2"/>
  <c r="L13" i="2"/>
  <c r="D19" i="3"/>
  <c r="A20" i="3"/>
  <c r="B19" i="3"/>
  <c r="E17" i="3" l="1"/>
  <c r="F18" i="3" s="1"/>
  <c r="E18" i="3" s="1"/>
  <c r="A21" i="3"/>
  <c r="D20" i="3"/>
  <c r="B20" i="3"/>
  <c r="C18" i="3" l="1"/>
  <c r="F19" i="3" s="1"/>
  <c r="E19" i="3" s="1"/>
  <c r="C19" i="3"/>
  <c r="D21" i="3"/>
  <c r="A22" i="3"/>
  <c r="B21" i="3"/>
  <c r="F20" i="3" l="1"/>
  <c r="C20" i="3"/>
  <c r="E20" i="3"/>
  <c r="B22" i="3"/>
  <c r="A23" i="3"/>
  <c r="D22" i="3"/>
  <c r="F21" i="3" l="1"/>
  <c r="C21" i="3" s="1"/>
  <c r="D23" i="3"/>
  <c r="A24" i="3"/>
  <c r="B23" i="3"/>
  <c r="E21" i="3" l="1"/>
  <c r="F22" i="3"/>
  <c r="E22" i="3" s="1"/>
  <c r="C22" i="3"/>
  <c r="A25" i="3"/>
  <c r="D24" i="3"/>
  <c r="B24" i="3"/>
  <c r="F23" i="3" l="1"/>
  <c r="C23" i="3" s="1"/>
  <c r="E23" i="3"/>
  <c r="D25" i="3"/>
  <c r="B25" i="3"/>
  <c r="F24" i="3" l="1"/>
  <c r="E24" i="3" s="1"/>
  <c r="C24" i="3"/>
  <c r="F25" i="3" l="1"/>
  <c r="C25" i="3" s="1"/>
  <c r="E2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9" authorId="0" shapeId="0" xr:uid="{00000000-0006-0000-0300-000001000000}">
      <text>
        <r>
          <rPr>
            <sz val="10"/>
            <color rgb="FF000000"/>
            <rFont val="Arial"/>
            <scheme val="minor"/>
          </rPr>
          <t xml:space="preserve">We assume that one neuron in the neuron basket has 0 dissolve delay (and thus is liquid) and that the rest is staked.
</t>
        </r>
      </text>
    </comment>
    <comment ref="C39" authorId="0" shapeId="0" xr:uid="{00000000-0006-0000-0300-000002000000}">
      <text>
        <r>
          <rPr>
            <sz val="10"/>
            <color rgb="FF000000"/>
            <rFont val="Arial"/>
            <scheme val="minor"/>
          </rPr>
          <t>#neurons in neuron basket = n
# neurons with non-zero dissolve delay = n-1
average dissolve delay of those neurons  
=(1+..+n-1)/(n-1) 
= n/2</t>
        </r>
      </text>
    </comment>
  </commentList>
</comments>
</file>

<file path=xl/sharedStrings.xml><?xml version="1.0" encoding="utf-8"?>
<sst xmlns="http://schemas.openxmlformats.org/spreadsheetml/2006/main" count="187" uniqueCount="140">
  <si>
    <t>ICP price [ICP/USD]</t>
  </si>
  <si>
    <t>Raised ICP Amounts</t>
  </si>
  <si>
    <t>Token price in ICP</t>
  </si>
  <si>
    <t>Token price in USD</t>
  </si>
  <si>
    <t>Minimum ICP amount</t>
  </si>
  <si>
    <t>Maximum ICP amount</t>
  </si>
  <si>
    <t>SNS tokens for swap</t>
  </si>
  <si>
    <t>swap neuron - minimum stake check</t>
  </si>
  <si>
    <t>Minimum participation amount [ICP]</t>
  </si>
  <si>
    <t>Allocated SNS tokens (under max price)</t>
  </si>
  <si>
    <t>Number of neurons in swap basket</t>
  </si>
  <si>
    <t>Transaction fee</t>
  </si>
  <si>
    <t>Resulting stake per neuron</t>
  </si>
  <si>
    <t>Prescribed minimum stake per neuron</t>
  </si>
  <si>
    <t>Resutling stake per neuron high enough</t>
  </si>
  <si>
    <t>Voting reward parameters</t>
  </si>
  <si>
    <t>dissove_delay_bonus_multiplier</t>
  </si>
  <si>
    <t>minimum dissolve delay [years]</t>
  </si>
  <si>
    <t>maximum dissolve delay [years]</t>
  </si>
  <si>
    <t>Swap decomposition CF vs non-CF</t>
  </si>
  <si>
    <t>CF allocation (assumining max price) [mn]</t>
  </si>
  <si>
    <t>Decentralization swap - initial allocation [mn]</t>
  </si>
  <si>
    <t>tokens [mn]</t>
  </si>
  <si>
    <t>staked [%]</t>
  </si>
  <si>
    <t>staked [mn]</t>
  </si>
  <si>
    <t>aver. dissolve delay [years]</t>
  </si>
  <si>
    <t>dissolve delay bonus</t>
  </si>
  <si>
    <t>founder adjustment</t>
  </si>
  <si>
    <t>voting power</t>
  </si>
  <si>
    <t>voting power [%]</t>
  </si>
  <si>
    <t>voting participation</t>
  </si>
  <si>
    <t>active voting power</t>
  </si>
  <si>
    <t>active voting power [%]</t>
  </si>
  <si>
    <t>Decentralization swap - CF</t>
  </si>
  <si>
    <t>Decentralization swap - non CF</t>
  </si>
  <si>
    <t>Decentralization swap - attacker</t>
  </si>
  <si>
    <t>Decentralization swap - reserve</t>
  </si>
  <si>
    <t>Founding developer team</t>
  </si>
  <si>
    <t>Seed funders</t>
  </si>
  <si>
    <t>Airdrop</t>
  </si>
  <si>
    <t>Treasury</t>
  </si>
  <si>
    <t>Checksum</t>
  </si>
  <si>
    <t>start</t>
  </si>
  <si>
    <t>final</t>
  </si>
  <si>
    <t>reward rate</t>
  </si>
  <si>
    <t>burn rate</t>
  </si>
  <si>
    <t>transition years (reward rate)</t>
  </si>
  <si>
    <t>transition years (burn rate)</t>
  </si>
  <si>
    <t>burn rate growth</t>
  </si>
  <si>
    <t>Year</t>
  </si>
  <si>
    <t>Reward rate</t>
  </si>
  <si>
    <t>Burn rate</t>
  </si>
  <si>
    <t>In order to be able to change parameters please make a copy of the file (File -&gt; Make a copy)</t>
  </si>
  <si>
    <t>Tokenomics parameters in SNS initialization file</t>
  </si>
  <si>
    <t>Description</t>
  </si>
  <si>
    <t>Value (human readable)</t>
  </si>
  <si>
    <t>Unit</t>
  </si>
  <si>
    <t>Value (in format of the actual SNS configuration)</t>
  </si>
  <si>
    <t>Configuration - SNS ledger &amp; governance</t>
  </si>
  <si>
    <t>transaction_fee</t>
  </si>
  <si>
    <t>Fee of a ledger transaction.</t>
  </si>
  <si>
    <t>SNS-token</t>
  </si>
  <si>
    <t>SNS-token e8s</t>
  </si>
  <si>
    <t xml:space="preserve">proposal_reject_cost </t>
  </si>
  <si>
    <t>The cost of making a proposal that is not adopted.</t>
  </si>
  <si>
    <t>neuron_minimum_stake</t>
  </si>
  <si>
    <t>The minimum amount  a neuron needs to have staked</t>
  </si>
  <si>
    <t>initial_reward_rate_percentage</t>
  </si>
  <si>
    <t xml:space="preserve">The voting reward rate controls how quickly the supply of the SNS token increases. For example, a reward rate of 2% will cause the supply to increase
by at most 2% each year. A higher voting reward rate incentivizes people to participate in governance, but also results in higher inflation.
An initial and a final reward rate can be set, to have a higher reward rate at the launch of the SNS.  and a lower rate farther into the SNS’s lifetime. </t>
  </si>
  <si>
    <t>%</t>
  </si>
  <si>
    <t>final_reward_rate_percentage</t>
  </si>
  <si>
    <t xml:space="preserve">Final reward rate of the SNS. </t>
  </si>
  <si>
    <t>reward_rate_transition_duration</t>
  </si>
  <si>
    <t>The reward rate falls quadratically from the initial rate to the final rate over the course of `reward_rate_transition_duration_seconds`.</t>
  </si>
  <si>
    <t>years</t>
  </si>
  <si>
    <t>seconds</t>
  </si>
  <si>
    <t>neuron_minimum_dissolve_delay_to_vote</t>
  </si>
  <si>
    <t xml:space="preserve">The minimum dissolve delay a neuron must have in order to be eligible for voting. </t>
  </si>
  <si>
    <t>neuron_max_dissolve_delay</t>
  </si>
  <si>
    <t>The maximum dissolve delay that a neuron can have.</t>
  </si>
  <si>
    <t>Users with a higher dissolve delay are incentivized to take the long-term interests of the SNS into consideration when voting. To reward this long time commitment, this parameter can be set to a value larger than zero, which will result in neurons having their voting weight increased in proportion to their dissolve delay. If neurons’ dissolve delay is set to `max_dissolve_delay`, their voting weight will be multiplied by `max_dissolve_delay_bonus_multiplier`.</t>
  </si>
  <si>
    <t>n/a</t>
  </si>
  <si>
    <t>max_neuron_age_for_age_bonus</t>
  </si>
  <si>
    <t>It is possible to give a higher voting weight to older neurons by setting `max_age_bonus_percentage` to a value other than zero. This parameter, `max_neuron_age_for_age_bonus`, sets the age at which the maximum bonus will be given. All older neurons will be treated as if they are this age.</t>
  </si>
  <si>
    <t>age_bonus_multiplier</t>
  </si>
  <si>
    <t>This is analogous to `max_dissolve_delay_bonus_multiplier`, but controls the additional voting weight given to neurons with more age.If neurons' age is `max_neuron_age_seconds_for_age_bonus` or older, their voting weight will be multiplied by `max_age_bonus_multiplier`.</t>
  </si>
  <si>
    <t>Config SNS - Decentralization swap</t>
  </si>
  <si>
    <t>min_icp</t>
  </si>
  <si>
    <t>The minimum amount of ICP that must be collected for this decentralization swap to be considered</t>
  </si>
  <si>
    <t>ICP</t>
  </si>
  <si>
    <t>ICP e8s</t>
  </si>
  <si>
    <t>max_icp</t>
  </si>
  <si>
    <t>The amount targeted by the decentralization swap. If this amount is reached, the swap is closed.</t>
  </si>
  <si>
    <t>min_participants</t>
  </si>
  <si>
    <t>The minimum number of participants for the decentralization swap to be considered successful.</t>
  </si>
  <si>
    <t>min_participant_icp</t>
  </si>
  <si>
    <t>The minimum amount of ICP that each decentralization swap participant must contribute for a successful participation.</t>
  </si>
  <si>
    <t>max_participant_icp</t>
  </si>
  <si>
    <t>The maximum amount of ICP that each participant of the decentralization swap can contribute.</t>
  </si>
  <si>
    <t>neuron_basket_count</t>
  </si>
  <si>
    <t xml:space="preserve">The number of neurons with SNS tokens which a swap participant will receive. </t>
  </si>
  <si>
    <t># neurons</t>
  </si>
  <si>
    <t>neuron_basket_interval</t>
  </si>
  <si>
    <t xml:space="preserve">The interval of dissolve delays within a SNS neuron basket. For example an neuron basket with 3 neurons and interval of 1 month, will yield neurons with 0,1 and 2 months of dissolve delay. </t>
  </si>
  <si>
    <t>community fund investment_icp</t>
  </si>
  <si>
    <t xml:space="preserve">Targeted investment amount by the NNS community fund. </t>
  </si>
  <si>
    <t>Config initial token distribution</t>
  </si>
  <si>
    <t>swap_distribution: total</t>
  </si>
  <si>
    <t xml:space="preserve">The amount of SNS tokens allocated to SNS swaps (initial and subsequent). </t>
  </si>
  <si>
    <t>swap_distribution: initial swap amount</t>
  </si>
  <si>
    <t xml:space="preserve">The amount of SNS tokens allocated to the initial SNS swap. </t>
  </si>
  <si>
    <t>developer_distribution: founding developer team</t>
  </si>
  <si>
    <t>The amount of SNS tokens allocated to the dapp development team.</t>
  </si>
  <si>
    <t>developer_distribution: seed funders</t>
  </si>
  <si>
    <t>The amount of SNS tokens allocated to the dapp seed funders.</t>
  </si>
  <si>
    <t>aidrop_distribution</t>
  </si>
  <si>
    <t xml:space="preserve">The amount of SNS tokens allocated to an airdrop. </t>
  </si>
  <si>
    <t>treasury_distribution</t>
  </si>
  <si>
    <t xml:space="preserve">The amounts of SNS tokens reserved for the SNS treasury and reserved for later usage. </t>
  </si>
  <si>
    <t xml:space="preserve">Parameters derived from detailed configuration in the SNS initilization file </t>
  </si>
  <si>
    <t>Portion staked</t>
  </si>
  <si>
    <t>Average dissolve delay [years]</t>
  </si>
  <si>
    <t>swap_distribution: community fund</t>
  </si>
  <si>
    <t>swap_distribution: non community fund</t>
  </si>
  <si>
    <t>developer_distribution: see funders</t>
  </si>
  <si>
    <t>Parameters for attack simulation  &amp; active voting (not part of SNS initialization file)</t>
  </si>
  <si>
    <t>is attacked</t>
  </si>
  <si>
    <t>portion of non-CF swap bought by attacker</t>
  </si>
  <si>
    <t>attacker neurons - staked[%]</t>
  </si>
  <si>
    <t>attacker neurons - aver. dissolve delay [years]</t>
  </si>
  <si>
    <t>Percentage of active voting</t>
  </si>
  <si>
    <t>Admin parameters (not part of SNS initialization file)</t>
  </si>
  <si>
    <t>Seconds in a year</t>
  </si>
  <si>
    <t>Total supply (NAT)</t>
  </si>
  <si>
    <t>Burned (NAT)</t>
  </si>
  <si>
    <t>Minted (NAT)</t>
  </si>
  <si>
    <t>Decentralization swap - NF</t>
  </si>
  <si>
    <t>Decentralization swap - non NF</t>
  </si>
  <si>
    <t xml:space="preserve">Decentralization swap - non NF </t>
  </si>
  <si>
    <t>Founding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</si>
</sst>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\(#,##0\)"/>
    <numFmt numFmtId="165" formatCode="0.000"/>
    <numFmt numFmtId="166" formatCode="#,##0.0;\(#,##0.0\)"/>
    <numFmt numFmtId="167" formatCode="0.0"/>
    <numFmt numFmtId="168" formatCode="0.0%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sz val="11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sz val="8"/>
      <color theme="1"/>
      <name val="Arial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/>
    <xf numFmtId="0" fontId="1" fillId="3" borderId="0" xfId="0" applyFont="1" applyFill="1"/>
    <xf numFmtId="3" fontId="1" fillId="4" borderId="0" xfId="0" applyNumberFormat="1" applyFont="1" applyFill="1"/>
    <xf numFmtId="0" fontId="1" fillId="5" borderId="0" xfId="0" applyFont="1" applyFill="1"/>
    <xf numFmtId="164" fontId="1" fillId="4" borderId="0" xfId="0" applyNumberFormat="1" applyFont="1" applyFill="1"/>
    <xf numFmtId="0" fontId="1" fillId="0" borderId="0" xfId="0" applyFont="1"/>
    <xf numFmtId="0" fontId="1" fillId="4" borderId="0" xfId="0" applyFont="1" applyFill="1"/>
    <xf numFmtId="0" fontId="1" fillId="6" borderId="0" xfId="0" applyFont="1" applyFill="1"/>
    <xf numFmtId="0" fontId="2" fillId="0" borderId="0" xfId="0" applyFont="1"/>
    <xf numFmtId="0" fontId="3" fillId="0" borderId="0" xfId="0" applyFont="1"/>
    <xf numFmtId="165" fontId="1" fillId="4" borderId="0" xfId="0" applyNumberFormat="1" applyFont="1" applyFill="1"/>
    <xf numFmtId="0" fontId="4" fillId="0" borderId="0" xfId="0" applyFont="1"/>
    <xf numFmtId="164" fontId="3" fillId="4" borderId="0" xfId="0" applyNumberFormat="1" applyFont="1" applyFill="1"/>
    <xf numFmtId="0" fontId="3" fillId="4" borderId="0" xfId="0" applyFont="1" applyFill="1"/>
    <xf numFmtId="0" fontId="1" fillId="7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1" fillId="0" borderId="0" xfId="0" applyFont="1" applyAlignment="1">
      <alignment wrapText="1"/>
    </xf>
    <xf numFmtId="166" fontId="1" fillId="5" borderId="0" xfId="0" applyNumberFormat="1" applyFont="1" applyFill="1"/>
    <xf numFmtId="9" fontId="1" fillId="4" borderId="0" xfId="0" applyNumberFormat="1" applyFont="1" applyFill="1"/>
    <xf numFmtId="167" fontId="1" fillId="4" borderId="0" xfId="0" applyNumberFormat="1" applyFont="1" applyFill="1"/>
    <xf numFmtId="2" fontId="1" fillId="4" borderId="0" xfId="0" applyNumberFormat="1" applyFont="1" applyFill="1"/>
    <xf numFmtId="168" fontId="1" fillId="4" borderId="0" xfId="0" applyNumberFormat="1" applyFont="1" applyFill="1"/>
    <xf numFmtId="10" fontId="3" fillId="8" borderId="0" xfId="0" applyNumberFormat="1" applyFont="1" applyFill="1" applyAlignment="1">
      <alignment horizontal="right"/>
    </xf>
    <xf numFmtId="10" fontId="3" fillId="0" borderId="0" xfId="0" applyNumberFormat="1" applyFont="1" applyAlignment="1">
      <alignment horizontal="right"/>
    </xf>
    <xf numFmtId="168" fontId="1" fillId="3" borderId="0" xfId="0" applyNumberFormat="1" applyFont="1" applyFill="1"/>
    <xf numFmtId="2" fontId="1" fillId="3" borderId="0" xfId="0" applyNumberFormat="1" applyFont="1" applyFill="1"/>
    <xf numFmtId="0" fontId="5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/>
    <xf numFmtId="0" fontId="5" fillId="0" borderId="1" xfId="0" applyFont="1" applyBorder="1" applyAlignment="1">
      <alignment horizontal="center" wrapText="1"/>
    </xf>
    <xf numFmtId="10" fontId="5" fillId="0" borderId="1" xfId="0" applyNumberFormat="1" applyFont="1" applyBorder="1" applyAlignment="1">
      <alignment horizontal="center" wrapText="1"/>
    </xf>
    <xf numFmtId="3" fontId="5" fillId="0" borderId="1" xfId="0" applyNumberFormat="1" applyFont="1" applyBorder="1" applyAlignment="1">
      <alignment horizontal="center" wrapText="1"/>
    </xf>
    <xf numFmtId="0" fontId="4" fillId="9" borderId="0" xfId="0" applyFont="1" applyFill="1"/>
    <xf numFmtId="0" fontId="1" fillId="10" borderId="0" xfId="0" applyFont="1" applyFill="1" applyAlignment="1">
      <alignment wrapText="1"/>
    </xf>
    <xf numFmtId="0" fontId="1" fillId="10" borderId="0" xfId="0" applyFont="1" applyFill="1"/>
    <xf numFmtId="165" fontId="1" fillId="3" borderId="0" xfId="0" applyNumberFormat="1" applyFont="1" applyFill="1"/>
    <xf numFmtId="0" fontId="3" fillId="0" borderId="0" xfId="0" applyFont="1" applyAlignment="1">
      <alignment wrapText="1"/>
    </xf>
    <xf numFmtId="0" fontId="1" fillId="9" borderId="0" xfId="0" applyFont="1" applyFill="1"/>
    <xf numFmtId="0" fontId="1" fillId="9" borderId="0" xfId="0" applyFont="1" applyFill="1" applyAlignment="1">
      <alignment wrapText="1"/>
    </xf>
    <xf numFmtId="0" fontId="1" fillId="0" borderId="1" xfId="0" applyFont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9" fontId="1" fillId="4" borderId="0" xfId="0" applyNumberFormat="1" applyFont="1" applyFill="1" applyAlignment="1">
      <alignment wrapText="1"/>
    </xf>
    <xf numFmtId="9" fontId="1" fillId="3" borderId="0" xfId="0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9" fontId="3" fillId="3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1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9" borderId="0" xfId="0" applyFont="1" applyFill="1" applyAlignment="1">
      <alignment vertical="center"/>
    </xf>
    <xf numFmtId="0" fontId="8" fillId="10" borderId="2" xfId="0" applyFont="1" applyFill="1" applyBorder="1" applyAlignment="1">
      <alignment vertical="center"/>
    </xf>
    <xf numFmtId="0" fontId="4" fillId="10" borderId="2" xfId="0" applyFont="1" applyFill="1" applyBorder="1" applyAlignment="1">
      <alignment wrapText="1"/>
    </xf>
    <xf numFmtId="0" fontId="4" fillId="10" borderId="2" xfId="0" applyFont="1" applyFill="1" applyBorder="1"/>
    <xf numFmtId="0" fontId="1" fillId="7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wrapText="1"/>
    </xf>
    <xf numFmtId="0" fontId="4" fillId="7" borderId="2" xfId="0" applyFont="1" applyFill="1" applyBorder="1"/>
    <xf numFmtId="0" fontId="4" fillId="10" borderId="2" xfId="0" applyFont="1" applyFill="1" applyBorder="1" applyAlignment="1">
      <alignment vertical="center"/>
    </xf>
    <xf numFmtId="0" fontId="1" fillId="10" borderId="2" xfId="0" applyFont="1" applyFill="1" applyBorder="1" applyAlignment="1">
      <alignment wrapText="1"/>
    </xf>
    <xf numFmtId="0" fontId="1" fillId="10" borderId="2" xfId="0" applyFont="1" applyFill="1" applyBorder="1"/>
    <xf numFmtId="0" fontId="1" fillId="2" borderId="2" xfId="0" applyFont="1" applyFill="1" applyBorder="1" applyAlignment="1">
      <alignment vertical="center"/>
    </xf>
    <xf numFmtId="0" fontId="1" fillId="3" borderId="2" xfId="0" applyFont="1" applyFill="1" applyBorder="1"/>
    <xf numFmtId="0" fontId="1" fillId="0" borderId="2" xfId="0" applyFont="1" applyBorder="1"/>
    <xf numFmtId="164" fontId="1" fillId="8" borderId="2" xfId="0" applyNumberFormat="1" applyFont="1" applyFill="1" applyBorder="1"/>
    <xf numFmtId="0" fontId="1" fillId="8" borderId="2" xfId="0" applyFont="1" applyFill="1" applyBorder="1"/>
    <xf numFmtId="165" fontId="1" fillId="3" borderId="2" xfId="0" applyNumberFormat="1" applyFont="1" applyFill="1" applyBorder="1"/>
    <xf numFmtId="3" fontId="1" fillId="3" borderId="2" xfId="0" applyNumberFormat="1" applyFont="1" applyFill="1" applyBorder="1"/>
    <xf numFmtId="164" fontId="1" fillId="3" borderId="2" xfId="0" applyNumberFormat="1" applyFont="1" applyFill="1" applyBorder="1"/>
    <xf numFmtId="164" fontId="3" fillId="3" borderId="2" xfId="0" applyNumberFormat="1" applyFont="1" applyFill="1" applyBorder="1" applyAlignment="1">
      <alignment horizontal="right"/>
    </xf>
    <xf numFmtId="0" fontId="3" fillId="0" borderId="2" xfId="0" applyFont="1" applyBorder="1"/>
    <xf numFmtId="164" fontId="3" fillId="8" borderId="2" xfId="0" applyNumberFormat="1" applyFont="1" applyFill="1" applyBorder="1" applyAlignment="1">
      <alignment horizontal="right"/>
    </xf>
    <xf numFmtId="0" fontId="9" fillId="0" borderId="2" xfId="0" applyFont="1" applyBorder="1" applyAlignment="1">
      <alignment wrapText="1"/>
    </xf>
    <xf numFmtId="0" fontId="9" fillId="10" borderId="2" xfId="0" applyFont="1" applyFill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0" xfId="0" applyFont="1"/>
    <xf numFmtId="10" fontId="1" fillId="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Initial token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'Voting power assessment'!$B$11</c:f>
              <c:strCache>
                <c:ptCount val="1"/>
                <c:pt idx="0">
                  <c:v>tokens [mn]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8B-48A2-A298-3174C32ABAF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8B-48A2-A298-3174C32ABAF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18B-48A2-A298-3174C32ABAF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18B-48A2-A298-3174C32ABA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'Voting power assessment'!$A$12:$A$19</c15:sqref>
                  </c15:fullRef>
                </c:ext>
              </c:extLst>
              <c:f>('Voting power assessment'!$A$12:$A$13,'Voting power assessment'!$A$16,'Voting power assessment'!$A$19)</c:f>
              <c:strCache>
                <c:ptCount val="4"/>
                <c:pt idx="0">
                  <c:v>Decentralization swap - NF</c:v>
                </c:pt>
                <c:pt idx="1">
                  <c:v>Decentralization swap - non NF</c:v>
                </c:pt>
                <c:pt idx="2">
                  <c:v>Founding team</c:v>
                </c:pt>
                <c:pt idx="3">
                  <c:v>Treasury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'Voting power assessment'!$B$12:$B$19</c15:sqref>
                  </c15:fullRef>
                </c:ext>
              </c:extLst>
              <c:f>('Voting power assessment'!$B$12:$B$13,'Voting power assessment'!$B$16,'Voting power assessment'!$B$19)</c:f>
              <c:numCache>
                <c:formatCode>#,##0.0;\(#,##0.0\)</c:formatCode>
                <c:ptCount val="4"/>
                <c:pt idx="0">
                  <c:v>6.2328767123287667</c:v>
                </c:pt>
                <c:pt idx="1">
                  <c:v>28.767123287671232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'Voting power assessment'!$B$14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assessment'!$B$15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assessment'!$B$17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assessment'!$B$18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418B-48A2-A298-3174C32ABA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Voting power at genesis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'Voting power assessment'!$L$11</c:f>
              <c:strCache>
                <c:ptCount val="1"/>
                <c:pt idx="0">
                  <c:v>active voting power [%]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FC-46BA-A667-FA5DA62496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FC-46BA-A667-FA5DA62496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FC-46BA-A667-FA5DA624967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'Voting power assessment'!$A$12:$A$19</c15:sqref>
                  </c15:fullRef>
                </c:ext>
              </c:extLst>
              <c:f>('Voting power assessment'!$A$12:$A$13,'Voting power assessment'!$A$16)</c:f>
              <c:strCache>
                <c:ptCount val="3"/>
                <c:pt idx="0">
                  <c:v>Decentralization swap - NF</c:v>
                </c:pt>
                <c:pt idx="1">
                  <c:v>Decentralization swap - non NF</c:v>
                </c:pt>
                <c:pt idx="2">
                  <c:v>Founding team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'Voting power assessment'!$L$12:$L$19</c15:sqref>
                  </c15:fullRef>
                </c:ext>
              </c:extLst>
              <c:f>('Voting power assessment'!$L$12:$L$13,'Voting power assessment'!$L$16)</c:f>
              <c:numCache>
                <c:formatCode>0.00%</c:formatCode>
                <c:ptCount val="3"/>
                <c:pt idx="0">
                  <c:v>9.2496421999591058E-2</c:v>
                </c:pt>
                <c:pt idx="1">
                  <c:v>0.42690656307503577</c:v>
                </c:pt>
                <c:pt idx="2">
                  <c:v>0.48059701492537321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'Voting power assessment'!$L$14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assessment'!$L$19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FFC-46BA-A667-FA5DA624967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Voting power simulation</a:t>
            </a:r>
            <a:br>
              <a:rPr lang="pt-BR"/>
            </a:br>
            <a:r>
              <a:rPr lang="pt-BR"/>
              <a:t>Attacker bying 100% of the non-NF tokens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'Voting power assessment'!$L$11</c:f>
              <c:strCache>
                <c:ptCount val="1"/>
                <c:pt idx="0">
                  <c:v>active voting power [%]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29-4F34-82AE-C7159CB6C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99-440F-ACC8-8BB1C8FC38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29-4F34-82AE-C7159CB6CAA0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'Voting power assessment'!$A$12:$A$19</c15:sqref>
                  </c15:fullRef>
                </c:ext>
              </c:extLst>
              <c:f>('Voting power assessment'!$A$12,'Voting power assessment'!$A$14,'Voting power assessment'!$A$16)</c:f>
              <c:strCache>
                <c:ptCount val="3"/>
                <c:pt idx="0">
                  <c:v>Decentralization swap - NF</c:v>
                </c:pt>
                <c:pt idx="1">
                  <c:v>Decentralization swap - attacker</c:v>
                </c:pt>
                <c:pt idx="2">
                  <c:v>Founding team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'Voting power assessment'!$L$12:$L$19</c15:sqref>
                  </c15:fullRef>
                </c:ext>
              </c:extLst>
              <c:f>('Voting power assessment'!$L$12,'Voting power assessment'!$L$14,'Voting power assessment'!$L$16)</c:f>
              <c:numCache>
                <c:formatCode>0.00%</c:formatCode>
                <c:ptCount val="3"/>
                <c:pt idx="0">
                  <c:v>9.2496421999591058E-2</c:v>
                </c:pt>
                <c:pt idx="1">
                  <c:v>0</c:v>
                </c:pt>
                <c:pt idx="2">
                  <c:v>0.48059701492537321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'Voting power assessment'!$L$13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assessment'!$L$17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assessment'!$L$19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EE29-4F34-82AE-C7159CB6CAA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'Total supply over time'!$B$12</c:f>
              <c:strCache>
                <c:ptCount val="1"/>
                <c:pt idx="0">
                  <c:v>Reward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numRef>
              <c:f>'Total supply over time'!$A$13:$A$25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'Total supply over time'!$B$13:$B$25</c:f>
              <c:numCache>
                <c:formatCode>0.00%</c:formatCode>
                <c:ptCount val="13"/>
                <c:pt idx="0">
                  <c:v>0.04</c:v>
                </c:pt>
                <c:pt idx="1">
                  <c:v>3.125E-2</c:v>
                </c:pt>
                <c:pt idx="2">
                  <c:v>2.5000000000000001E-2</c:v>
                </c:pt>
                <c:pt idx="3">
                  <c:v>2.1250000000000002E-2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4-4983-BAE4-BB33A363FB33}"/>
            </c:ext>
          </c:extLst>
        </c:ser>
        <c:ser>
          <c:idx val="1"/>
          <c:order val="1"/>
          <c:tx>
            <c:strRef>
              <c:f>'Total supply over time'!$D$12</c:f>
              <c:strCache>
                <c:ptCount val="1"/>
                <c:pt idx="0">
                  <c:v>Burn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numRef>
              <c:f>'Total supply over time'!$A$13:$A$25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'Total supply over time'!$D$13:$D$25</c:f>
              <c:numCache>
                <c:formatCode>0.00%</c:formatCode>
                <c:ptCount val="13"/>
                <c:pt idx="0">
                  <c:v>1E-3</c:v>
                </c:pt>
                <c:pt idx="1">
                  <c:v>1.4542154334489536E-3</c:v>
                </c:pt>
                <c:pt idx="2">
                  <c:v>2.1147425268811279E-3</c:v>
                </c:pt>
                <c:pt idx="3">
                  <c:v>3.0752912203613749E-3</c:v>
                </c:pt>
                <c:pt idx="4">
                  <c:v>4.4721359549995789E-3</c:v>
                </c:pt>
                <c:pt idx="5">
                  <c:v>6.5034491262423626E-3</c:v>
                </c:pt>
                <c:pt idx="6">
                  <c:v>9.4574160900317561E-3</c:v>
                </c:pt>
                <c:pt idx="7">
                  <c:v>1.3753120438672639E-2</c:v>
                </c:pt>
                <c:pt idx="8">
                  <c:v>1.9999999999999993E-2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4-4983-BAE4-BB33A363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641953"/>
        <c:axId val="401723966"/>
      </c:barChart>
      <c:lineChart>
        <c:grouping val="standard"/>
        <c:varyColors val="1"/>
        <c:ser>
          <c:idx val="2"/>
          <c:order val="2"/>
          <c:tx>
            <c:strRef>
              <c:f>'Total supply over time'!$F$12</c:f>
              <c:strCache>
                <c:ptCount val="1"/>
                <c:pt idx="0">
                  <c:v>Total supply (NAT)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'Total supply over time'!$A$13:$A$25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'Total supply over time'!$F$13:$F$25</c:f>
              <c:numCache>
                <c:formatCode>#,##0</c:formatCode>
                <c:ptCount val="13"/>
                <c:pt idx="0">
                  <c:v>100000000</c:v>
                </c:pt>
                <c:pt idx="1">
                  <c:v>103900000</c:v>
                </c:pt>
                <c:pt idx="2">
                  <c:v>106995782.01646465</c:v>
                </c:pt>
                <c:pt idx="3">
                  <c:v>109444408.03644913</c:v>
                </c:pt>
                <c:pt idx="4">
                  <c:v>111433528.28007154</c:v>
                </c:pt>
                <c:pt idx="5">
                  <c:v>113163852.95725919</c:v>
                </c:pt>
                <c:pt idx="6">
                  <c:v>114691174.65576726</c:v>
                </c:pt>
                <c:pt idx="7">
                  <c:v>115900315.98830852</c:v>
                </c:pt>
                <c:pt idx="8">
                  <c:v>116624331.30340727</c:v>
                </c:pt>
                <c:pt idx="9">
                  <c:v>116624331.30340727</c:v>
                </c:pt>
                <c:pt idx="10">
                  <c:v>116624331.30340727</c:v>
                </c:pt>
                <c:pt idx="11">
                  <c:v>116624331.30340727</c:v>
                </c:pt>
                <c:pt idx="12">
                  <c:v>116624331.30340727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4-4983-BAE4-BB33A363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345200"/>
        <c:axId val="1275343280"/>
      </c:lineChart>
      <c:catAx>
        <c:axId val="188964195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723966"/>
        <c:crosses val="autoZero"/>
        <c:auto val="1"/>
        <c:lblAlgn val="ctr"/>
        <c:lblOffset val="100"/>
        <c:noMultiLvlLbl val="1"/>
      </c:catAx>
      <c:valAx>
        <c:axId val="40172396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9641953"/>
        <c:crosses val="autoZero"/>
        <c:crossBetween val="between"/>
      </c:valAx>
      <c:valAx>
        <c:axId val="127534328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345200"/>
        <c:crosses val="max"/>
        <c:crossBetween val="between"/>
      </c:valAx>
      <c:catAx>
        <c:axId val="127534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534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'Token price range'!$A$7</c:f>
              <c:strCache>
                <c:ptCount val="1"/>
                <c:pt idx="0">
                  <c:v>SNS tokens for swap</c:v>
                </c:pt>
              </c:strCache>
            </c:strRef>
          </c:cat>
          <c:val>
            <c:numRef>
              <c:f>'Token price range'!$B$7</c:f>
              <c:numCache>
                <c:formatCode>#,##0;\(#,##0\)</c:formatCode>
                <c:ptCount val="1"/>
                <c:pt idx="0">
                  <c:v>35000000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26A-4FE6-9694-EF5707F58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817195"/>
        <c:axId val="56181187"/>
      </c:barChart>
      <c:catAx>
        <c:axId val="1593817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6181187"/>
        <c:crosses val="autoZero"/>
        <c:auto val="1"/>
        <c:lblAlgn val="ctr"/>
        <c:lblOffset val="100"/>
        <c:noMultiLvlLbl val="1"/>
      </c:catAx>
      <c:valAx>
        <c:axId val="56181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;\(#,##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938171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'Token price range'!$B$4</c:f>
              <c:strCache>
                <c:ptCount val="1"/>
                <c:pt idx="0">
                  <c:v>Raised ICP Amounts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'Token price range'!$A$5:$A$6</c:f>
              <c:strCache>
                <c:ptCount val="2"/>
                <c:pt idx="0">
                  <c:v>Minimum ICP amount</c:v>
                </c:pt>
                <c:pt idx="1">
                  <c:v>Maximum ICP amount</c:v>
                </c:pt>
              </c:strCache>
            </c:strRef>
          </c:cat>
          <c:val>
            <c:numRef>
              <c:f>'Token price range'!$B$5:$B$6</c:f>
              <c:numCache>
                <c:formatCode>#,##0</c:formatCode>
                <c:ptCount val="2"/>
                <c:pt idx="0">
                  <c:v>215000</c:v>
                </c:pt>
                <c:pt idx="1">
                  <c:v>365000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42-4495-A228-028EC6A4D4F4}"/>
            </c:ext>
          </c:extLst>
        </c:ser>
        <c:ser>
          <c:idx val="1"/>
          <c:order val="1"/>
          <c:tx>
            <c:strRef>
              <c:f>'Token price range'!$D$4</c:f>
              <c:strCache>
                <c:ptCount val="1"/>
                <c:pt idx="0">
                  <c:v>Token price in USD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'Token price range'!$A$5:$A$6</c:f>
              <c:strCache>
                <c:ptCount val="2"/>
                <c:pt idx="0">
                  <c:v>Minimum ICP amount</c:v>
                </c:pt>
                <c:pt idx="1">
                  <c:v>Maximum ICP amount</c:v>
                </c:pt>
              </c:strCache>
            </c:strRef>
          </c:cat>
          <c:val>
            <c:numRef>
              <c:f>'Token price range'!$D$5:$D$6</c:f>
              <c:numCache>
                <c:formatCode>General</c:formatCode>
                <c:ptCount val="2"/>
                <c:pt idx="0">
                  <c:v>7.3714285714285704E-2</c:v>
                </c:pt>
                <c:pt idx="1">
                  <c:v>0.12514285714285717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142-4495-A228-028EC6A4D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1775446"/>
        <c:axId val="1905921305"/>
      </c:barChart>
      <c:catAx>
        <c:axId val="1481775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05921305"/>
        <c:crosses val="autoZero"/>
        <c:auto val="1"/>
        <c:lblAlgn val="ctr"/>
        <c:lblOffset val="100"/>
        <c:noMultiLvlLbl val="1"/>
      </c:catAx>
      <c:valAx>
        <c:axId val="1905921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817754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809625</xdr:colOff>
      <xdr:row>22</xdr:row>
      <xdr:rowOff>133350</xdr:rowOff>
    </xdr:from>
    <xdr:ext cx="5686425" cy="52578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361949</xdr:colOff>
      <xdr:row>22</xdr:row>
      <xdr:rowOff>76199</xdr:rowOff>
    </xdr:from>
    <xdr:ext cx="5686426" cy="524649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1238250</xdr:colOff>
      <xdr:row>22</xdr:row>
      <xdr:rowOff>76200</xdr:rowOff>
    </xdr:from>
    <xdr:ext cx="5686426" cy="5246495"/>
    <xdr:graphicFrame macro="">
      <xdr:nvGraphicFramePr>
        <xdr:cNvPr id="2" name="Chart 4" title="Chart">
          <a:extLst>
            <a:ext uri="{FF2B5EF4-FFF2-40B4-BE49-F238E27FC236}">
              <a16:creationId xmlns:a16="http://schemas.microsoft.com/office/drawing/2014/main" id="{F037F465-8360-4B4D-BC43-12C146D38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466725</xdr:colOff>
      <xdr:row>8</xdr:row>
      <xdr:rowOff>19050</xdr:rowOff>
    </xdr:from>
    <xdr:ext cx="7058025" cy="43624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485775</xdr:colOff>
      <xdr:row>7</xdr:row>
      <xdr:rowOff>190500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466725</xdr:colOff>
      <xdr:row>7</xdr:row>
      <xdr:rowOff>190500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9"/>
  <sheetViews>
    <sheetView topLeftCell="A7" workbookViewId="0">
      <selection activeCell="C12" sqref="C12"/>
    </sheetView>
  </sheetViews>
  <sheetFormatPr defaultColWidth="12.5703125" defaultRowHeight="15.75" customHeight="1" x14ac:dyDescent="0.2"/>
  <cols>
    <col min="1" max="1" width="50.42578125" style="49" customWidth="1"/>
    <col min="2" max="2" width="41.42578125" style="41" customWidth="1"/>
    <col min="3" max="3" width="24.42578125" customWidth="1"/>
    <col min="4" max="4" width="11.42578125" customWidth="1"/>
    <col min="5" max="5" width="39.42578125" customWidth="1"/>
  </cols>
  <sheetData>
    <row r="1" spans="1:6" ht="12.75" x14ac:dyDescent="0.2">
      <c r="A1" s="48" t="s">
        <v>52</v>
      </c>
      <c r="C1" s="33"/>
      <c r="D1" s="33"/>
      <c r="E1" s="33"/>
      <c r="F1" s="33"/>
    </row>
    <row r="2" spans="1:6" ht="12.75" x14ac:dyDescent="0.2">
      <c r="C2" s="33"/>
      <c r="D2" s="33"/>
      <c r="E2" s="33"/>
      <c r="F2" s="33"/>
    </row>
    <row r="3" spans="1:6" ht="15.75" customHeight="1" x14ac:dyDescent="0.2">
      <c r="A3" s="54" t="s">
        <v>53</v>
      </c>
      <c r="B3" s="55"/>
      <c r="C3" s="56"/>
      <c r="D3" s="56"/>
      <c r="E3" s="56"/>
      <c r="F3" s="56"/>
    </row>
    <row r="4" spans="1:6" ht="12.75" x14ac:dyDescent="0.2">
      <c r="A4" s="57"/>
      <c r="B4" s="58" t="s">
        <v>54</v>
      </c>
      <c r="C4" s="59" t="s">
        <v>55</v>
      </c>
      <c r="D4" s="59" t="s">
        <v>56</v>
      </c>
      <c r="E4" s="59" t="s">
        <v>57</v>
      </c>
      <c r="F4" s="59" t="s">
        <v>56</v>
      </c>
    </row>
    <row r="5" spans="1:6" ht="12.75" x14ac:dyDescent="0.2">
      <c r="A5" s="60" t="s">
        <v>58</v>
      </c>
      <c r="B5" s="61"/>
      <c r="C5" s="62"/>
      <c r="D5" s="62"/>
      <c r="E5" s="62"/>
      <c r="F5" s="62"/>
    </row>
    <row r="6" spans="1:6" ht="12.75" x14ac:dyDescent="0.2">
      <c r="A6" s="63" t="s">
        <v>59</v>
      </c>
      <c r="B6" s="74" t="s">
        <v>60</v>
      </c>
      <c r="C6" s="64">
        <v>0.1</v>
      </c>
      <c r="D6" s="65" t="s">
        <v>61</v>
      </c>
      <c r="E6" s="66">
        <f t="shared" ref="E6:E8" si="0">C6*10^8</f>
        <v>10000000</v>
      </c>
      <c r="F6" s="65" t="s">
        <v>62</v>
      </c>
    </row>
    <row r="7" spans="1:6" ht="12.75" x14ac:dyDescent="0.2">
      <c r="A7" s="63" t="s">
        <v>63</v>
      </c>
      <c r="B7" s="74" t="s">
        <v>64</v>
      </c>
      <c r="C7" s="64">
        <v>100</v>
      </c>
      <c r="D7" s="65" t="s">
        <v>61</v>
      </c>
      <c r="E7" s="66">
        <f t="shared" si="0"/>
        <v>10000000000</v>
      </c>
      <c r="F7" s="65" t="s">
        <v>62</v>
      </c>
    </row>
    <row r="8" spans="1:6" ht="12.75" x14ac:dyDescent="0.2">
      <c r="A8" s="63" t="s">
        <v>65</v>
      </c>
      <c r="B8" s="74" t="s">
        <v>66</v>
      </c>
      <c r="C8" s="64">
        <v>10</v>
      </c>
      <c r="D8" s="65" t="s">
        <v>61</v>
      </c>
      <c r="E8" s="66">
        <f t="shared" si="0"/>
        <v>1000000000</v>
      </c>
      <c r="F8" s="65" t="s">
        <v>62</v>
      </c>
    </row>
    <row r="9" spans="1:6" ht="112.5" x14ac:dyDescent="0.2">
      <c r="A9" s="63" t="s">
        <v>67</v>
      </c>
      <c r="B9" s="74" t="s">
        <v>68</v>
      </c>
      <c r="C9" s="64">
        <v>4</v>
      </c>
      <c r="D9" s="65" t="s">
        <v>69</v>
      </c>
      <c r="E9" s="67">
        <f t="shared" ref="E9:E10" si="1">C9</f>
        <v>4</v>
      </c>
      <c r="F9" s="65" t="s">
        <v>69</v>
      </c>
    </row>
    <row r="10" spans="1:6" ht="12.75" x14ac:dyDescent="0.2">
      <c r="A10" s="63" t="s">
        <v>70</v>
      </c>
      <c r="B10" s="74" t="s">
        <v>71</v>
      </c>
      <c r="C10" s="64">
        <v>2</v>
      </c>
      <c r="D10" s="65" t="s">
        <v>69</v>
      </c>
      <c r="E10" s="67">
        <f t="shared" si="1"/>
        <v>2</v>
      </c>
      <c r="F10" s="65" t="s">
        <v>69</v>
      </c>
    </row>
    <row r="11" spans="1:6" ht="33.75" x14ac:dyDescent="0.2">
      <c r="A11" s="63" t="s">
        <v>72</v>
      </c>
      <c r="B11" s="74" t="s">
        <v>73</v>
      </c>
      <c r="C11" s="64">
        <v>4</v>
      </c>
      <c r="D11" s="65" t="s">
        <v>74</v>
      </c>
      <c r="E11" s="67">
        <f>C11*$B$58</f>
        <v>126230400</v>
      </c>
      <c r="F11" s="65" t="s">
        <v>75</v>
      </c>
    </row>
    <row r="12" spans="1:6" ht="22.5" x14ac:dyDescent="0.2">
      <c r="A12" s="63" t="s">
        <v>76</v>
      </c>
      <c r="B12" s="74" t="s">
        <v>77</v>
      </c>
      <c r="C12" s="68">
        <f>6/12</f>
        <v>0.5</v>
      </c>
      <c r="D12" s="65" t="s">
        <v>74</v>
      </c>
      <c r="E12" s="67">
        <f>C12*$B$58</f>
        <v>15778800</v>
      </c>
      <c r="F12" s="65" t="s">
        <v>75</v>
      </c>
    </row>
    <row r="13" spans="1:6" ht="12.75" x14ac:dyDescent="0.2">
      <c r="A13" s="63" t="s">
        <v>78</v>
      </c>
      <c r="B13" s="74" t="s">
        <v>79</v>
      </c>
      <c r="C13" s="64">
        <v>2</v>
      </c>
      <c r="D13" s="65" t="s">
        <v>74</v>
      </c>
      <c r="E13" s="67">
        <f>C13*$B$58</f>
        <v>63115200</v>
      </c>
      <c r="F13" s="65" t="s">
        <v>75</v>
      </c>
    </row>
    <row r="14" spans="1:6" ht="101.25" x14ac:dyDescent="0.2">
      <c r="A14" s="63" t="s">
        <v>16</v>
      </c>
      <c r="B14" s="74" t="s">
        <v>80</v>
      </c>
      <c r="C14" s="64">
        <v>1.2</v>
      </c>
      <c r="D14" s="65" t="s">
        <v>81</v>
      </c>
      <c r="E14" s="67">
        <f>C14</f>
        <v>1.2</v>
      </c>
      <c r="F14" s="65" t="s">
        <v>81</v>
      </c>
    </row>
    <row r="15" spans="1:6" ht="67.5" x14ac:dyDescent="0.2">
      <c r="A15" s="63" t="s">
        <v>82</v>
      </c>
      <c r="B15" s="74" t="s">
        <v>83</v>
      </c>
      <c r="C15" s="64">
        <v>2</v>
      </c>
      <c r="D15" s="65" t="s">
        <v>74</v>
      </c>
      <c r="E15" s="67">
        <f>C15*$B$58</f>
        <v>63115200</v>
      </c>
      <c r="F15" s="65" t="s">
        <v>75</v>
      </c>
    </row>
    <row r="16" spans="1:6" ht="78.75" x14ac:dyDescent="0.2">
      <c r="A16" s="63" t="s">
        <v>84</v>
      </c>
      <c r="B16" s="74" t="s">
        <v>85</v>
      </c>
      <c r="C16" s="64">
        <v>2</v>
      </c>
      <c r="D16" s="65" t="s">
        <v>81</v>
      </c>
      <c r="E16" s="67">
        <f>C16</f>
        <v>2</v>
      </c>
      <c r="F16" s="65" t="s">
        <v>81</v>
      </c>
    </row>
    <row r="17" spans="1:6" ht="12.75" x14ac:dyDescent="0.2">
      <c r="A17" s="60" t="s">
        <v>86</v>
      </c>
      <c r="B17" s="75"/>
      <c r="C17" s="62"/>
      <c r="D17" s="62"/>
      <c r="E17" s="62"/>
      <c r="F17" s="62"/>
    </row>
    <row r="18" spans="1:6" ht="22.5" x14ac:dyDescent="0.2">
      <c r="A18" s="63" t="s">
        <v>87</v>
      </c>
      <c r="B18" s="74" t="s">
        <v>88</v>
      </c>
      <c r="C18" s="69">
        <v>150000</v>
      </c>
      <c r="D18" s="65" t="s">
        <v>89</v>
      </c>
      <c r="E18" s="66">
        <f t="shared" ref="E18:E22" si="2">C18*10^8</f>
        <v>15000000000000</v>
      </c>
      <c r="F18" s="65" t="s">
        <v>90</v>
      </c>
    </row>
    <row r="19" spans="1:6" ht="22.5" x14ac:dyDescent="0.2">
      <c r="A19" s="63" t="s">
        <v>91</v>
      </c>
      <c r="B19" s="74" t="s">
        <v>92</v>
      </c>
      <c r="C19" s="69">
        <v>300000</v>
      </c>
      <c r="D19" s="65" t="s">
        <v>89</v>
      </c>
      <c r="E19" s="66">
        <f t="shared" si="2"/>
        <v>30000000000000</v>
      </c>
      <c r="F19" s="65" t="s">
        <v>90</v>
      </c>
    </row>
    <row r="20" spans="1:6" ht="22.5" x14ac:dyDescent="0.2">
      <c r="A20" s="63" t="s">
        <v>93</v>
      </c>
      <c r="B20" s="74" t="s">
        <v>94</v>
      </c>
      <c r="C20" s="64">
        <v>100</v>
      </c>
      <c r="D20" s="65" t="s">
        <v>89</v>
      </c>
      <c r="E20" s="66">
        <f t="shared" si="2"/>
        <v>10000000000</v>
      </c>
      <c r="F20" s="65" t="s">
        <v>90</v>
      </c>
    </row>
    <row r="21" spans="1:6" ht="33.75" x14ac:dyDescent="0.2">
      <c r="A21" s="63" t="s">
        <v>95</v>
      </c>
      <c r="B21" s="74" t="s">
        <v>96</v>
      </c>
      <c r="C21" s="64">
        <v>1</v>
      </c>
      <c r="D21" s="65" t="s">
        <v>89</v>
      </c>
      <c r="E21" s="66">
        <f t="shared" si="2"/>
        <v>100000000</v>
      </c>
      <c r="F21" s="65" t="s">
        <v>90</v>
      </c>
    </row>
    <row r="22" spans="1:6" ht="22.5" x14ac:dyDescent="0.2">
      <c r="A22" s="63" t="s">
        <v>97</v>
      </c>
      <c r="B22" s="74" t="s">
        <v>98</v>
      </c>
      <c r="C22" s="69">
        <v>100000</v>
      </c>
      <c r="D22" s="65" t="s">
        <v>89</v>
      </c>
      <c r="E22" s="66">
        <f t="shared" si="2"/>
        <v>10000000000000</v>
      </c>
      <c r="F22" s="65" t="s">
        <v>90</v>
      </c>
    </row>
    <row r="23" spans="1:6" ht="22.5" x14ac:dyDescent="0.2">
      <c r="A23" s="63" t="s">
        <v>99</v>
      </c>
      <c r="B23" s="74" t="s">
        <v>100</v>
      </c>
      <c r="C23" s="64">
        <v>7</v>
      </c>
      <c r="D23" s="65" t="s">
        <v>101</v>
      </c>
      <c r="E23" s="67">
        <f>C23</f>
        <v>7</v>
      </c>
      <c r="F23" s="65" t="s">
        <v>101</v>
      </c>
    </row>
    <row r="24" spans="1:6" ht="45" x14ac:dyDescent="0.2">
      <c r="A24" s="63" t="s">
        <v>102</v>
      </c>
      <c r="B24" s="74" t="s">
        <v>103</v>
      </c>
      <c r="C24" s="64">
        <f>1/4</f>
        <v>0.25</v>
      </c>
      <c r="D24" s="65" t="s">
        <v>74</v>
      </c>
      <c r="E24" s="67">
        <f>C24*$B$58</f>
        <v>7889400</v>
      </c>
      <c r="F24" s="65" t="s">
        <v>75</v>
      </c>
    </row>
    <row r="25" spans="1:6" ht="12.75" x14ac:dyDescent="0.2">
      <c r="A25" s="63" t="s">
        <v>104</v>
      </c>
      <c r="B25" s="74" t="s">
        <v>105</v>
      </c>
      <c r="C25" s="69">
        <v>65000</v>
      </c>
      <c r="D25" s="65" t="s">
        <v>89</v>
      </c>
      <c r="E25" s="66">
        <f>C25*10^8</f>
        <v>6500000000000</v>
      </c>
      <c r="F25" s="65" t="s">
        <v>90</v>
      </c>
    </row>
    <row r="26" spans="1:6" ht="12.75" x14ac:dyDescent="0.2">
      <c r="A26" s="60" t="s">
        <v>106</v>
      </c>
      <c r="B26" s="75"/>
      <c r="C26" s="62"/>
      <c r="D26" s="62"/>
      <c r="E26" s="62"/>
      <c r="F26" s="62"/>
    </row>
    <row r="27" spans="1:6" ht="22.5" x14ac:dyDescent="0.2">
      <c r="A27" s="63" t="s">
        <v>107</v>
      </c>
      <c r="B27" s="74" t="s">
        <v>108</v>
      </c>
      <c r="C27" s="70">
        <v>35000000</v>
      </c>
      <c r="D27" s="65" t="s">
        <v>61</v>
      </c>
      <c r="E27" s="66">
        <f t="shared" ref="E27:E32" si="3">C27*10^8</f>
        <v>3500000000000000</v>
      </c>
      <c r="F27" s="65" t="s">
        <v>90</v>
      </c>
    </row>
    <row r="28" spans="1:6" ht="22.5" x14ac:dyDescent="0.2">
      <c r="A28" s="63" t="s">
        <v>109</v>
      </c>
      <c r="B28" s="74" t="s">
        <v>110</v>
      </c>
      <c r="C28" s="70">
        <v>35000000</v>
      </c>
      <c r="D28" s="65" t="s">
        <v>61</v>
      </c>
      <c r="E28" s="66">
        <f t="shared" si="3"/>
        <v>3500000000000000</v>
      </c>
      <c r="F28" s="65" t="s">
        <v>90</v>
      </c>
    </row>
    <row r="29" spans="1:6" ht="22.5" x14ac:dyDescent="0.2">
      <c r="A29" s="63" t="s">
        <v>111</v>
      </c>
      <c r="B29" s="76" t="s">
        <v>112</v>
      </c>
      <c r="C29" s="71">
        <v>30000000</v>
      </c>
      <c r="D29" s="72" t="s">
        <v>61</v>
      </c>
      <c r="E29" s="73">
        <f t="shared" si="3"/>
        <v>3000000000000000</v>
      </c>
      <c r="F29" s="72" t="s">
        <v>90</v>
      </c>
    </row>
    <row r="30" spans="1:6" ht="22.5" x14ac:dyDescent="0.2">
      <c r="A30" s="63" t="s">
        <v>113</v>
      </c>
      <c r="B30" s="74" t="s">
        <v>114</v>
      </c>
      <c r="C30" s="70">
        <v>0</v>
      </c>
      <c r="D30" s="65" t="s">
        <v>61</v>
      </c>
      <c r="E30" s="66">
        <f t="shared" si="3"/>
        <v>0</v>
      </c>
      <c r="F30" s="65" t="s">
        <v>90</v>
      </c>
    </row>
    <row r="31" spans="1:6" ht="12.75" x14ac:dyDescent="0.2">
      <c r="A31" s="63" t="s">
        <v>115</v>
      </c>
      <c r="B31" s="74" t="s">
        <v>116</v>
      </c>
      <c r="C31" s="70">
        <v>0</v>
      </c>
      <c r="D31" s="65" t="s">
        <v>61</v>
      </c>
      <c r="E31" s="66">
        <f t="shared" si="3"/>
        <v>0</v>
      </c>
      <c r="F31" s="65" t="s">
        <v>90</v>
      </c>
    </row>
    <row r="32" spans="1:6" ht="22.5" x14ac:dyDescent="0.2">
      <c r="A32" s="63" t="s">
        <v>117</v>
      </c>
      <c r="B32" s="74" t="s">
        <v>118</v>
      </c>
      <c r="C32" s="70">
        <v>35000000</v>
      </c>
      <c r="D32" s="65" t="s">
        <v>61</v>
      </c>
      <c r="E32" s="66">
        <f t="shared" si="3"/>
        <v>3500000000000000</v>
      </c>
      <c r="F32" s="65" t="s">
        <v>90</v>
      </c>
    </row>
    <row r="33" spans="1:6" ht="12.75" x14ac:dyDescent="0.2">
      <c r="A33" s="52"/>
      <c r="B33" s="17"/>
      <c r="C33" s="6"/>
      <c r="D33" s="6"/>
      <c r="E33" s="6"/>
      <c r="F33" s="6"/>
    </row>
    <row r="34" spans="1:6" ht="12.75" x14ac:dyDescent="0.2">
      <c r="A34" s="52"/>
      <c r="B34" s="17"/>
      <c r="C34" s="6"/>
      <c r="D34" s="6"/>
      <c r="E34" s="6"/>
      <c r="F34" s="6"/>
    </row>
    <row r="35" spans="1:6" ht="12.75" x14ac:dyDescent="0.2">
      <c r="A35" s="52"/>
      <c r="B35" s="17"/>
      <c r="C35" s="6"/>
      <c r="D35" s="6"/>
      <c r="E35" s="6"/>
      <c r="F35" s="6"/>
    </row>
    <row r="36" spans="1:6" ht="12.75" x14ac:dyDescent="0.2">
      <c r="A36" s="50" t="s">
        <v>119</v>
      </c>
      <c r="B36" s="34"/>
      <c r="C36" s="35"/>
      <c r="D36" s="38"/>
    </row>
    <row r="37" spans="1:6" ht="12.75" x14ac:dyDescent="0.2">
      <c r="A37" s="51"/>
      <c r="B37" s="42" t="s">
        <v>120</v>
      </c>
      <c r="C37" s="1" t="s">
        <v>121</v>
      </c>
    </row>
    <row r="38" spans="1:6" ht="12.75" x14ac:dyDescent="0.2">
      <c r="A38" s="51" t="s">
        <v>122</v>
      </c>
      <c r="B38" s="43">
        <f>(C23-1)/C23</f>
        <v>0.8571428571428571</v>
      </c>
      <c r="C38" s="11">
        <f>C23/2 * C24</f>
        <v>0.875</v>
      </c>
    </row>
    <row r="39" spans="1:6" ht="12.75" x14ac:dyDescent="0.2">
      <c r="A39" s="51" t="s">
        <v>123</v>
      </c>
      <c r="B39" s="43">
        <f>(C23-1)/C23</f>
        <v>0.8571428571428571</v>
      </c>
      <c r="C39" s="11">
        <f>C23/2 * C24</f>
        <v>0.875</v>
      </c>
    </row>
    <row r="40" spans="1:6" ht="12.75" x14ac:dyDescent="0.2">
      <c r="A40" s="51" t="s">
        <v>111</v>
      </c>
      <c r="B40" s="44">
        <v>1</v>
      </c>
      <c r="C40" s="36">
        <f>1/16</f>
        <v>6.25E-2</v>
      </c>
    </row>
    <row r="41" spans="1:6" ht="12.75" x14ac:dyDescent="0.2">
      <c r="A41" s="51" t="s">
        <v>124</v>
      </c>
      <c r="B41" s="44">
        <v>1</v>
      </c>
      <c r="C41" s="36">
        <f>1/16</f>
        <v>6.25E-2</v>
      </c>
    </row>
    <row r="42" spans="1:6" ht="12.75" x14ac:dyDescent="0.2">
      <c r="A42" s="51" t="s">
        <v>115</v>
      </c>
      <c r="B42" s="44">
        <v>1</v>
      </c>
      <c r="C42" s="36">
        <f>1/16</f>
        <v>6.25E-2</v>
      </c>
    </row>
    <row r="44" spans="1:6" ht="12.75" x14ac:dyDescent="0.2">
      <c r="A44" s="50" t="s">
        <v>125</v>
      </c>
      <c r="B44" s="34"/>
    </row>
    <row r="45" spans="1:6" ht="12.75" x14ac:dyDescent="0.2">
      <c r="A45" s="52" t="s">
        <v>126</v>
      </c>
      <c r="B45" s="45" t="b">
        <v>0</v>
      </c>
    </row>
    <row r="46" spans="1:6" ht="12.75" x14ac:dyDescent="0.2">
      <c r="A46" s="52" t="s">
        <v>127</v>
      </c>
      <c r="B46" s="46">
        <v>1</v>
      </c>
    </row>
    <row r="47" spans="1:6" ht="12.75" x14ac:dyDescent="0.2">
      <c r="A47" s="52" t="s">
        <v>128</v>
      </c>
      <c r="B47" s="46">
        <v>1</v>
      </c>
    </row>
    <row r="48" spans="1:6" ht="12.75" x14ac:dyDescent="0.2">
      <c r="A48" s="52" t="s">
        <v>129</v>
      </c>
      <c r="B48" s="47">
        <f>'SNS configuration'!C13</f>
        <v>2</v>
      </c>
    </row>
    <row r="49" spans="1:2" ht="12.75" x14ac:dyDescent="0.2">
      <c r="A49" s="52"/>
      <c r="B49" s="37" t="s">
        <v>130</v>
      </c>
    </row>
    <row r="50" spans="1:2" ht="12.75" x14ac:dyDescent="0.2">
      <c r="A50" s="52" t="s">
        <v>33</v>
      </c>
      <c r="B50" s="46">
        <v>1</v>
      </c>
    </row>
    <row r="51" spans="1:2" ht="12.75" x14ac:dyDescent="0.2">
      <c r="A51" s="52" t="s">
        <v>34</v>
      </c>
      <c r="B51" s="46">
        <v>1</v>
      </c>
    </row>
    <row r="52" spans="1:2" ht="12.75" x14ac:dyDescent="0.2">
      <c r="A52" s="52" t="s">
        <v>37</v>
      </c>
      <c r="B52" s="46">
        <v>1</v>
      </c>
    </row>
    <row r="53" spans="1:2" ht="12.75" x14ac:dyDescent="0.2">
      <c r="A53" s="52" t="s">
        <v>38</v>
      </c>
      <c r="B53" s="46">
        <v>1</v>
      </c>
    </row>
    <row r="54" spans="1:2" ht="12.75" x14ac:dyDescent="0.2">
      <c r="A54" s="52" t="s">
        <v>39</v>
      </c>
      <c r="B54" s="46">
        <v>0.5</v>
      </c>
    </row>
    <row r="56" spans="1:2" ht="12.75" x14ac:dyDescent="0.2">
      <c r="B56" s="17"/>
    </row>
    <row r="57" spans="1:2" ht="12.75" x14ac:dyDescent="0.2">
      <c r="A57" s="50" t="s">
        <v>131</v>
      </c>
      <c r="B57" s="34"/>
    </row>
    <row r="58" spans="1:2" ht="12.75" x14ac:dyDescent="0.2">
      <c r="A58" s="53" t="s">
        <v>132</v>
      </c>
      <c r="B58" s="39">
        <f>365.25*24*60*60</f>
        <v>31557600</v>
      </c>
    </row>
    <row r="59" spans="1:2" ht="12.75" x14ac:dyDescent="0.2">
      <c r="B59" s="17"/>
    </row>
    <row r="60" spans="1:2" ht="12.75" x14ac:dyDescent="0.2">
      <c r="B60" s="17"/>
    </row>
    <row r="61" spans="1:2" ht="12.75" x14ac:dyDescent="0.2">
      <c r="B61" s="17"/>
    </row>
    <row r="62" spans="1:2" ht="12.75" x14ac:dyDescent="0.2">
      <c r="B62" s="17"/>
    </row>
    <row r="63" spans="1:2" ht="12.75" x14ac:dyDescent="0.2">
      <c r="B63" s="17"/>
    </row>
    <row r="64" spans="1:2" ht="12.75" x14ac:dyDescent="0.2">
      <c r="B64" s="17"/>
    </row>
    <row r="65" spans="2:2" ht="12.75" x14ac:dyDescent="0.2">
      <c r="B65" s="17"/>
    </row>
    <row r="66" spans="2:2" ht="12.75" x14ac:dyDescent="0.2">
      <c r="B66" s="17"/>
    </row>
    <row r="67" spans="2:2" ht="12.75" x14ac:dyDescent="0.2">
      <c r="B67" s="17"/>
    </row>
    <row r="68" spans="2:2" ht="12.75" x14ac:dyDescent="0.2">
      <c r="B68" s="17"/>
    </row>
    <row r="69" spans="2:2" ht="12.75" x14ac:dyDescent="0.2">
      <c r="B69" s="17"/>
    </row>
    <row r="70" spans="2:2" ht="12.75" x14ac:dyDescent="0.2">
      <c r="B70" s="17"/>
    </row>
    <row r="71" spans="2:2" ht="12.75" x14ac:dyDescent="0.2">
      <c r="B71" s="17"/>
    </row>
    <row r="72" spans="2:2" ht="12.75" x14ac:dyDescent="0.2">
      <c r="B72" s="17"/>
    </row>
    <row r="73" spans="2:2" ht="12.75" x14ac:dyDescent="0.2">
      <c r="B73" s="17"/>
    </row>
    <row r="74" spans="2:2" ht="12.75" x14ac:dyDescent="0.2">
      <c r="B74" s="17"/>
    </row>
    <row r="75" spans="2:2" ht="12.75" x14ac:dyDescent="0.2">
      <c r="B75" s="17"/>
    </row>
    <row r="76" spans="2:2" ht="12.75" x14ac:dyDescent="0.2">
      <c r="B76" s="17"/>
    </row>
    <row r="77" spans="2:2" ht="12.75" x14ac:dyDescent="0.2">
      <c r="B77" s="17"/>
    </row>
    <row r="78" spans="2:2" ht="12.75" x14ac:dyDescent="0.2">
      <c r="B78" s="17"/>
    </row>
    <row r="79" spans="2:2" ht="12.75" x14ac:dyDescent="0.2">
      <c r="B79" s="17"/>
    </row>
    <row r="80" spans="2:2" ht="12.75" x14ac:dyDescent="0.2">
      <c r="B80" s="17"/>
    </row>
    <row r="81" spans="2:2" ht="12.75" x14ac:dyDescent="0.2">
      <c r="B81" s="17"/>
    </row>
    <row r="82" spans="2:2" ht="12.75" x14ac:dyDescent="0.2">
      <c r="B82" s="17"/>
    </row>
    <row r="83" spans="2:2" ht="12.75" x14ac:dyDescent="0.2">
      <c r="B83" s="17"/>
    </row>
    <row r="84" spans="2:2" ht="12.75" x14ac:dyDescent="0.2">
      <c r="B84" s="17"/>
    </row>
    <row r="85" spans="2:2" ht="12.75" x14ac:dyDescent="0.2">
      <c r="B85" s="17"/>
    </row>
    <row r="86" spans="2:2" ht="12.75" x14ac:dyDescent="0.2">
      <c r="B86" s="17"/>
    </row>
    <row r="87" spans="2:2" ht="12.75" x14ac:dyDescent="0.2">
      <c r="B87" s="17"/>
    </row>
    <row r="88" spans="2:2" ht="12.75" x14ac:dyDescent="0.2">
      <c r="B88" s="17"/>
    </row>
    <row r="89" spans="2:2" ht="12.75" x14ac:dyDescent="0.2">
      <c r="B89" s="17"/>
    </row>
    <row r="90" spans="2:2" ht="12.75" x14ac:dyDescent="0.2">
      <c r="B90" s="17"/>
    </row>
    <row r="91" spans="2:2" ht="12.75" x14ac:dyDescent="0.2">
      <c r="B91" s="17"/>
    </row>
    <row r="92" spans="2:2" ht="12.75" x14ac:dyDescent="0.2">
      <c r="B92" s="17"/>
    </row>
    <row r="93" spans="2:2" ht="12.75" x14ac:dyDescent="0.2">
      <c r="B93" s="17"/>
    </row>
    <row r="94" spans="2:2" ht="12.75" x14ac:dyDescent="0.2">
      <c r="B94" s="17"/>
    </row>
    <row r="95" spans="2:2" ht="12.75" x14ac:dyDescent="0.2">
      <c r="B95" s="17"/>
    </row>
    <row r="96" spans="2:2" ht="12.75" x14ac:dyDescent="0.2">
      <c r="B96" s="17"/>
    </row>
    <row r="97" spans="2:2" ht="12.75" x14ac:dyDescent="0.2">
      <c r="B97" s="17"/>
    </row>
    <row r="98" spans="2:2" ht="12.75" x14ac:dyDescent="0.2">
      <c r="B98" s="17"/>
    </row>
    <row r="99" spans="2:2" ht="12.75" x14ac:dyDescent="0.2">
      <c r="B99" s="17"/>
    </row>
    <row r="100" spans="2:2" ht="12.75" x14ac:dyDescent="0.2">
      <c r="B100" s="17"/>
    </row>
    <row r="101" spans="2:2" ht="12.75" x14ac:dyDescent="0.2">
      <c r="B101" s="17"/>
    </row>
    <row r="102" spans="2:2" ht="12.75" x14ac:dyDescent="0.2">
      <c r="B102" s="17"/>
    </row>
    <row r="103" spans="2:2" ht="12.75" x14ac:dyDescent="0.2">
      <c r="B103" s="17"/>
    </row>
    <row r="104" spans="2:2" ht="12.75" x14ac:dyDescent="0.2">
      <c r="B104" s="17"/>
    </row>
    <row r="105" spans="2:2" ht="12.75" x14ac:dyDescent="0.2">
      <c r="B105" s="17"/>
    </row>
    <row r="106" spans="2:2" ht="12.75" x14ac:dyDescent="0.2">
      <c r="B106" s="17"/>
    </row>
    <row r="107" spans="2:2" ht="12.75" x14ac:dyDescent="0.2">
      <c r="B107" s="17"/>
    </row>
    <row r="108" spans="2:2" ht="12.75" x14ac:dyDescent="0.2">
      <c r="B108" s="17"/>
    </row>
    <row r="109" spans="2:2" ht="12.75" x14ac:dyDescent="0.2">
      <c r="B109" s="17"/>
    </row>
    <row r="110" spans="2:2" ht="12.75" x14ac:dyDescent="0.2">
      <c r="B110" s="17"/>
    </row>
    <row r="111" spans="2:2" ht="12.75" x14ac:dyDescent="0.2">
      <c r="B111" s="17"/>
    </row>
    <row r="112" spans="2:2" ht="12.75" x14ac:dyDescent="0.2">
      <c r="B112" s="17"/>
    </row>
    <row r="113" spans="2:2" ht="12.75" x14ac:dyDescent="0.2">
      <c r="B113" s="17"/>
    </row>
    <row r="114" spans="2:2" ht="12.75" x14ac:dyDescent="0.2">
      <c r="B114" s="17"/>
    </row>
    <row r="115" spans="2:2" ht="12.75" x14ac:dyDescent="0.2">
      <c r="B115" s="17"/>
    </row>
    <row r="116" spans="2:2" ht="12.75" x14ac:dyDescent="0.2">
      <c r="B116" s="17"/>
    </row>
    <row r="117" spans="2:2" ht="12.75" x14ac:dyDescent="0.2">
      <c r="B117" s="17"/>
    </row>
    <row r="118" spans="2:2" ht="12.75" x14ac:dyDescent="0.2">
      <c r="B118" s="17"/>
    </row>
    <row r="119" spans="2:2" ht="12.75" x14ac:dyDescent="0.2">
      <c r="B119" s="17"/>
    </row>
    <row r="120" spans="2:2" ht="12.75" x14ac:dyDescent="0.2">
      <c r="B120" s="17"/>
    </row>
    <row r="121" spans="2:2" ht="12.75" x14ac:dyDescent="0.2">
      <c r="B121" s="17"/>
    </row>
    <row r="122" spans="2:2" ht="12.75" x14ac:dyDescent="0.2">
      <c r="B122" s="17"/>
    </row>
    <row r="123" spans="2:2" ht="12.75" x14ac:dyDescent="0.2">
      <c r="B123" s="17"/>
    </row>
    <row r="124" spans="2:2" ht="12.75" x14ac:dyDescent="0.2">
      <c r="B124" s="17"/>
    </row>
    <row r="125" spans="2:2" ht="12.75" x14ac:dyDescent="0.2">
      <c r="B125" s="17"/>
    </row>
    <row r="126" spans="2:2" ht="12.75" x14ac:dyDescent="0.2">
      <c r="B126" s="17"/>
    </row>
    <row r="127" spans="2:2" ht="12.75" x14ac:dyDescent="0.2">
      <c r="B127" s="17"/>
    </row>
    <row r="128" spans="2:2" ht="12.75" x14ac:dyDescent="0.2">
      <c r="B128" s="17"/>
    </row>
    <row r="129" spans="2:2" ht="12.75" x14ac:dyDescent="0.2">
      <c r="B129" s="17"/>
    </row>
    <row r="130" spans="2:2" ht="12.75" x14ac:dyDescent="0.2">
      <c r="B130" s="17"/>
    </row>
    <row r="131" spans="2:2" ht="12.75" x14ac:dyDescent="0.2">
      <c r="B131" s="17"/>
    </row>
    <row r="132" spans="2:2" ht="12.75" x14ac:dyDescent="0.2">
      <c r="B132" s="17"/>
    </row>
    <row r="133" spans="2:2" ht="12.75" x14ac:dyDescent="0.2">
      <c r="B133" s="17"/>
    </row>
    <row r="134" spans="2:2" ht="12.75" x14ac:dyDescent="0.2">
      <c r="B134" s="17"/>
    </row>
    <row r="135" spans="2:2" ht="12.75" x14ac:dyDescent="0.2">
      <c r="B135" s="17"/>
    </row>
    <row r="136" spans="2:2" ht="12.75" x14ac:dyDescent="0.2">
      <c r="B136" s="17"/>
    </row>
    <row r="137" spans="2:2" ht="12.75" x14ac:dyDescent="0.2">
      <c r="B137" s="17"/>
    </row>
    <row r="138" spans="2:2" ht="12.75" x14ac:dyDescent="0.2">
      <c r="B138" s="17"/>
    </row>
    <row r="139" spans="2:2" ht="12.75" x14ac:dyDescent="0.2">
      <c r="B139" s="17"/>
    </row>
    <row r="140" spans="2:2" ht="12.75" x14ac:dyDescent="0.2">
      <c r="B140" s="17"/>
    </row>
    <row r="141" spans="2:2" ht="12.75" x14ac:dyDescent="0.2">
      <c r="B141" s="17"/>
    </row>
    <row r="142" spans="2:2" ht="12.75" x14ac:dyDescent="0.2">
      <c r="B142" s="17"/>
    </row>
    <row r="143" spans="2:2" ht="12.75" x14ac:dyDescent="0.2">
      <c r="B143" s="17"/>
    </row>
    <row r="144" spans="2:2" ht="12.75" x14ac:dyDescent="0.2">
      <c r="B144" s="17"/>
    </row>
    <row r="145" spans="2:2" ht="12.75" x14ac:dyDescent="0.2">
      <c r="B145" s="17"/>
    </row>
    <row r="146" spans="2:2" ht="12.75" x14ac:dyDescent="0.2">
      <c r="B146" s="17"/>
    </row>
    <row r="147" spans="2:2" ht="12.75" x14ac:dyDescent="0.2">
      <c r="B147" s="17"/>
    </row>
    <row r="148" spans="2:2" ht="12.75" x14ac:dyDescent="0.2">
      <c r="B148" s="17"/>
    </row>
    <row r="149" spans="2:2" ht="12.75" x14ac:dyDescent="0.2">
      <c r="B149" s="17"/>
    </row>
    <row r="150" spans="2:2" ht="12.75" x14ac:dyDescent="0.2">
      <c r="B150" s="17"/>
    </row>
    <row r="151" spans="2:2" ht="12.75" x14ac:dyDescent="0.2">
      <c r="B151" s="17"/>
    </row>
    <row r="152" spans="2:2" ht="12.75" x14ac:dyDescent="0.2">
      <c r="B152" s="17"/>
    </row>
    <row r="153" spans="2:2" ht="12.75" x14ac:dyDescent="0.2">
      <c r="B153" s="17"/>
    </row>
    <row r="154" spans="2:2" ht="12.75" x14ac:dyDescent="0.2">
      <c r="B154" s="17"/>
    </row>
    <row r="155" spans="2:2" ht="12.75" x14ac:dyDescent="0.2">
      <c r="B155" s="17"/>
    </row>
    <row r="156" spans="2:2" ht="12.75" x14ac:dyDescent="0.2">
      <c r="B156" s="17"/>
    </row>
    <row r="157" spans="2:2" ht="12.75" x14ac:dyDescent="0.2">
      <c r="B157" s="17"/>
    </row>
    <row r="158" spans="2:2" ht="12.75" x14ac:dyDescent="0.2">
      <c r="B158" s="17"/>
    </row>
    <row r="159" spans="2:2" ht="12.75" x14ac:dyDescent="0.2">
      <c r="B159" s="17"/>
    </row>
    <row r="160" spans="2:2" ht="12.75" x14ac:dyDescent="0.2">
      <c r="B160" s="17"/>
    </row>
    <row r="161" spans="2:2" ht="12.75" x14ac:dyDescent="0.2">
      <c r="B161" s="17"/>
    </row>
    <row r="162" spans="2:2" ht="12.75" x14ac:dyDescent="0.2">
      <c r="B162" s="17"/>
    </row>
    <row r="163" spans="2:2" ht="12.75" x14ac:dyDescent="0.2">
      <c r="B163" s="17"/>
    </row>
    <row r="164" spans="2:2" ht="12.75" x14ac:dyDescent="0.2">
      <c r="B164" s="17"/>
    </row>
    <row r="165" spans="2:2" ht="12.75" x14ac:dyDescent="0.2">
      <c r="B165" s="17"/>
    </row>
    <row r="166" spans="2:2" ht="12.75" x14ac:dyDescent="0.2">
      <c r="B166" s="17"/>
    </row>
    <row r="167" spans="2:2" ht="12.75" x14ac:dyDescent="0.2">
      <c r="B167" s="17"/>
    </row>
    <row r="168" spans="2:2" ht="12.75" x14ac:dyDescent="0.2">
      <c r="B168" s="17"/>
    </row>
    <row r="169" spans="2:2" ht="12.75" x14ac:dyDescent="0.2">
      <c r="B169" s="17"/>
    </row>
    <row r="170" spans="2:2" ht="12.75" x14ac:dyDescent="0.2">
      <c r="B170" s="17"/>
    </row>
    <row r="171" spans="2:2" ht="12.75" x14ac:dyDescent="0.2">
      <c r="B171" s="17"/>
    </row>
    <row r="172" spans="2:2" ht="12.75" x14ac:dyDescent="0.2">
      <c r="B172" s="17"/>
    </row>
    <row r="173" spans="2:2" ht="12.75" x14ac:dyDescent="0.2">
      <c r="B173" s="17"/>
    </row>
    <row r="174" spans="2:2" ht="12.75" x14ac:dyDescent="0.2">
      <c r="B174" s="17"/>
    </row>
    <row r="175" spans="2:2" ht="12.75" x14ac:dyDescent="0.2">
      <c r="B175" s="17"/>
    </row>
    <row r="176" spans="2:2" ht="12.75" x14ac:dyDescent="0.2">
      <c r="B176" s="17"/>
    </row>
    <row r="177" spans="2:2" ht="12.75" x14ac:dyDescent="0.2">
      <c r="B177" s="17"/>
    </row>
    <row r="178" spans="2:2" ht="12.75" x14ac:dyDescent="0.2">
      <c r="B178" s="17"/>
    </row>
    <row r="179" spans="2:2" ht="12.75" x14ac:dyDescent="0.2">
      <c r="B179" s="17"/>
    </row>
    <row r="180" spans="2:2" ht="12.75" x14ac:dyDescent="0.2">
      <c r="B180" s="17"/>
    </row>
    <row r="181" spans="2:2" ht="12.75" x14ac:dyDescent="0.2">
      <c r="B181" s="17"/>
    </row>
    <row r="182" spans="2:2" ht="12.75" x14ac:dyDescent="0.2">
      <c r="B182" s="17"/>
    </row>
    <row r="183" spans="2:2" ht="12.75" x14ac:dyDescent="0.2">
      <c r="B183" s="17"/>
    </row>
    <row r="184" spans="2:2" ht="12.75" x14ac:dyDescent="0.2">
      <c r="B184" s="17"/>
    </row>
    <row r="185" spans="2:2" ht="12.75" x14ac:dyDescent="0.2">
      <c r="B185" s="17"/>
    </row>
    <row r="186" spans="2:2" ht="12.75" x14ac:dyDescent="0.2">
      <c r="B186" s="17"/>
    </row>
    <row r="187" spans="2:2" ht="12.75" x14ac:dyDescent="0.2">
      <c r="B187" s="17"/>
    </row>
    <row r="188" spans="2:2" ht="12.75" x14ac:dyDescent="0.2">
      <c r="B188" s="17"/>
    </row>
    <row r="189" spans="2:2" ht="12.75" x14ac:dyDescent="0.2">
      <c r="B189" s="17"/>
    </row>
    <row r="190" spans="2:2" ht="12.75" x14ac:dyDescent="0.2">
      <c r="B190" s="17"/>
    </row>
    <row r="191" spans="2:2" ht="12.75" x14ac:dyDescent="0.2">
      <c r="B191" s="17"/>
    </row>
    <row r="192" spans="2:2" ht="12.75" x14ac:dyDescent="0.2">
      <c r="B192" s="17"/>
    </row>
    <row r="193" spans="2:2" ht="12.75" x14ac:dyDescent="0.2">
      <c r="B193" s="17"/>
    </row>
    <row r="194" spans="2:2" ht="12.75" x14ac:dyDescent="0.2">
      <c r="B194" s="17"/>
    </row>
    <row r="195" spans="2:2" ht="12.75" x14ac:dyDescent="0.2">
      <c r="B195" s="17"/>
    </row>
    <row r="196" spans="2:2" ht="12.75" x14ac:dyDescent="0.2">
      <c r="B196" s="17"/>
    </row>
    <row r="197" spans="2:2" ht="12.75" x14ac:dyDescent="0.2">
      <c r="B197" s="17"/>
    </row>
    <row r="198" spans="2:2" ht="12.75" x14ac:dyDescent="0.2">
      <c r="B198" s="17"/>
    </row>
    <row r="199" spans="2:2" ht="12.75" x14ac:dyDescent="0.2">
      <c r="B199" s="17"/>
    </row>
    <row r="200" spans="2:2" ht="12.75" x14ac:dyDescent="0.2">
      <c r="B200" s="17"/>
    </row>
    <row r="201" spans="2:2" ht="12.75" x14ac:dyDescent="0.2">
      <c r="B201" s="17"/>
    </row>
    <row r="202" spans="2:2" ht="12.75" x14ac:dyDescent="0.2">
      <c r="B202" s="17"/>
    </row>
    <row r="203" spans="2:2" ht="12.75" x14ac:dyDescent="0.2">
      <c r="B203" s="17"/>
    </row>
    <row r="204" spans="2:2" ht="12.75" x14ac:dyDescent="0.2">
      <c r="B204" s="17"/>
    </row>
    <row r="205" spans="2:2" ht="12.75" x14ac:dyDescent="0.2">
      <c r="B205" s="17"/>
    </row>
    <row r="206" spans="2:2" ht="12.75" x14ac:dyDescent="0.2">
      <c r="B206" s="17"/>
    </row>
    <row r="207" spans="2:2" ht="12.75" x14ac:dyDescent="0.2">
      <c r="B207" s="17"/>
    </row>
    <row r="208" spans="2:2" ht="12.75" x14ac:dyDescent="0.2">
      <c r="B208" s="17"/>
    </row>
    <row r="209" spans="2:2" ht="12.75" x14ac:dyDescent="0.2">
      <c r="B209" s="17"/>
    </row>
    <row r="210" spans="2:2" ht="12.75" x14ac:dyDescent="0.2">
      <c r="B210" s="17"/>
    </row>
    <row r="211" spans="2:2" ht="12.75" x14ac:dyDescent="0.2">
      <c r="B211" s="17"/>
    </row>
    <row r="212" spans="2:2" ht="12.75" x14ac:dyDescent="0.2">
      <c r="B212" s="17"/>
    </row>
    <row r="213" spans="2:2" ht="12.75" x14ac:dyDescent="0.2">
      <c r="B213" s="17"/>
    </row>
    <row r="214" spans="2:2" ht="12.75" x14ac:dyDescent="0.2">
      <c r="B214" s="17"/>
    </row>
    <row r="215" spans="2:2" ht="12.75" x14ac:dyDescent="0.2">
      <c r="B215" s="17"/>
    </row>
    <row r="216" spans="2:2" ht="12.75" x14ac:dyDescent="0.2">
      <c r="B216" s="17"/>
    </row>
    <row r="217" spans="2:2" ht="12.75" x14ac:dyDescent="0.2">
      <c r="B217" s="17"/>
    </row>
    <row r="218" spans="2:2" ht="12.75" x14ac:dyDescent="0.2">
      <c r="B218" s="17"/>
    </row>
    <row r="219" spans="2:2" ht="12.75" x14ac:dyDescent="0.2">
      <c r="B219" s="17"/>
    </row>
    <row r="220" spans="2:2" ht="12.75" x14ac:dyDescent="0.2">
      <c r="B220" s="17"/>
    </row>
    <row r="221" spans="2:2" ht="12.75" x14ac:dyDescent="0.2">
      <c r="B221" s="17"/>
    </row>
    <row r="222" spans="2:2" ht="12.75" x14ac:dyDescent="0.2">
      <c r="B222" s="17"/>
    </row>
    <row r="223" spans="2:2" ht="12.75" x14ac:dyDescent="0.2">
      <c r="B223" s="17"/>
    </row>
    <row r="224" spans="2:2" ht="12.75" x14ac:dyDescent="0.2">
      <c r="B224" s="17"/>
    </row>
    <row r="225" spans="2:2" ht="12.75" x14ac:dyDescent="0.2">
      <c r="B225" s="17"/>
    </row>
    <row r="226" spans="2:2" ht="12.75" x14ac:dyDescent="0.2">
      <c r="B226" s="17"/>
    </row>
    <row r="227" spans="2:2" ht="12.75" x14ac:dyDescent="0.2">
      <c r="B227" s="17"/>
    </row>
    <row r="228" spans="2:2" ht="12.75" x14ac:dyDescent="0.2">
      <c r="B228" s="17"/>
    </row>
    <row r="229" spans="2:2" ht="12.75" x14ac:dyDescent="0.2">
      <c r="B229" s="17"/>
    </row>
    <row r="230" spans="2:2" ht="12.75" x14ac:dyDescent="0.2">
      <c r="B230" s="17"/>
    </row>
    <row r="231" spans="2:2" ht="12.75" x14ac:dyDescent="0.2">
      <c r="B231" s="17"/>
    </row>
    <row r="232" spans="2:2" ht="12.75" x14ac:dyDescent="0.2">
      <c r="B232" s="17"/>
    </row>
    <row r="233" spans="2:2" ht="12.75" x14ac:dyDescent="0.2">
      <c r="B233" s="17"/>
    </row>
    <row r="234" spans="2:2" ht="12.75" x14ac:dyDescent="0.2">
      <c r="B234" s="17"/>
    </row>
    <row r="235" spans="2:2" ht="12.75" x14ac:dyDescent="0.2">
      <c r="B235" s="17"/>
    </row>
    <row r="236" spans="2:2" ht="12.75" x14ac:dyDescent="0.2">
      <c r="B236" s="17"/>
    </row>
    <row r="237" spans="2:2" ht="12.75" x14ac:dyDescent="0.2">
      <c r="B237" s="17"/>
    </row>
    <row r="238" spans="2:2" ht="12.75" x14ac:dyDescent="0.2">
      <c r="B238" s="17"/>
    </row>
    <row r="239" spans="2:2" ht="12.75" x14ac:dyDescent="0.2">
      <c r="B239" s="17"/>
    </row>
    <row r="240" spans="2:2" ht="12.75" x14ac:dyDescent="0.2">
      <c r="B240" s="17"/>
    </row>
    <row r="241" spans="2:2" ht="12.75" x14ac:dyDescent="0.2">
      <c r="B241" s="17"/>
    </row>
    <row r="242" spans="2:2" ht="12.75" x14ac:dyDescent="0.2">
      <c r="B242" s="17"/>
    </row>
    <row r="243" spans="2:2" ht="12.75" x14ac:dyDescent="0.2">
      <c r="B243" s="17"/>
    </row>
    <row r="244" spans="2:2" ht="12.75" x14ac:dyDescent="0.2">
      <c r="B244" s="17"/>
    </row>
    <row r="245" spans="2:2" ht="12.75" x14ac:dyDescent="0.2">
      <c r="B245" s="17"/>
    </row>
    <row r="246" spans="2:2" ht="12.75" x14ac:dyDescent="0.2">
      <c r="B246" s="17"/>
    </row>
    <row r="247" spans="2:2" ht="12.75" x14ac:dyDescent="0.2">
      <c r="B247" s="17"/>
    </row>
    <row r="248" spans="2:2" ht="12.75" x14ac:dyDescent="0.2">
      <c r="B248" s="17"/>
    </row>
    <row r="249" spans="2:2" ht="12.75" x14ac:dyDescent="0.2">
      <c r="B249" s="17"/>
    </row>
    <row r="250" spans="2:2" ht="12.75" x14ac:dyDescent="0.2">
      <c r="B250" s="17"/>
    </row>
    <row r="251" spans="2:2" ht="12.75" x14ac:dyDescent="0.2">
      <c r="B251" s="17"/>
    </row>
    <row r="252" spans="2:2" ht="12.75" x14ac:dyDescent="0.2">
      <c r="B252" s="17"/>
    </row>
    <row r="253" spans="2:2" ht="12.75" x14ac:dyDescent="0.2">
      <c r="B253" s="17"/>
    </row>
    <row r="254" spans="2:2" ht="12.75" x14ac:dyDescent="0.2">
      <c r="B254" s="17"/>
    </row>
    <row r="255" spans="2:2" ht="12.75" x14ac:dyDescent="0.2">
      <c r="B255" s="17"/>
    </row>
    <row r="256" spans="2:2" ht="12.75" x14ac:dyDescent="0.2">
      <c r="B256" s="17"/>
    </row>
    <row r="257" spans="2:2" ht="12.75" x14ac:dyDescent="0.2">
      <c r="B257" s="17"/>
    </row>
    <row r="258" spans="2:2" ht="12.75" x14ac:dyDescent="0.2">
      <c r="B258" s="17"/>
    </row>
    <row r="259" spans="2:2" ht="12.75" x14ac:dyDescent="0.2">
      <c r="B259" s="17"/>
    </row>
    <row r="260" spans="2:2" ht="12.75" x14ac:dyDescent="0.2">
      <c r="B260" s="17"/>
    </row>
    <row r="261" spans="2:2" ht="12.75" x14ac:dyDescent="0.2">
      <c r="B261" s="17"/>
    </row>
    <row r="262" spans="2:2" ht="12.75" x14ac:dyDescent="0.2">
      <c r="B262" s="17"/>
    </row>
    <row r="263" spans="2:2" ht="12.75" x14ac:dyDescent="0.2">
      <c r="B263" s="17"/>
    </row>
    <row r="264" spans="2:2" ht="12.75" x14ac:dyDescent="0.2">
      <c r="B264" s="17"/>
    </row>
    <row r="265" spans="2:2" ht="12.75" x14ac:dyDescent="0.2">
      <c r="B265" s="17"/>
    </row>
    <row r="266" spans="2:2" ht="12.75" x14ac:dyDescent="0.2">
      <c r="B266" s="17"/>
    </row>
    <row r="267" spans="2:2" ht="12.75" x14ac:dyDescent="0.2">
      <c r="B267" s="17"/>
    </row>
    <row r="268" spans="2:2" ht="12.75" x14ac:dyDescent="0.2">
      <c r="B268" s="17"/>
    </row>
    <row r="269" spans="2:2" ht="12.75" x14ac:dyDescent="0.2">
      <c r="B269" s="17"/>
    </row>
    <row r="270" spans="2:2" ht="12.75" x14ac:dyDescent="0.2">
      <c r="B270" s="17"/>
    </row>
    <row r="271" spans="2:2" ht="12.75" x14ac:dyDescent="0.2">
      <c r="B271" s="17"/>
    </row>
    <row r="272" spans="2:2" ht="12.75" x14ac:dyDescent="0.2">
      <c r="B272" s="17"/>
    </row>
    <row r="273" spans="2:2" ht="12.75" x14ac:dyDescent="0.2">
      <c r="B273" s="17"/>
    </row>
    <row r="274" spans="2:2" ht="12.75" x14ac:dyDescent="0.2">
      <c r="B274" s="17"/>
    </row>
    <row r="275" spans="2:2" ht="12.75" x14ac:dyDescent="0.2">
      <c r="B275" s="17"/>
    </row>
    <row r="276" spans="2:2" ht="12.75" x14ac:dyDescent="0.2">
      <c r="B276" s="17"/>
    </row>
    <row r="277" spans="2:2" ht="12.75" x14ac:dyDescent="0.2">
      <c r="B277" s="17"/>
    </row>
    <row r="278" spans="2:2" ht="12.75" x14ac:dyDescent="0.2">
      <c r="B278" s="17"/>
    </row>
    <row r="279" spans="2:2" ht="12.75" x14ac:dyDescent="0.2">
      <c r="B279" s="17"/>
    </row>
    <row r="280" spans="2:2" ht="12.75" x14ac:dyDescent="0.2">
      <c r="B280" s="17"/>
    </row>
    <row r="281" spans="2:2" ht="12.75" x14ac:dyDescent="0.2">
      <c r="B281" s="17"/>
    </row>
    <row r="282" spans="2:2" ht="12.75" x14ac:dyDescent="0.2">
      <c r="B282" s="17"/>
    </row>
    <row r="283" spans="2:2" ht="12.75" x14ac:dyDescent="0.2">
      <c r="B283" s="17"/>
    </row>
    <row r="284" spans="2:2" ht="12.75" x14ac:dyDescent="0.2">
      <c r="B284" s="17"/>
    </row>
    <row r="285" spans="2:2" ht="12.75" x14ac:dyDescent="0.2">
      <c r="B285" s="17"/>
    </row>
    <row r="286" spans="2:2" ht="12.75" x14ac:dyDescent="0.2">
      <c r="B286" s="17"/>
    </row>
    <row r="287" spans="2:2" ht="12.75" x14ac:dyDescent="0.2">
      <c r="B287" s="17"/>
    </row>
    <row r="288" spans="2:2" ht="12.75" x14ac:dyDescent="0.2">
      <c r="B288" s="17"/>
    </row>
    <row r="289" spans="2:2" ht="12.75" x14ac:dyDescent="0.2">
      <c r="B289" s="17"/>
    </row>
    <row r="290" spans="2:2" ht="12.75" x14ac:dyDescent="0.2">
      <c r="B290" s="17"/>
    </row>
    <row r="291" spans="2:2" ht="12.75" x14ac:dyDescent="0.2">
      <c r="B291" s="17"/>
    </row>
    <row r="292" spans="2:2" ht="12.75" x14ac:dyDescent="0.2">
      <c r="B292" s="17"/>
    </row>
    <row r="293" spans="2:2" ht="12.75" x14ac:dyDescent="0.2">
      <c r="B293" s="17"/>
    </row>
    <row r="294" spans="2:2" ht="12.75" x14ac:dyDescent="0.2">
      <c r="B294" s="17"/>
    </row>
    <row r="295" spans="2:2" ht="12.75" x14ac:dyDescent="0.2">
      <c r="B295" s="17"/>
    </row>
    <row r="296" spans="2:2" ht="12.75" x14ac:dyDescent="0.2">
      <c r="B296" s="17"/>
    </row>
    <row r="297" spans="2:2" ht="12.75" x14ac:dyDescent="0.2">
      <c r="B297" s="17"/>
    </row>
    <row r="298" spans="2:2" ht="12.75" x14ac:dyDescent="0.2">
      <c r="B298" s="17"/>
    </row>
    <row r="299" spans="2:2" ht="12.75" x14ac:dyDescent="0.2">
      <c r="B299" s="17"/>
    </row>
    <row r="300" spans="2:2" ht="12.75" x14ac:dyDescent="0.2">
      <c r="B300" s="17"/>
    </row>
    <row r="301" spans="2:2" ht="12.75" x14ac:dyDescent="0.2">
      <c r="B301" s="17"/>
    </row>
    <row r="302" spans="2:2" ht="12.75" x14ac:dyDescent="0.2">
      <c r="B302" s="17"/>
    </row>
    <row r="303" spans="2:2" ht="12.75" x14ac:dyDescent="0.2">
      <c r="B303" s="17"/>
    </row>
    <row r="304" spans="2:2" ht="12.75" x14ac:dyDescent="0.2">
      <c r="B304" s="17"/>
    </row>
    <row r="305" spans="2:2" ht="12.75" x14ac:dyDescent="0.2">
      <c r="B305" s="17"/>
    </row>
    <row r="306" spans="2:2" ht="12.75" x14ac:dyDescent="0.2">
      <c r="B306" s="17"/>
    </row>
    <row r="307" spans="2:2" ht="12.75" x14ac:dyDescent="0.2">
      <c r="B307" s="17"/>
    </row>
    <row r="308" spans="2:2" ht="12.75" x14ac:dyDescent="0.2">
      <c r="B308" s="17"/>
    </row>
    <row r="309" spans="2:2" ht="12.75" x14ac:dyDescent="0.2">
      <c r="B309" s="17"/>
    </row>
    <row r="310" spans="2:2" ht="12.75" x14ac:dyDescent="0.2">
      <c r="B310" s="17"/>
    </row>
    <row r="311" spans="2:2" ht="12.75" x14ac:dyDescent="0.2">
      <c r="B311" s="17"/>
    </row>
    <row r="312" spans="2:2" ht="12.75" x14ac:dyDescent="0.2">
      <c r="B312" s="17"/>
    </row>
    <row r="313" spans="2:2" ht="12.75" x14ac:dyDescent="0.2">
      <c r="B313" s="17"/>
    </row>
    <row r="314" spans="2:2" ht="12.75" x14ac:dyDescent="0.2">
      <c r="B314" s="17"/>
    </row>
    <row r="315" spans="2:2" ht="12.75" x14ac:dyDescent="0.2">
      <c r="B315" s="17"/>
    </row>
    <row r="316" spans="2:2" ht="12.75" x14ac:dyDescent="0.2">
      <c r="B316" s="17"/>
    </row>
    <row r="317" spans="2:2" ht="12.75" x14ac:dyDescent="0.2">
      <c r="B317" s="17"/>
    </row>
    <row r="318" spans="2:2" ht="12.75" x14ac:dyDescent="0.2">
      <c r="B318" s="17"/>
    </row>
    <row r="319" spans="2:2" ht="12.75" x14ac:dyDescent="0.2">
      <c r="B319" s="17"/>
    </row>
    <row r="320" spans="2:2" ht="12.75" x14ac:dyDescent="0.2">
      <c r="B320" s="17"/>
    </row>
    <row r="321" spans="2:2" ht="12.75" x14ac:dyDescent="0.2">
      <c r="B321" s="17"/>
    </row>
    <row r="322" spans="2:2" ht="12.75" x14ac:dyDescent="0.2">
      <c r="B322" s="17"/>
    </row>
    <row r="323" spans="2:2" ht="12.75" x14ac:dyDescent="0.2">
      <c r="B323" s="17"/>
    </row>
    <row r="324" spans="2:2" ht="12.75" x14ac:dyDescent="0.2">
      <c r="B324" s="17"/>
    </row>
    <row r="325" spans="2:2" ht="12.75" x14ac:dyDescent="0.2">
      <c r="B325" s="17"/>
    </row>
    <row r="326" spans="2:2" ht="12.75" x14ac:dyDescent="0.2">
      <c r="B326" s="17"/>
    </row>
    <row r="327" spans="2:2" ht="12.75" x14ac:dyDescent="0.2">
      <c r="B327" s="17"/>
    </row>
    <row r="328" spans="2:2" ht="12.75" x14ac:dyDescent="0.2">
      <c r="B328" s="17"/>
    </row>
    <row r="329" spans="2:2" ht="12.75" x14ac:dyDescent="0.2">
      <c r="B329" s="17"/>
    </row>
    <row r="330" spans="2:2" ht="12.75" x14ac:dyDescent="0.2">
      <c r="B330" s="17"/>
    </row>
    <row r="331" spans="2:2" ht="12.75" x14ac:dyDescent="0.2">
      <c r="B331" s="17"/>
    </row>
    <row r="332" spans="2:2" ht="12.75" x14ac:dyDescent="0.2">
      <c r="B332" s="17"/>
    </row>
    <row r="333" spans="2:2" ht="12.75" x14ac:dyDescent="0.2">
      <c r="B333" s="17"/>
    </row>
    <row r="334" spans="2:2" ht="12.75" x14ac:dyDescent="0.2">
      <c r="B334" s="17"/>
    </row>
    <row r="335" spans="2:2" ht="12.75" x14ac:dyDescent="0.2">
      <c r="B335" s="17"/>
    </row>
    <row r="336" spans="2:2" ht="12.75" x14ac:dyDescent="0.2">
      <c r="B336" s="17"/>
    </row>
    <row r="337" spans="2:2" ht="12.75" x14ac:dyDescent="0.2">
      <c r="B337" s="17"/>
    </row>
    <row r="338" spans="2:2" ht="12.75" x14ac:dyDescent="0.2">
      <c r="B338" s="17"/>
    </row>
    <row r="339" spans="2:2" ht="12.75" x14ac:dyDescent="0.2">
      <c r="B339" s="17"/>
    </row>
    <row r="340" spans="2:2" ht="12.75" x14ac:dyDescent="0.2">
      <c r="B340" s="17"/>
    </row>
    <row r="341" spans="2:2" ht="12.75" x14ac:dyDescent="0.2">
      <c r="B341" s="17"/>
    </row>
    <row r="342" spans="2:2" ht="12.75" x14ac:dyDescent="0.2">
      <c r="B342" s="17"/>
    </row>
    <row r="343" spans="2:2" ht="12.75" x14ac:dyDescent="0.2">
      <c r="B343" s="17"/>
    </row>
    <row r="344" spans="2:2" ht="12.75" x14ac:dyDescent="0.2">
      <c r="B344" s="17"/>
    </row>
    <row r="345" spans="2:2" ht="12.75" x14ac:dyDescent="0.2">
      <c r="B345" s="17"/>
    </row>
    <row r="346" spans="2:2" ht="12.75" x14ac:dyDescent="0.2">
      <c r="B346" s="17"/>
    </row>
    <row r="347" spans="2:2" ht="12.75" x14ac:dyDescent="0.2">
      <c r="B347" s="17"/>
    </row>
    <row r="348" spans="2:2" ht="12.75" x14ac:dyDescent="0.2">
      <c r="B348" s="17"/>
    </row>
    <row r="349" spans="2:2" ht="12.75" x14ac:dyDescent="0.2">
      <c r="B349" s="17"/>
    </row>
    <row r="350" spans="2:2" ht="12.75" x14ac:dyDescent="0.2">
      <c r="B350" s="17"/>
    </row>
    <row r="351" spans="2:2" ht="12.75" x14ac:dyDescent="0.2">
      <c r="B351" s="17"/>
    </row>
    <row r="352" spans="2:2" ht="12.75" x14ac:dyDescent="0.2">
      <c r="B352" s="17"/>
    </row>
    <row r="353" spans="2:2" ht="12.75" x14ac:dyDescent="0.2">
      <c r="B353" s="17"/>
    </row>
    <row r="354" spans="2:2" ht="12.75" x14ac:dyDescent="0.2">
      <c r="B354" s="17"/>
    </row>
    <row r="355" spans="2:2" ht="12.75" x14ac:dyDescent="0.2">
      <c r="B355" s="17"/>
    </row>
    <row r="356" spans="2:2" ht="12.75" x14ac:dyDescent="0.2">
      <c r="B356" s="17"/>
    </row>
    <row r="357" spans="2:2" ht="12.75" x14ac:dyDescent="0.2">
      <c r="B357" s="17"/>
    </row>
    <row r="358" spans="2:2" ht="12.75" x14ac:dyDescent="0.2">
      <c r="B358" s="17"/>
    </row>
    <row r="359" spans="2:2" ht="12.75" x14ac:dyDescent="0.2">
      <c r="B359" s="17"/>
    </row>
    <row r="360" spans="2:2" ht="12.75" x14ac:dyDescent="0.2">
      <c r="B360" s="17"/>
    </row>
    <row r="361" spans="2:2" ht="12.75" x14ac:dyDescent="0.2">
      <c r="B361" s="17"/>
    </row>
    <row r="362" spans="2:2" ht="12.75" x14ac:dyDescent="0.2">
      <c r="B362" s="17"/>
    </row>
    <row r="363" spans="2:2" ht="12.75" x14ac:dyDescent="0.2">
      <c r="B363" s="17"/>
    </row>
    <row r="364" spans="2:2" ht="12.75" x14ac:dyDescent="0.2">
      <c r="B364" s="17"/>
    </row>
    <row r="365" spans="2:2" ht="12.75" x14ac:dyDescent="0.2">
      <c r="B365" s="17"/>
    </row>
    <row r="366" spans="2:2" ht="12.75" x14ac:dyDescent="0.2">
      <c r="B366" s="17"/>
    </row>
    <row r="367" spans="2:2" ht="12.75" x14ac:dyDescent="0.2">
      <c r="B367" s="17"/>
    </row>
    <row r="368" spans="2:2" ht="12.75" x14ac:dyDescent="0.2">
      <c r="B368" s="17"/>
    </row>
    <row r="369" spans="2:2" ht="12.75" x14ac:dyDescent="0.2">
      <c r="B369" s="17"/>
    </row>
    <row r="370" spans="2:2" ht="12.75" x14ac:dyDescent="0.2">
      <c r="B370" s="17"/>
    </row>
    <row r="371" spans="2:2" ht="12.75" x14ac:dyDescent="0.2">
      <c r="B371" s="17"/>
    </row>
    <row r="372" spans="2:2" ht="12.75" x14ac:dyDescent="0.2">
      <c r="B372" s="17"/>
    </row>
    <row r="373" spans="2:2" ht="12.75" x14ac:dyDescent="0.2">
      <c r="B373" s="17"/>
    </row>
    <row r="374" spans="2:2" ht="12.75" x14ac:dyDescent="0.2">
      <c r="B374" s="17"/>
    </row>
    <row r="375" spans="2:2" ht="12.75" x14ac:dyDescent="0.2">
      <c r="B375" s="17"/>
    </row>
    <row r="376" spans="2:2" ht="12.75" x14ac:dyDescent="0.2">
      <c r="B376" s="17"/>
    </row>
    <row r="377" spans="2:2" ht="12.75" x14ac:dyDescent="0.2">
      <c r="B377" s="17"/>
    </row>
    <row r="378" spans="2:2" ht="12.75" x14ac:dyDescent="0.2">
      <c r="B378" s="17"/>
    </row>
    <row r="379" spans="2:2" ht="12.75" x14ac:dyDescent="0.2">
      <c r="B379" s="17"/>
    </row>
    <row r="380" spans="2:2" ht="12.75" x14ac:dyDescent="0.2">
      <c r="B380" s="17"/>
    </row>
    <row r="381" spans="2:2" ht="12.75" x14ac:dyDescent="0.2">
      <c r="B381" s="17"/>
    </row>
    <row r="382" spans="2:2" ht="12.75" x14ac:dyDescent="0.2">
      <c r="B382" s="17"/>
    </row>
    <row r="383" spans="2:2" ht="12.75" x14ac:dyDescent="0.2">
      <c r="B383" s="17"/>
    </row>
    <row r="384" spans="2:2" ht="12.75" x14ac:dyDescent="0.2">
      <c r="B384" s="17"/>
    </row>
    <row r="385" spans="2:2" ht="12.75" x14ac:dyDescent="0.2">
      <c r="B385" s="17"/>
    </row>
    <row r="386" spans="2:2" ht="12.75" x14ac:dyDescent="0.2">
      <c r="B386" s="17"/>
    </row>
    <row r="387" spans="2:2" ht="12.75" x14ac:dyDescent="0.2">
      <c r="B387" s="17"/>
    </row>
    <row r="388" spans="2:2" ht="12.75" x14ac:dyDescent="0.2">
      <c r="B388" s="17"/>
    </row>
    <row r="389" spans="2:2" ht="12.75" x14ac:dyDescent="0.2">
      <c r="B389" s="17"/>
    </row>
    <row r="390" spans="2:2" ht="12.75" x14ac:dyDescent="0.2">
      <c r="B390" s="17"/>
    </row>
    <row r="391" spans="2:2" ht="12.75" x14ac:dyDescent="0.2">
      <c r="B391" s="17"/>
    </row>
    <row r="392" spans="2:2" ht="12.75" x14ac:dyDescent="0.2">
      <c r="B392" s="17"/>
    </row>
    <row r="393" spans="2:2" ht="12.75" x14ac:dyDescent="0.2">
      <c r="B393" s="17"/>
    </row>
    <row r="394" spans="2:2" ht="12.75" x14ac:dyDescent="0.2">
      <c r="B394" s="17"/>
    </row>
    <row r="395" spans="2:2" ht="12.75" x14ac:dyDescent="0.2">
      <c r="B395" s="17"/>
    </row>
    <row r="396" spans="2:2" ht="12.75" x14ac:dyDescent="0.2">
      <c r="B396" s="17"/>
    </row>
    <row r="397" spans="2:2" ht="12.75" x14ac:dyDescent="0.2">
      <c r="B397" s="17"/>
    </row>
    <row r="398" spans="2:2" ht="12.75" x14ac:dyDescent="0.2">
      <c r="B398" s="17"/>
    </row>
    <row r="399" spans="2:2" ht="12.75" x14ac:dyDescent="0.2">
      <c r="B399" s="17"/>
    </row>
    <row r="400" spans="2:2" ht="12.75" x14ac:dyDescent="0.2">
      <c r="B400" s="17"/>
    </row>
    <row r="401" spans="2:2" ht="12.75" x14ac:dyDescent="0.2">
      <c r="B401" s="17"/>
    </row>
    <row r="402" spans="2:2" ht="12.75" x14ac:dyDescent="0.2">
      <c r="B402" s="17"/>
    </row>
    <row r="403" spans="2:2" ht="12.75" x14ac:dyDescent="0.2">
      <c r="B403" s="17"/>
    </row>
    <row r="404" spans="2:2" ht="12.75" x14ac:dyDescent="0.2">
      <c r="B404" s="17"/>
    </row>
    <row r="405" spans="2:2" ht="12.75" x14ac:dyDescent="0.2">
      <c r="B405" s="17"/>
    </row>
    <row r="406" spans="2:2" ht="12.75" x14ac:dyDescent="0.2">
      <c r="B406" s="17"/>
    </row>
    <row r="407" spans="2:2" ht="12.75" x14ac:dyDescent="0.2">
      <c r="B407" s="17"/>
    </row>
    <row r="408" spans="2:2" ht="12.75" x14ac:dyDescent="0.2">
      <c r="B408" s="17"/>
    </row>
    <row r="409" spans="2:2" ht="12.75" x14ac:dyDescent="0.2">
      <c r="B409" s="17"/>
    </row>
    <row r="410" spans="2:2" ht="12.75" x14ac:dyDescent="0.2">
      <c r="B410" s="17"/>
    </row>
    <row r="411" spans="2:2" ht="12.75" x14ac:dyDescent="0.2">
      <c r="B411" s="17"/>
    </row>
    <row r="412" spans="2:2" ht="12.75" x14ac:dyDescent="0.2">
      <c r="B412" s="17"/>
    </row>
    <row r="413" spans="2:2" ht="12.75" x14ac:dyDescent="0.2">
      <c r="B413" s="17"/>
    </row>
    <row r="414" spans="2:2" ht="12.75" x14ac:dyDescent="0.2">
      <c r="B414" s="17"/>
    </row>
    <row r="415" spans="2:2" ht="12.75" x14ac:dyDescent="0.2">
      <c r="B415" s="17"/>
    </row>
    <row r="416" spans="2:2" ht="12.75" x14ac:dyDescent="0.2">
      <c r="B416" s="17"/>
    </row>
    <row r="417" spans="2:2" ht="12.75" x14ac:dyDescent="0.2">
      <c r="B417" s="17"/>
    </row>
    <row r="418" spans="2:2" ht="12.75" x14ac:dyDescent="0.2">
      <c r="B418" s="17"/>
    </row>
    <row r="419" spans="2:2" ht="12.75" x14ac:dyDescent="0.2">
      <c r="B419" s="17"/>
    </row>
    <row r="420" spans="2:2" ht="12.75" x14ac:dyDescent="0.2">
      <c r="B420" s="17"/>
    </row>
    <row r="421" spans="2:2" ht="12.75" x14ac:dyDescent="0.2">
      <c r="B421" s="17"/>
    </row>
    <row r="422" spans="2:2" ht="12.75" x14ac:dyDescent="0.2">
      <c r="B422" s="17"/>
    </row>
    <row r="423" spans="2:2" ht="12.75" x14ac:dyDescent="0.2">
      <c r="B423" s="17"/>
    </row>
    <row r="424" spans="2:2" ht="12.75" x14ac:dyDescent="0.2">
      <c r="B424" s="17"/>
    </row>
    <row r="425" spans="2:2" ht="12.75" x14ac:dyDescent="0.2">
      <c r="B425" s="17"/>
    </row>
    <row r="426" spans="2:2" ht="12.75" x14ac:dyDescent="0.2">
      <c r="B426" s="17"/>
    </row>
    <row r="427" spans="2:2" ht="12.75" x14ac:dyDescent="0.2">
      <c r="B427" s="17"/>
    </row>
    <row r="428" spans="2:2" ht="12.75" x14ac:dyDescent="0.2">
      <c r="B428" s="17"/>
    </row>
    <row r="429" spans="2:2" ht="12.75" x14ac:dyDescent="0.2">
      <c r="B429" s="17"/>
    </row>
    <row r="430" spans="2:2" ht="12.75" x14ac:dyDescent="0.2">
      <c r="B430" s="17"/>
    </row>
    <row r="431" spans="2:2" ht="12.75" x14ac:dyDescent="0.2">
      <c r="B431" s="17"/>
    </row>
    <row r="432" spans="2:2" ht="12.75" x14ac:dyDescent="0.2">
      <c r="B432" s="17"/>
    </row>
    <row r="433" spans="2:2" ht="12.75" x14ac:dyDescent="0.2">
      <c r="B433" s="17"/>
    </row>
    <row r="434" spans="2:2" ht="12.75" x14ac:dyDescent="0.2">
      <c r="B434" s="17"/>
    </row>
    <row r="435" spans="2:2" ht="12.75" x14ac:dyDescent="0.2">
      <c r="B435" s="17"/>
    </row>
    <row r="436" spans="2:2" ht="12.75" x14ac:dyDescent="0.2">
      <c r="B436" s="17"/>
    </row>
    <row r="437" spans="2:2" ht="12.75" x14ac:dyDescent="0.2">
      <c r="B437" s="17"/>
    </row>
    <row r="438" spans="2:2" ht="12.75" x14ac:dyDescent="0.2">
      <c r="B438" s="17"/>
    </row>
    <row r="439" spans="2:2" ht="12.75" x14ac:dyDescent="0.2">
      <c r="B439" s="17"/>
    </row>
    <row r="440" spans="2:2" ht="12.75" x14ac:dyDescent="0.2">
      <c r="B440" s="17"/>
    </row>
    <row r="441" spans="2:2" ht="12.75" x14ac:dyDescent="0.2">
      <c r="B441" s="17"/>
    </row>
    <row r="442" spans="2:2" ht="12.75" x14ac:dyDescent="0.2">
      <c r="B442" s="17"/>
    </row>
    <row r="443" spans="2:2" ht="12.75" x14ac:dyDescent="0.2">
      <c r="B443" s="17"/>
    </row>
    <row r="444" spans="2:2" ht="12.75" x14ac:dyDescent="0.2">
      <c r="B444" s="17"/>
    </row>
    <row r="445" spans="2:2" ht="12.75" x14ac:dyDescent="0.2">
      <c r="B445" s="17"/>
    </row>
    <row r="446" spans="2:2" ht="12.75" x14ac:dyDescent="0.2">
      <c r="B446" s="17"/>
    </row>
    <row r="447" spans="2:2" ht="12.75" x14ac:dyDescent="0.2">
      <c r="B447" s="17"/>
    </row>
    <row r="448" spans="2:2" ht="12.75" x14ac:dyDescent="0.2">
      <c r="B448" s="17"/>
    </row>
    <row r="449" spans="2:2" ht="12.75" x14ac:dyDescent="0.2">
      <c r="B449" s="17"/>
    </row>
    <row r="450" spans="2:2" ht="12.75" x14ac:dyDescent="0.2">
      <c r="B450" s="17"/>
    </row>
    <row r="451" spans="2:2" ht="12.75" x14ac:dyDescent="0.2">
      <c r="B451" s="17"/>
    </row>
    <row r="452" spans="2:2" ht="12.75" x14ac:dyDescent="0.2">
      <c r="B452" s="17"/>
    </row>
    <row r="453" spans="2:2" ht="12.75" x14ac:dyDescent="0.2">
      <c r="B453" s="17"/>
    </row>
    <row r="454" spans="2:2" ht="12.75" x14ac:dyDescent="0.2">
      <c r="B454" s="17"/>
    </row>
    <row r="455" spans="2:2" ht="12.75" x14ac:dyDescent="0.2">
      <c r="B455" s="17"/>
    </row>
    <row r="456" spans="2:2" ht="12.75" x14ac:dyDescent="0.2">
      <c r="B456" s="17"/>
    </row>
    <row r="457" spans="2:2" ht="12.75" x14ac:dyDescent="0.2">
      <c r="B457" s="17"/>
    </row>
    <row r="458" spans="2:2" ht="12.75" x14ac:dyDescent="0.2">
      <c r="B458" s="17"/>
    </row>
    <row r="459" spans="2:2" ht="12.75" x14ac:dyDescent="0.2">
      <c r="B459" s="17"/>
    </row>
    <row r="460" spans="2:2" ht="12.75" x14ac:dyDescent="0.2">
      <c r="B460" s="17"/>
    </row>
    <row r="461" spans="2:2" ht="12.75" x14ac:dyDescent="0.2">
      <c r="B461" s="17"/>
    </row>
    <row r="462" spans="2:2" ht="12.75" x14ac:dyDescent="0.2">
      <c r="B462" s="17"/>
    </row>
    <row r="463" spans="2:2" ht="12.75" x14ac:dyDescent="0.2">
      <c r="B463" s="17"/>
    </row>
    <row r="464" spans="2:2" ht="12.75" x14ac:dyDescent="0.2">
      <c r="B464" s="17"/>
    </row>
    <row r="465" spans="2:2" ht="12.75" x14ac:dyDescent="0.2">
      <c r="B465" s="17"/>
    </row>
    <row r="466" spans="2:2" ht="12.75" x14ac:dyDescent="0.2">
      <c r="B466" s="17"/>
    </row>
    <row r="467" spans="2:2" ht="12.75" x14ac:dyDescent="0.2">
      <c r="B467" s="17"/>
    </row>
    <row r="468" spans="2:2" ht="12.75" x14ac:dyDescent="0.2">
      <c r="B468" s="17"/>
    </row>
    <row r="469" spans="2:2" ht="12.75" x14ac:dyDescent="0.2">
      <c r="B469" s="17"/>
    </row>
    <row r="470" spans="2:2" ht="12.75" x14ac:dyDescent="0.2">
      <c r="B470" s="17"/>
    </row>
    <row r="471" spans="2:2" ht="12.75" x14ac:dyDescent="0.2">
      <c r="B471" s="17"/>
    </row>
    <row r="472" spans="2:2" ht="12.75" x14ac:dyDescent="0.2">
      <c r="B472" s="17"/>
    </row>
    <row r="473" spans="2:2" ht="12.75" x14ac:dyDescent="0.2">
      <c r="B473" s="17"/>
    </row>
    <row r="474" spans="2:2" ht="12.75" x14ac:dyDescent="0.2">
      <c r="B474" s="17"/>
    </row>
    <row r="475" spans="2:2" ht="12.75" x14ac:dyDescent="0.2">
      <c r="B475" s="17"/>
    </row>
    <row r="476" spans="2:2" ht="12.75" x14ac:dyDescent="0.2">
      <c r="B476" s="17"/>
    </row>
    <row r="477" spans="2:2" ht="12.75" x14ac:dyDescent="0.2">
      <c r="B477" s="17"/>
    </row>
    <row r="478" spans="2:2" ht="12.75" x14ac:dyDescent="0.2">
      <c r="B478" s="17"/>
    </row>
    <row r="479" spans="2:2" ht="12.75" x14ac:dyDescent="0.2">
      <c r="B479" s="17"/>
    </row>
    <row r="480" spans="2:2" ht="12.75" x14ac:dyDescent="0.2">
      <c r="B480" s="17"/>
    </row>
    <row r="481" spans="2:2" ht="12.75" x14ac:dyDescent="0.2">
      <c r="B481" s="17"/>
    </row>
    <row r="482" spans="2:2" ht="12.75" x14ac:dyDescent="0.2">
      <c r="B482" s="17"/>
    </row>
    <row r="483" spans="2:2" ht="12.75" x14ac:dyDescent="0.2">
      <c r="B483" s="17"/>
    </row>
    <row r="484" spans="2:2" ht="12.75" x14ac:dyDescent="0.2">
      <c r="B484" s="17"/>
    </row>
    <row r="485" spans="2:2" ht="12.75" x14ac:dyDescent="0.2">
      <c r="B485" s="17"/>
    </row>
    <row r="486" spans="2:2" ht="12.75" x14ac:dyDescent="0.2">
      <c r="B486" s="17"/>
    </row>
    <row r="487" spans="2:2" ht="12.75" x14ac:dyDescent="0.2">
      <c r="B487" s="17"/>
    </row>
    <row r="488" spans="2:2" ht="12.75" x14ac:dyDescent="0.2">
      <c r="B488" s="17"/>
    </row>
    <row r="489" spans="2:2" ht="12.75" x14ac:dyDescent="0.2">
      <c r="B489" s="17"/>
    </row>
    <row r="490" spans="2:2" ht="12.75" x14ac:dyDescent="0.2">
      <c r="B490" s="17"/>
    </row>
    <row r="491" spans="2:2" ht="12.75" x14ac:dyDescent="0.2">
      <c r="B491" s="17"/>
    </row>
    <row r="492" spans="2:2" ht="12.75" x14ac:dyDescent="0.2">
      <c r="B492" s="17"/>
    </row>
    <row r="493" spans="2:2" ht="12.75" x14ac:dyDescent="0.2">
      <c r="B493" s="17"/>
    </row>
    <row r="494" spans="2:2" ht="12.75" x14ac:dyDescent="0.2">
      <c r="B494" s="17"/>
    </row>
    <row r="495" spans="2:2" ht="12.75" x14ac:dyDescent="0.2">
      <c r="B495" s="17"/>
    </row>
    <row r="496" spans="2:2" ht="12.75" x14ac:dyDescent="0.2">
      <c r="B496" s="17"/>
    </row>
    <row r="497" spans="2:2" ht="12.75" x14ac:dyDescent="0.2">
      <c r="B497" s="17"/>
    </row>
    <row r="498" spans="2:2" ht="12.75" x14ac:dyDescent="0.2">
      <c r="B498" s="17"/>
    </row>
    <row r="499" spans="2:2" ht="12.75" x14ac:dyDescent="0.2">
      <c r="B499" s="17"/>
    </row>
    <row r="500" spans="2:2" ht="12.75" x14ac:dyDescent="0.2">
      <c r="B500" s="17"/>
    </row>
    <row r="501" spans="2:2" ht="12.75" x14ac:dyDescent="0.2">
      <c r="B501" s="17"/>
    </row>
    <row r="502" spans="2:2" ht="12.75" x14ac:dyDescent="0.2">
      <c r="B502" s="17"/>
    </row>
    <row r="503" spans="2:2" ht="12.75" x14ac:dyDescent="0.2">
      <c r="B503" s="17"/>
    </row>
    <row r="504" spans="2:2" ht="12.75" x14ac:dyDescent="0.2">
      <c r="B504" s="17"/>
    </row>
    <row r="505" spans="2:2" ht="12.75" x14ac:dyDescent="0.2">
      <c r="B505" s="17"/>
    </row>
    <row r="506" spans="2:2" ht="12.75" x14ac:dyDescent="0.2">
      <c r="B506" s="17"/>
    </row>
    <row r="507" spans="2:2" ht="12.75" x14ac:dyDescent="0.2">
      <c r="B507" s="17"/>
    </row>
    <row r="508" spans="2:2" ht="12.75" x14ac:dyDescent="0.2">
      <c r="B508" s="17"/>
    </row>
    <row r="509" spans="2:2" ht="12.75" x14ac:dyDescent="0.2">
      <c r="B509" s="17"/>
    </row>
    <row r="510" spans="2:2" ht="12.75" x14ac:dyDescent="0.2">
      <c r="B510" s="17"/>
    </row>
    <row r="511" spans="2:2" ht="12.75" x14ac:dyDescent="0.2">
      <c r="B511" s="17"/>
    </row>
    <row r="512" spans="2:2" ht="12.75" x14ac:dyDescent="0.2">
      <c r="B512" s="17"/>
    </row>
    <row r="513" spans="2:2" ht="12.75" x14ac:dyDescent="0.2">
      <c r="B513" s="17"/>
    </row>
    <row r="514" spans="2:2" ht="12.75" x14ac:dyDescent="0.2">
      <c r="B514" s="17"/>
    </row>
    <row r="515" spans="2:2" ht="12.75" x14ac:dyDescent="0.2">
      <c r="B515" s="17"/>
    </row>
    <row r="516" spans="2:2" ht="12.75" x14ac:dyDescent="0.2">
      <c r="B516" s="17"/>
    </row>
    <row r="517" spans="2:2" ht="12.75" x14ac:dyDescent="0.2">
      <c r="B517" s="17"/>
    </row>
    <row r="518" spans="2:2" ht="12.75" x14ac:dyDescent="0.2">
      <c r="B518" s="17"/>
    </row>
    <row r="519" spans="2:2" ht="12.75" x14ac:dyDescent="0.2">
      <c r="B519" s="17"/>
    </row>
    <row r="520" spans="2:2" ht="12.75" x14ac:dyDescent="0.2">
      <c r="B520" s="17"/>
    </row>
    <row r="521" spans="2:2" ht="12.75" x14ac:dyDescent="0.2">
      <c r="B521" s="17"/>
    </row>
    <row r="522" spans="2:2" ht="12.75" x14ac:dyDescent="0.2">
      <c r="B522" s="17"/>
    </row>
    <row r="523" spans="2:2" ht="12.75" x14ac:dyDescent="0.2">
      <c r="B523" s="17"/>
    </row>
    <row r="524" spans="2:2" ht="12.75" x14ac:dyDescent="0.2">
      <c r="B524" s="17"/>
    </row>
    <row r="525" spans="2:2" ht="12.75" x14ac:dyDescent="0.2">
      <c r="B525" s="17"/>
    </row>
    <row r="526" spans="2:2" ht="12.75" x14ac:dyDescent="0.2">
      <c r="B526" s="17"/>
    </row>
    <row r="527" spans="2:2" ht="12.75" x14ac:dyDescent="0.2">
      <c r="B527" s="17"/>
    </row>
    <row r="528" spans="2:2" ht="12.75" x14ac:dyDescent="0.2">
      <c r="B528" s="17"/>
    </row>
    <row r="529" spans="2:2" ht="12.75" x14ac:dyDescent="0.2">
      <c r="B529" s="17"/>
    </row>
    <row r="530" spans="2:2" ht="12.75" x14ac:dyDescent="0.2">
      <c r="B530" s="17"/>
    </row>
    <row r="531" spans="2:2" ht="12.75" x14ac:dyDescent="0.2">
      <c r="B531" s="17"/>
    </row>
    <row r="532" spans="2:2" ht="12.75" x14ac:dyDescent="0.2">
      <c r="B532" s="17"/>
    </row>
    <row r="533" spans="2:2" ht="12.75" x14ac:dyDescent="0.2">
      <c r="B533" s="17"/>
    </row>
    <row r="534" spans="2:2" ht="12.75" x14ac:dyDescent="0.2">
      <c r="B534" s="17"/>
    </row>
    <row r="535" spans="2:2" ht="12.75" x14ac:dyDescent="0.2">
      <c r="B535" s="17"/>
    </row>
    <row r="536" spans="2:2" ht="12.75" x14ac:dyDescent="0.2">
      <c r="B536" s="17"/>
    </row>
    <row r="537" spans="2:2" ht="12.75" x14ac:dyDescent="0.2">
      <c r="B537" s="17"/>
    </row>
    <row r="538" spans="2:2" ht="12.75" x14ac:dyDescent="0.2">
      <c r="B538" s="17"/>
    </row>
    <row r="539" spans="2:2" ht="12.75" x14ac:dyDescent="0.2">
      <c r="B539" s="17"/>
    </row>
    <row r="540" spans="2:2" ht="12.75" x14ac:dyDescent="0.2">
      <c r="B540" s="17"/>
    </row>
    <row r="541" spans="2:2" ht="12.75" x14ac:dyDescent="0.2">
      <c r="B541" s="17"/>
    </row>
    <row r="542" spans="2:2" ht="12.75" x14ac:dyDescent="0.2">
      <c r="B542" s="17"/>
    </row>
    <row r="543" spans="2:2" ht="12.75" x14ac:dyDescent="0.2">
      <c r="B543" s="17"/>
    </row>
    <row r="544" spans="2:2" ht="12.75" x14ac:dyDescent="0.2">
      <c r="B544" s="17"/>
    </row>
    <row r="545" spans="2:2" ht="12.75" x14ac:dyDescent="0.2">
      <c r="B545" s="17"/>
    </row>
    <row r="546" spans="2:2" ht="12.75" x14ac:dyDescent="0.2">
      <c r="B546" s="17"/>
    </row>
    <row r="547" spans="2:2" ht="12.75" x14ac:dyDescent="0.2">
      <c r="B547" s="17"/>
    </row>
    <row r="548" spans="2:2" ht="12.75" x14ac:dyDescent="0.2">
      <c r="B548" s="17"/>
    </row>
    <row r="549" spans="2:2" ht="12.75" x14ac:dyDescent="0.2">
      <c r="B549" s="17"/>
    </row>
    <row r="550" spans="2:2" ht="12.75" x14ac:dyDescent="0.2">
      <c r="B550" s="17"/>
    </row>
    <row r="551" spans="2:2" ht="12.75" x14ac:dyDescent="0.2">
      <c r="B551" s="17"/>
    </row>
    <row r="552" spans="2:2" ht="12.75" x14ac:dyDescent="0.2">
      <c r="B552" s="17"/>
    </row>
    <row r="553" spans="2:2" ht="12.75" x14ac:dyDescent="0.2">
      <c r="B553" s="17"/>
    </row>
    <row r="554" spans="2:2" ht="12.75" x14ac:dyDescent="0.2">
      <c r="B554" s="17"/>
    </row>
    <row r="555" spans="2:2" ht="12.75" x14ac:dyDescent="0.2">
      <c r="B555" s="17"/>
    </row>
    <row r="556" spans="2:2" ht="12.75" x14ac:dyDescent="0.2">
      <c r="B556" s="17"/>
    </row>
    <row r="557" spans="2:2" ht="12.75" x14ac:dyDescent="0.2">
      <c r="B557" s="17"/>
    </row>
    <row r="558" spans="2:2" ht="12.75" x14ac:dyDescent="0.2">
      <c r="B558" s="17"/>
    </row>
    <row r="559" spans="2:2" ht="12.75" x14ac:dyDescent="0.2">
      <c r="B559" s="17"/>
    </row>
    <row r="560" spans="2:2" ht="12.75" x14ac:dyDescent="0.2">
      <c r="B560" s="17"/>
    </row>
    <row r="561" spans="2:2" ht="12.75" x14ac:dyDescent="0.2">
      <c r="B561" s="17"/>
    </row>
    <row r="562" spans="2:2" ht="12.75" x14ac:dyDescent="0.2">
      <c r="B562" s="17"/>
    </row>
    <row r="563" spans="2:2" ht="12.75" x14ac:dyDescent="0.2">
      <c r="B563" s="17"/>
    </row>
    <row r="564" spans="2:2" ht="12.75" x14ac:dyDescent="0.2">
      <c r="B564" s="17"/>
    </row>
    <row r="565" spans="2:2" ht="12.75" x14ac:dyDescent="0.2">
      <c r="B565" s="17"/>
    </row>
    <row r="566" spans="2:2" ht="12.75" x14ac:dyDescent="0.2">
      <c r="B566" s="17"/>
    </row>
    <row r="567" spans="2:2" ht="12.75" x14ac:dyDescent="0.2">
      <c r="B567" s="17"/>
    </row>
    <row r="568" spans="2:2" ht="12.75" x14ac:dyDescent="0.2">
      <c r="B568" s="17"/>
    </row>
    <row r="569" spans="2:2" ht="12.75" x14ac:dyDescent="0.2">
      <c r="B569" s="17"/>
    </row>
    <row r="570" spans="2:2" ht="12.75" x14ac:dyDescent="0.2">
      <c r="B570" s="17"/>
    </row>
    <row r="571" spans="2:2" ht="12.75" x14ac:dyDescent="0.2">
      <c r="B571" s="17"/>
    </row>
    <row r="572" spans="2:2" ht="12.75" x14ac:dyDescent="0.2">
      <c r="B572" s="17"/>
    </row>
    <row r="573" spans="2:2" ht="12.75" x14ac:dyDescent="0.2">
      <c r="B573" s="17"/>
    </row>
    <row r="574" spans="2:2" ht="12.75" x14ac:dyDescent="0.2">
      <c r="B574" s="17"/>
    </row>
    <row r="575" spans="2:2" ht="12.75" x14ac:dyDescent="0.2">
      <c r="B575" s="17"/>
    </row>
    <row r="576" spans="2:2" ht="12.75" x14ac:dyDescent="0.2">
      <c r="B576" s="17"/>
    </row>
    <row r="577" spans="2:2" ht="12.75" x14ac:dyDescent="0.2">
      <c r="B577" s="17"/>
    </row>
    <row r="578" spans="2:2" ht="12.75" x14ac:dyDescent="0.2">
      <c r="B578" s="17"/>
    </row>
    <row r="579" spans="2:2" ht="12.75" x14ac:dyDescent="0.2">
      <c r="B579" s="17"/>
    </row>
    <row r="580" spans="2:2" ht="12.75" x14ac:dyDescent="0.2">
      <c r="B580" s="17"/>
    </row>
    <row r="581" spans="2:2" ht="12.75" x14ac:dyDescent="0.2">
      <c r="B581" s="17"/>
    </row>
    <row r="582" spans="2:2" ht="12.75" x14ac:dyDescent="0.2">
      <c r="B582" s="17"/>
    </row>
    <row r="583" spans="2:2" ht="12.75" x14ac:dyDescent="0.2">
      <c r="B583" s="17"/>
    </row>
    <row r="584" spans="2:2" ht="12.75" x14ac:dyDescent="0.2">
      <c r="B584" s="17"/>
    </row>
    <row r="585" spans="2:2" ht="12.75" x14ac:dyDescent="0.2">
      <c r="B585" s="17"/>
    </row>
    <row r="586" spans="2:2" ht="12.75" x14ac:dyDescent="0.2">
      <c r="B586" s="17"/>
    </row>
    <row r="587" spans="2:2" ht="12.75" x14ac:dyDescent="0.2">
      <c r="B587" s="17"/>
    </row>
    <row r="588" spans="2:2" ht="12.75" x14ac:dyDescent="0.2">
      <c r="B588" s="17"/>
    </row>
    <row r="589" spans="2:2" ht="12.75" x14ac:dyDescent="0.2">
      <c r="B589" s="17"/>
    </row>
    <row r="590" spans="2:2" ht="12.75" x14ac:dyDescent="0.2">
      <c r="B590" s="17"/>
    </row>
    <row r="591" spans="2:2" ht="12.75" x14ac:dyDescent="0.2">
      <c r="B591" s="17"/>
    </row>
    <row r="592" spans="2:2" ht="12.75" x14ac:dyDescent="0.2">
      <c r="B592" s="17"/>
    </row>
    <row r="593" spans="2:2" ht="12.75" x14ac:dyDescent="0.2">
      <c r="B593" s="17"/>
    </row>
    <row r="594" spans="2:2" ht="12.75" x14ac:dyDescent="0.2">
      <c r="B594" s="17"/>
    </row>
    <row r="595" spans="2:2" ht="12.75" x14ac:dyDescent="0.2">
      <c r="B595" s="17"/>
    </row>
    <row r="596" spans="2:2" ht="12.75" x14ac:dyDescent="0.2">
      <c r="B596" s="17"/>
    </row>
    <row r="597" spans="2:2" ht="12.75" x14ac:dyDescent="0.2">
      <c r="B597" s="17"/>
    </row>
    <row r="598" spans="2:2" ht="12.75" x14ac:dyDescent="0.2">
      <c r="B598" s="17"/>
    </row>
    <row r="599" spans="2:2" ht="12.75" x14ac:dyDescent="0.2">
      <c r="B599" s="17"/>
    </row>
    <row r="600" spans="2:2" ht="12.75" x14ac:dyDescent="0.2">
      <c r="B600" s="17"/>
    </row>
    <row r="601" spans="2:2" ht="12.75" x14ac:dyDescent="0.2">
      <c r="B601" s="17"/>
    </row>
    <row r="602" spans="2:2" ht="12.75" x14ac:dyDescent="0.2">
      <c r="B602" s="17"/>
    </row>
    <row r="603" spans="2:2" ht="12.75" x14ac:dyDescent="0.2">
      <c r="B603" s="17"/>
    </row>
    <row r="604" spans="2:2" ht="12.75" x14ac:dyDescent="0.2">
      <c r="B604" s="17"/>
    </row>
    <row r="605" spans="2:2" ht="12.75" x14ac:dyDescent="0.2">
      <c r="B605" s="17"/>
    </row>
    <row r="606" spans="2:2" ht="12.75" x14ac:dyDescent="0.2">
      <c r="B606" s="17"/>
    </row>
    <row r="607" spans="2:2" ht="12.75" x14ac:dyDescent="0.2">
      <c r="B607" s="17"/>
    </row>
    <row r="608" spans="2:2" ht="12.75" x14ac:dyDescent="0.2">
      <c r="B608" s="17"/>
    </row>
    <row r="609" spans="2:2" ht="12.75" x14ac:dyDescent="0.2">
      <c r="B609" s="17"/>
    </row>
    <row r="610" spans="2:2" ht="12.75" x14ac:dyDescent="0.2">
      <c r="B610" s="17"/>
    </row>
    <row r="611" spans="2:2" ht="12.75" x14ac:dyDescent="0.2">
      <c r="B611" s="17"/>
    </row>
    <row r="612" spans="2:2" ht="12.75" x14ac:dyDescent="0.2">
      <c r="B612" s="17"/>
    </row>
    <row r="613" spans="2:2" ht="12.75" x14ac:dyDescent="0.2">
      <c r="B613" s="17"/>
    </row>
    <row r="614" spans="2:2" ht="12.75" x14ac:dyDescent="0.2">
      <c r="B614" s="17"/>
    </row>
    <row r="615" spans="2:2" ht="12.75" x14ac:dyDescent="0.2">
      <c r="B615" s="17"/>
    </row>
    <row r="616" spans="2:2" ht="12.75" x14ac:dyDescent="0.2">
      <c r="B616" s="17"/>
    </row>
    <row r="617" spans="2:2" ht="12.75" x14ac:dyDescent="0.2">
      <c r="B617" s="17"/>
    </row>
    <row r="618" spans="2:2" ht="12.75" x14ac:dyDescent="0.2">
      <c r="B618" s="17"/>
    </row>
    <row r="619" spans="2:2" ht="12.75" x14ac:dyDescent="0.2">
      <c r="B619" s="17"/>
    </row>
    <row r="620" spans="2:2" ht="12.75" x14ac:dyDescent="0.2">
      <c r="B620" s="17"/>
    </row>
    <row r="621" spans="2:2" ht="12.75" x14ac:dyDescent="0.2">
      <c r="B621" s="17"/>
    </row>
    <row r="622" spans="2:2" ht="12.75" x14ac:dyDescent="0.2">
      <c r="B622" s="17"/>
    </row>
    <row r="623" spans="2:2" ht="12.75" x14ac:dyDescent="0.2">
      <c r="B623" s="17"/>
    </row>
    <row r="624" spans="2:2" ht="12.75" x14ac:dyDescent="0.2">
      <c r="B624" s="17"/>
    </row>
    <row r="625" spans="2:2" ht="12.75" x14ac:dyDescent="0.2">
      <c r="B625" s="17"/>
    </row>
    <row r="626" spans="2:2" ht="12.75" x14ac:dyDescent="0.2">
      <c r="B626" s="17"/>
    </row>
    <row r="627" spans="2:2" ht="12.75" x14ac:dyDescent="0.2">
      <c r="B627" s="17"/>
    </row>
    <row r="628" spans="2:2" ht="12.75" x14ac:dyDescent="0.2">
      <c r="B628" s="17"/>
    </row>
    <row r="629" spans="2:2" ht="12.75" x14ac:dyDescent="0.2">
      <c r="B629" s="17"/>
    </row>
    <row r="630" spans="2:2" ht="12.75" x14ac:dyDescent="0.2">
      <c r="B630" s="17"/>
    </row>
    <row r="631" spans="2:2" ht="12.75" x14ac:dyDescent="0.2">
      <c r="B631" s="17"/>
    </row>
    <row r="632" spans="2:2" ht="12.75" x14ac:dyDescent="0.2">
      <c r="B632" s="17"/>
    </row>
    <row r="633" spans="2:2" ht="12.75" x14ac:dyDescent="0.2">
      <c r="B633" s="17"/>
    </row>
    <row r="634" spans="2:2" ht="12.75" x14ac:dyDescent="0.2">
      <c r="B634" s="17"/>
    </row>
    <row r="635" spans="2:2" ht="12.75" x14ac:dyDescent="0.2">
      <c r="B635" s="17"/>
    </row>
    <row r="636" spans="2:2" ht="12.75" x14ac:dyDescent="0.2">
      <c r="B636" s="17"/>
    </row>
    <row r="637" spans="2:2" ht="12.75" x14ac:dyDescent="0.2">
      <c r="B637" s="17"/>
    </row>
    <row r="638" spans="2:2" ht="12.75" x14ac:dyDescent="0.2">
      <c r="B638" s="17"/>
    </row>
    <row r="639" spans="2:2" ht="12.75" x14ac:dyDescent="0.2">
      <c r="B639" s="17"/>
    </row>
    <row r="640" spans="2:2" ht="12.75" x14ac:dyDescent="0.2">
      <c r="B640" s="17"/>
    </row>
    <row r="641" spans="2:2" ht="12.75" x14ac:dyDescent="0.2">
      <c r="B641" s="17"/>
    </row>
    <row r="642" spans="2:2" ht="12.75" x14ac:dyDescent="0.2">
      <c r="B642" s="17"/>
    </row>
    <row r="643" spans="2:2" ht="12.75" x14ac:dyDescent="0.2">
      <c r="B643" s="17"/>
    </row>
    <row r="644" spans="2:2" ht="12.75" x14ac:dyDescent="0.2">
      <c r="B644" s="17"/>
    </row>
    <row r="645" spans="2:2" ht="12.75" x14ac:dyDescent="0.2">
      <c r="B645" s="17"/>
    </row>
    <row r="646" spans="2:2" ht="12.75" x14ac:dyDescent="0.2">
      <c r="B646" s="17"/>
    </row>
    <row r="647" spans="2:2" ht="12.75" x14ac:dyDescent="0.2">
      <c r="B647" s="17"/>
    </row>
    <row r="648" spans="2:2" ht="12.75" x14ac:dyDescent="0.2">
      <c r="B648" s="17"/>
    </row>
    <row r="649" spans="2:2" ht="12.75" x14ac:dyDescent="0.2">
      <c r="B649" s="17"/>
    </row>
    <row r="650" spans="2:2" ht="12.75" x14ac:dyDescent="0.2">
      <c r="B650" s="17"/>
    </row>
    <row r="651" spans="2:2" ht="12.75" x14ac:dyDescent="0.2">
      <c r="B651" s="17"/>
    </row>
    <row r="652" spans="2:2" ht="12.75" x14ac:dyDescent="0.2">
      <c r="B652" s="17"/>
    </row>
    <row r="653" spans="2:2" ht="12.75" x14ac:dyDescent="0.2">
      <c r="B653" s="17"/>
    </row>
    <row r="654" spans="2:2" ht="12.75" x14ac:dyDescent="0.2">
      <c r="B654" s="17"/>
    </row>
    <row r="655" spans="2:2" ht="12.75" x14ac:dyDescent="0.2">
      <c r="B655" s="17"/>
    </row>
    <row r="656" spans="2:2" ht="12.75" x14ac:dyDescent="0.2">
      <c r="B656" s="17"/>
    </row>
    <row r="657" spans="2:2" ht="12.75" x14ac:dyDescent="0.2">
      <c r="B657" s="17"/>
    </row>
    <row r="658" spans="2:2" ht="12.75" x14ac:dyDescent="0.2">
      <c r="B658" s="17"/>
    </row>
    <row r="659" spans="2:2" ht="12.75" x14ac:dyDescent="0.2">
      <c r="B659" s="17"/>
    </row>
    <row r="660" spans="2:2" ht="12.75" x14ac:dyDescent="0.2">
      <c r="B660" s="17"/>
    </row>
    <row r="661" spans="2:2" ht="12.75" x14ac:dyDescent="0.2">
      <c r="B661" s="17"/>
    </row>
    <row r="662" spans="2:2" ht="12.75" x14ac:dyDescent="0.2">
      <c r="B662" s="17"/>
    </row>
    <row r="663" spans="2:2" ht="12.75" x14ac:dyDescent="0.2">
      <c r="B663" s="17"/>
    </row>
    <row r="664" spans="2:2" ht="12.75" x14ac:dyDescent="0.2">
      <c r="B664" s="17"/>
    </row>
    <row r="665" spans="2:2" ht="12.75" x14ac:dyDescent="0.2">
      <c r="B665" s="17"/>
    </row>
    <row r="666" spans="2:2" ht="12.75" x14ac:dyDescent="0.2">
      <c r="B666" s="17"/>
    </row>
    <row r="667" spans="2:2" ht="12.75" x14ac:dyDescent="0.2">
      <c r="B667" s="17"/>
    </row>
    <row r="668" spans="2:2" ht="12.75" x14ac:dyDescent="0.2">
      <c r="B668" s="17"/>
    </row>
    <row r="669" spans="2:2" ht="12.75" x14ac:dyDescent="0.2">
      <c r="B669" s="17"/>
    </row>
    <row r="670" spans="2:2" ht="12.75" x14ac:dyDescent="0.2">
      <c r="B670" s="17"/>
    </row>
    <row r="671" spans="2:2" ht="12.75" x14ac:dyDescent="0.2">
      <c r="B671" s="17"/>
    </row>
    <row r="672" spans="2:2" ht="12.75" x14ac:dyDescent="0.2">
      <c r="B672" s="17"/>
    </row>
    <row r="673" spans="2:2" ht="12.75" x14ac:dyDescent="0.2">
      <c r="B673" s="17"/>
    </row>
    <row r="674" spans="2:2" ht="12.75" x14ac:dyDescent="0.2">
      <c r="B674" s="17"/>
    </row>
    <row r="675" spans="2:2" ht="12.75" x14ac:dyDescent="0.2">
      <c r="B675" s="17"/>
    </row>
    <row r="676" spans="2:2" ht="12.75" x14ac:dyDescent="0.2">
      <c r="B676" s="17"/>
    </row>
    <row r="677" spans="2:2" ht="12.75" x14ac:dyDescent="0.2">
      <c r="B677" s="17"/>
    </row>
    <row r="678" spans="2:2" ht="12.75" x14ac:dyDescent="0.2">
      <c r="B678" s="17"/>
    </row>
    <row r="679" spans="2:2" ht="12.75" x14ac:dyDescent="0.2">
      <c r="B679" s="17"/>
    </row>
    <row r="680" spans="2:2" ht="12.75" x14ac:dyDescent="0.2">
      <c r="B680" s="17"/>
    </row>
    <row r="681" spans="2:2" ht="12.75" x14ac:dyDescent="0.2">
      <c r="B681" s="17"/>
    </row>
    <row r="682" spans="2:2" ht="12.75" x14ac:dyDescent="0.2">
      <c r="B682" s="17"/>
    </row>
    <row r="683" spans="2:2" ht="12.75" x14ac:dyDescent="0.2">
      <c r="B683" s="17"/>
    </row>
    <row r="684" spans="2:2" ht="12.75" x14ac:dyDescent="0.2">
      <c r="B684" s="17"/>
    </row>
    <row r="685" spans="2:2" ht="12.75" x14ac:dyDescent="0.2">
      <c r="B685" s="17"/>
    </row>
    <row r="686" spans="2:2" ht="12.75" x14ac:dyDescent="0.2">
      <c r="B686" s="17"/>
    </row>
    <row r="687" spans="2:2" ht="12.75" x14ac:dyDescent="0.2">
      <c r="B687" s="17"/>
    </row>
    <row r="688" spans="2:2" ht="12.75" x14ac:dyDescent="0.2">
      <c r="B688" s="17"/>
    </row>
    <row r="689" spans="2:2" ht="12.75" x14ac:dyDescent="0.2">
      <c r="B689" s="17"/>
    </row>
    <row r="690" spans="2:2" ht="12.75" x14ac:dyDescent="0.2">
      <c r="B690" s="17"/>
    </row>
    <row r="691" spans="2:2" ht="12.75" x14ac:dyDescent="0.2">
      <c r="B691" s="17"/>
    </row>
    <row r="692" spans="2:2" ht="12.75" x14ac:dyDescent="0.2">
      <c r="B692" s="17"/>
    </row>
    <row r="693" spans="2:2" ht="12.75" x14ac:dyDescent="0.2">
      <c r="B693" s="17"/>
    </row>
    <row r="694" spans="2:2" ht="12.75" x14ac:dyDescent="0.2">
      <c r="B694" s="17"/>
    </row>
    <row r="695" spans="2:2" ht="12.75" x14ac:dyDescent="0.2">
      <c r="B695" s="17"/>
    </row>
    <row r="696" spans="2:2" ht="12.75" x14ac:dyDescent="0.2">
      <c r="B696" s="17"/>
    </row>
    <row r="697" spans="2:2" ht="12.75" x14ac:dyDescent="0.2">
      <c r="B697" s="17"/>
    </row>
    <row r="698" spans="2:2" ht="12.75" x14ac:dyDescent="0.2">
      <c r="B698" s="17"/>
    </row>
    <row r="699" spans="2:2" ht="12.75" x14ac:dyDescent="0.2">
      <c r="B699" s="17"/>
    </row>
    <row r="700" spans="2:2" ht="12.75" x14ac:dyDescent="0.2">
      <c r="B700" s="17"/>
    </row>
    <row r="701" spans="2:2" ht="12.75" x14ac:dyDescent="0.2">
      <c r="B701" s="17"/>
    </row>
    <row r="702" spans="2:2" ht="12.75" x14ac:dyDescent="0.2">
      <c r="B702" s="17"/>
    </row>
    <row r="703" spans="2:2" ht="12.75" x14ac:dyDescent="0.2">
      <c r="B703" s="17"/>
    </row>
    <row r="704" spans="2:2" ht="12.75" x14ac:dyDescent="0.2">
      <c r="B704" s="17"/>
    </row>
    <row r="705" spans="2:2" ht="12.75" x14ac:dyDescent="0.2">
      <c r="B705" s="17"/>
    </row>
    <row r="706" spans="2:2" ht="12.75" x14ac:dyDescent="0.2">
      <c r="B706" s="17"/>
    </row>
    <row r="707" spans="2:2" ht="12.75" x14ac:dyDescent="0.2">
      <c r="B707" s="17"/>
    </row>
    <row r="708" spans="2:2" ht="12.75" x14ac:dyDescent="0.2">
      <c r="B708" s="17"/>
    </row>
    <row r="709" spans="2:2" ht="12.75" x14ac:dyDescent="0.2">
      <c r="B709" s="17"/>
    </row>
    <row r="710" spans="2:2" ht="12.75" x14ac:dyDescent="0.2">
      <c r="B710" s="17"/>
    </row>
    <row r="711" spans="2:2" ht="12.75" x14ac:dyDescent="0.2">
      <c r="B711" s="17"/>
    </row>
    <row r="712" spans="2:2" ht="12.75" x14ac:dyDescent="0.2">
      <c r="B712" s="17"/>
    </row>
    <row r="713" spans="2:2" ht="12.75" x14ac:dyDescent="0.2">
      <c r="B713" s="17"/>
    </row>
    <row r="714" spans="2:2" ht="12.75" x14ac:dyDescent="0.2">
      <c r="B714" s="17"/>
    </row>
    <row r="715" spans="2:2" ht="12.75" x14ac:dyDescent="0.2">
      <c r="B715" s="17"/>
    </row>
    <row r="716" spans="2:2" ht="12.75" x14ac:dyDescent="0.2">
      <c r="B716" s="17"/>
    </row>
    <row r="717" spans="2:2" ht="12.75" x14ac:dyDescent="0.2">
      <c r="B717" s="17"/>
    </row>
    <row r="718" spans="2:2" ht="12.75" x14ac:dyDescent="0.2">
      <c r="B718" s="17"/>
    </row>
    <row r="719" spans="2:2" ht="12.75" x14ac:dyDescent="0.2">
      <c r="B719" s="17"/>
    </row>
    <row r="720" spans="2:2" ht="12.75" x14ac:dyDescent="0.2">
      <c r="B720" s="17"/>
    </row>
    <row r="721" spans="2:2" ht="12.75" x14ac:dyDescent="0.2">
      <c r="B721" s="17"/>
    </row>
    <row r="722" spans="2:2" ht="12.75" x14ac:dyDescent="0.2">
      <c r="B722" s="17"/>
    </row>
    <row r="723" spans="2:2" ht="12.75" x14ac:dyDescent="0.2">
      <c r="B723" s="17"/>
    </row>
    <row r="724" spans="2:2" ht="12.75" x14ac:dyDescent="0.2">
      <c r="B724" s="17"/>
    </row>
    <row r="725" spans="2:2" ht="12.75" x14ac:dyDescent="0.2">
      <c r="B725" s="17"/>
    </row>
    <row r="726" spans="2:2" ht="12.75" x14ac:dyDescent="0.2">
      <c r="B726" s="17"/>
    </row>
    <row r="727" spans="2:2" ht="12.75" x14ac:dyDescent="0.2">
      <c r="B727" s="17"/>
    </row>
    <row r="728" spans="2:2" ht="12.75" x14ac:dyDescent="0.2">
      <c r="B728" s="17"/>
    </row>
    <row r="729" spans="2:2" ht="12.75" x14ac:dyDescent="0.2">
      <c r="B729" s="17"/>
    </row>
    <row r="730" spans="2:2" ht="12.75" x14ac:dyDescent="0.2">
      <c r="B730" s="17"/>
    </row>
    <row r="731" spans="2:2" ht="12.75" x14ac:dyDescent="0.2">
      <c r="B731" s="17"/>
    </row>
    <row r="732" spans="2:2" ht="12.75" x14ac:dyDescent="0.2">
      <c r="B732" s="17"/>
    </row>
    <row r="733" spans="2:2" ht="12.75" x14ac:dyDescent="0.2">
      <c r="B733" s="17"/>
    </row>
    <row r="734" spans="2:2" ht="12.75" x14ac:dyDescent="0.2">
      <c r="B734" s="17"/>
    </row>
    <row r="735" spans="2:2" ht="12.75" x14ac:dyDescent="0.2">
      <c r="B735" s="17"/>
    </row>
    <row r="736" spans="2:2" ht="12.75" x14ac:dyDescent="0.2">
      <c r="B736" s="17"/>
    </row>
    <row r="737" spans="2:2" ht="12.75" x14ac:dyDescent="0.2">
      <c r="B737" s="17"/>
    </row>
    <row r="738" spans="2:2" ht="12.75" x14ac:dyDescent="0.2">
      <c r="B738" s="17"/>
    </row>
    <row r="739" spans="2:2" ht="12.75" x14ac:dyDescent="0.2">
      <c r="B739" s="17"/>
    </row>
    <row r="740" spans="2:2" ht="12.75" x14ac:dyDescent="0.2">
      <c r="B740" s="17"/>
    </row>
    <row r="741" spans="2:2" ht="12.75" x14ac:dyDescent="0.2">
      <c r="B741" s="17"/>
    </row>
    <row r="742" spans="2:2" ht="12.75" x14ac:dyDescent="0.2">
      <c r="B742" s="17"/>
    </row>
    <row r="743" spans="2:2" ht="12.75" x14ac:dyDescent="0.2">
      <c r="B743" s="17"/>
    </row>
    <row r="744" spans="2:2" ht="12.75" x14ac:dyDescent="0.2">
      <c r="B744" s="17"/>
    </row>
    <row r="745" spans="2:2" ht="12.75" x14ac:dyDescent="0.2">
      <c r="B745" s="17"/>
    </row>
    <row r="746" spans="2:2" ht="12.75" x14ac:dyDescent="0.2">
      <c r="B746" s="17"/>
    </row>
    <row r="747" spans="2:2" ht="12.75" x14ac:dyDescent="0.2">
      <c r="B747" s="17"/>
    </row>
    <row r="748" spans="2:2" ht="12.75" x14ac:dyDescent="0.2">
      <c r="B748" s="17"/>
    </row>
    <row r="749" spans="2:2" ht="12.75" x14ac:dyDescent="0.2">
      <c r="B749" s="17"/>
    </row>
    <row r="750" spans="2:2" ht="12.75" x14ac:dyDescent="0.2">
      <c r="B750" s="17"/>
    </row>
    <row r="751" spans="2:2" ht="12.75" x14ac:dyDescent="0.2">
      <c r="B751" s="17"/>
    </row>
    <row r="752" spans="2:2" ht="12.75" x14ac:dyDescent="0.2">
      <c r="B752" s="17"/>
    </row>
    <row r="753" spans="2:2" ht="12.75" x14ac:dyDescent="0.2">
      <c r="B753" s="17"/>
    </row>
    <row r="754" spans="2:2" ht="12.75" x14ac:dyDescent="0.2">
      <c r="B754" s="17"/>
    </row>
    <row r="755" spans="2:2" ht="12.75" x14ac:dyDescent="0.2">
      <c r="B755" s="17"/>
    </row>
    <row r="756" spans="2:2" ht="12.75" x14ac:dyDescent="0.2">
      <c r="B756" s="17"/>
    </row>
    <row r="757" spans="2:2" ht="12.75" x14ac:dyDescent="0.2">
      <c r="B757" s="17"/>
    </row>
    <row r="758" spans="2:2" ht="12.75" x14ac:dyDescent="0.2">
      <c r="B758" s="17"/>
    </row>
    <row r="759" spans="2:2" ht="12.75" x14ac:dyDescent="0.2">
      <c r="B759" s="17"/>
    </row>
    <row r="760" spans="2:2" ht="12.75" x14ac:dyDescent="0.2">
      <c r="B760" s="17"/>
    </row>
    <row r="761" spans="2:2" ht="12.75" x14ac:dyDescent="0.2">
      <c r="B761" s="17"/>
    </row>
    <row r="762" spans="2:2" ht="12.75" x14ac:dyDescent="0.2">
      <c r="B762" s="17"/>
    </row>
    <row r="763" spans="2:2" ht="12.75" x14ac:dyDescent="0.2">
      <c r="B763" s="17"/>
    </row>
    <row r="764" spans="2:2" ht="12.75" x14ac:dyDescent="0.2">
      <c r="B764" s="17"/>
    </row>
    <row r="765" spans="2:2" ht="12.75" x14ac:dyDescent="0.2">
      <c r="B765" s="17"/>
    </row>
    <row r="766" spans="2:2" ht="12.75" x14ac:dyDescent="0.2">
      <c r="B766" s="17"/>
    </row>
    <row r="767" spans="2:2" ht="12.75" x14ac:dyDescent="0.2">
      <c r="B767" s="17"/>
    </row>
    <row r="768" spans="2:2" ht="12.75" x14ac:dyDescent="0.2">
      <c r="B768" s="17"/>
    </row>
    <row r="769" spans="2:2" ht="12.75" x14ac:dyDescent="0.2">
      <c r="B769" s="17"/>
    </row>
    <row r="770" spans="2:2" ht="12.75" x14ac:dyDescent="0.2">
      <c r="B770" s="17"/>
    </row>
    <row r="771" spans="2:2" ht="12.75" x14ac:dyDescent="0.2">
      <c r="B771" s="17"/>
    </row>
    <row r="772" spans="2:2" ht="12.75" x14ac:dyDescent="0.2">
      <c r="B772" s="17"/>
    </row>
    <row r="773" spans="2:2" ht="12.75" x14ac:dyDescent="0.2">
      <c r="B773" s="17"/>
    </row>
    <row r="774" spans="2:2" ht="12.75" x14ac:dyDescent="0.2">
      <c r="B774" s="17"/>
    </row>
    <row r="775" spans="2:2" ht="12.75" x14ac:dyDescent="0.2">
      <c r="B775" s="17"/>
    </row>
    <row r="776" spans="2:2" ht="12.75" x14ac:dyDescent="0.2">
      <c r="B776" s="17"/>
    </row>
    <row r="777" spans="2:2" ht="12.75" x14ac:dyDescent="0.2">
      <c r="B777" s="17"/>
    </row>
    <row r="778" spans="2:2" ht="12.75" x14ac:dyDescent="0.2">
      <c r="B778" s="17"/>
    </row>
    <row r="779" spans="2:2" ht="12.75" x14ac:dyDescent="0.2">
      <c r="B779" s="17"/>
    </row>
    <row r="780" spans="2:2" ht="12.75" x14ac:dyDescent="0.2">
      <c r="B780" s="17"/>
    </row>
    <row r="781" spans="2:2" ht="12.75" x14ac:dyDescent="0.2">
      <c r="B781" s="17"/>
    </row>
    <row r="782" spans="2:2" ht="12.75" x14ac:dyDescent="0.2">
      <c r="B782" s="17"/>
    </row>
    <row r="783" spans="2:2" ht="12.75" x14ac:dyDescent="0.2">
      <c r="B783" s="17"/>
    </row>
    <row r="784" spans="2:2" ht="12.75" x14ac:dyDescent="0.2">
      <c r="B784" s="17"/>
    </row>
    <row r="785" spans="2:2" ht="12.75" x14ac:dyDescent="0.2">
      <c r="B785" s="17"/>
    </row>
    <row r="786" spans="2:2" ht="12.75" x14ac:dyDescent="0.2">
      <c r="B786" s="17"/>
    </row>
    <row r="787" spans="2:2" ht="12.75" x14ac:dyDescent="0.2">
      <c r="B787" s="17"/>
    </row>
    <row r="788" spans="2:2" ht="12.75" x14ac:dyDescent="0.2">
      <c r="B788" s="17"/>
    </row>
    <row r="789" spans="2:2" ht="12.75" x14ac:dyDescent="0.2">
      <c r="B789" s="17"/>
    </row>
    <row r="790" spans="2:2" ht="12.75" x14ac:dyDescent="0.2">
      <c r="B790" s="17"/>
    </row>
    <row r="791" spans="2:2" ht="12.75" x14ac:dyDescent="0.2">
      <c r="B791" s="17"/>
    </row>
    <row r="792" spans="2:2" ht="12.75" x14ac:dyDescent="0.2">
      <c r="B792" s="17"/>
    </row>
    <row r="793" spans="2:2" ht="12.75" x14ac:dyDescent="0.2">
      <c r="B793" s="17"/>
    </row>
    <row r="794" spans="2:2" ht="12.75" x14ac:dyDescent="0.2">
      <c r="B794" s="17"/>
    </row>
    <row r="795" spans="2:2" ht="12.75" x14ac:dyDescent="0.2">
      <c r="B795" s="17"/>
    </row>
    <row r="796" spans="2:2" ht="12.75" x14ac:dyDescent="0.2">
      <c r="B796" s="17"/>
    </row>
    <row r="797" spans="2:2" ht="12.75" x14ac:dyDescent="0.2">
      <c r="B797" s="17"/>
    </row>
    <row r="798" spans="2:2" ht="12.75" x14ac:dyDescent="0.2">
      <c r="B798" s="17"/>
    </row>
    <row r="799" spans="2:2" ht="12.75" x14ac:dyDescent="0.2">
      <c r="B799" s="17"/>
    </row>
    <row r="800" spans="2:2" ht="12.75" x14ac:dyDescent="0.2">
      <c r="B800" s="17"/>
    </row>
    <row r="801" spans="2:2" ht="12.75" x14ac:dyDescent="0.2">
      <c r="B801" s="17"/>
    </row>
    <row r="802" spans="2:2" ht="12.75" x14ac:dyDescent="0.2">
      <c r="B802" s="17"/>
    </row>
    <row r="803" spans="2:2" ht="12.75" x14ac:dyDescent="0.2">
      <c r="B803" s="17"/>
    </row>
    <row r="804" spans="2:2" ht="12.75" x14ac:dyDescent="0.2">
      <c r="B804" s="17"/>
    </row>
    <row r="805" spans="2:2" ht="12.75" x14ac:dyDescent="0.2">
      <c r="B805" s="17"/>
    </row>
    <row r="806" spans="2:2" ht="12.75" x14ac:dyDescent="0.2">
      <c r="B806" s="17"/>
    </row>
    <row r="807" spans="2:2" ht="12.75" x14ac:dyDescent="0.2">
      <c r="B807" s="17"/>
    </row>
    <row r="808" spans="2:2" ht="12.75" x14ac:dyDescent="0.2">
      <c r="B808" s="17"/>
    </row>
    <row r="809" spans="2:2" ht="12.75" x14ac:dyDescent="0.2">
      <c r="B809" s="17"/>
    </row>
    <row r="810" spans="2:2" ht="12.75" x14ac:dyDescent="0.2">
      <c r="B810" s="17"/>
    </row>
    <row r="811" spans="2:2" ht="12.75" x14ac:dyDescent="0.2">
      <c r="B811" s="17"/>
    </row>
    <row r="812" spans="2:2" ht="12.75" x14ac:dyDescent="0.2">
      <c r="B812" s="17"/>
    </row>
    <row r="813" spans="2:2" ht="12.75" x14ac:dyDescent="0.2">
      <c r="B813" s="17"/>
    </row>
    <row r="814" spans="2:2" ht="12.75" x14ac:dyDescent="0.2">
      <c r="B814" s="17"/>
    </row>
    <row r="815" spans="2:2" ht="12.75" x14ac:dyDescent="0.2">
      <c r="B815" s="17"/>
    </row>
    <row r="816" spans="2:2" ht="12.75" x14ac:dyDescent="0.2">
      <c r="B816" s="17"/>
    </row>
    <row r="817" spans="2:2" ht="12.75" x14ac:dyDescent="0.2">
      <c r="B817" s="17"/>
    </row>
    <row r="818" spans="2:2" ht="12.75" x14ac:dyDescent="0.2">
      <c r="B818" s="17"/>
    </row>
    <row r="819" spans="2:2" ht="12.75" x14ac:dyDescent="0.2">
      <c r="B819" s="17"/>
    </row>
    <row r="820" spans="2:2" ht="12.75" x14ac:dyDescent="0.2">
      <c r="B820" s="17"/>
    </row>
    <row r="821" spans="2:2" ht="12.75" x14ac:dyDescent="0.2">
      <c r="B821" s="17"/>
    </row>
    <row r="822" spans="2:2" ht="12.75" x14ac:dyDescent="0.2">
      <c r="B822" s="17"/>
    </row>
    <row r="823" spans="2:2" ht="12.75" x14ac:dyDescent="0.2">
      <c r="B823" s="17"/>
    </row>
    <row r="824" spans="2:2" ht="12.75" x14ac:dyDescent="0.2">
      <c r="B824" s="17"/>
    </row>
    <row r="825" spans="2:2" ht="12.75" x14ac:dyDescent="0.2">
      <c r="B825" s="17"/>
    </row>
    <row r="826" spans="2:2" ht="12.75" x14ac:dyDescent="0.2">
      <c r="B826" s="17"/>
    </row>
    <row r="827" spans="2:2" ht="12.75" x14ac:dyDescent="0.2">
      <c r="B827" s="17"/>
    </row>
    <row r="828" spans="2:2" ht="12.75" x14ac:dyDescent="0.2">
      <c r="B828" s="17"/>
    </row>
    <row r="829" spans="2:2" ht="12.75" x14ac:dyDescent="0.2">
      <c r="B829" s="17"/>
    </row>
    <row r="830" spans="2:2" ht="12.75" x14ac:dyDescent="0.2">
      <c r="B830" s="17"/>
    </row>
    <row r="831" spans="2:2" ht="12.75" x14ac:dyDescent="0.2">
      <c r="B831" s="17"/>
    </row>
    <row r="832" spans="2:2" ht="12.75" x14ac:dyDescent="0.2">
      <c r="B832" s="17"/>
    </row>
    <row r="833" spans="2:2" ht="12.75" x14ac:dyDescent="0.2">
      <c r="B833" s="17"/>
    </row>
    <row r="834" spans="2:2" ht="12.75" x14ac:dyDescent="0.2">
      <c r="B834" s="17"/>
    </row>
    <row r="835" spans="2:2" ht="12.75" x14ac:dyDescent="0.2">
      <c r="B835" s="17"/>
    </row>
    <row r="836" spans="2:2" ht="12.75" x14ac:dyDescent="0.2">
      <c r="B836" s="17"/>
    </row>
    <row r="837" spans="2:2" ht="12.75" x14ac:dyDescent="0.2">
      <c r="B837" s="17"/>
    </row>
    <row r="838" spans="2:2" ht="12.75" x14ac:dyDescent="0.2">
      <c r="B838" s="17"/>
    </row>
    <row r="839" spans="2:2" ht="12.75" x14ac:dyDescent="0.2">
      <c r="B839" s="17"/>
    </row>
    <row r="840" spans="2:2" ht="12.75" x14ac:dyDescent="0.2">
      <c r="B840" s="17"/>
    </row>
    <row r="841" spans="2:2" ht="12.75" x14ac:dyDescent="0.2">
      <c r="B841" s="17"/>
    </row>
    <row r="842" spans="2:2" ht="12.75" x14ac:dyDescent="0.2">
      <c r="B842" s="17"/>
    </row>
    <row r="843" spans="2:2" ht="12.75" x14ac:dyDescent="0.2">
      <c r="B843" s="17"/>
    </row>
    <row r="844" spans="2:2" ht="12.75" x14ac:dyDescent="0.2">
      <c r="B844" s="17"/>
    </row>
    <row r="845" spans="2:2" ht="12.75" x14ac:dyDescent="0.2">
      <c r="B845" s="17"/>
    </row>
    <row r="846" spans="2:2" ht="12.75" x14ac:dyDescent="0.2">
      <c r="B846" s="17"/>
    </row>
    <row r="847" spans="2:2" ht="12.75" x14ac:dyDescent="0.2">
      <c r="B847" s="17"/>
    </row>
    <row r="848" spans="2:2" ht="12.75" x14ac:dyDescent="0.2">
      <c r="B848" s="17"/>
    </row>
    <row r="849" spans="2:2" ht="12.75" x14ac:dyDescent="0.2">
      <c r="B849" s="17"/>
    </row>
    <row r="850" spans="2:2" ht="12.75" x14ac:dyDescent="0.2">
      <c r="B850" s="17"/>
    </row>
    <row r="851" spans="2:2" ht="12.75" x14ac:dyDescent="0.2">
      <c r="B851" s="17"/>
    </row>
    <row r="852" spans="2:2" ht="12.75" x14ac:dyDescent="0.2">
      <c r="B852" s="17"/>
    </row>
    <row r="853" spans="2:2" ht="12.75" x14ac:dyDescent="0.2">
      <c r="B853" s="17"/>
    </row>
    <row r="854" spans="2:2" ht="12.75" x14ac:dyDescent="0.2">
      <c r="B854" s="17"/>
    </row>
    <row r="855" spans="2:2" ht="12.75" x14ac:dyDescent="0.2">
      <c r="B855" s="17"/>
    </row>
    <row r="856" spans="2:2" ht="12.75" x14ac:dyDescent="0.2">
      <c r="B856" s="17"/>
    </row>
    <row r="857" spans="2:2" ht="12.75" x14ac:dyDescent="0.2">
      <c r="B857" s="17"/>
    </row>
    <row r="858" spans="2:2" ht="12.75" x14ac:dyDescent="0.2">
      <c r="B858" s="17"/>
    </row>
    <row r="859" spans="2:2" ht="12.75" x14ac:dyDescent="0.2">
      <c r="B859" s="17"/>
    </row>
    <row r="860" spans="2:2" ht="12.75" x14ac:dyDescent="0.2">
      <c r="B860" s="17"/>
    </row>
    <row r="861" spans="2:2" ht="12.75" x14ac:dyDescent="0.2">
      <c r="B861" s="17"/>
    </row>
    <row r="862" spans="2:2" ht="12.75" x14ac:dyDescent="0.2">
      <c r="B862" s="17"/>
    </row>
    <row r="863" spans="2:2" ht="12.75" x14ac:dyDescent="0.2">
      <c r="B863" s="17"/>
    </row>
    <row r="864" spans="2:2" ht="12.75" x14ac:dyDescent="0.2">
      <c r="B864" s="17"/>
    </row>
    <row r="865" spans="2:2" ht="12.75" x14ac:dyDescent="0.2">
      <c r="B865" s="17"/>
    </row>
    <row r="866" spans="2:2" ht="12.75" x14ac:dyDescent="0.2">
      <c r="B866" s="17"/>
    </row>
    <row r="867" spans="2:2" ht="12.75" x14ac:dyDescent="0.2">
      <c r="B867" s="17"/>
    </row>
    <row r="868" spans="2:2" ht="12.75" x14ac:dyDescent="0.2">
      <c r="B868" s="17"/>
    </row>
    <row r="869" spans="2:2" ht="12.75" x14ac:dyDescent="0.2">
      <c r="B869" s="17"/>
    </row>
    <row r="870" spans="2:2" ht="12.75" x14ac:dyDescent="0.2">
      <c r="B870" s="17"/>
    </row>
    <row r="871" spans="2:2" ht="12.75" x14ac:dyDescent="0.2">
      <c r="B871" s="17"/>
    </row>
    <row r="872" spans="2:2" ht="12.75" x14ac:dyDescent="0.2">
      <c r="B872" s="17"/>
    </row>
    <row r="873" spans="2:2" ht="12.75" x14ac:dyDescent="0.2">
      <c r="B873" s="17"/>
    </row>
    <row r="874" spans="2:2" ht="12.75" x14ac:dyDescent="0.2">
      <c r="B874" s="17"/>
    </row>
    <row r="875" spans="2:2" ht="12.75" x14ac:dyDescent="0.2">
      <c r="B875" s="17"/>
    </row>
    <row r="876" spans="2:2" ht="12.75" x14ac:dyDescent="0.2">
      <c r="B876" s="17"/>
    </row>
    <row r="877" spans="2:2" ht="12.75" x14ac:dyDescent="0.2">
      <c r="B877" s="17"/>
    </row>
    <row r="878" spans="2:2" ht="12.75" x14ac:dyDescent="0.2">
      <c r="B878" s="17"/>
    </row>
    <row r="879" spans="2:2" ht="12.75" x14ac:dyDescent="0.2">
      <c r="B879" s="17"/>
    </row>
    <row r="880" spans="2:2" ht="12.75" x14ac:dyDescent="0.2">
      <c r="B880" s="17"/>
    </row>
    <row r="881" spans="2:2" ht="12.75" x14ac:dyDescent="0.2">
      <c r="B881" s="17"/>
    </row>
    <row r="882" spans="2:2" ht="12.75" x14ac:dyDescent="0.2">
      <c r="B882" s="17"/>
    </row>
    <row r="883" spans="2:2" ht="12.75" x14ac:dyDescent="0.2">
      <c r="B883" s="17"/>
    </row>
    <row r="884" spans="2:2" ht="12.75" x14ac:dyDescent="0.2">
      <c r="B884" s="17"/>
    </row>
    <row r="885" spans="2:2" ht="12.75" x14ac:dyDescent="0.2">
      <c r="B885" s="17"/>
    </row>
    <row r="886" spans="2:2" ht="12.75" x14ac:dyDescent="0.2">
      <c r="B886" s="17"/>
    </row>
    <row r="887" spans="2:2" ht="12.75" x14ac:dyDescent="0.2">
      <c r="B887" s="17"/>
    </row>
    <row r="888" spans="2:2" ht="12.75" x14ac:dyDescent="0.2">
      <c r="B888" s="17"/>
    </row>
    <row r="889" spans="2:2" ht="12.75" x14ac:dyDescent="0.2">
      <c r="B889" s="17"/>
    </row>
    <row r="890" spans="2:2" ht="12.75" x14ac:dyDescent="0.2">
      <c r="B890" s="17"/>
    </row>
    <row r="891" spans="2:2" ht="12.75" x14ac:dyDescent="0.2">
      <c r="B891" s="17"/>
    </row>
    <row r="892" spans="2:2" ht="12.75" x14ac:dyDescent="0.2">
      <c r="B892" s="17"/>
    </row>
    <row r="893" spans="2:2" ht="12.75" x14ac:dyDescent="0.2">
      <c r="B893" s="17"/>
    </row>
    <row r="894" spans="2:2" ht="12.75" x14ac:dyDescent="0.2">
      <c r="B894" s="17"/>
    </row>
    <row r="895" spans="2:2" ht="12.75" x14ac:dyDescent="0.2">
      <c r="B895" s="17"/>
    </row>
    <row r="896" spans="2:2" ht="12.75" x14ac:dyDescent="0.2">
      <c r="B896" s="17"/>
    </row>
    <row r="897" spans="2:2" ht="12.75" x14ac:dyDescent="0.2">
      <c r="B897" s="17"/>
    </row>
    <row r="898" spans="2:2" ht="12.75" x14ac:dyDescent="0.2">
      <c r="B898" s="17"/>
    </row>
    <row r="899" spans="2:2" ht="12.75" x14ac:dyDescent="0.2">
      <c r="B899" s="17"/>
    </row>
    <row r="900" spans="2:2" ht="12.75" x14ac:dyDescent="0.2">
      <c r="B900" s="17"/>
    </row>
    <row r="901" spans="2:2" ht="12.75" x14ac:dyDescent="0.2">
      <c r="B901" s="17"/>
    </row>
    <row r="902" spans="2:2" ht="12.75" x14ac:dyDescent="0.2">
      <c r="B902" s="17"/>
    </row>
    <row r="903" spans="2:2" ht="12.75" x14ac:dyDescent="0.2">
      <c r="B903" s="17"/>
    </row>
    <row r="904" spans="2:2" ht="12.75" x14ac:dyDescent="0.2">
      <c r="B904" s="17"/>
    </row>
    <row r="905" spans="2:2" ht="12.75" x14ac:dyDescent="0.2">
      <c r="B905" s="17"/>
    </row>
    <row r="906" spans="2:2" ht="12.75" x14ac:dyDescent="0.2">
      <c r="B906" s="17"/>
    </row>
    <row r="907" spans="2:2" ht="12.75" x14ac:dyDescent="0.2">
      <c r="B907" s="17"/>
    </row>
    <row r="908" spans="2:2" ht="12.75" x14ac:dyDescent="0.2">
      <c r="B908" s="17"/>
    </row>
    <row r="909" spans="2:2" ht="12.75" x14ac:dyDescent="0.2">
      <c r="B909" s="17"/>
    </row>
    <row r="910" spans="2:2" ht="12.75" x14ac:dyDescent="0.2">
      <c r="B910" s="17"/>
    </row>
    <row r="911" spans="2:2" ht="12.75" x14ac:dyDescent="0.2">
      <c r="B911" s="17"/>
    </row>
    <row r="912" spans="2:2" ht="12.75" x14ac:dyDescent="0.2">
      <c r="B912" s="17"/>
    </row>
    <row r="913" spans="2:2" ht="12.75" x14ac:dyDescent="0.2">
      <c r="B913" s="17"/>
    </row>
    <row r="914" spans="2:2" ht="12.75" x14ac:dyDescent="0.2">
      <c r="B914" s="17"/>
    </row>
    <row r="915" spans="2:2" ht="12.75" x14ac:dyDescent="0.2">
      <c r="B915" s="17"/>
    </row>
    <row r="916" spans="2:2" ht="12.75" x14ac:dyDescent="0.2">
      <c r="B916" s="17"/>
    </row>
    <row r="917" spans="2:2" ht="12.75" x14ac:dyDescent="0.2">
      <c r="B917" s="17"/>
    </row>
    <row r="918" spans="2:2" ht="12.75" x14ac:dyDescent="0.2">
      <c r="B918" s="17"/>
    </row>
    <row r="919" spans="2:2" ht="12.75" x14ac:dyDescent="0.2">
      <c r="B919" s="17"/>
    </row>
    <row r="920" spans="2:2" ht="12.75" x14ac:dyDescent="0.2">
      <c r="B920" s="17"/>
    </row>
    <row r="921" spans="2:2" ht="12.75" x14ac:dyDescent="0.2">
      <c r="B921" s="17"/>
    </row>
    <row r="922" spans="2:2" ht="12.75" x14ac:dyDescent="0.2">
      <c r="B922" s="17"/>
    </row>
    <row r="923" spans="2:2" ht="12.75" x14ac:dyDescent="0.2">
      <c r="B923" s="17"/>
    </row>
    <row r="924" spans="2:2" ht="12.75" x14ac:dyDescent="0.2">
      <c r="B924" s="17"/>
    </row>
    <row r="925" spans="2:2" ht="12.75" x14ac:dyDescent="0.2">
      <c r="B925" s="17"/>
    </row>
    <row r="926" spans="2:2" ht="12.75" x14ac:dyDescent="0.2">
      <c r="B926" s="17"/>
    </row>
    <row r="927" spans="2:2" ht="12.75" x14ac:dyDescent="0.2">
      <c r="B927" s="17"/>
    </row>
    <row r="928" spans="2:2" ht="12.75" x14ac:dyDescent="0.2">
      <c r="B928" s="17"/>
    </row>
    <row r="929" spans="2:2" ht="12.75" x14ac:dyDescent="0.2">
      <c r="B929" s="17"/>
    </row>
    <row r="930" spans="2:2" ht="12.75" x14ac:dyDescent="0.2">
      <c r="B930" s="17"/>
    </row>
    <row r="931" spans="2:2" ht="12.75" x14ac:dyDescent="0.2">
      <c r="B931" s="17"/>
    </row>
    <row r="932" spans="2:2" ht="12.75" x14ac:dyDescent="0.2">
      <c r="B932" s="17"/>
    </row>
    <row r="933" spans="2:2" ht="12.75" x14ac:dyDescent="0.2">
      <c r="B933" s="17"/>
    </row>
    <row r="934" spans="2:2" ht="12.75" x14ac:dyDescent="0.2">
      <c r="B934" s="17"/>
    </row>
    <row r="935" spans="2:2" ht="12.75" x14ac:dyDescent="0.2">
      <c r="B935" s="17"/>
    </row>
    <row r="936" spans="2:2" ht="12.75" x14ac:dyDescent="0.2">
      <c r="B936" s="17"/>
    </row>
    <row r="937" spans="2:2" ht="12.75" x14ac:dyDescent="0.2">
      <c r="B937" s="17"/>
    </row>
    <row r="938" spans="2:2" ht="12.75" x14ac:dyDescent="0.2">
      <c r="B938" s="17"/>
    </row>
    <row r="939" spans="2:2" ht="12.75" x14ac:dyDescent="0.2">
      <c r="B939" s="17"/>
    </row>
    <row r="940" spans="2:2" ht="12.75" x14ac:dyDescent="0.2">
      <c r="B940" s="17"/>
    </row>
    <row r="941" spans="2:2" ht="12.75" x14ac:dyDescent="0.2">
      <c r="B941" s="17"/>
    </row>
    <row r="942" spans="2:2" ht="12.75" x14ac:dyDescent="0.2">
      <c r="B942" s="17"/>
    </row>
    <row r="943" spans="2:2" ht="12.75" x14ac:dyDescent="0.2">
      <c r="B943" s="17"/>
    </row>
    <row r="944" spans="2:2" ht="12.75" x14ac:dyDescent="0.2">
      <c r="B944" s="17"/>
    </row>
    <row r="945" spans="2:2" ht="12.75" x14ac:dyDescent="0.2">
      <c r="B945" s="17"/>
    </row>
    <row r="946" spans="2:2" ht="12.75" x14ac:dyDescent="0.2">
      <c r="B946" s="17"/>
    </row>
    <row r="947" spans="2:2" ht="12.75" x14ac:dyDescent="0.2">
      <c r="B947" s="17"/>
    </row>
    <row r="948" spans="2:2" ht="12.75" x14ac:dyDescent="0.2">
      <c r="B948" s="17"/>
    </row>
    <row r="949" spans="2:2" ht="12.75" x14ac:dyDescent="0.2">
      <c r="B949" s="17"/>
    </row>
    <row r="950" spans="2:2" ht="12.75" x14ac:dyDescent="0.2">
      <c r="B950" s="17"/>
    </row>
    <row r="951" spans="2:2" ht="12.75" x14ac:dyDescent="0.2">
      <c r="B951" s="17"/>
    </row>
    <row r="952" spans="2:2" ht="12.75" x14ac:dyDescent="0.2">
      <c r="B952" s="17"/>
    </row>
    <row r="953" spans="2:2" ht="12.75" x14ac:dyDescent="0.2">
      <c r="B953" s="17"/>
    </row>
    <row r="954" spans="2:2" ht="12.75" x14ac:dyDescent="0.2">
      <c r="B954" s="17"/>
    </row>
    <row r="955" spans="2:2" ht="12.75" x14ac:dyDescent="0.2">
      <c r="B955" s="17"/>
    </row>
    <row r="956" spans="2:2" ht="12.75" x14ac:dyDescent="0.2">
      <c r="B956" s="17"/>
    </row>
    <row r="957" spans="2:2" ht="12.75" x14ac:dyDescent="0.2">
      <c r="B957" s="17"/>
    </row>
    <row r="958" spans="2:2" ht="12.75" x14ac:dyDescent="0.2">
      <c r="B958" s="17"/>
    </row>
    <row r="959" spans="2:2" ht="12.75" x14ac:dyDescent="0.2">
      <c r="B959" s="17"/>
    </row>
    <row r="960" spans="2:2" ht="12.75" x14ac:dyDescent="0.2">
      <c r="B960" s="17"/>
    </row>
    <row r="961" spans="2:2" ht="12.75" x14ac:dyDescent="0.2">
      <c r="B961" s="17"/>
    </row>
    <row r="962" spans="2:2" ht="12.75" x14ac:dyDescent="0.2">
      <c r="B962" s="17"/>
    </row>
    <row r="963" spans="2:2" ht="12.75" x14ac:dyDescent="0.2">
      <c r="B963" s="17"/>
    </row>
    <row r="964" spans="2:2" ht="12.75" x14ac:dyDescent="0.2">
      <c r="B964" s="17"/>
    </row>
    <row r="965" spans="2:2" ht="12.75" x14ac:dyDescent="0.2">
      <c r="B965" s="17"/>
    </row>
    <row r="966" spans="2:2" ht="12.75" x14ac:dyDescent="0.2">
      <c r="B966" s="17"/>
    </row>
    <row r="967" spans="2:2" ht="12.75" x14ac:dyDescent="0.2">
      <c r="B967" s="17"/>
    </row>
    <row r="968" spans="2:2" ht="12.75" x14ac:dyDescent="0.2">
      <c r="B968" s="17"/>
    </row>
    <row r="969" spans="2:2" ht="12.75" x14ac:dyDescent="0.2">
      <c r="B969" s="17"/>
    </row>
    <row r="970" spans="2:2" ht="12.75" x14ac:dyDescent="0.2">
      <c r="B970" s="17"/>
    </row>
    <row r="971" spans="2:2" ht="12.75" x14ac:dyDescent="0.2">
      <c r="B971" s="17"/>
    </row>
    <row r="972" spans="2:2" ht="12.75" x14ac:dyDescent="0.2">
      <c r="B972" s="17"/>
    </row>
    <row r="973" spans="2:2" ht="12.75" x14ac:dyDescent="0.2">
      <c r="B973" s="17"/>
    </row>
    <row r="974" spans="2:2" ht="12.75" x14ac:dyDescent="0.2">
      <c r="B974" s="17"/>
    </row>
    <row r="975" spans="2:2" ht="12.75" x14ac:dyDescent="0.2">
      <c r="B975" s="17"/>
    </row>
    <row r="976" spans="2:2" ht="12.75" x14ac:dyDescent="0.2">
      <c r="B976" s="17"/>
    </row>
    <row r="977" spans="2:2" ht="12.75" x14ac:dyDescent="0.2">
      <c r="B977" s="17"/>
    </row>
    <row r="978" spans="2:2" ht="12.75" x14ac:dyDescent="0.2">
      <c r="B978" s="17"/>
    </row>
    <row r="979" spans="2:2" ht="12.75" x14ac:dyDescent="0.2">
      <c r="B979" s="17"/>
    </row>
    <row r="980" spans="2:2" ht="12.75" x14ac:dyDescent="0.2">
      <c r="B980" s="17"/>
    </row>
    <row r="981" spans="2:2" ht="12.75" x14ac:dyDescent="0.2">
      <c r="B981" s="17"/>
    </row>
    <row r="982" spans="2:2" ht="12.75" x14ac:dyDescent="0.2">
      <c r="B982" s="17"/>
    </row>
    <row r="983" spans="2:2" ht="12.75" x14ac:dyDescent="0.2">
      <c r="B983" s="17"/>
    </row>
    <row r="984" spans="2:2" ht="12.75" x14ac:dyDescent="0.2">
      <c r="B984" s="17"/>
    </row>
    <row r="985" spans="2:2" ht="12.75" x14ac:dyDescent="0.2">
      <c r="B985" s="17"/>
    </row>
    <row r="986" spans="2:2" ht="12.75" x14ac:dyDescent="0.2">
      <c r="B986" s="17"/>
    </row>
    <row r="987" spans="2:2" ht="12.75" x14ac:dyDescent="0.2">
      <c r="B987" s="17"/>
    </row>
    <row r="988" spans="2:2" ht="12.75" x14ac:dyDescent="0.2">
      <c r="B988" s="17"/>
    </row>
    <row r="989" spans="2:2" ht="12.75" x14ac:dyDescent="0.2">
      <c r="B989" s="17"/>
    </row>
    <row r="990" spans="2:2" ht="12.75" x14ac:dyDescent="0.2">
      <c r="B990" s="17"/>
    </row>
    <row r="991" spans="2:2" ht="12.75" x14ac:dyDescent="0.2">
      <c r="B991" s="17"/>
    </row>
    <row r="992" spans="2:2" ht="12.75" x14ac:dyDescent="0.2">
      <c r="B992" s="17"/>
    </row>
    <row r="993" spans="2:2" ht="12.75" x14ac:dyDescent="0.2">
      <c r="B993" s="17"/>
    </row>
    <row r="994" spans="2:2" ht="12.75" x14ac:dyDescent="0.2">
      <c r="B994" s="17"/>
    </row>
    <row r="995" spans="2:2" ht="12.75" x14ac:dyDescent="0.2">
      <c r="B995" s="17"/>
    </row>
    <row r="996" spans="2:2" ht="12.75" x14ac:dyDescent="0.2">
      <c r="B996" s="17"/>
    </row>
    <row r="997" spans="2:2" ht="12.75" x14ac:dyDescent="0.2">
      <c r="B997" s="17"/>
    </row>
    <row r="998" spans="2:2" ht="12.75" x14ac:dyDescent="0.2">
      <c r="B998" s="17"/>
    </row>
    <row r="999" spans="2:2" ht="12.75" x14ac:dyDescent="0.2">
      <c r="B999" s="17"/>
    </row>
    <row r="1000" spans="2:2" ht="12.75" x14ac:dyDescent="0.2">
      <c r="B1000" s="17"/>
    </row>
    <row r="1001" spans="2:2" ht="12.75" x14ac:dyDescent="0.2">
      <c r="B1001" s="17"/>
    </row>
    <row r="1002" spans="2:2" ht="12.75" x14ac:dyDescent="0.2">
      <c r="B1002" s="17"/>
    </row>
    <row r="1003" spans="2:2" ht="12.75" x14ac:dyDescent="0.2">
      <c r="B1003" s="17"/>
    </row>
    <row r="1004" spans="2:2" ht="12.75" x14ac:dyDescent="0.2">
      <c r="B1004" s="17"/>
    </row>
    <row r="1005" spans="2:2" ht="12.75" x14ac:dyDescent="0.2">
      <c r="B1005" s="17"/>
    </row>
    <row r="1006" spans="2:2" ht="12.75" x14ac:dyDescent="0.2">
      <c r="B1006" s="17"/>
    </row>
    <row r="1007" spans="2:2" ht="12.75" x14ac:dyDescent="0.2">
      <c r="B1007" s="17"/>
    </row>
    <row r="1008" spans="2:2" ht="12.75" x14ac:dyDescent="0.2">
      <c r="B1008" s="17"/>
    </row>
    <row r="1009" spans="2:2" ht="12.75" x14ac:dyDescent="0.2">
      <c r="B1009" s="1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1"/>
  <sheetViews>
    <sheetView topLeftCell="A14" workbookViewId="0">
      <selection activeCell="B22" sqref="B22"/>
    </sheetView>
  </sheetViews>
  <sheetFormatPr defaultColWidth="12.5703125" defaultRowHeight="15.75" customHeight="1" x14ac:dyDescent="0.2"/>
  <cols>
    <col min="1" max="1" width="34.85546875" customWidth="1"/>
    <col min="2" max="2" width="14.28515625" customWidth="1"/>
    <col min="3" max="3" width="9.42578125" customWidth="1"/>
    <col min="4" max="4" width="10.42578125" customWidth="1"/>
    <col min="5" max="5" width="13" customWidth="1"/>
    <col min="6" max="6" width="10.42578125" customWidth="1"/>
    <col min="7" max="7" width="11.5703125" customWidth="1"/>
    <col min="8" max="8" width="11" customWidth="1"/>
    <col min="9" max="9" width="17.85546875" customWidth="1"/>
    <col min="10" max="10" width="17" customWidth="1"/>
    <col min="11" max="11" width="16.42578125" customWidth="1"/>
    <col min="12" max="12" width="12.7109375" customWidth="1"/>
    <col min="13" max="13" width="19.5703125" customWidth="1"/>
  </cols>
  <sheetData>
    <row r="1" spans="1:28" ht="12.75" x14ac:dyDescent="0.2">
      <c r="A1" s="9" t="s">
        <v>15</v>
      </c>
    </row>
    <row r="2" spans="1:28" ht="12.75" x14ac:dyDescent="0.2">
      <c r="A2" s="10" t="s">
        <v>16</v>
      </c>
      <c r="B2" s="7">
        <f>'SNS configuration'!C14</f>
        <v>1.2</v>
      </c>
    </row>
    <row r="3" spans="1:28" ht="12.75" x14ac:dyDescent="0.2">
      <c r="A3" s="10" t="s">
        <v>17</v>
      </c>
      <c r="B3" s="11">
        <f>'SNS configuration'!C12</f>
        <v>0.5</v>
      </c>
    </row>
    <row r="4" spans="1:28" ht="12.75" x14ac:dyDescent="0.2">
      <c r="A4" s="10" t="s">
        <v>18</v>
      </c>
      <c r="B4" s="7">
        <f>'SNS configuration'!C13</f>
        <v>2</v>
      </c>
    </row>
    <row r="5" spans="1:28" ht="12.75" x14ac:dyDescent="0.2">
      <c r="A5" s="6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28" ht="12.75" x14ac:dyDescent="0.2">
      <c r="A6" s="12" t="s">
        <v>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28" ht="12.75" x14ac:dyDescent="0.2">
      <c r="A7" s="6" t="s">
        <v>20</v>
      </c>
      <c r="B7" s="13">
        <f>'SNS configuration'!C25*1/'Token price range'!C6 / 10^6</f>
        <v>6.2328767123287667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28" ht="12.75" x14ac:dyDescent="0.2">
      <c r="A8" s="6" t="s">
        <v>21</v>
      </c>
      <c r="B8" s="14">
        <f>'SNS configuration'!C28/10^6</f>
        <v>35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28" ht="12.75" x14ac:dyDescent="0.2">
      <c r="A9" s="77" t="s">
        <v>138</v>
      </c>
      <c r="B9" s="13">
        <f>B8-B7</f>
        <v>28.767123287671232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28" ht="12.75" x14ac:dyDescent="0.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28" ht="27.75" customHeight="1" x14ac:dyDescent="0.2">
      <c r="A11" s="15"/>
      <c r="B11" s="16" t="s">
        <v>22</v>
      </c>
      <c r="C11" s="16" t="s">
        <v>23</v>
      </c>
      <c r="D11" s="16" t="s">
        <v>24</v>
      </c>
      <c r="E11" s="16" t="s">
        <v>25</v>
      </c>
      <c r="F11" s="16" t="s">
        <v>26</v>
      </c>
      <c r="G11" s="16" t="s">
        <v>27</v>
      </c>
      <c r="H11" s="16" t="s">
        <v>28</v>
      </c>
      <c r="I11" s="16" t="s">
        <v>29</v>
      </c>
      <c r="J11" s="16" t="s">
        <v>30</v>
      </c>
      <c r="K11" s="16" t="s">
        <v>31</v>
      </c>
      <c r="L11" s="16" t="s">
        <v>32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ht="12.75" x14ac:dyDescent="0.2">
      <c r="A12" s="77" t="s">
        <v>136</v>
      </c>
      <c r="B12" s="18">
        <f>B7</f>
        <v>6.2328767123287667</v>
      </c>
      <c r="C12" s="19">
        <f>'SNS configuration'!B38</f>
        <v>0.8571428571428571</v>
      </c>
      <c r="D12" s="20">
        <f t="shared" ref="D12:D19" si="0">B12*C12</f>
        <v>5.3424657534246567</v>
      </c>
      <c r="E12" s="21">
        <f>'SNS configuration'!C38</f>
        <v>0.875</v>
      </c>
      <c r="F12" s="11">
        <f t="shared" ref="F12:F14" si="1">1 + E12/$B$4 * ($B$2-1)</f>
        <v>1.0874999999999999</v>
      </c>
      <c r="G12" s="20">
        <v>1</v>
      </c>
      <c r="H12" s="20">
        <f t="shared" ref="H12:H14" si="2">D12*F12*G12</f>
        <v>5.8099315068493134</v>
      </c>
      <c r="I12" s="22">
        <f t="shared" ref="I12:I19" si="3">H12/$H$20</f>
        <v>9.2496421999591058E-2</v>
      </c>
      <c r="J12" s="19">
        <f>IF( 'SNS configuration'!$B$45, 'SNS configuration'!B50, 100%)</f>
        <v>1</v>
      </c>
      <c r="K12" s="20">
        <f t="shared" ref="K12:K14" si="4">H12*J12</f>
        <v>5.8099315068493134</v>
      </c>
      <c r="L12" s="78">
        <f t="shared" ref="L12:L19" si="5">K12/$K$20</f>
        <v>9.2496421999591058E-2</v>
      </c>
    </row>
    <row r="13" spans="1:28" ht="12.75" x14ac:dyDescent="0.2">
      <c r="A13" s="77" t="s">
        <v>137</v>
      </c>
      <c r="B13" s="18">
        <f>IF('SNS configuration'!B45, (1-'SNS configuration'!B46)*B9, B9)</f>
        <v>28.767123287671232</v>
      </c>
      <c r="C13" s="19">
        <f>'SNS configuration'!B39</f>
        <v>0.8571428571428571</v>
      </c>
      <c r="D13" s="20">
        <f t="shared" si="0"/>
        <v>24.657534246575342</v>
      </c>
      <c r="E13" s="21">
        <f>'SNS configuration'!C39</f>
        <v>0.875</v>
      </c>
      <c r="F13" s="11">
        <f t="shared" si="1"/>
        <v>1.0874999999999999</v>
      </c>
      <c r="G13" s="20">
        <v>1</v>
      </c>
      <c r="H13" s="20">
        <f t="shared" si="2"/>
        <v>26.815068493150683</v>
      </c>
      <c r="I13" s="22">
        <f t="shared" si="3"/>
        <v>0.42690656307503577</v>
      </c>
      <c r="J13" s="19">
        <f>IF( 'SNS configuration'!$B$45, 'SNS configuration'!B51, 100%)</f>
        <v>1</v>
      </c>
      <c r="K13" s="20">
        <f t="shared" si="4"/>
        <v>26.815068493150683</v>
      </c>
      <c r="L13" s="78">
        <f t="shared" si="5"/>
        <v>0.42690656307503577</v>
      </c>
    </row>
    <row r="14" spans="1:28" ht="12.75" x14ac:dyDescent="0.2">
      <c r="A14" s="6" t="s">
        <v>35</v>
      </c>
      <c r="B14" s="18">
        <f>IF('SNS configuration'!B45, 'SNS configuration'!B46*B9, 0)</f>
        <v>0</v>
      </c>
      <c r="C14" s="19">
        <f>'SNS configuration'!B47</f>
        <v>1</v>
      </c>
      <c r="D14" s="20">
        <f t="shared" si="0"/>
        <v>0</v>
      </c>
      <c r="E14" s="7">
        <f>'SNS configuration'!B48</f>
        <v>2</v>
      </c>
      <c r="F14" s="11">
        <f t="shared" si="1"/>
        <v>1.2</v>
      </c>
      <c r="G14" s="20">
        <v>1</v>
      </c>
      <c r="H14" s="20">
        <f t="shared" si="2"/>
        <v>0</v>
      </c>
      <c r="I14" s="22">
        <f t="shared" si="3"/>
        <v>0</v>
      </c>
      <c r="J14" s="19">
        <f>IF( 'SNS configuration'!$B$45, 'SNS configuration'!B52, 100%)</f>
        <v>1</v>
      </c>
      <c r="K14" s="20">
        <f t="shared" si="4"/>
        <v>0</v>
      </c>
      <c r="L14" s="78">
        <f t="shared" si="5"/>
        <v>0</v>
      </c>
    </row>
    <row r="15" spans="1:28" ht="12.75" x14ac:dyDescent="0.2">
      <c r="A15" s="6" t="s">
        <v>36</v>
      </c>
      <c r="B15" s="18">
        <f>('SNS configuration'!C27- 'SNS configuration'!C28)/10^6</f>
        <v>0</v>
      </c>
      <c r="C15" s="19">
        <v>0</v>
      </c>
      <c r="D15" s="20">
        <f t="shared" si="0"/>
        <v>0</v>
      </c>
      <c r="E15" s="7"/>
      <c r="F15" s="11"/>
      <c r="G15" s="20"/>
      <c r="H15" s="20"/>
      <c r="I15" s="22">
        <f t="shared" si="3"/>
        <v>0</v>
      </c>
      <c r="J15" s="7"/>
      <c r="K15" s="20"/>
      <c r="L15" s="78">
        <f t="shared" si="5"/>
        <v>0</v>
      </c>
    </row>
    <row r="16" spans="1:28" ht="12.75" x14ac:dyDescent="0.2">
      <c r="A16" s="6" t="s">
        <v>139</v>
      </c>
      <c r="B16" s="18">
        <f>'SNS configuration'!C29/10^6</f>
        <v>30</v>
      </c>
      <c r="C16" s="19">
        <f>'SNS configuration'!B40</f>
        <v>1</v>
      </c>
      <c r="D16" s="20">
        <f t="shared" si="0"/>
        <v>30</v>
      </c>
      <c r="E16" s="21">
        <f>'SNS configuration'!C40</f>
        <v>6.25E-2</v>
      </c>
      <c r="F16" s="11">
        <f t="shared" ref="F16:F18" si="6">1 + E16/$B$4 * ($B$2-1)</f>
        <v>1.0062500000000001</v>
      </c>
      <c r="G16" s="20">
        <f>(B12+B13)/(B12+B13+B15)</f>
        <v>1</v>
      </c>
      <c r="H16" s="20">
        <f t="shared" ref="H16:H18" si="7">D16*F16*G16</f>
        <v>30.187500000000004</v>
      </c>
      <c r="I16" s="22">
        <f t="shared" si="3"/>
        <v>0.48059701492537321</v>
      </c>
      <c r="J16" s="19">
        <f>IF( 'SNS configuration'!$B$45, 'SNS configuration'!B52, 100%)</f>
        <v>1</v>
      </c>
      <c r="K16" s="20">
        <f t="shared" ref="K16:K18" si="8">H16*J16</f>
        <v>30.187500000000004</v>
      </c>
      <c r="L16" s="78">
        <f t="shared" si="5"/>
        <v>0.48059701492537321</v>
      </c>
    </row>
    <row r="17" spans="1:13" ht="12.75" x14ac:dyDescent="0.2">
      <c r="A17" s="6" t="s">
        <v>38</v>
      </c>
      <c r="B17" s="18">
        <f>'SNS configuration'!C30/10^6</f>
        <v>0</v>
      </c>
      <c r="C17" s="19">
        <f>'SNS configuration'!B41</f>
        <v>1</v>
      </c>
      <c r="D17" s="20">
        <f t="shared" si="0"/>
        <v>0</v>
      </c>
      <c r="E17" s="21">
        <f>'SNS configuration'!C41</f>
        <v>6.25E-2</v>
      </c>
      <c r="F17" s="11">
        <f t="shared" si="6"/>
        <v>1.0062500000000001</v>
      </c>
      <c r="G17" s="20">
        <f>(B12+B13)/(B12+B13+B15)</f>
        <v>1</v>
      </c>
      <c r="H17" s="20">
        <f t="shared" si="7"/>
        <v>0</v>
      </c>
      <c r="I17" s="22">
        <f t="shared" si="3"/>
        <v>0</v>
      </c>
      <c r="J17" s="19">
        <f>IF( 'SNS configuration'!$B$45, 'SNS configuration'!B53, 100%)</f>
        <v>1</v>
      </c>
      <c r="K17" s="20">
        <f t="shared" si="8"/>
        <v>0</v>
      </c>
      <c r="L17" s="78">
        <f t="shared" si="5"/>
        <v>0</v>
      </c>
    </row>
    <row r="18" spans="1:13" ht="12.75" x14ac:dyDescent="0.2">
      <c r="A18" s="6" t="s">
        <v>39</v>
      </c>
      <c r="B18" s="18">
        <f>'SNS configuration'!C31/10^6</f>
        <v>0</v>
      </c>
      <c r="C18" s="19">
        <f>'SNS configuration'!B42</f>
        <v>1</v>
      </c>
      <c r="D18" s="20">
        <f t="shared" si="0"/>
        <v>0</v>
      </c>
      <c r="E18" s="21">
        <f>'SNS configuration'!C42</f>
        <v>6.25E-2</v>
      </c>
      <c r="F18" s="11">
        <f t="shared" si="6"/>
        <v>1.0062500000000001</v>
      </c>
      <c r="G18" s="20">
        <v>1</v>
      </c>
      <c r="H18" s="20">
        <f t="shared" si="7"/>
        <v>0</v>
      </c>
      <c r="I18" s="22">
        <f t="shared" si="3"/>
        <v>0</v>
      </c>
      <c r="J18" s="19">
        <f>IF( 'SNS configuration'!$B$45, 'SNS configuration'!B54, 100%)</f>
        <v>1</v>
      </c>
      <c r="K18" s="20">
        <f t="shared" si="8"/>
        <v>0</v>
      </c>
      <c r="L18" s="78">
        <f t="shared" si="5"/>
        <v>0</v>
      </c>
    </row>
    <row r="19" spans="1:13" ht="12.75" x14ac:dyDescent="0.2">
      <c r="A19" s="6" t="s">
        <v>40</v>
      </c>
      <c r="B19" s="18">
        <f>'SNS configuration'!C32/10^6</f>
        <v>35</v>
      </c>
      <c r="C19" s="19">
        <v>0</v>
      </c>
      <c r="D19" s="20">
        <f t="shared" si="0"/>
        <v>0</v>
      </c>
      <c r="E19" s="7"/>
      <c r="F19" s="7"/>
      <c r="G19" s="20"/>
      <c r="H19" s="20"/>
      <c r="I19" s="22">
        <f t="shared" si="3"/>
        <v>0</v>
      </c>
      <c r="J19" s="7"/>
      <c r="K19" s="20"/>
      <c r="L19" s="78">
        <f t="shared" si="5"/>
        <v>0</v>
      </c>
    </row>
    <row r="20" spans="1:13" ht="12.75" x14ac:dyDescent="0.2">
      <c r="A20" s="6" t="s">
        <v>41</v>
      </c>
      <c r="B20" s="18">
        <f>SUM(B12:B19)</f>
        <v>100</v>
      </c>
      <c r="C20" s="7"/>
      <c r="D20" s="20">
        <f>SUM(D12:D19)</f>
        <v>60</v>
      </c>
      <c r="E20" s="7"/>
      <c r="F20" s="7"/>
      <c r="G20" s="7"/>
      <c r="H20" s="20">
        <f>SUM(H12:H19)</f>
        <v>62.8125</v>
      </c>
      <c r="I20" s="7"/>
      <c r="J20" s="7">
        <f>'SNS configuration'!B59</f>
        <v>0</v>
      </c>
      <c r="K20" s="20">
        <f>SUM(K12:K19)</f>
        <v>62.8125</v>
      </c>
      <c r="L20" s="23"/>
    </row>
    <row r="21" spans="1:13" ht="12.75" x14ac:dyDescent="0.2">
      <c r="M21" s="24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5"/>
  <sheetViews>
    <sheetView tabSelected="1" workbookViewId="0">
      <selection activeCell="A12" sqref="A12:F25"/>
    </sheetView>
  </sheetViews>
  <sheetFormatPr defaultColWidth="12.5703125" defaultRowHeight="15.75" customHeight="1" x14ac:dyDescent="0.2"/>
  <cols>
    <col min="1" max="1" width="22.28515625" customWidth="1"/>
    <col min="8" max="8" width="13.42578125" customWidth="1"/>
  </cols>
  <sheetData>
    <row r="1" spans="1:6" x14ac:dyDescent="0.2">
      <c r="B1" s="6" t="s">
        <v>42</v>
      </c>
      <c r="C1" s="6" t="s">
        <v>43</v>
      </c>
    </row>
    <row r="2" spans="1:6" x14ac:dyDescent="0.2">
      <c r="A2" s="6" t="s">
        <v>44</v>
      </c>
      <c r="B2" s="22">
        <f>'SNS configuration'!C9/100</f>
        <v>0.04</v>
      </c>
      <c r="C2" s="22">
        <f>'SNS configuration'!C10/100</f>
        <v>0.02</v>
      </c>
    </row>
    <row r="3" spans="1:6" x14ac:dyDescent="0.2">
      <c r="A3" s="6" t="s">
        <v>45</v>
      </c>
      <c r="B3" s="25">
        <v>1E-3</v>
      </c>
      <c r="C3" s="25">
        <v>0.02</v>
      </c>
    </row>
    <row r="4" spans="1:6" x14ac:dyDescent="0.2">
      <c r="A4" s="6" t="s">
        <v>46</v>
      </c>
      <c r="B4" s="21">
        <f>'SNS configuration'!C11</f>
        <v>4</v>
      </c>
    </row>
    <row r="5" spans="1:6" x14ac:dyDescent="0.2">
      <c r="A5" s="6" t="s">
        <v>47</v>
      </c>
      <c r="B5" s="26">
        <v>8</v>
      </c>
    </row>
    <row r="6" spans="1:6" x14ac:dyDescent="0.2">
      <c r="A6" s="6" t="s">
        <v>48</v>
      </c>
      <c r="B6" s="21">
        <f>(C3/B3)^(1/B5)</f>
        <v>1.4542154334489537</v>
      </c>
    </row>
    <row r="8" spans="1:6" x14ac:dyDescent="0.2">
      <c r="A8" s="10"/>
    </row>
    <row r="10" spans="1:6" x14ac:dyDescent="0.2">
      <c r="A10" s="27"/>
    </row>
    <row r="11" spans="1:6" x14ac:dyDescent="0.2">
      <c r="A11" s="27"/>
    </row>
    <row r="12" spans="1:6" x14ac:dyDescent="0.2">
      <c r="A12" s="28" t="s">
        <v>49</v>
      </c>
      <c r="B12" s="28" t="s">
        <v>50</v>
      </c>
      <c r="C12" s="40" t="s">
        <v>135</v>
      </c>
      <c r="D12" s="29" t="s">
        <v>51</v>
      </c>
      <c r="E12" s="40" t="s">
        <v>134</v>
      </c>
      <c r="F12" s="40" t="s">
        <v>133</v>
      </c>
    </row>
    <row r="13" spans="1:6" x14ac:dyDescent="0.2">
      <c r="A13" s="30">
        <v>0</v>
      </c>
      <c r="B13" s="31">
        <f t="shared" ref="B13:B25" si="0">$C$2 + ($B$2 - $C$2) * MAX($B$4-A13,0)^2/$B$4^2</f>
        <v>0.04</v>
      </c>
      <c r="C13" s="32">
        <f t="shared" ref="C13:C25" si="1">F13*B13</f>
        <v>4000000</v>
      </c>
      <c r="D13" s="31">
        <f>$B$3</f>
        <v>1E-3</v>
      </c>
      <c r="E13" s="32">
        <f>-D13*F13</f>
        <v>-100000</v>
      </c>
      <c r="F13" s="32">
        <v>100000000</v>
      </c>
    </row>
    <row r="14" spans="1:6" x14ac:dyDescent="0.2">
      <c r="A14" s="30">
        <f t="shared" ref="A14:A25" si="2">A13+1</f>
        <v>1</v>
      </c>
      <c r="B14" s="31">
        <f t="shared" si="0"/>
        <v>3.125E-2</v>
      </c>
      <c r="C14" s="32">
        <f t="shared" si="1"/>
        <v>3246875</v>
      </c>
      <c r="D14" s="31">
        <f t="shared" ref="D14:D22" si="3">IF( A14&gt; $B$5, $C$3, D13*$B$6)</f>
        <v>1.4542154334489536E-3</v>
      </c>
      <c r="E14" s="32">
        <f t="shared" ref="E14:E25" si="4">-D14*F14</f>
        <v>-151092.98353534628</v>
      </c>
      <c r="F14" s="32">
        <f t="shared" ref="F14:F25" si="5">F13+C13+E13</f>
        <v>103900000</v>
      </c>
    </row>
    <row r="15" spans="1:6" x14ac:dyDescent="0.2">
      <c r="A15" s="30">
        <f t="shared" si="2"/>
        <v>2</v>
      </c>
      <c r="B15" s="31">
        <f t="shared" si="0"/>
        <v>2.5000000000000001E-2</v>
      </c>
      <c r="C15" s="32">
        <f t="shared" si="1"/>
        <v>2674894.5504116165</v>
      </c>
      <c r="D15" s="31">
        <f t="shared" si="3"/>
        <v>2.1147425268811279E-3</v>
      </c>
      <c r="E15" s="32">
        <f t="shared" si="4"/>
        <v>-226268.5304271208</v>
      </c>
      <c r="F15" s="32">
        <f t="shared" si="5"/>
        <v>106995782.01646465</v>
      </c>
    </row>
    <row r="16" spans="1:6" x14ac:dyDescent="0.2">
      <c r="A16" s="30">
        <f t="shared" si="2"/>
        <v>3</v>
      </c>
      <c r="B16" s="31">
        <f t="shared" si="0"/>
        <v>2.1250000000000002E-2</v>
      </c>
      <c r="C16" s="32">
        <f t="shared" si="1"/>
        <v>2325693.6707745441</v>
      </c>
      <c r="D16" s="31">
        <f t="shared" si="3"/>
        <v>3.0752912203613749E-3</v>
      </c>
      <c r="E16" s="32">
        <f t="shared" si="4"/>
        <v>-336573.42715213995</v>
      </c>
      <c r="F16" s="32">
        <f t="shared" si="5"/>
        <v>109444408.03644913</v>
      </c>
    </row>
    <row r="17" spans="1:6" x14ac:dyDescent="0.2">
      <c r="A17" s="30">
        <f t="shared" si="2"/>
        <v>4</v>
      </c>
      <c r="B17" s="31">
        <f t="shared" si="0"/>
        <v>0.02</v>
      </c>
      <c r="C17" s="32">
        <f t="shared" si="1"/>
        <v>2228670.5656014308</v>
      </c>
      <c r="D17" s="31">
        <f t="shared" si="3"/>
        <v>4.4721359549995789E-3</v>
      </c>
      <c r="E17" s="32">
        <f t="shared" si="4"/>
        <v>-498345.8884137703</v>
      </c>
      <c r="F17" s="32">
        <f t="shared" si="5"/>
        <v>111433528.28007154</v>
      </c>
    </row>
    <row r="18" spans="1:6" x14ac:dyDescent="0.2">
      <c r="A18" s="30">
        <f t="shared" si="2"/>
        <v>5</v>
      </c>
      <c r="B18" s="31">
        <f t="shared" si="0"/>
        <v>0.02</v>
      </c>
      <c r="C18" s="32">
        <f t="shared" si="1"/>
        <v>2263277.0591451838</v>
      </c>
      <c r="D18" s="31">
        <f t="shared" si="3"/>
        <v>6.5034491262423626E-3</v>
      </c>
      <c r="E18" s="32">
        <f t="shared" si="4"/>
        <v>-735955.36063710647</v>
      </c>
      <c r="F18" s="32">
        <f t="shared" si="5"/>
        <v>113163852.95725919</v>
      </c>
    </row>
    <row r="19" spans="1:6" x14ac:dyDescent="0.2">
      <c r="A19" s="30">
        <f t="shared" si="2"/>
        <v>6</v>
      </c>
      <c r="B19" s="31">
        <f t="shared" si="0"/>
        <v>0.02</v>
      </c>
      <c r="C19" s="32">
        <f t="shared" si="1"/>
        <v>2293823.4931153455</v>
      </c>
      <c r="D19" s="31">
        <f t="shared" si="3"/>
        <v>9.4574160900317561E-3</v>
      </c>
      <c r="E19" s="32">
        <f t="shared" si="4"/>
        <v>-1084682.1605740956</v>
      </c>
      <c r="F19" s="32">
        <f t="shared" si="5"/>
        <v>114691174.65576726</v>
      </c>
    </row>
    <row r="20" spans="1:6" x14ac:dyDescent="0.2">
      <c r="A20" s="30">
        <f t="shared" si="2"/>
        <v>7</v>
      </c>
      <c r="B20" s="31">
        <f t="shared" si="0"/>
        <v>0.02</v>
      </c>
      <c r="C20" s="32">
        <f t="shared" si="1"/>
        <v>2318006.3197661703</v>
      </c>
      <c r="D20" s="31">
        <f t="shared" si="3"/>
        <v>1.3753120438672639E-2</v>
      </c>
      <c r="E20" s="32">
        <f t="shared" si="4"/>
        <v>-1593991.0046674232</v>
      </c>
      <c r="F20" s="32">
        <f t="shared" si="5"/>
        <v>115900315.98830852</v>
      </c>
    </row>
    <row r="21" spans="1:6" x14ac:dyDescent="0.2">
      <c r="A21" s="30">
        <f t="shared" si="2"/>
        <v>8</v>
      </c>
      <c r="B21" s="31">
        <f t="shared" si="0"/>
        <v>0.02</v>
      </c>
      <c r="C21" s="32">
        <f t="shared" si="1"/>
        <v>2332486.6260681455</v>
      </c>
      <c r="D21" s="31">
        <f t="shared" si="3"/>
        <v>1.9999999999999993E-2</v>
      </c>
      <c r="E21" s="32">
        <f t="shared" si="4"/>
        <v>-2332486.6260681446</v>
      </c>
      <c r="F21" s="32">
        <f t="shared" si="5"/>
        <v>116624331.30340727</v>
      </c>
    </row>
    <row r="22" spans="1:6" x14ac:dyDescent="0.2">
      <c r="A22" s="30">
        <f t="shared" si="2"/>
        <v>9</v>
      </c>
      <c r="B22" s="31">
        <f t="shared" si="0"/>
        <v>0.02</v>
      </c>
      <c r="C22" s="32">
        <f t="shared" si="1"/>
        <v>2332486.6260681455</v>
      </c>
      <c r="D22" s="31">
        <f t="shared" si="3"/>
        <v>0.02</v>
      </c>
      <c r="E22" s="32">
        <f t="shared" si="4"/>
        <v>-2332486.6260681455</v>
      </c>
      <c r="F22" s="32">
        <f t="shared" si="5"/>
        <v>116624331.30340727</v>
      </c>
    </row>
    <row r="23" spans="1:6" x14ac:dyDescent="0.2">
      <c r="A23" s="30">
        <f t="shared" si="2"/>
        <v>10</v>
      </c>
      <c r="B23" s="31">
        <f t="shared" si="0"/>
        <v>0.02</v>
      </c>
      <c r="C23" s="32">
        <f t="shared" si="1"/>
        <v>2332486.6260681455</v>
      </c>
      <c r="D23" s="31">
        <f t="shared" ref="D23:D25" si="6">IF( A23&gt;= $B$5, $C$3, D22*$B$6)</f>
        <v>0.02</v>
      </c>
      <c r="E23" s="32">
        <f t="shared" si="4"/>
        <v>-2332486.6260681455</v>
      </c>
      <c r="F23" s="32">
        <f t="shared" si="5"/>
        <v>116624331.30340727</v>
      </c>
    </row>
    <row r="24" spans="1:6" x14ac:dyDescent="0.2">
      <c r="A24" s="30">
        <f t="shared" si="2"/>
        <v>11</v>
      </c>
      <c r="B24" s="31">
        <f t="shared" si="0"/>
        <v>0.02</v>
      </c>
      <c r="C24" s="32">
        <f t="shared" si="1"/>
        <v>2332486.6260681455</v>
      </c>
      <c r="D24" s="31">
        <f t="shared" si="6"/>
        <v>0.02</v>
      </c>
      <c r="E24" s="32">
        <f t="shared" si="4"/>
        <v>-2332486.6260681455</v>
      </c>
      <c r="F24" s="32">
        <f t="shared" si="5"/>
        <v>116624331.30340727</v>
      </c>
    </row>
    <row r="25" spans="1:6" x14ac:dyDescent="0.2">
      <c r="A25" s="30">
        <f t="shared" si="2"/>
        <v>12</v>
      </c>
      <c r="B25" s="31">
        <f t="shared" si="0"/>
        <v>0.02</v>
      </c>
      <c r="C25" s="32">
        <f t="shared" si="1"/>
        <v>2332486.6260681455</v>
      </c>
      <c r="D25" s="31">
        <f t="shared" si="6"/>
        <v>0.02</v>
      </c>
      <c r="E25" s="32">
        <f t="shared" si="4"/>
        <v>-2332486.6260681455</v>
      </c>
      <c r="F25" s="32">
        <f t="shared" si="5"/>
        <v>116624331.30340727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D37"/>
  <sheetViews>
    <sheetView workbookViewId="0">
      <selection activeCell="B3" sqref="B3"/>
    </sheetView>
  </sheetViews>
  <sheetFormatPr defaultColWidth="12.5703125" defaultRowHeight="15.75" customHeight="1" x14ac:dyDescent="0.2"/>
  <cols>
    <col min="1" max="1" width="30.5703125" customWidth="1"/>
    <col min="2" max="2" width="16.42578125" customWidth="1"/>
    <col min="3" max="4" width="16.5703125" customWidth="1"/>
  </cols>
  <sheetData>
    <row r="2" spans="1:4" x14ac:dyDescent="0.2">
      <c r="A2" s="1" t="s">
        <v>0</v>
      </c>
      <c r="B2" s="2">
        <v>12</v>
      </c>
    </row>
    <row r="4" spans="1:4" x14ac:dyDescent="0.2">
      <c r="A4" s="1"/>
      <c r="B4" s="1" t="s">
        <v>1</v>
      </c>
      <c r="C4" s="1" t="s">
        <v>2</v>
      </c>
      <c r="D4" s="1" t="s">
        <v>3</v>
      </c>
    </row>
    <row r="5" spans="1:4" x14ac:dyDescent="0.2">
      <c r="A5" s="1" t="s">
        <v>4</v>
      </c>
      <c r="B5" s="3">
        <f>'SNS configuration'!C18+'SNS configuration'!C25</f>
        <v>215000</v>
      </c>
      <c r="C5" s="4">
        <f t="shared" ref="C5:C6" si="0">B5/$B$7</f>
        <v>6.1428571428571426E-3</v>
      </c>
      <c r="D5" s="4">
        <f t="shared" ref="D5:D6" si="1">C5*$B$2</f>
        <v>7.3714285714285704E-2</v>
      </c>
    </row>
    <row r="6" spans="1:4" x14ac:dyDescent="0.2">
      <c r="A6" s="1" t="s">
        <v>5</v>
      </c>
      <c r="B6" s="3">
        <f>'SNS configuration'!C19+'SNS configuration'!C25</f>
        <v>365000</v>
      </c>
      <c r="C6" s="4">
        <f t="shared" si="0"/>
        <v>1.0428571428571429E-2</v>
      </c>
      <c r="D6" s="4">
        <f t="shared" si="1"/>
        <v>0.12514285714285717</v>
      </c>
    </row>
    <row r="7" spans="1:4" x14ac:dyDescent="0.2">
      <c r="A7" s="1" t="s">
        <v>6</v>
      </c>
      <c r="B7" s="5">
        <f>'SNS configuration'!C28</f>
        <v>35000000</v>
      </c>
      <c r="D7" s="6">
        <f>D11</f>
        <v>0</v>
      </c>
    </row>
    <row r="8" spans="1:4" x14ac:dyDescent="0.2">
      <c r="A8" s="6"/>
      <c r="B8" s="6"/>
    </row>
    <row r="30" spans="1:2" x14ac:dyDescent="0.2">
      <c r="A30" s="1" t="s">
        <v>7</v>
      </c>
      <c r="B30" s="1"/>
    </row>
    <row r="31" spans="1:2" x14ac:dyDescent="0.2">
      <c r="A31" s="6" t="s">
        <v>8</v>
      </c>
      <c r="B31" s="7">
        <f>'SNS configuration'!C21</f>
        <v>1</v>
      </c>
    </row>
    <row r="32" spans="1:2" x14ac:dyDescent="0.2">
      <c r="A32" s="6" t="s">
        <v>9</v>
      </c>
      <c r="B32" s="7">
        <f>B31/'Token price range'!C6</f>
        <v>95.890410958904098</v>
      </c>
    </row>
    <row r="33" spans="1:2" x14ac:dyDescent="0.2">
      <c r="A33" s="6" t="s">
        <v>10</v>
      </c>
      <c r="B33" s="7">
        <f>'SNS configuration'!C23</f>
        <v>7</v>
      </c>
    </row>
    <row r="34" spans="1:2" x14ac:dyDescent="0.2">
      <c r="A34" s="6" t="s">
        <v>11</v>
      </c>
      <c r="B34" s="7">
        <f>'SNS configuration'!C6</f>
        <v>0.1</v>
      </c>
    </row>
    <row r="35" spans="1:2" x14ac:dyDescent="0.2">
      <c r="A35" s="6" t="s">
        <v>12</v>
      </c>
      <c r="B35" s="7">
        <f>B32/B33-B34</f>
        <v>13.5986301369863</v>
      </c>
    </row>
    <row r="36" spans="1:2" x14ac:dyDescent="0.2">
      <c r="A36" s="6" t="s">
        <v>13</v>
      </c>
      <c r="B36" s="7">
        <f>'SNS configuration'!C8</f>
        <v>10</v>
      </c>
    </row>
    <row r="37" spans="1:2" x14ac:dyDescent="0.2">
      <c r="A37" s="6" t="s">
        <v>14</v>
      </c>
      <c r="B37" s="8" t="b">
        <f>B35&gt;=B36</f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SNS configuration</vt:lpstr>
      <vt:lpstr>Voting power assessment</vt:lpstr>
      <vt:lpstr>Total supply over time</vt:lpstr>
      <vt:lpstr>Token price 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 Victor</cp:lastModifiedBy>
  <dcterms:modified xsi:type="dcterms:W3CDTF">2024-04-11T11:16:29Z</dcterms:modified>
</cp:coreProperties>
</file>