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1ctor\projects\neuralarena-docs\"/>
    </mc:Choice>
  </mc:AlternateContent>
  <xr:revisionPtr revIDLastSave="0" documentId="13_ncr:1_{5C677F39-C28E-42E1-A320-0185C326F561}" xr6:coauthVersionLast="47" xr6:coauthVersionMax="47" xr10:uidLastSave="{00000000-0000-0000-0000-000000000000}"/>
  <bookViews>
    <workbookView xWindow="0" yWindow="0" windowWidth="38400" windowHeight="15600" activeTab="2" xr2:uid="{00000000-000D-0000-FFFF-FFFF00000000}"/>
  </bookViews>
  <sheets>
    <sheet name="SNS configuration" sheetId="4" r:id="rId1"/>
    <sheet name="Voting power assessment" sheetId="2" r:id="rId2"/>
    <sheet name="Total supply over time" sheetId="3" r:id="rId3"/>
    <sheet name="Token price range" sheetId="1" r:id="rId4"/>
  </sheets>
  <calcPr calcId="181029"/>
</workbook>
</file>

<file path=xl/calcChain.xml><?xml version="1.0" encoding="utf-8"?>
<calcChain xmlns="http://schemas.openxmlformats.org/spreadsheetml/2006/main">
  <c r="B6" i="1" l="1"/>
  <c r="B5" i="1"/>
  <c r="C12" i="4"/>
  <c r="C42" i="4"/>
  <c r="E18" i="2" s="1"/>
  <c r="C41" i="4"/>
  <c r="C40" i="4"/>
  <c r="B3" i="2"/>
  <c r="E30" i="4"/>
  <c r="E16" i="2"/>
  <c r="B58" i="4"/>
  <c r="E13" i="4" s="1"/>
  <c r="B48" i="4"/>
  <c r="E14" i="2" s="1"/>
  <c r="E17" i="2"/>
  <c r="B39" i="4"/>
  <c r="C13" i="2" s="1"/>
  <c r="B38" i="4"/>
  <c r="C12" i="2" s="1"/>
  <c r="E32" i="4"/>
  <c r="E31" i="4"/>
  <c r="E29" i="4"/>
  <c r="E28" i="4"/>
  <c r="E27" i="4"/>
  <c r="E25" i="4"/>
  <c r="C24" i="4"/>
  <c r="E24" i="4" s="1"/>
  <c r="E23" i="4"/>
  <c r="E22" i="4"/>
  <c r="E21" i="4"/>
  <c r="E20" i="4"/>
  <c r="E19" i="4"/>
  <c r="E18" i="4"/>
  <c r="E16" i="4"/>
  <c r="E15" i="4"/>
  <c r="E14" i="4"/>
  <c r="E11" i="4"/>
  <c r="E10" i="4"/>
  <c r="E9" i="4"/>
  <c r="E8" i="4"/>
  <c r="E7" i="4"/>
  <c r="E6" i="4"/>
  <c r="A14" i="3"/>
  <c r="A15" i="3" s="1"/>
  <c r="D13" i="3"/>
  <c r="E13" i="3" s="1"/>
  <c r="B6" i="3"/>
  <c r="B4" i="3"/>
  <c r="C2" i="3"/>
  <c r="B2" i="3"/>
  <c r="J20" i="2"/>
  <c r="B19" i="2"/>
  <c r="D19" i="2" s="1"/>
  <c r="J18" i="2"/>
  <c r="C18" i="2"/>
  <c r="B18" i="2"/>
  <c r="J17" i="2"/>
  <c r="C17" i="2"/>
  <c r="B17" i="2"/>
  <c r="D17" i="2" s="1"/>
  <c r="J16" i="2"/>
  <c r="C16" i="2"/>
  <c r="B16" i="2"/>
  <c r="B15" i="2"/>
  <c r="D15" i="2" s="1"/>
  <c r="J14" i="2"/>
  <c r="C14" i="2"/>
  <c r="J13" i="2"/>
  <c r="J12" i="2"/>
  <c r="B8" i="2"/>
  <c r="B4" i="2"/>
  <c r="B2" i="2"/>
  <c r="B36" i="1"/>
  <c r="B34" i="1"/>
  <c r="B33" i="1"/>
  <c r="B31" i="1"/>
  <c r="D7" i="1"/>
  <c r="B7" i="1"/>
  <c r="F14" i="2" l="1"/>
  <c r="F18" i="2"/>
  <c r="C5" i="1"/>
  <c r="D5" i="1" s="1"/>
  <c r="C6" i="1"/>
  <c r="B7" i="2" s="1"/>
  <c r="B12" i="2" s="1"/>
  <c r="D12" i="2" s="1"/>
  <c r="B13" i="3"/>
  <c r="C13" i="3" s="1"/>
  <c r="E12" i="4"/>
  <c r="F17" i="2"/>
  <c r="D16" i="2"/>
  <c r="B14" i="3"/>
  <c r="F16" i="2"/>
  <c r="D18" i="2"/>
  <c r="A16" i="3"/>
  <c r="F14" i="3"/>
  <c r="C38" i="4"/>
  <c r="E12" i="2" s="1"/>
  <c r="F12" i="2" s="1"/>
  <c r="D14" i="3"/>
  <c r="C39" i="4"/>
  <c r="E13" i="2" s="1"/>
  <c r="F13" i="2" s="1"/>
  <c r="B15" i="3"/>
  <c r="H18" i="2" l="1"/>
  <c r="K18" i="2" s="1"/>
  <c r="D6" i="1"/>
  <c r="B32" i="1"/>
  <c r="B35" i="1" s="1"/>
  <c r="B37" i="1" s="1"/>
  <c r="B9" i="2"/>
  <c r="B13" i="2" s="1"/>
  <c r="D13" i="2" s="1"/>
  <c r="H13" i="2" s="1"/>
  <c r="K13" i="2" s="1"/>
  <c r="E14" i="3"/>
  <c r="D15" i="3"/>
  <c r="D16" i="3" s="1"/>
  <c r="A17" i="3"/>
  <c r="B16" i="3"/>
  <c r="H12" i="2"/>
  <c r="C14" i="3"/>
  <c r="F15" i="3" s="1"/>
  <c r="E15" i="3" s="1"/>
  <c r="B14" i="2" l="1"/>
  <c r="D14" i="2" s="1"/>
  <c r="H14" i="2" s="1"/>
  <c r="K14" i="2" s="1"/>
  <c r="G16" i="2"/>
  <c r="H16" i="2" s="1"/>
  <c r="K16" i="2" s="1"/>
  <c r="G17" i="2"/>
  <c r="H17" i="2" s="1"/>
  <c r="K17" i="2" s="1"/>
  <c r="K12" i="2"/>
  <c r="D17" i="3"/>
  <c r="A18" i="3"/>
  <c r="B17" i="3"/>
  <c r="C15" i="3"/>
  <c r="F16" i="3" s="1"/>
  <c r="D20" i="2" l="1"/>
  <c r="B20" i="2"/>
  <c r="H20" i="2"/>
  <c r="I12" i="2" s="1"/>
  <c r="C16" i="3"/>
  <c r="E16" i="3"/>
  <c r="A19" i="3"/>
  <c r="D18" i="3"/>
  <c r="B18" i="3"/>
  <c r="K20" i="2"/>
  <c r="L12" i="2" s="1"/>
  <c r="I14" i="2" l="1"/>
  <c r="I16" i="2"/>
  <c r="I17" i="2"/>
  <c r="I13" i="2"/>
  <c r="I15" i="2"/>
  <c r="I18" i="2"/>
  <c r="I19" i="2"/>
  <c r="F17" i="3"/>
  <c r="C17" i="3" s="1"/>
  <c r="L19" i="2"/>
  <c r="L15" i="2"/>
  <c r="L18" i="2"/>
  <c r="L14" i="2"/>
  <c r="L16" i="2"/>
  <c r="L17" i="2"/>
  <c r="L13" i="2"/>
  <c r="D19" i="3"/>
  <c r="A20" i="3"/>
  <c r="B19" i="3"/>
  <c r="E17" i="3" l="1"/>
  <c r="F18" i="3" s="1"/>
  <c r="E18" i="3" s="1"/>
  <c r="A21" i="3"/>
  <c r="D20" i="3"/>
  <c r="B20" i="3"/>
  <c r="C18" i="3" l="1"/>
  <c r="F19" i="3" s="1"/>
  <c r="E19" i="3" s="1"/>
  <c r="C19" i="3"/>
  <c r="D21" i="3"/>
  <c r="A22" i="3"/>
  <c r="B21" i="3"/>
  <c r="F20" i="3" l="1"/>
  <c r="C20" i="3"/>
  <c r="E20" i="3"/>
  <c r="B22" i="3"/>
  <c r="A23" i="3"/>
  <c r="D22" i="3"/>
  <c r="F21" i="3" l="1"/>
  <c r="C21" i="3" s="1"/>
  <c r="E21" i="3"/>
  <c r="D23" i="3"/>
  <c r="A24" i="3"/>
  <c r="B23" i="3"/>
  <c r="F22" i="3" l="1"/>
  <c r="C22" i="3"/>
  <c r="E22" i="3"/>
  <c r="A25" i="3"/>
  <c r="D24" i="3"/>
  <c r="B24" i="3"/>
  <c r="F23" i="3" l="1"/>
  <c r="C23" i="3"/>
  <c r="E23" i="3"/>
  <c r="F24" i="3" s="1"/>
  <c r="D25" i="3"/>
  <c r="B25" i="3"/>
  <c r="C24" i="3" l="1"/>
  <c r="E24" i="3"/>
  <c r="F25" i="3" l="1"/>
  <c r="C25" i="3" s="1"/>
  <c r="E2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9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We assume that one neuron in the neuron basket has 0 dissolve delay (and thus is liquid) and that the rest is staked.
</t>
        </r>
      </text>
    </comment>
    <comment ref="C39" authorId="0" shapeId="0" xr:uid="{00000000-0006-0000-0300-000002000000}">
      <text>
        <r>
          <rPr>
            <sz val="10"/>
            <color rgb="FF000000"/>
            <rFont val="Arial"/>
            <scheme val="minor"/>
          </rPr>
          <t>#neurons in neuron basket = n
# neurons with non-zero dissolve delay = n-1
average dissolve delay of those neurons  
=(1+..+n-1)/(n-1) 
= n/2</t>
        </r>
      </text>
    </comment>
  </commentList>
</comments>
</file>

<file path=xl/sharedStrings.xml><?xml version="1.0" encoding="utf-8"?>
<sst xmlns="http://schemas.openxmlformats.org/spreadsheetml/2006/main" count="187" uniqueCount="139">
  <si>
    <t>ICP price [ICP/USD]</t>
  </si>
  <si>
    <t>Raised ICP Amounts</t>
  </si>
  <si>
    <t>Token price in ICP</t>
  </si>
  <si>
    <t>Token price in USD</t>
  </si>
  <si>
    <t>Minimum ICP amount</t>
  </si>
  <si>
    <t>Maximum ICP amount</t>
  </si>
  <si>
    <t>SNS tokens for swap</t>
  </si>
  <si>
    <t>swap neuron - minimum stake check</t>
  </si>
  <si>
    <t>Minimum participation amount [ICP]</t>
  </si>
  <si>
    <t>Allocated SNS tokens (under max price)</t>
  </si>
  <si>
    <t>Number of neurons in swap basket</t>
  </si>
  <si>
    <t>Transaction fee</t>
  </si>
  <si>
    <t>Resulting stake per neuron</t>
  </si>
  <si>
    <t>Prescribed minimum stake per neuron</t>
  </si>
  <si>
    <t>Resutling stake per neuron high enough</t>
  </si>
  <si>
    <t>Voting reward parameters</t>
  </si>
  <si>
    <t>dissove_delay_bonus_multiplier</t>
  </si>
  <si>
    <t>minimum dissolve delay [years]</t>
  </si>
  <si>
    <t>maximum dissolve delay [years]</t>
  </si>
  <si>
    <t>Swap decomposition CF vs non-CF</t>
  </si>
  <si>
    <t>CF allocation (assumining max price) [mn]</t>
  </si>
  <si>
    <t>Decentralization swap - initial allocation [mn]</t>
  </si>
  <si>
    <t>tokens [mn]</t>
  </si>
  <si>
    <t>staked [%]</t>
  </si>
  <si>
    <t>staked [mn]</t>
  </si>
  <si>
    <t>aver. dissolve delay [years]</t>
  </si>
  <si>
    <t>dissolve delay bonus</t>
  </si>
  <si>
    <t>founder adjustment</t>
  </si>
  <si>
    <t>voting power</t>
  </si>
  <si>
    <t>voting power [%]</t>
  </si>
  <si>
    <t>voting participation</t>
  </si>
  <si>
    <t>active voting power</t>
  </si>
  <si>
    <t>active voting power [%]</t>
  </si>
  <si>
    <t>Decentralization swap - CF</t>
  </si>
  <si>
    <t>Decentralization swap - non CF</t>
  </si>
  <si>
    <t>Decentralization swap - attacker</t>
  </si>
  <si>
    <t>Decentralization swap - reserve</t>
  </si>
  <si>
    <t>Founding developer team</t>
  </si>
  <si>
    <t>Seed funders</t>
  </si>
  <si>
    <t>Airdrop</t>
  </si>
  <si>
    <t>Treasury</t>
  </si>
  <si>
    <t>Checksum</t>
  </si>
  <si>
    <t>start</t>
  </si>
  <si>
    <t>final</t>
  </si>
  <si>
    <t>reward rate</t>
  </si>
  <si>
    <t>burn rate</t>
  </si>
  <si>
    <t>transition years (reward rate)</t>
  </si>
  <si>
    <t>transition years (burn rate)</t>
  </si>
  <si>
    <t>burn rate growth</t>
  </si>
  <si>
    <t>Year</t>
  </si>
  <si>
    <t>Reward rate</t>
  </si>
  <si>
    <t>Burn rate</t>
  </si>
  <si>
    <t>In order to be able to change parameters please make a copy of the file (File -&gt; Make a copy)</t>
  </si>
  <si>
    <t>Tokenomics parameters in SNS initialization file</t>
  </si>
  <si>
    <t>Description</t>
  </si>
  <si>
    <t>Value (human readable)</t>
  </si>
  <si>
    <t>Unit</t>
  </si>
  <si>
    <t>Value (in format of the actual SNS configuration)</t>
  </si>
  <si>
    <t>Configuration - SNS ledger &amp; governance</t>
  </si>
  <si>
    <t>transaction_fee</t>
  </si>
  <si>
    <t>Fee of a ledger transaction.</t>
  </si>
  <si>
    <t>SNS-token</t>
  </si>
  <si>
    <t>SNS-token e8s</t>
  </si>
  <si>
    <t xml:space="preserve">proposal_reject_cost </t>
  </si>
  <si>
    <t>The cost of making a proposal that is not adopted.</t>
  </si>
  <si>
    <t>neuron_minimum_stake</t>
  </si>
  <si>
    <t>The minimum amount  a neuron needs to have staked</t>
  </si>
  <si>
    <t>initial_reward_rate_percentage</t>
  </si>
  <si>
    <t xml:space="preserve">The voting reward rate controls how quickly the supply of the SNS token increases. For example, a reward rate of 2% will cause the supply to increase
by at most 2% each year. A higher voting reward rate incentivizes people to participate in governance, but also results in higher inflation.
An initial and a final reward rate can be set, to have a higher reward rate at the launch of the SNS.  and a lower rate farther into the SNS’s lifetime. </t>
  </si>
  <si>
    <t>%</t>
  </si>
  <si>
    <t>final_reward_rate_percentage</t>
  </si>
  <si>
    <t xml:space="preserve">Final reward rate of the SNS. </t>
  </si>
  <si>
    <t>reward_rate_transition_duration</t>
  </si>
  <si>
    <t>The reward rate falls quadratically from the initial rate to the final rate over the course of `reward_rate_transition_duration_seconds`.</t>
  </si>
  <si>
    <t>years</t>
  </si>
  <si>
    <t>seconds</t>
  </si>
  <si>
    <t>neuron_minimum_dissolve_delay_to_vote</t>
  </si>
  <si>
    <t xml:space="preserve">The minimum dissolve delay a neuron must have in order to be eligible for voting. </t>
  </si>
  <si>
    <t>neuron_max_dissolve_delay</t>
  </si>
  <si>
    <t>The maximum dissolve delay that a neuron can have.</t>
  </si>
  <si>
    <t>Users with a higher dissolve delay are incentivized to take the long-term interests of the SNS into consideration when voting. To reward this long time commitment, this parameter can be set to a value larger than zero, which will result in neurons having their voting weight increased in proportion to their dissolve delay. If neurons’ dissolve delay is set to `max_dissolve_delay`, their voting weight will be multiplied by `max_dissolve_delay_bonus_multiplier`.</t>
  </si>
  <si>
    <t>n/a</t>
  </si>
  <si>
    <t>max_neuron_age_for_age_bonus</t>
  </si>
  <si>
    <t>It is possible to give a higher voting weight to older neurons by setting `max_age_bonus_percentage` to a value other than zero. This parameter, `max_neuron_age_for_age_bonus`, sets the age at which the maximum bonus will be given. All older neurons will be treated as if they are this age.</t>
  </si>
  <si>
    <t>age_bonus_multiplier</t>
  </si>
  <si>
    <t>This is analogous to `max_dissolve_delay_bonus_multiplier`, but controls the additional voting weight given to neurons with more age.If neurons' age is `max_neuron_age_seconds_for_age_bonus` or older, their voting weight will be multiplied by `max_age_bonus_multiplier`.</t>
  </si>
  <si>
    <t>Config SNS - Decentralization swap</t>
  </si>
  <si>
    <t>min_icp</t>
  </si>
  <si>
    <t>The minimum amount of ICP that must be collected for this decentralization swap to be considered</t>
  </si>
  <si>
    <t>ICP</t>
  </si>
  <si>
    <t>ICP e8s</t>
  </si>
  <si>
    <t>max_icp</t>
  </si>
  <si>
    <t>The amount targeted by the decentralization swap. If this amount is reached, the swap is closed.</t>
  </si>
  <si>
    <t>min_participants</t>
  </si>
  <si>
    <t>The minimum number of participants for the decentralization swap to be considered successful.</t>
  </si>
  <si>
    <t>min_participant_icp</t>
  </si>
  <si>
    <t>The minimum amount of ICP that each decentralization swap participant must contribute for a successful participation.</t>
  </si>
  <si>
    <t>max_participant_icp</t>
  </si>
  <si>
    <t>The maximum amount of ICP that each participant of the decentralization swap can contribute.</t>
  </si>
  <si>
    <t>neuron_basket_count</t>
  </si>
  <si>
    <t xml:space="preserve">The number of neurons with SNS tokens which a swap participant will receive. </t>
  </si>
  <si>
    <t># neurons</t>
  </si>
  <si>
    <t>neuron_basket_interval</t>
  </si>
  <si>
    <t xml:space="preserve">The interval of dissolve delays within a SNS neuron basket. For example an neuron basket with 3 neurons and interval of 1 month, will yield neurons with 0,1 and 2 months of dissolve delay. </t>
  </si>
  <si>
    <t>community fund investment_icp</t>
  </si>
  <si>
    <t xml:space="preserve">Targeted investment amount by the NNS community fund. </t>
  </si>
  <si>
    <t>Config initial token distribution</t>
  </si>
  <si>
    <t>swap_distribution: total</t>
  </si>
  <si>
    <t xml:space="preserve">The amount of SNS tokens allocated to SNS swaps (initial and subsequent). </t>
  </si>
  <si>
    <t>swap_distribution: initial swap amount</t>
  </si>
  <si>
    <t xml:space="preserve">The amount of SNS tokens allocated to the initial SNS swap. </t>
  </si>
  <si>
    <t>developer_distribution: founding developer team</t>
  </si>
  <si>
    <t>The amount of SNS tokens allocated to the dapp development team.</t>
  </si>
  <si>
    <t>developer_distribution: seed funders</t>
  </si>
  <si>
    <t>The amount of SNS tokens allocated to the dapp seed funders.</t>
  </si>
  <si>
    <t>aidrop_distribution</t>
  </si>
  <si>
    <t xml:space="preserve">The amount of SNS tokens allocated to an airdrop. </t>
  </si>
  <si>
    <t>treasury_distribution</t>
  </si>
  <si>
    <t xml:space="preserve">The amounts of SNS tokens reserved for the SNS treasury and reserved for later usage. </t>
  </si>
  <si>
    <t xml:space="preserve">Parameters derived from detailed configuration in the SNS initilization file </t>
  </si>
  <si>
    <t>Portion staked</t>
  </si>
  <si>
    <t>Average dissolve delay [years]</t>
  </si>
  <si>
    <t>swap_distribution: community fund</t>
  </si>
  <si>
    <t>swap_distribution: non community fund</t>
  </si>
  <si>
    <t>developer_distribution: see funders</t>
  </si>
  <si>
    <t>Parameters for attack simulation  &amp; active voting (not part of SNS initialization file)</t>
  </si>
  <si>
    <t>is attacked</t>
  </si>
  <si>
    <t>portion of non-CF swap bought by attacker</t>
  </si>
  <si>
    <t>attacker neurons - staked[%]</t>
  </si>
  <si>
    <t>attacker neurons - aver. dissolve delay [years]</t>
  </si>
  <si>
    <t>Percentage of active voting</t>
  </si>
  <si>
    <t>Admin parameters (not part of SNS initialization file)</t>
  </si>
  <si>
    <t>Seconds in a year</t>
  </si>
  <si>
    <t>Total supply (NAT)</t>
  </si>
  <si>
    <t>Burned (NAT)</t>
  </si>
  <si>
    <t>Minted (NAT)</t>
  </si>
  <si>
    <t>Decentralization swap - NF</t>
  </si>
  <si>
    <t>Decentralization swap - non NF</t>
  </si>
  <si>
    <t xml:space="preserve">Decentralization swap - non NF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</si>
</sst>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(#,##0\)"/>
    <numFmt numFmtId="165" formatCode="0.000"/>
    <numFmt numFmtId="166" formatCode="#,##0.0;\(#,##0.0\)"/>
    <numFmt numFmtId="167" formatCode="0.0"/>
    <numFmt numFmtId="168" formatCode="0.0%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0" fontId="1" fillId="3" borderId="0" xfId="0" applyFont="1" applyFill="1"/>
    <xf numFmtId="3" fontId="1" fillId="4" borderId="0" xfId="0" applyNumberFormat="1" applyFont="1" applyFill="1"/>
    <xf numFmtId="0" fontId="1" fillId="5" borderId="0" xfId="0" applyFont="1" applyFill="1"/>
    <xf numFmtId="164" fontId="1" fillId="4" borderId="0" xfId="0" applyNumberFormat="1" applyFont="1" applyFill="1"/>
    <xf numFmtId="0" fontId="1" fillId="0" borderId="0" xfId="0" applyFont="1"/>
    <xf numFmtId="0" fontId="1" fillId="4" borderId="0" xfId="0" applyFont="1" applyFill="1"/>
    <xf numFmtId="0" fontId="1" fillId="6" borderId="0" xfId="0" applyFont="1" applyFill="1"/>
    <xf numFmtId="0" fontId="2" fillId="0" borderId="0" xfId="0" applyFont="1"/>
    <xf numFmtId="0" fontId="3" fillId="0" borderId="0" xfId="0" applyFont="1"/>
    <xf numFmtId="165" fontId="1" fillId="4" borderId="0" xfId="0" applyNumberFormat="1" applyFont="1" applyFill="1"/>
    <xf numFmtId="0" fontId="4" fillId="0" borderId="0" xfId="0" applyFont="1"/>
    <xf numFmtId="164" fontId="3" fillId="4" borderId="0" xfId="0" applyNumberFormat="1" applyFont="1" applyFill="1"/>
    <xf numFmtId="0" fontId="3" fillId="4" borderId="0" xfId="0" applyFont="1" applyFill="1"/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0" borderId="0" xfId="0" applyFont="1" applyAlignment="1">
      <alignment wrapText="1"/>
    </xf>
    <xf numFmtId="166" fontId="1" fillId="5" borderId="0" xfId="0" applyNumberFormat="1" applyFont="1" applyFill="1"/>
    <xf numFmtId="9" fontId="1" fillId="4" borderId="0" xfId="0" applyNumberFormat="1" applyFont="1" applyFill="1"/>
    <xf numFmtId="167" fontId="1" fillId="4" borderId="0" xfId="0" applyNumberFormat="1" applyFont="1" applyFill="1"/>
    <xf numFmtId="2" fontId="1" fillId="4" borderId="0" xfId="0" applyNumberFormat="1" applyFont="1" applyFill="1"/>
    <xf numFmtId="168" fontId="1" fillId="4" borderId="0" xfId="0" applyNumberFormat="1" applyFont="1" applyFill="1"/>
    <xf numFmtId="10" fontId="3" fillId="8" borderId="0" xfId="0" applyNumberFormat="1" applyFont="1" applyFill="1" applyAlignment="1">
      <alignment horizontal="right"/>
    </xf>
    <xf numFmtId="10" fontId="3" fillId="0" borderId="0" xfId="0" applyNumberFormat="1" applyFont="1" applyAlignment="1">
      <alignment horizontal="right"/>
    </xf>
    <xf numFmtId="168" fontId="1" fillId="3" borderId="0" xfId="0" applyNumberFormat="1" applyFont="1" applyFill="1"/>
    <xf numFmtId="2" fontId="1" fillId="3" borderId="0" xfId="0" applyNumberFormat="1" applyFont="1" applyFill="1"/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/>
    <xf numFmtId="0" fontId="5" fillId="0" borderId="1" xfId="0" applyFont="1" applyBorder="1" applyAlignment="1">
      <alignment horizontal="center" wrapText="1"/>
    </xf>
    <xf numFmtId="10" fontId="5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0" fontId="4" fillId="9" borderId="0" xfId="0" applyFont="1" applyFill="1"/>
    <xf numFmtId="0" fontId="1" fillId="10" borderId="0" xfId="0" applyFont="1" applyFill="1" applyAlignment="1">
      <alignment wrapText="1"/>
    </xf>
    <xf numFmtId="0" fontId="1" fillId="10" borderId="0" xfId="0" applyFont="1" applyFill="1"/>
    <xf numFmtId="165" fontId="1" fillId="3" borderId="0" xfId="0" applyNumberFormat="1" applyFont="1" applyFill="1"/>
    <xf numFmtId="0" fontId="3" fillId="0" borderId="0" xfId="0" applyFont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9" fontId="1" fillId="4" borderId="0" xfId="0" applyNumberFormat="1" applyFont="1" applyFill="1" applyAlignment="1">
      <alignment wrapText="1"/>
    </xf>
    <xf numFmtId="9" fontId="1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1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9" borderId="0" xfId="0" applyFont="1" applyFill="1" applyAlignment="1">
      <alignment vertical="center"/>
    </xf>
    <xf numFmtId="0" fontId="8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wrapText="1"/>
    </xf>
    <xf numFmtId="0" fontId="4" fillId="10" borderId="2" xfId="0" applyFont="1" applyFill="1" applyBorder="1"/>
    <xf numFmtId="0" fontId="1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10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wrapText="1"/>
    </xf>
    <xf numFmtId="0" fontId="1" fillId="10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/>
    <xf numFmtId="0" fontId="1" fillId="0" borderId="2" xfId="0" applyFont="1" applyBorder="1"/>
    <xf numFmtId="164" fontId="1" fillId="8" borderId="2" xfId="0" applyNumberFormat="1" applyFont="1" applyFill="1" applyBorder="1"/>
    <xf numFmtId="0" fontId="1" fillId="8" borderId="2" xfId="0" applyFont="1" applyFill="1" applyBorder="1"/>
    <xf numFmtId="165" fontId="1" fillId="3" borderId="2" xfId="0" applyNumberFormat="1" applyFont="1" applyFill="1" applyBorder="1"/>
    <xf numFmtId="3" fontId="1" fillId="3" borderId="2" xfId="0" applyNumberFormat="1" applyFont="1" applyFill="1" applyBorder="1"/>
    <xf numFmtId="164" fontId="1" fillId="3" borderId="2" xfId="0" applyNumberFormat="1" applyFont="1" applyFill="1" applyBorder="1"/>
    <xf numFmtId="164" fontId="3" fillId="3" borderId="2" xfId="0" applyNumberFormat="1" applyFont="1" applyFill="1" applyBorder="1" applyAlignment="1">
      <alignment horizontal="right"/>
    </xf>
    <xf numFmtId="0" fontId="3" fillId="0" borderId="2" xfId="0" applyFont="1" applyBorder="1"/>
    <xf numFmtId="164" fontId="3" fillId="8" borderId="2" xfId="0" applyNumberFormat="1" applyFont="1" applyFill="1" applyBorder="1" applyAlignment="1">
      <alignment horizontal="right"/>
    </xf>
    <xf numFmtId="0" fontId="9" fillId="0" borderId="2" xfId="0" applyFont="1" applyBorder="1" applyAlignment="1">
      <alignment wrapText="1"/>
    </xf>
    <xf numFmtId="0" fontId="9" fillId="10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/>
    <xf numFmtId="10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Initial token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assessment'!$B$11</c:f>
              <c:strCache>
                <c:ptCount val="1"/>
                <c:pt idx="0">
                  <c:v>tokens [mn]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8B-48A2-A298-3174C32ABAF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8B-48A2-A298-3174C32ABAF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8B-48A2-A298-3174C32ABAF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18B-48A2-A298-3174C32ABAF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18B-48A2-A298-3174C32ABA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assessment'!$A$12:$A$14,'Voting power assessment'!$A$16,'Voting power assessment'!$A$19)</c:f>
              <c:strCache>
                <c:ptCount val="5"/>
                <c:pt idx="0">
                  <c:v>Decentralization swap - NF</c:v>
                </c:pt>
                <c:pt idx="1">
                  <c:v>Decentralization swap - non NF</c:v>
                </c:pt>
                <c:pt idx="2">
                  <c:v>Decentralization swap - attacker</c:v>
                </c:pt>
                <c:pt idx="3">
                  <c:v>Founding developer team</c:v>
                </c:pt>
                <c:pt idx="4">
                  <c:v>Treasury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assessment'!$B$12:$B$19</c15:sqref>
                  </c15:fullRef>
                </c:ext>
              </c:extLst>
              <c:f>('Voting power assessment'!$B$12:$B$14,'Voting power assessment'!$B$16,'Voting power assessment'!$B$19)</c:f>
              <c:numCache>
                <c:formatCode>#,##0.0;\(#,##0.0\)</c:formatCode>
                <c:ptCount val="5"/>
                <c:pt idx="0">
                  <c:v>6.2328767123287667</c:v>
                </c:pt>
                <c:pt idx="1">
                  <c:v>28.767123287671232</c:v>
                </c:pt>
                <c:pt idx="2">
                  <c:v>0</c:v>
                </c:pt>
                <c:pt idx="3">
                  <c:v>30</c:v>
                </c:pt>
                <c:pt idx="4">
                  <c:v>35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assessment'!$B$15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assessment'!$B$17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assessment'!$B$18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418B-48A2-A298-3174C32ABA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Voting power at genesis</a:t>
            </a:r>
          </a:p>
          <a:p>
            <a:pPr>
              <a:defRPr/>
            </a:pPr>
            <a:endParaRPr lang="pt-B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assessment'!$L$11</c:f>
              <c:strCache>
                <c:ptCount val="1"/>
                <c:pt idx="0">
                  <c:v>active voting power [%]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FC-46BA-A667-FA5DA62496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FC-46BA-A667-FA5DA62496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FFC-46BA-A667-FA5DA624967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assessment'!$A$12:$A$13,'Voting power assessment'!$A$16)</c:f>
              <c:strCache>
                <c:ptCount val="3"/>
                <c:pt idx="0">
                  <c:v>Decentralization swap - NF</c:v>
                </c:pt>
                <c:pt idx="1">
                  <c:v>Decentralization swap - non NF</c:v>
                </c:pt>
                <c:pt idx="2">
                  <c:v>Founding developer team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assessment'!$L$12:$L$19</c15:sqref>
                  </c15:fullRef>
                </c:ext>
              </c:extLst>
              <c:f>('Voting power assessment'!$L$12:$L$13,'Voting power assessment'!$L$16)</c:f>
              <c:numCache>
                <c:formatCode>0.00%</c:formatCode>
                <c:ptCount val="3"/>
                <c:pt idx="0">
                  <c:v>9.0808323747777878E-2</c:v>
                </c:pt>
                <c:pt idx="1">
                  <c:v>0.41911534037435944</c:v>
                </c:pt>
                <c:pt idx="2">
                  <c:v>0.49007633587786259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assessment'!$L$14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assessment'!$L$19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3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9FFC-46BA-A667-FA5DA624967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Voting power simulation</a:t>
            </a:r>
            <a:br>
              <a:rPr lang="pt-BR"/>
            </a:br>
            <a:r>
              <a:rPr lang="pt-BR"/>
              <a:t>Attacker</a:t>
            </a:r>
            <a:r>
              <a:rPr lang="pt-BR" baseline="0"/>
              <a:t> bying 100% of the non-NF tokens</a:t>
            </a:r>
            <a:endParaRPr lang="pt-BR"/>
          </a:p>
          <a:p>
            <a:pPr>
              <a:defRPr/>
            </a:pPr>
            <a:endParaRPr lang="pt-B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assessment'!$L$11</c:f>
              <c:strCache>
                <c:ptCount val="1"/>
                <c:pt idx="0">
                  <c:v>active voting power [%]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9-4F34-82AE-C7159CB6CAA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99-440F-ACC8-8BB1C8FC38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9-4F34-82AE-C7159CB6CAA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assessment'!$A$12,'Voting power assessment'!$A$14,'Voting power assessment'!$A$16)</c:f>
              <c:strCache>
                <c:ptCount val="3"/>
                <c:pt idx="0">
                  <c:v>Decentralization swap - NF</c:v>
                </c:pt>
                <c:pt idx="1">
                  <c:v>Decentralization swap - attacker</c:v>
                </c:pt>
                <c:pt idx="2">
                  <c:v>Founding developer team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assessment'!$L$12:$L$19</c15:sqref>
                  </c15:fullRef>
                </c:ext>
              </c:extLst>
              <c:f>('Voting power assessment'!$L$12,'Voting power assessment'!$L$14,'Voting power assessment'!$L$16)</c:f>
              <c:numCache>
                <c:formatCode>0.00%</c:formatCode>
                <c:ptCount val="3"/>
                <c:pt idx="0">
                  <c:v>9.0808323747777878E-2</c:v>
                </c:pt>
                <c:pt idx="1">
                  <c:v>0</c:v>
                </c:pt>
                <c:pt idx="2">
                  <c:v>0.49007633587786259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assessment'!$L$13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assessment'!$L$19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3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EE29-4F34-82AE-C7159CB6CAA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'Total supply over time'!$B$12</c:f>
              <c:strCache>
                <c:ptCount val="1"/>
                <c:pt idx="0">
                  <c:v>Reward 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time'!$B$13:$B$25</c:f>
              <c:numCache>
                <c:formatCode>0.00%</c:formatCode>
                <c:ptCount val="13"/>
                <c:pt idx="0">
                  <c:v>0.04</c:v>
                </c:pt>
                <c:pt idx="1">
                  <c:v>3.5312499999999997E-2</c:v>
                </c:pt>
                <c:pt idx="2">
                  <c:v>3.125E-2</c:v>
                </c:pt>
                <c:pt idx="3">
                  <c:v>2.78125E-2</c:v>
                </c:pt>
                <c:pt idx="4">
                  <c:v>2.5000000000000001E-2</c:v>
                </c:pt>
                <c:pt idx="5">
                  <c:v>2.2812499999999999E-2</c:v>
                </c:pt>
                <c:pt idx="6">
                  <c:v>2.1250000000000002E-2</c:v>
                </c:pt>
                <c:pt idx="7">
                  <c:v>2.0312500000000001E-2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4-4983-BAE4-BB33A363FB33}"/>
            </c:ext>
          </c:extLst>
        </c:ser>
        <c:ser>
          <c:idx val="1"/>
          <c:order val="1"/>
          <c:tx>
            <c:strRef>
              <c:f>'Total supply over time'!$D$12</c:f>
              <c:strCache>
                <c:ptCount val="1"/>
                <c:pt idx="0">
                  <c:v>Burn rate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time'!$D$13:$D$25</c:f>
              <c:numCache>
                <c:formatCode>0.00%</c:formatCode>
                <c:ptCount val="13"/>
                <c:pt idx="0">
                  <c:v>1E-3</c:v>
                </c:pt>
                <c:pt idx="1">
                  <c:v>1.3492828476735633E-3</c:v>
                </c:pt>
                <c:pt idx="2">
                  <c:v>1.8205642030260801E-3</c:v>
                </c:pt>
                <c:pt idx="3">
                  <c:v>2.4564560522315803E-3</c:v>
                </c:pt>
                <c:pt idx="4">
                  <c:v>3.3144540173399859E-3</c:v>
                </c:pt>
                <c:pt idx="5">
                  <c:v>4.472135954999578E-3</c:v>
                </c:pt>
                <c:pt idx="6">
                  <c:v>6.0341763365451611E-3</c:v>
                </c:pt>
                <c:pt idx="7">
                  <c:v>8.1418106307380844E-3</c:v>
                </c:pt>
                <c:pt idx="8">
                  <c:v>1.0985605433061173E-2</c:v>
                </c:pt>
                <c:pt idx="9">
                  <c:v>1.4822688982138947E-2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A4-4983-BAE4-BB33A363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9641953"/>
        <c:axId val="401723966"/>
      </c:barChart>
      <c:lineChart>
        <c:grouping val="standard"/>
        <c:varyColors val="1"/>
        <c:ser>
          <c:idx val="2"/>
          <c:order val="2"/>
          <c:tx>
            <c:strRef>
              <c:f>'Total supply over time'!$F$12</c:f>
              <c:strCache>
                <c:ptCount val="1"/>
                <c:pt idx="0">
                  <c:v>Total supply (NAT)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time'!$F$13:$F$25</c:f>
              <c:numCache>
                <c:formatCode>#,##0</c:formatCode>
                <c:ptCount val="13"/>
                <c:pt idx="0">
                  <c:v>100000000</c:v>
                </c:pt>
                <c:pt idx="1">
                  <c:v>103900000</c:v>
                </c:pt>
                <c:pt idx="2">
                  <c:v>107428778.26212671</c:v>
                </c:pt>
                <c:pt idx="3">
                  <c:v>110590346.59473933</c:v>
                </c:pt>
                <c:pt idx="4">
                  <c:v>113394480.28319448</c:v>
                </c:pt>
                <c:pt idx="5">
                  <c:v>115853501.49955554</c:v>
                </c:pt>
                <c:pt idx="6">
                  <c:v>117978296.89294539</c:v>
                </c:pt>
                <c:pt idx="7">
                  <c:v>119773433.85458317</c:v>
                </c:pt>
                <c:pt idx="8">
                  <c:v>121231159.11271714</c:v>
                </c:pt>
                <c:pt idx="9">
                  <c:v>122323984.61476651</c:v>
                </c:pt>
                <c:pt idx="10">
                  <c:v>122957293.9280612</c:v>
                </c:pt>
                <c:pt idx="11">
                  <c:v>122957293.9280612</c:v>
                </c:pt>
                <c:pt idx="12">
                  <c:v>122957293.9280612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4-4983-BAE4-BB33A363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345200"/>
        <c:axId val="1275343280"/>
      </c:lineChart>
      <c:catAx>
        <c:axId val="188964195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723966"/>
        <c:crosses val="autoZero"/>
        <c:auto val="1"/>
        <c:lblAlgn val="ctr"/>
        <c:lblOffset val="100"/>
        <c:noMultiLvlLbl val="1"/>
      </c:catAx>
      <c:valAx>
        <c:axId val="40172396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9641953"/>
        <c:crosses val="autoZero"/>
        <c:crossBetween val="between"/>
      </c:valAx>
      <c:valAx>
        <c:axId val="127534328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5345200"/>
        <c:crosses val="max"/>
        <c:crossBetween val="between"/>
      </c:valAx>
      <c:catAx>
        <c:axId val="127534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534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'Token price range'!$A$7</c:f>
              <c:strCache>
                <c:ptCount val="1"/>
                <c:pt idx="0">
                  <c:v>SNS tokens for swap</c:v>
                </c:pt>
              </c:strCache>
            </c:strRef>
          </c:cat>
          <c:val>
            <c:numRef>
              <c:f>'Token price range'!$B$7</c:f>
              <c:numCache>
                <c:formatCode>#,##0;\(#,##0\)</c:formatCode>
                <c:ptCount val="1"/>
                <c:pt idx="0">
                  <c:v>35000000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26A-4FE6-9694-EF5707F58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3817195"/>
        <c:axId val="56181187"/>
      </c:barChart>
      <c:catAx>
        <c:axId val="1593817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56181187"/>
        <c:crosses val="autoZero"/>
        <c:auto val="1"/>
        <c:lblAlgn val="ctr"/>
        <c:lblOffset val="100"/>
        <c:noMultiLvlLbl val="1"/>
      </c:catAx>
      <c:valAx>
        <c:axId val="56181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,##0;\(#,##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938171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'Token price range'!$B$4</c:f>
              <c:strCache>
                <c:ptCount val="1"/>
                <c:pt idx="0">
                  <c:v>Raised ICP Amounts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'Token price range'!$A$5:$A$6</c:f>
              <c:strCache>
                <c:ptCount val="2"/>
                <c:pt idx="0">
                  <c:v>Minimum ICP amount</c:v>
                </c:pt>
                <c:pt idx="1">
                  <c:v>Maximum ICP amount</c:v>
                </c:pt>
              </c:strCache>
            </c:strRef>
          </c:cat>
          <c:val>
            <c:numRef>
              <c:f>'Token price range'!$B$5:$B$6</c:f>
              <c:numCache>
                <c:formatCode>#,##0</c:formatCode>
                <c:ptCount val="2"/>
                <c:pt idx="0">
                  <c:v>215000</c:v>
                </c:pt>
                <c:pt idx="1">
                  <c:v>365000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142-4495-A228-028EC6A4D4F4}"/>
            </c:ext>
          </c:extLst>
        </c:ser>
        <c:ser>
          <c:idx val="1"/>
          <c:order val="1"/>
          <c:tx>
            <c:strRef>
              <c:f>'Token price range'!$D$4</c:f>
              <c:strCache>
                <c:ptCount val="1"/>
                <c:pt idx="0">
                  <c:v>Token price in USD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'Token price range'!$A$5:$A$6</c:f>
              <c:strCache>
                <c:ptCount val="2"/>
                <c:pt idx="0">
                  <c:v>Minimum ICP amount</c:v>
                </c:pt>
                <c:pt idx="1">
                  <c:v>Maximum ICP amount</c:v>
                </c:pt>
              </c:strCache>
            </c:strRef>
          </c:cat>
          <c:val>
            <c:numRef>
              <c:f>'Token price range'!$D$5:$D$6</c:f>
              <c:numCache>
                <c:formatCode>General</c:formatCode>
                <c:ptCount val="2"/>
                <c:pt idx="0">
                  <c:v>7.3714285714285704E-2</c:v>
                </c:pt>
                <c:pt idx="1">
                  <c:v>0.12514285714285717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142-4495-A228-028EC6A4D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1775446"/>
        <c:axId val="1905921305"/>
      </c:barChart>
      <c:catAx>
        <c:axId val="1481775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05921305"/>
        <c:crosses val="autoZero"/>
        <c:auto val="1"/>
        <c:lblAlgn val="ctr"/>
        <c:lblOffset val="100"/>
        <c:noMultiLvlLbl val="1"/>
      </c:catAx>
      <c:valAx>
        <c:axId val="1905921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48177544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22</xdr:row>
      <xdr:rowOff>76200</xdr:rowOff>
    </xdr:from>
    <xdr:ext cx="6848475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361949</xdr:colOff>
      <xdr:row>22</xdr:row>
      <xdr:rowOff>76199</xdr:rowOff>
    </xdr:from>
    <xdr:ext cx="5686426" cy="524649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1238250</xdr:colOff>
      <xdr:row>22</xdr:row>
      <xdr:rowOff>76200</xdr:rowOff>
    </xdr:from>
    <xdr:ext cx="5686426" cy="5246495"/>
    <xdr:graphicFrame macro="">
      <xdr:nvGraphicFramePr>
        <xdr:cNvPr id="2" name="Chart 4" title="Chart">
          <a:extLst>
            <a:ext uri="{FF2B5EF4-FFF2-40B4-BE49-F238E27FC236}">
              <a16:creationId xmlns:a16="http://schemas.microsoft.com/office/drawing/2014/main" id="{F037F465-8360-4B4D-BC43-12C146D38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8</xdr:row>
      <xdr:rowOff>19050</xdr:rowOff>
    </xdr:from>
    <xdr:ext cx="7058025" cy="4362450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7</xdr:row>
      <xdr:rowOff>190500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466725</xdr:colOff>
      <xdr:row>7</xdr:row>
      <xdr:rowOff>190500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9"/>
  <sheetViews>
    <sheetView topLeftCell="A25" workbookViewId="0">
      <selection activeCell="B46" sqref="B46"/>
    </sheetView>
  </sheetViews>
  <sheetFormatPr defaultColWidth="12.5703125" defaultRowHeight="15.75" customHeight="1" x14ac:dyDescent="0.2"/>
  <cols>
    <col min="1" max="1" width="50.42578125" style="49" customWidth="1"/>
    <col min="2" max="2" width="41.42578125" style="41" customWidth="1"/>
    <col min="3" max="3" width="24.42578125" customWidth="1"/>
    <col min="4" max="4" width="11.42578125" customWidth="1"/>
    <col min="5" max="5" width="39.42578125" customWidth="1"/>
  </cols>
  <sheetData>
    <row r="1" spans="1:6" ht="12.75" x14ac:dyDescent="0.2">
      <c r="A1" s="48" t="s">
        <v>52</v>
      </c>
      <c r="C1" s="33"/>
      <c r="D1" s="33"/>
      <c r="E1" s="33"/>
      <c r="F1" s="33"/>
    </row>
    <row r="2" spans="1:6" ht="12.75" x14ac:dyDescent="0.2">
      <c r="C2" s="33"/>
      <c r="D2" s="33"/>
      <c r="E2" s="33"/>
      <c r="F2" s="33"/>
    </row>
    <row r="3" spans="1:6" ht="15.75" customHeight="1" x14ac:dyDescent="0.2">
      <c r="A3" s="54" t="s">
        <v>53</v>
      </c>
      <c r="B3" s="55"/>
      <c r="C3" s="56"/>
      <c r="D3" s="56"/>
      <c r="E3" s="56"/>
      <c r="F3" s="56"/>
    </row>
    <row r="4" spans="1:6" ht="12.75" x14ac:dyDescent="0.2">
      <c r="A4" s="57"/>
      <c r="B4" s="58" t="s">
        <v>54</v>
      </c>
      <c r="C4" s="59" t="s">
        <v>55</v>
      </c>
      <c r="D4" s="59" t="s">
        <v>56</v>
      </c>
      <c r="E4" s="59" t="s">
        <v>57</v>
      </c>
      <c r="F4" s="59" t="s">
        <v>56</v>
      </c>
    </row>
    <row r="5" spans="1:6" ht="12.75" x14ac:dyDescent="0.2">
      <c r="A5" s="60" t="s">
        <v>58</v>
      </c>
      <c r="B5" s="61"/>
      <c r="C5" s="62"/>
      <c r="D5" s="62"/>
      <c r="E5" s="62"/>
      <c r="F5" s="62"/>
    </row>
    <row r="6" spans="1:6" ht="12.75" x14ac:dyDescent="0.2">
      <c r="A6" s="63" t="s">
        <v>59</v>
      </c>
      <c r="B6" s="74" t="s">
        <v>60</v>
      </c>
      <c r="C6" s="64">
        <v>0.1</v>
      </c>
      <c r="D6" s="65" t="s">
        <v>61</v>
      </c>
      <c r="E6" s="66">
        <f t="shared" ref="E6:E8" si="0">C6*10^8</f>
        <v>10000000</v>
      </c>
      <c r="F6" s="65" t="s">
        <v>62</v>
      </c>
    </row>
    <row r="7" spans="1:6" ht="12.75" x14ac:dyDescent="0.2">
      <c r="A7" s="63" t="s">
        <v>63</v>
      </c>
      <c r="B7" s="74" t="s">
        <v>64</v>
      </c>
      <c r="C7" s="64">
        <v>100</v>
      </c>
      <c r="D7" s="65" t="s">
        <v>61</v>
      </c>
      <c r="E7" s="66">
        <f t="shared" si="0"/>
        <v>10000000000</v>
      </c>
      <c r="F7" s="65" t="s">
        <v>62</v>
      </c>
    </row>
    <row r="8" spans="1:6" ht="12.75" x14ac:dyDescent="0.2">
      <c r="A8" s="63" t="s">
        <v>65</v>
      </c>
      <c r="B8" s="74" t="s">
        <v>66</v>
      </c>
      <c r="C8" s="64">
        <v>10</v>
      </c>
      <c r="D8" s="65" t="s">
        <v>61</v>
      </c>
      <c r="E8" s="66">
        <f t="shared" si="0"/>
        <v>1000000000</v>
      </c>
      <c r="F8" s="65" t="s">
        <v>62</v>
      </c>
    </row>
    <row r="9" spans="1:6" ht="112.5" x14ac:dyDescent="0.2">
      <c r="A9" s="63" t="s">
        <v>67</v>
      </c>
      <c r="B9" s="74" t="s">
        <v>68</v>
      </c>
      <c r="C9" s="64">
        <v>4</v>
      </c>
      <c r="D9" s="65" t="s">
        <v>69</v>
      </c>
      <c r="E9" s="67">
        <f t="shared" ref="E9:E10" si="1">C9</f>
        <v>4</v>
      </c>
      <c r="F9" s="65" t="s">
        <v>69</v>
      </c>
    </row>
    <row r="10" spans="1:6" ht="12.75" x14ac:dyDescent="0.2">
      <c r="A10" s="63" t="s">
        <v>70</v>
      </c>
      <c r="B10" s="74" t="s">
        <v>71</v>
      </c>
      <c r="C10" s="64">
        <v>2</v>
      </c>
      <c r="D10" s="65" t="s">
        <v>69</v>
      </c>
      <c r="E10" s="67">
        <f t="shared" si="1"/>
        <v>2</v>
      </c>
      <c r="F10" s="65" t="s">
        <v>69</v>
      </c>
    </row>
    <row r="11" spans="1:6" ht="33.75" x14ac:dyDescent="0.2">
      <c r="A11" s="63" t="s">
        <v>72</v>
      </c>
      <c r="B11" s="74" t="s">
        <v>73</v>
      </c>
      <c r="C11" s="64">
        <v>8</v>
      </c>
      <c r="D11" s="65" t="s">
        <v>74</v>
      </c>
      <c r="E11" s="67">
        <f>C11*$B$58</f>
        <v>252460800</v>
      </c>
      <c r="F11" s="65" t="s">
        <v>75</v>
      </c>
    </row>
    <row r="12" spans="1:6" ht="22.5" x14ac:dyDescent="0.2">
      <c r="A12" s="63" t="s">
        <v>76</v>
      </c>
      <c r="B12" s="74" t="s">
        <v>77</v>
      </c>
      <c r="C12" s="68">
        <f>6/12</f>
        <v>0.5</v>
      </c>
      <c r="D12" s="65" t="s">
        <v>74</v>
      </c>
      <c r="E12" s="67">
        <f>C12*$B$58</f>
        <v>15778800</v>
      </c>
      <c r="F12" s="65" t="s">
        <v>75</v>
      </c>
    </row>
    <row r="13" spans="1:6" ht="12.75" x14ac:dyDescent="0.2">
      <c r="A13" s="63" t="s">
        <v>78</v>
      </c>
      <c r="B13" s="74" t="s">
        <v>79</v>
      </c>
      <c r="C13" s="64">
        <v>4</v>
      </c>
      <c r="D13" s="65" t="s">
        <v>74</v>
      </c>
      <c r="E13" s="67">
        <f>C13*$B$58</f>
        <v>126230400</v>
      </c>
      <c r="F13" s="65" t="s">
        <v>75</v>
      </c>
    </row>
    <row r="14" spans="1:6" ht="101.25" x14ac:dyDescent="0.2">
      <c r="A14" s="63" t="s">
        <v>16</v>
      </c>
      <c r="B14" s="74" t="s">
        <v>80</v>
      </c>
      <c r="C14" s="64">
        <v>1.2</v>
      </c>
      <c r="D14" s="65" t="s">
        <v>81</v>
      </c>
      <c r="E14" s="67">
        <f>C14</f>
        <v>1.2</v>
      </c>
      <c r="F14" s="65" t="s">
        <v>81</v>
      </c>
    </row>
    <row r="15" spans="1:6" ht="67.5" x14ac:dyDescent="0.2">
      <c r="A15" s="63" t="s">
        <v>82</v>
      </c>
      <c r="B15" s="74" t="s">
        <v>83</v>
      </c>
      <c r="C15" s="64">
        <v>8</v>
      </c>
      <c r="D15" s="65" t="s">
        <v>74</v>
      </c>
      <c r="E15" s="67">
        <f>C15*$B$58</f>
        <v>252460800</v>
      </c>
      <c r="F15" s="65" t="s">
        <v>75</v>
      </c>
    </row>
    <row r="16" spans="1:6" ht="78.75" x14ac:dyDescent="0.2">
      <c r="A16" s="63" t="s">
        <v>84</v>
      </c>
      <c r="B16" s="74" t="s">
        <v>85</v>
      </c>
      <c r="C16" s="64">
        <v>2</v>
      </c>
      <c r="D16" s="65" t="s">
        <v>81</v>
      </c>
      <c r="E16" s="67">
        <f>C16</f>
        <v>2</v>
      </c>
      <c r="F16" s="65" t="s">
        <v>81</v>
      </c>
    </row>
    <row r="17" spans="1:6" ht="12.75" x14ac:dyDescent="0.2">
      <c r="A17" s="60" t="s">
        <v>86</v>
      </c>
      <c r="B17" s="75"/>
      <c r="C17" s="62"/>
      <c r="D17" s="62"/>
      <c r="E17" s="62"/>
      <c r="F17" s="62"/>
    </row>
    <row r="18" spans="1:6" ht="22.5" x14ac:dyDescent="0.2">
      <c r="A18" s="63" t="s">
        <v>87</v>
      </c>
      <c r="B18" s="74" t="s">
        <v>88</v>
      </c>
      <c r="C18" s="69">
        <v>150000</v>
      </c>
      <c r="D18" s="65" t="s">
        <v>89</v>
      </c>
      <c r="E18" s="66">
        <f t="shared" ref="E18:E22" si="2">C18*10^8</f>
        <v>15000000000000</v>
      </c>
      <c r="F18" s="65" t="s">
        <v>90</v>
      </c>
    </row>
    <row r="19" spans="1:6" ht="22.5" x14ac:dyDescent="0.2">
      <c r="A19" s="63" t="s">
        <v>91</v>
      </c>
      <c r="B19" s="74" t="s">
        <v>92</v>
      </c>
      <c r="C19" s="69">
        <v>300000</v>
      </c>
      <c r="D19" s="65" t="s">
        <v>89</v>
      </c>
      <c r="E19" s="66">
        <f t="shared" si="2"/>
        <v>30000000000000</v>
      </c>
      <c r="F19" s="65" t="s">
        <v>90</v>
      </c>
    </row>
    <row r="20" spans="1:6" ht="22.5" x14ac:dyDescent="0.2">
      <c r="A20" s="63" t="s">
        <v>93</v>
      </c>
      <c r="B20" s="74" t="s">
        <v>94</v>
      </c>
      <c r="C20" s="64">
        <v>100</v>
      </c>
      <c r="D20" s="65" t="s">
        <v>89</v>
      </c>
      <c r="E20" s="66">
        <f t="shared" si="2"/>
        <v>10000000000</v>
      </c>
      <c r="F20" s="65" t="s">
        <v>90</v>
      </c>
    </row>
    <row r="21" spans="1:6" ht="33.75" x14ac:dyDescent="0.2">
      <c r="A21" s="63" t="s">
        <v>95</v>
      </c>
      <c r="B21" s="74" t="s">
        <v>96</v>
      </c>
      <c r="C21" s="64">
        <v>1</v>
      </c>
      <c r="D21" s="65" t="s">
        <v>89</v>
      </c>
      <c r="E21" s="66">
        <f t="shared" si="2"/>
        <v>100000000</v>
      </c>
      <c r="F21" s="65" t="s">
        <v>90</v>
      </c>
    </row>
    <row r="22" spans="1:6" ht="22.5" x14ac:dyDescent="0.2">
      <c r="A22" s="63" t="s">
        <v>97</v>
      </c>
      <c r="B22" s="74" t="s">
        <v>98</v>
      </c>
      <c r="C22" s="69">
        <v>100000</v>
      </c>
      <c r="D22" s="65" t="s">
        <v>89</v>
      </c>
      <c r="E22" s="66">
        <f t="shared" si="2"/>
        <v>10000000000000</v>
      </c>
      <c r="F22" s="65" t="s">
        <v>90</v>
      </c>
    </row>
    <row r="23" spans="1:6" ht="22.5" x14ac:dyDescent="0.2">
      <c r="A23" s="63" t="s">
        <v>99</v>
      </c>
      <c r="B23" s="74" t="s">
        <v>100</v>
      </c>
      <c r="C23" s="64">
        <v>7</v>
      </c>
      <c r="D23" s="65" t="s">
        <v>101</v>
      </c>
      <c r="E23" s="67">
        <f>C23</f>
        <v>7</v>
      </c>
      <c r="F23" s="65" t="s">
        <v>101</v>
      </c>
    </row>
    <row r="24" spans="1:6" ht="45" x14ac:dyDescent="0.2">
      <c r="A24" s="63" t="s">
        <v>102</v>
      </c>
      <c r="B24" s="74" t="s">
        <v>103</v>
      </c>
      <c r="C24" s="64">
        <f>1/4</f>
        <v>0.25</v>
      </c>
      <c r="D24" s="65" t="s">
        <v>74</v>
      </c>
      <c r="E24" s="67">
        <f>C24*$B$58</f>
        <v>7889400</v>
      </c>
      <c r="F24" s="65" t="s">
        <v>75</v>
      </c>
    </row>
    <row r="25" spans="1:6" ht="12.75" x14ac:dyDescent="0.2">
      <c r="A25" s="63" t="s">
        <v>104</v>
      </c>
      <c r="B25" s="74" t="s">
        <v>105</v>
      </c>
      <c r="C25" s="69">
        <v>65000</v>
      </c>
      <c r="D25" s="65" t="s">
        <v>89</v>
      </c>
      <c r="E25" s="66">
        <f>C25*10^8</f>
        <v>6500000000000</v>
      </c>
      <c r="F25" s="65" t="s">
        <v>90</v>
      </c>
    </row>
    <row r="26" spans="1:6" ht="12.75" x14ac:dyDescent="0.2">
      <c r="A26" s="60" t="s">
        <v>106</v>
      </c>
      <c r="B26" s="75"/>
      <c r="C26" s="62"/>
      <c r="D26" s="62"/>
      <c r="E26" s="62"/>
      <c r="F26" s="62"/>
    </row>
    <row r="27" spans="1:6" ht="22.5" x14ac:dyDescent="0.2">
      <c r="A27" s="63" t="s">
        <v>107</v>
      </c>
      <c r="B27" s="74" t="s">
        <v>108</v>
      </c>
      <c r="C27" s="70">
        <v>35000000</v>
      </c>
      <c r="D27" s="65" t="s">
        <v>61</v>
      </c>
      <c r="E27" s="66">
        <f t="shared" ref="E27:E32" si="3">C27*10^8</f>
        <v>3500000000000000</v>
      </c>
      <c r="F27" s="65" t="s">
        <v>90</v>
      </c>
    </row>
    <row r="28" spans="1:6" ht="22.5" x14ac:dyDescent="0.2">
      <c r="A28" s="63" t="s">
        <v>109</v>
      </c>
      <c r="B28" s="74" t="s">
        <v>110</v>
      </c>
      <c r="C28" s="70">
        <v>35000000</v>
      </c>
      <c r="D28" s="65" t="s">
        <v>61</v>
      </c>
      <c r="E28" s="66">
        <f t="shared" si="3"/>
        <v>3500000000000000</v>
      </c>
      <c r="F28" s="65" t="s">
        <v>90</v>
      </c>
    </row>
    <row r="29" spans="1:6" ht="22.5" x14ac:dyDescent="0.2">
      <c r="A29" s="63" t="s">
        <v>111</v>
      </c>
      <c r="B29" s="76" t="s">
        <v>112</v>
      </c>
      <c r="C29" s="71">
        <v>30000000</v>
      </c>
      <c r="D29" s="72" t="s">
        <v>61</v>
      </c>
      <c r="E29" s="73">
        <f t="shared" si="3"/>
        <v>3000000000000000</v>
      </c>
      <c r="F29" s="72" t="s">
        <v>90</v>
      </c>
    </row>
    <row r="30" spans="1:6" ht="22.5" x14ac:dyDescent="0.2">
      <c r="A30" s="63" t="s">
        <v>113</v>
      </c>
      <c r="B30" s="74" t="s">
        <v>114</v>
      </c>
      <c r="C30" s="70">
        <v>0</v>
      </c>
      <c r="D30" s="65" t="s">
        <v>61</v>
      </c>
      <c r="E30" s="66">
        <f t="shared" si="3"/>
        <v>0</v>
      </c>
      <c r="F30" s="65" t="s">
        <v>90</v>
      </c>
    </row>
    <row r="31" spans="1:6" ht="12.75" x14ac:dyDescent="0.2">
      <c r="A31" s="63" t="s">
        <v>115</v>
      </c>
      <c r="B31" s="74" t="s">
        <v>116</v>
      </c>
      <c r="C31" s="70">
        <v>0</v>
      </c>
      <c r="D31" s="65" t="s">
        <v>61</v>
      </c>
      <c r="E31" s="66">
        <f t="shared" si="3"/>
        <v>0</v>
      </c>
      <c r="F31" s="65" t="s">
        <v>90</v>
      </c>
    </row>
    <row r="32" spans="1:6" ht="22.5" x14ac:dyDescent="0.2">
      <c r="A32" s="63" t="s">
        <v>117</v>
      </c>
      <c r="B32" s="74" t="s">
        <v>118</v>
      </c>
      <c r="C32" s="70">
        <v>35000000</v>
      </c>
      <c r="D32" s="65" t="s">
        <v>61</v>
      </c>
      <c r="E32" s="66">
        <f t="shared" si="3"/>
        <v>3500000000000000</v>
      </c>
      <c r="F32" s="65" t="s">
        <v>90</v>
      </c>
    </row>
    <row r="33" spans="1:6" ht="12.75" x14ac:dyDescent="0.2">
      <c r="A33" s="52"/>
      <c r="B33" s="17"/>
      <c r="C33" s="6"/>
      <c r="D33" s="6"/>
      <c r="E33" s="6"/>
      <c r="F33" s="6"/>
    </row>
    <row r="34" spans="1:6" ht="12.75" x14ac:dyDescent="0.2">
      <c r="A34" s="52"/>
      <c r="B34" s="17"/>
      <c r="C34" s="6"/>
      <c r="D34" s="6"/>
      <c r="E34" s="6"/>
      <c r="F34" s="6"/>
    </row>
    <row r="35" spans="1:6" ht="12.75" x14ac:dyDescent="0.2">
      <c r="A35" s="52"/>
      <c r="B35" s="17"/>
      <c r="C35" s="6"/>
      <c r="D35" s="6"/>
      <c r="E35" s="6"/>
      <c r="F35" s="6"/>
    </row>
    <row r="36" spans="1:6" ht="12.75" x14ac:dyDescent="0.2">
      <c r="A36" s="50" t="s">
        <v>119</v>
      </c>
      <c r="B36" s="34"/>
      <c r="C36" s="35"/>
      <c r="D36" s="38"/>
    </row>
    <row r="37" spans="1:6" ht="12.75" x14ac:dyDescent="0.2">
      <c r="A37" s="51"/>
      <c r="B37" s="42" t="s">
        <v>120</v>
      </c>
      <c r="C37" s="1" t="s">
        <v>121</v>
      </c>
    </row>
    <row r="38" spans="1:6" ht="12.75" x14ac:dyDescent="0.2">
      <c r="A38" s="51" t="s">
        <v>122</v>
      </c>
      <c r="B38" s="43">
        <f>(C23-1)/C23</f>
        <v>0.8571428571428571</v>
      </c>
      <c r="C38" s="11">
        <f>C23/2 * C24</f>
        <v>0.875</v>
      </c>
    </row>
    <row r="39" spans="1:6" ht="12.75" x14ac:dyDescent="0.2">
      <c r="A39" s="51" t="s">
        <v>123</v>
      </c>
      <c r="B39" s="43">
        <f>(C23-1)/C23</f>
        <v>0.8571428571428571</v>
      </c>
      <c r="C39" s="11">
        <f>C23/2 * C24</f>
        <v>0.875</v>
      </c>
    </row>
    <row r="40" spans="1:6" ht="12.75" x14ac:dyDescent="0.2">
      <c r="A40" s="51" t="s">
        <v>111</v>
      </c>
      <c r="B40" s="44">
        <v>1</v>
      </c>
      <c r="C40" s="36">
        <f>1/16</f>
        <v>6.25E-2</v>
      </c>
    </row>
    <row r="41" spans="1:6" ht="12.75" x14ac:dyDescent="0.2">
      <c r="A41" s="51" t="s">
        <v>124</v>
      </c>
      <c r="B41" s="44">
        <v>1</v>
      </c>
      <c r="C41" s="36">
        <f>1/16</f>
        <v>6.25E-2</v>
      </c>
    </row>
    <row r="42" spans="1:6" ht="12.75" x14ac:dyDescent="0.2">
      <c r="A42" s="51" t="s">
        <v>115</v>
      </c>
      <c r="B42" s="44">
        <v>1</v>
      </c>
      <c r="C42" s="36">
        <f>1/16</f>
        <v>6.25E-2</v>
      </c>
    </row>
    <row r="44" spans="1:6" ht="12.75" x14ac:dyDescent="0.2">
      <c r="A44" s="50" t="s">
        <v>125</v>
      </c>
      <c r="B44" s="34"/>
    </row>
    <row r="45" spans="1:6" ht="12.75" x14ac:dyDescent="0.2">
      <c r="A45" s="52" t="s">
        <v>126</v>
      </c>
      <c r="B45" s="45" t="b">
        <v>0</v>
      </c>
    </row>
    <row r="46" spans="1:6" ht="12.75" x14ac:dyDescent="0.2">
      <c r="A46" s="52" t="s">
        <v>127</v>
      </c>
      <c r="B46" s="46">
        <v>1</v>
      </c>
    </row>
    <row r="47" spans="1:6" ht="12.75" x14ac:dyDescent="0.2">
      <c r="A47" s="52" t="s">
        <v>128</v>
      </c>
      <c r="B47" s="46">
        <v>1</v>
      </c>
    </row>
    <row r="48" spans="1:6" ht="12.75" x14ac:dyDescent="0.2">
      <c r="A48" s="52" t="s">
        <v>129</v>
      </c>
      <c r="B48" s="47">
        <f>'SNS configuration'!C13</f>
        <v>4</v>
      </c>
    </row>
    <row r="49" spans="1:2" ht="12.75" x14ac:dyDescent="0.2">
      <c r="A49" s="52"/>
      <c r="B49" s="37" t="s">
        <v>130</v>
      </c>
    </row>
    <row r="50" spans="1:2" ht="12.75" x14ac:dyDescent="0.2">
      <c r="A50" s="52" t="s">
        <v>33</v>
      </c>
      <c r="B50" s="46">
        <v>1</v>
      </c>
    </row>
    <row r="51" spans="1:2" ht="12.75" x14ac:dyDescent="0.2">
      <c r="A51" s="52" t="s">
        <v>34</v>
      </c>
      <c r="B51" s="46">
        <v>1</v>
      </c>
    </row>
    <row r="52" spans="1:2" ht="12.75" x14ac:dyDescent="0.2">
      <c r="A52" s="52" t="s">
        <v>37</v>
      </c>
      <c r="B52" s="46">
        <v>1</v>
      </c>
    </row>
    <row r="53" spans="1:2" ht="12.75" x14ac:dyDescent="0.2">
      <c r="A53" s="52" t="s">
        <v>38</v>
      </c>
      <c r="B53" s="46">
        <v>1</v>
      </c>
    </row>
    <row r="54" spans="1:2" ht="12.75" x14ac:dyDescent="0.2">
      <c r="A54" s="52" t="s">
        <v>39</v>
      </c>
      <c r="B54" s="46">
        <v>0.5</v>
      </c>
    </row>
    <row r="56" spans="1:2" ht="12.75" x14ac:dyDescent="0.2">
      <c r="B56" s="17"/>
    </row>
    <row r="57" spans="1:2" ht="12.75" x14ac:dyDescent="0.2">
      <c r="A57" s="50" t="s">
        <v>131</v>
      </c>
      <c r="B57" s="34"/>
    </row>
    <row r="58" spans="1:2" ht="12.75" x14ac:dyDescent="0.2">
      <c r="A58" s="53" t="s">
        <v>132</v>
      </c>
      <c r="B58" s="39">
        <f>365.25*24*60*60</f>
        <v>31557600</v>
      </c>
    </row>
    <row r="59" spans="1:2" ht="12.75" x14ac:dyDescent="0.2">
      <c r="B59" s="17"/>
    </row>
    <row r="60" spans="1:2" ht="12.75" x14ac:dyDescent="0.2">
      <c r="B60" s="17"/>
    </row>
    <row r="61" spans="1:2" ht="12.75" x14ac:dyDescent="0.2">
      <c r="B61" s="17"/>
    </row>
    <row r="62" spans="1:2" ht="12.75" x14ac:dyDescent="0.2">
      <c r="B62" s="17"/>
    </row>
    <row r="63" spans="1:2" ht="12.75" x14ac:dyDescent="0.2">
      <c r="B63" s="17"/>
    </row>
    <row r="64" spans="1:2" ht="12.75" x14ac:dyDescent="0.2">
      <c r="B64" s="17"/>
    </row>
    <row r="65" spans="2:2" ht="12.75" x14ac:dyDescent="0.2">
      <c r="B65" s="17"/>
    </row>
    <row r="66" spans="2:2" ht="12.75" x14ac:dyDescent="0.2">
      <c r="B66" s="17"/>
    </row>
    <row r="67" spans="2:2" ht="12.75" x14ac:dyDescent="0.2">
      <c r="B67" s="17"/>
    </row>
    <row r="68" spans="2:2" ht="12.75" x14ac:dyDescent="0.2">
      <c r="B68" s="17"/>
    </row>
    <row r="69" spans="2:2" ht="12.75" x14ac:dyDescent="0.2">
      <c r="B69" s="17"/>
    </row>
    <row r="70" spans="2:2" ht="12.75" x14ac:dyDescent="0.2">
      <c r="B70" s="17"/>
    </row>
    <row r="71" spans="2:2" ht="12.75" x14ac:dyDescent="0.2">
      <c r="B71" s="17"/>
    </row>
    <row r="72" spans="2:2" ht="12.75" x14ac:dyDescent="0.2">
      <c r="B72" s="17"/>
    </row>
    <row r="73" spans="2:2" ht="12.75" x14ac:dyDescent="0.2">
      <c r="B73" s="17"/>
    </row>
    <row r="74" spans="2:2" ht="12.75" x14ac:dyDescent="0.2">
      <c r="B74" s="17"/>
    </row>
    <row r="75" spans="2:2" ht="12.75" x14ac:dyDescent="0.2">
      <c r="B75" s="17"/>
    </row>
    <row r="76" spans="2:2" ht="12.75" x14ac:dyDescent="0.2">
      <c r="B76" s="17"/>
    </row>
    <row r="77" spans="2:2" ht="12.75" x14ac:dyDescent="0.2">
      <c r="B77" s="17"/>
    </row>
    <row r="78" spans="2:2" ht="12.75" x14ac:dyDescent="0.2">
      <c r="B78" s="17"/>
    </row>
    <row r="79" spans="2:2" ht="12.75" x14ac:dyDescent="0.2">
      <c r="B79" s="17"/>
    </row>
    <row r="80" spans="2:2" ht="12.75" x14ac:dyDescent="0.2">
      <c r="B80" s="17"/>
    </row>
    <row r="81" spans="2:2" ht="12.75" x14ac:dyDescent="0.2">
      <c r="B81" s="17"/>
    </row>
    <row r="82" spans="2:2" ht="12.75" x14ac:dyDescent="0.2">
      <c r="B82" s="17"/>
    </row>
    <row r="83" spans="2:2" ht="12.75" x14ac:dyDescent="0.2">
      <c r="B83" s="17"/>
    </row>
    <row r="84" spans="2:2" ht="12.75" x14ac:dyDescent="0.2">
      <c r="B84" s="17"/>
    </row>
    <row r="85" spans="2:2" ht="12.75" x14ac:dyDescent="0.2">
      <c r="B85" s="17"/>
    </row>
    <row r="86" spans="2:2" ht="12.75" x14ac:dyDescent="0.2">
      <c r="B86" s="17"/>
    </row>
    <row r="87" spans="2:2" ht="12.75" x14ac:dyDescent="0.2">
      <c r="B87" s="17"/>
    </row>
    <row r="88" spans="2:2" ht="12.75" x14ac:dyDescent="0.2">
      <c r="B88" s="17"/>
    </row>
    <row r="89" spans="2:2" ht="12.75" x14ac:dyDescent="0.2">
      <c r="B89" s="17"/>
    </row>
    <row r="90" spans="2:2" ht="12.75" x14ac:dyDescent="0.2">
      <c r="B90" s="17"/>
    </row>
    <row r="91" spans="2:2" ht="12.75" x14ac:dyDescent="0.2">
      <c r="B91" s="17"/>
    </row>
    <row r="92" spans="2:2" ht="12.75" x14ac:dyDescent="0.2">
      <c r="B92" s="17"/>
    </row>
    <row r="93" spans="2:2" ht="12.75" x14ac:dyDescent="0.2">
      <c r="B93" s="17"/>
    </row>
    <row r="94" spans="2:2" ht="12.75" x14ac:dyDescent="0.2">
      <c r="B94" s="17"/>
    </row>
    <row r="95" spans="2:2" ht="12.75" x14ac:dyDescent="0.2">
      <c r="B95" s="17"/>
    </row>
    <row r="96" spans="2:2" ht="12.75" x14ac:dyDescent="0.2">
      <c r="B96" s="17"/>
    </row>
    <row r="97" spans="2:2" ht="12.75" x14ac:dyDescent="0.2">
      <c r="B97" s="17"/>
    </row>
    <row r="98" spans="2:2" ht="12.75" x14ac:dyDescent="0.2">
      <c r="B98" s="17"/>
    </row>
    <row r="99" spans="2:2" ht="12.75" x14ac:dyDescent="0.2">
      <c r="B99" s="17"/>
    </row>
    <row r="100" spans="2:2" ht="12.75" x14ac:dyDescent="0.2">
      <c r="B100" s="17"/>
    </row>
    <row r="101" spans="2:2" ht="12.75" x14ac:dyDescent="0.2">
      <c r="B101" s="17"/>
    </row>
    <row r="102" spans="2:2" ht="12.75" x14ac:dyDescent="0.2">
      <c r="B102" s="17"/>
    </row>
    <row r="103" spans="2:2" ht="12.75" x14ac:dyDescent="0.2">
      <c r="B103" s="17"/>
    </row>
    <row r="104" spans="2:2" ht="12.75" x14ac:dyDescent="0.2">
      <c r="B104" s="17"/>
    </row>
    <row r="105" spans="2:2" ht="12.75" x14ac:dyDescent="0.2">
      <c r="B105" s="17"/>
    </row>
    <row r="106" spans="2:2" ht="12.75" x14ac:dyDescent="0.2">
      <c r="B106" s="17"/>
    </row>
    <row r="107" spans="2:2" ht="12.75" x14ac:dyDescent="0.2">
      <c r="B107" s="17"/>
    </row>
    <row r="108" spans="2:2" ht="12.75" x14ac:dyDescent="0.2">
      <c r="B108" s="17"/>
    </row>
    <row r="109" spans="2:2" ht="12.75" x14ac:dyDescent="0.2">
      <c r="B109" s="17"/>
    </row>
    <row r="110" spans="2:2" ht="12.75" x14ac:dyDescent="0.2">
      <c r="B110" s="17"/>
    </row>
    <row r="111" spans="2:2" ht="12.75" x14ac:dyDescent="0.2">
      <c r="B111" s="17"/>
    </row>
    <row r="112" spans="2:2" ht="12.75" x14ac:dyDescent="0.2">
      <c r="B112" s="17"/>
    </row>
    <row r="113" spans="2:2" ht="12.75" x14ac:dyDescent="0.2">
      <c r="B113" s="17"/>
    </row>
    <row r="114" spans="2:2" ht="12.75" x14ac:dyDescent="0.2">
      <c r="B114" s="17"/>
    </row>
    <row r="115" spans="2:2" ht="12.75" x14ac:dyDescent="0.2">
      <c r="B115" s="17"/>
    </row>
    <row r="116" spans="2:2" ht="12.75" x14ac:dyDescent="0.2">
      <c r="B116" s="17"/>
    </row>
    <row r="117" spans="2:2" ht="12.75" x14ac:dyDescent="0.2">
      <c r="B117" s="17"/>
    </row>
    <row r="118" spans="2:2" ht="12.75" x14ac:dyDescent="0.2">
      <c r="B118" s="17"/>
    </row>
    <row r="119" spans="2:2" ht="12.75" x14ac:dyDescent="0.2">
      <c r="B119" s="17"/>
    </row>
    <row r="120" spans="2:2" ht="12.75" x14ac:dyDescent="0.2">
      <c r="B120" s="17"/>
    </row>
    <row r="121" spans="2:2" ht="12.75" x14ac:dyDescent="0.2">
      <c r="B121" s="17"/>
    </row>
    <row r="122" spans="2:2" ht="12.75" x14ac:dyDescent="0.2">
      <c r="B122" s="17"/>
    </row>
    <row r="123" spans="2:2" ht="12.75" x14ac:dyDescent="0.2">
      <c r="B123" s="17"/>
    </row>
    <row r="124" spans="2:2" ht="12.75" x14ac:dyDescent="0.2">
      <c r="B124" s="17"/>
    </row>
    <row r="125" spans="2:2" ht="12.75" x14ac:dyDescent="0.2">
      <c r="B125" s="17"/>
    </row>
    <row r="126" spans="2:2" ht="12.75" x14ac:dyDescent="0.2">
      <c r="B126" s="17"/>
    </row>
    <row r="127" spans="2:2" ht="12.75" x14ac:dyDescent="0.2">
      <c r="B127" s="17"/>
    </row>
    <row r="128" spans="2:2" ht="12.75" x14ac:dyDescent="0.2">
      <c r="B128" s="17"/>
    </row>
    <row r="129" spans="2:2" ht="12.75" x14ac:dyDescent="0.2">
      <c r="B129" s="17"/>
    </row>
    <row r="130" spans="2:2" ht="12.75" x14ac:dyDescent="0.2">
      <c r="B130" s="17"/>
    </row>
    <row r="131" spans="2:2" ht="12.75" x14ac:dyDescent="0.2">
      <c r="B131" s="17"/>
    </row>
    <row r="132" spans="2:2" ht="12.75" x14ac:dyDescent="0.2">
      <c r="B132" s="17"/>
    </row>
    <row r="133" spans="2:2" ht="12.75" x14ac:dyDescent="0.2">
      <c r="B133" s="17"/>
    </row>
    <row r="134" spans="2:2" ht="12.75" x14ac:dyDescent="0.2">
      <c r="B134" s="17"/>
    </row>
    <row r="135" spans="2:2" ht="12.75" x14ac:dyDescent="0.2">
      <c r="B135" s="17"/>
    </row>
    <row r="136" spans="2:2" ht="12.75" x14ac:dyDescent="0.2">
      <c r="B136" s="17"/>
    </row>
    <row r="137" spans="2:2" ht="12.75" x14ac:dyDescent="0.2">
      <c r="B137" s="17"/>
    </row>
    <row r="138" spans="2:2" ht="12.75" x14ac:dyDescent="0.2">
      <c r="B138" s="17"/>
    </row>
    <row r="139" spans="2:2" ht="12.75" x14ac:dyDescent="0.2">
      <c r="B139" s="17"/>
    </row>
    <row r="140" spans="2:2" ht="12.75" x14ac:dyDescent="0.2">
      <c r="B140" s="17"/>
    </row>
    <row r="141" spans="2:2" ht="12.75" x14ac:dyDescent="0.2">
      <c r="B141" s="17"/>
    </row>
    <row r="142" spans="2:2" ht="12.75" x14ac:dyDescent="0.2">
      <c r="B142" s="17"/>
    </row>
    <row r="143" spans="2:2" ht="12.75" x14ac:dyDescent="0.2">
      <c r="B143" s="17"/>
    </row>
    <row r="144" spans="2:2" ht="12.75" x14ac:dyDescent="0.2">
      <c r="B144" s="17"/>
    </row>
    <row r="145" spans="2:2" ht="12.75" x14ac:dyDescent="0.2">
      <c r="B145" s="17"/>
    </row>
    <row r="146" spans="2:2" ht="12.75" x14ac:dyDescent="0.2">
      <c r="B146" s="17"/>
    </row>
    <row r="147" spans="2:2" ht="12.75" x14ac:dyDescent="0.2">
      <c r="B147" s="17"/>
    </row>
    <row r="148" spans="2:2" ht="12.75" x14ac:dyDescent="0.2">
      <c r="B148" s="17"/>
    </row>
    <row r="149" spans="2:2" ht="12.75" x14ac:dyDescent="0.2">
      <c r="B149" s="17"/>
    </row>
    <row r="150" spans="2:2" ht="12.75" x14ac:dyDescent="0.2">
      <c r="B150" s="17"/>
    </row>
    <row r="151" spans="2:2" ht="12.75" x14ac:dyDescent="0.2">
      <c r="B151" s="17"/>
    </row>
    <row r="152" spans="2:2" ht="12.75" x14ac:dyDescent="0.2">
      <c r="B152" s="17"/>
    </row>
    <row r="153" spans="2:2" ht="12.75" x14ac:dyDescent="0.2">
      <c r="B153" s="17"/>
    </row>
    <row r="154" spans="2:2" ht="12.75" x14ac:dyDescent="0.2">
      <c r="B154" s="17"/>
    </row>
    <row r="155" spans="2:2" ht="12.75" x14ac:dyDescent="0.2">
      <c r="B155" s="17"/>
    </row>
    <row r="156" spans="2:2" ht="12.75" x14ac:dyDescent="0.2">
      <c r="B156" s="17"/>
    </row>
    <row r="157" spans="2:2" ht="12.75" x14ac:dyDescent="0.2">
      <c r="B157" s="17"/>
    </row>
    <row r="158" spans="2:2" ht="12.75" x14ac:dyDescent="0.2">
      <c r="B158" s="17"/>
    </row>
    <row r="159" spans="2:2" ht="12.75" x14ac:dyDescent="0.2">
      <c r="B159" s="17"/>
    </row>
    <row r="160" spans="2:2" ht="12.75" x14ac:dyDescent="0.2">
      <c r="B160" s="17"/>
    </row>
    <row r="161" spans="2:2" ht="12.75" x14ac:dyDescent="0.2">
      <c r="B161" s="17"/>
    </row>
    <row r="162" spans="2:2" ht="12.75" x14ac:dyDescent="0.2">
      <c r="B162" s="17"/>
    </row>
    <row r="163" spans="2:2" ht="12.75" x14ac:dyDescent="0.2">
      <c r="B163" s="17"/>
    </row>
    <row r="164" spans="2:2" ht="12.75" x14ac:dyDescent="0.2">
      <c r="B164" s="17"/>
    </row>
    <row r="165" spans="2:2" ht="12.75" x14ac:dyDescent="0.2">
      <c r="B165" s="17"/>
    </row>
    <row r="166" spans="2:2" ht="12.75" x14ac:dyDescent="0.2">
      <c r="B166" s="17"/>
    </row>
    <row r="167" spans="2:2" ht="12.75" x14ac:dyDescent="0.2">
      <c r="B167" s="17"/>
    </row>
    <row r="168" spans="2:2" ht="12.75" x14ac:dyDescent="0.2">
      <c r="B168" s="17"/>
    </row>
    <row r="169" spans="2:2" ht="12.75" x14ac:dyDescent="0.2">
      <c r="B169" s="17"/>
    </row>
    <row r="170" spans="2:2" ht="12.75" x14ac:dyDescent="0.2">
      <c r="B170" s="17"/>
    </row>
    <row r="171" spans="2:2" ht="12.75" x14ac:dyDescent="0.2">
      <c r="B171" s="17"/>
    </row>
    <row r="172" spans="2:2" ht="12.75" x14ac:dyDescent="0.2">
      <c r="B172" s="17"/>
    </row>
    <row r="173" spans="2:2" ht="12.75" x14ac:dyDescent="0.2">
      <c r="B173" s="17"/>
    </row>
    <row r="174" spans="2:2" ht="12.75" x14ac:dyDescent="0.2">
      <c r="B174" s="17"/>
    </row>
    <row r="175" spans="2:2" ht="12.75" x14ac:dyDescent="0.2">
      <c r="B175" s="17"/>
    </row>
    <row r="176" spans="2:2" ht="12.75" x14ac:dyDescent="0.2">
      <c r="B176" s="17"/>
    </row>
    <row r="177" spans="2:2" ht="12.75" x14ac:dyDescent="0.2">
      <c r="B177" s="17"/>
    </row>
    <row r="178" spans="2:2" ht="12.75" x14ac:dyDescent="0.2">
      <c r="B178" s="17"/>
    </row>
    <row r="179" spans="2:2" ht="12.75" x14ac:dyDescent="0.2">
      <c r="B179" s="17"/>
    </row>
    <row r="180" spans="2:2" ht="12.75" x14ac:dyDescent="0.2">
      <c r="B180" s="17"/>
    </row>
    <row r="181" spans="2:2" ht="12.75" x14ac:dyDescent="0.2">
      <c r="B181" s="17"/>
    </row>
    <row r="182" spans="2:2" ht="12.75" x14ac:dyDescent="0.2">
      <c r="B182" s="17"/>
    </row>
    <row r="183" spans="2:2" ht="12.75" x14ac:dyDescent="0.2">
      <c r="B183" s="17"/>
    </row>
    <row r="184" spans="2:2" ht="12.75" x14ac:dyDescent="0.2">
      <c r="B184" s="17"/>
    </row>
    <row r="185" spans="2:2" ht="12.75" x14ac:dyDescent="0.2">
      <c r="B185" s="17"/>
    </row>
    <row r="186" spans="2:2" ht="12.75" x14ac:dyDescent="0.2">
      <c r="B186" s="17"/>
    </row>
    <row r="187" spans="2:2" ht="12.75" x14ac:dyDescent="0.2">
      <c r="B187" s="17"/>
    </row>
    <row r="188" spans="2:2" ht="12.75" x14ac:dyDescent="0.2">
      <c r="B188" s="17"/>
    </row>
    <row r="189" spans="2:2" ht="12.75" x14ac:dyDescent="0.2">
      <c r="B189" s="17"/>
    </row>
    <row r="190" spans="2:2" ht="12.75" x14ac:dyDescent="0.2">
      <c r="B190" s="17"/>
    </row>
    <row r="191" spans="2:2" ht="12.75" x14ac:dyDescent="0.2">
      <c r="B191" s="17"/>
    </row>
    <row r="192" spans="2:2" ht="12.75" x14ac:dyDescent="0.2">
      <c r="B192" s="17"/>
    </row>
    <row r="193" spans="2:2" ht="12.75" x14ac:dyDescent="0.2">
      <c r="B193" s="17"/>
    </row>
    <row r="194" spans="2:2" ht="12.75" x14ac:dyDescent="0.2">
      <c r="B194" s="17"/>
    </row>
    <row r="195" spans="2:2" ht="12.75" x14ac:dyDescent="0.2">
      <c r="B195" s="17"/>
    </row>
    <row r="196" spans="2:2" ht="12.75" x14ac:dyDescent="0.2">
      <c r="B196" s="17"/>
    </row>
    <row r="197" spans="2:2" ht="12.75" x14ac:dyDescent="0.2">
      <c r="B197" s="17"/>
    </row>
    <row r="198" spans="2:2" ht="12.75" x14ac:dyDescent="0.2">
      <c r="B198" s="17"/>
    </row>
    <row r="199" spans="2:2" ht="12.75" x14ac:dyDescent="0.2">
      <c r="B199" s="17"/>
    </row>
    <row r="200" spans="2:2" ht="12.75" x14ac:dyDescent="0.2">
      <c r="B200" s="17"/>
    </row>
    <row r="201" spans="2:2" ht="12.75" x14ac:dyDescent="0.2">
      <c r="B201" s="17"/>
    </row>
    <row r="202" spans="2:2" ht="12.75" x14ac:dyDescent="0.2">
      <c r="B202" s="17"/>
    </row>
    <row r="203" spans="2:2" ht="12.75" x14ac:dyDescent="0.2">
      <c r="B203" s="17"/>
    </row>
    <row r="204" spans="2:2" ht="12.75" x14ac:dyDescent="0.2">
      <c r="B204" s="17"/>
    </row>
    <row r="205" spans="2:2" ht="12.75" x14ac:dyDescent="0.2">
      <c r="B205" s="17"/>
    </row>
    <row r="206" spans="2:2" ht="12.75" x14ac:dyDescent="0.2">
      <c r="B206" s="17"/>
    </row>
    <row r="207" spans="2:2" ht="12.75" x14ac:dyDescent="0.2">
      <c r="B207" s="17"/>
    </row>
    <row r="208" spans="2:2" ht="12.75" x14ac:dyDescent="0.2">
      <c r="B208" s="17"/>
    </row>
    <row r="209" spans="2:2" ht="12.75" x14ac:dyDescent="0.2">
      <c r="B209" s="17"/>
    </row>
    <row r="210" spans="2:2" ht="12.75" x14ac:dyDescent="0.2">
      <c r="B210" s="17"/>
    </row>
    <row r="211" spans="2:2" ht="12.75" x14ac:dyDescent="0.2">
      <c r="B211" s="17"/>
    </row>
    <row r="212" spans="2:2" ht="12.75" x14ac:dyDescent="0.2">
      <c r="B212" s="17"/>
    </row>
    <row r="213" spans="2:2" ht="12.75" x14ac:dyDescent="0.2">
      <c r="B213" s="17"/>
    </row>
    <row r="214" spans="2:2" ht="12.75" x14ac:dyDescent="0.2">
      <c r="B214" s="17"/>
    </row>
    <row r="215" spans="2:2" ht="12.75" x14ac:dyDescent="0.2">
      <c r="B215" s="17"/>
    </row>
    <row r="216" spans="2:2" ht="12.75" x14ac:dyDescent="0.2">
      <c r="B216" s="17"/>
    </row>
    <row r="217" spans="2:2" ht="12.75" x14ac:dyDescent="0.2">
      <c r="B217" s="17"/>
    </row>
    <row r="218" spans="2:2" ht="12.75" x14ac:dyDescent="0.2">
      <c r="B218" s="17"/>
    </row>
    <row r="219" spans="2:2" ht="12.75" x14ac:dyDescent="0.2">
      <c r="B219" s="17"/>
    </row>
    <row r="220" spans="2:2" ht="12.75" x14ac:dyDescent="0.2">
      <c r="B220" s="17"/>
    </row>
    <row r="221" spans="2:2" ht="12.75" x14ac:dyDescent="0.2">
      <c r="B221" s="17"/>
    </row>
    <row r="222" spans="2:2" ht="12.75" x14ac:dyDescent="0.2">
      <c r="B222" s="17"/>
    </row>
    <row r="223" spans="2:2" ht="12.75" x14ac:dyDescent="0.2">
      <c r="B223" s="17"/>
    </row>
    <row r="224" spans="2:2" ht="12.75" x14ac:dyDescent="0.2">
      <c r="B224" s="17"/>
    </row>
    <row r="225" spans="2:2" ht="12.75" x14ac:dyDescent="0.2">
      <c r="B225" s="17"/>
    </row>
    <row r="226" spans="2:2" ht="12.75" x14ac:dyDescent="0.2">
      <c r="B226" s="17"/>
    </row>
    <row r="227" spans="2:2" ht="12.75" x14ac:dyDescent="0.2">
      <c r="B227" s="17"/>
    </row>
    <row r="228" spans="2:2" ht="12.75" x14ac:dyDescent="0.2">
      <c r="B228" s="17"/>
    </row>
    <row r="229" spans="2:2" ht="12.75" x14ac:dyDescent="0.2">
      <c r="B229" s="17"/>
    </row>
    <row r="230" spans="2:2" ht="12.75" x14ac:dyDescent="0.2">
      <c r="B230" s="17"/>
    </row>
    <row r="231" spans="2:2" ht="12.75" x14ac:dyDescent="0.2">
      <c r="B231" s="17"/>
    </row>
    <row r="232" spans="2:2" ht="12.75" x14ac:dyDescent="0.2">
      <c r="B232" s="17"/>
    </row>
    <row r="233" spans="2:2" ht="12.75" x14ac:dyDescent="0.2">
      <c r="B233" s="17"/>
    </row>
    <row r="234" spans="2:2" ht="12.75" x14ac:dyDescent="0.2">
      <c r="B234" s="17"/>
    </row>
    <row r="235" spans="2:2" ht="12.75" x14ac:dyDescent="0.2">
      <c r="B235" s="17"/>
    </row>
    <row r="236" spans="2:2" ht="12.75" x14ac:dyDescent="0.2">
      <c r="B236" s="17"/>
    </row>
    <row r="237" spans="2:2" ht="12.75" x14ac:dyDescent="0.2">
      <c r="B237" s="17"/>
    </row>
    <row r="238" spans="2:2" ht="12.75" x14ac:dyDescent="0.2">
      <c r="B238" s="17"/>
    </row>
    <row r="239" spans="2:2" ht="12.75" x14ac:dyDescent="0.2">
      <c r="B239" s="17"/>
    </row>
    <row r="240" spans="2:2" ht="12.75" x14ac:dyDescent="0.2">
      <c r="B240" s="17"/>
    </row>
    <row r="241" spans="2:2" ht="12.75" x14ac:dyDescent="0.2">
      <c r="B241" s="17"/>
    </row>
    <row r="242" spans="2:2" ht="12.75" x14ac:dyDescent="0.2">
      <c r="B242" s="17"/>
    </row>
    <row r="243" spans="2:2" ht="12.75" x14ac:dyDescent="0.2">
      <c r="B243" s="17"/>
    </row>
    <row r="244" spans="2:2" ht="12.75" x14ac:dyDescent="0.2">
      <c r="B244" s="17"/>
    </row>
    <row r="245" spans="2:2" ht="12.75" x14ac:dyDescent="0.2">
      <c r="B245" s="17"/>
    </row>
    <row r="246" spans="2:2" ht="12.75" x14ac:dyDescent="0.2">
      <c r="B246" s="17"/>
    </row>
    <row r="247" spans="2:2" ht="12.75" x14ac:dyDescent="0.2">
      <c r="B247" s="17"/>
    </row>
    <row r="248" spans="2:2" ht="12.75" x14ac:dyDescent="0.2">
      <c r="B248" s="17"/>
    </row>
    <row r="249" spans="2:2" ht="12.75" x14ac:dyDescent="0.2">
      <c r="B249" s="17"/>
    </row>
    <row r="250" spans="2:2" ht="12.75" x14ac:dyDescent="0.2">
      <c r="B250" s="17"/>
    </row>
    <row r="251" spans="2:2" ht="12.75" x14ac:dyDescent="0.2">
      <c r="B251" s="17"/>
    </row>
    <row r="252" spans="2:2" ht="12.75" x14ac:dyDescent="0.2">
      <c r="B252" s="17"/>
    </row>
    <row r="253" spans="2:2" ht="12.75" x14ac:dyDescent="0.2">
      <c r="B253" s="17"/>
    </row>
    <row r="254" spans="2:2" ht="12.75" x14ac:dyDescent="0.2">
      <c r="B254" s="17"/>
    </row>
    <row r="255" spans="2:2" ht="12.75" x14ac:dyDescent="0.2">
      <c r="B255" s="17"/>
    </row>
    <row r="256" spans="2:2" ht="12.75" x14ac:dyDescent="0.2">
      <c r="B256" s="17"/>
    </row>
    <row r="257" spans="2:2" ht="12.75" x14ac:dyDescent="0.2">
      <c r="B257" s="17"/>
    </row>
    <row r="258" spans="2:2" ht="12.75" x14ac:dyDescent="0.2">
      <c r="B258" s="17"/>
    </row>
    <row r="259" spans="2:2" ht="12.75" x14ac:dyDescent="0.2">
      <c r="B259" s="17"/>
    </row>
    <row r="260" spans="2:2" ht="12.75" x14ac:dyDescent="0.2">
      <c r="B260" s="17"/>
    </row>
    <row r="261" spans="2:2" ht="12.75" x14ac:dyDescent="0.2">
      <c r="B261" s="17"/>
    </row>
    <row r="262" spans="2:2" ht="12.75" x14ac:dyDescent="0.2">
      <c r="B262" s="17"/>
    </row>
    <row r="263" spans="2:2" ht="12.75" x14ac:dyDescent="0.2">
      <c r="B263" s="17"/>
    </row>
    <row r="264" spans="2:2" ht="12.75" x14ac:dyDescent="0.2">
      <c r="B264" s="17"/>
    </row>
    <row r="265" spans="2:2" ht="12.75" x14ac:dyDescent="0.2">
      <c r="B265" s="17"/>
    </row>
    <row r="266" spans="2:2" ht="12.75" x14ac:dyDescent="0.2">
      <c r="B266" s="17"/>
    </row>
    <row r="267" spans="2:2" ht="12.75" x14ac:dyDescent="0.2">
      <c r="B267" s="17"/>
    </row>
    <row r="268" spans="2:2" ht="12.75" x14ac:dyDescent="0.2">
      <c r="B268" s="17"/>
    </row>
    <row r="269" spans="2:2" ht="12.75" x14ac:dyDescent="0.2">
      <c r="B269" s="17"/>
    </row>
    <row r="270" spans="2:2" ht="12.75" x14ac:dyDescent="0.2">
      <c r="B270" s="17"/>
    </row>
    <row r="271" spans="2:2" ht="12.75" x14ac:dyDescent="0.2">
      <c r="B271" s="17"/>
    </row>
    <row r="272" spans="2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  <row r="1001" spans="2:2" ht="12.75" x14ac:dyDescent="0.2">
      <c r="B1001" s="17"/>
    </row>
    <row r="1002" spans="2:2" ht="12.75" x14ac:dyDescent="0.2">
      <c r="B1002" s="17"/>
    </row>
    <row r="1003" spans="2:2" ht="12.75" x14ac:dyDescent="0.2">
      <c r="B1003" s="17"/>
    </row>
    <row r="1004" spans="2:2" ht="12.75" x14ac:dyDescent="0.2">
      <c r="B1004" s="17"/>
    </row>
    <row r="1005" spans="2:2" ht="12.75" x14ac:dyDescent="0.2">
      <c r="B1005" s="17"/>
    </row>
    <row r="1006" spans="2:2" ht="12.75" x14ac:dyDescent="0.2">
      <c r="B1006" s="17"/>
    </row>
    <row r="1007" spans="2:2" ht="12.75" x14ac:dyDescent="0.2">
      <c r="B1007" s="17"/>
    </row>
    <row r="1008" spans="2:2" ht="12.75" x14ac:dyDescent="0.2">
      <c r="B1008" s="17"/>
    </row>
    <row r="1009" spans="2:2" ht="12.75" x14ac:dyDescent="0.2">
      <c r="B1009" s="1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1"/>
  <sheetViews>
    <sheetView workbookViewId="0">
      <selection activeCell="L9" sqref="L9"/>
    </sheetView>
  </sheetViews>
  <sheetFormatPr defaultColWidth="12.5703125" defaultRowHeight="15.75" customHeight="1" x14ac:dyDescent="0.2"/>
  <cols>
    <col min="1" max="1" width="34.85546875" customWidth="1"/>
    <col min="2" max="2" width="14.28515625" customWidth="1"/>
    <col min="3" max="3" width="9.42578125" customWidth="1"/>
    <col min="4" max="4" width="10.42578125" customWidth="1"/>
    <col min="5" max="5" width="13" customWidth="1"/>
    <col min="6" max="6" width="10.42578125" customWidth="1"/>
    <col min="7" max="7" width="11.5703125" customWidth="1"/>
    <col min="8" max="8" width="11" customWidth="1"/>
    <col min="9" max="9" width="17.85546875" customWidth="1"/>
    <col min="10" max="10" width="17" customWidth="1"/>
    <col min="11" max="11" width="16.42578125" customWidth="1"/>
    <col min="12" max="12" width="12.7109375" customWidth="1"/>
    <col min="13" max="13" width="19.5703125" customWidth="1"/>
  </cols>
  <sheetData>
    <row r="1" spans="1:28" ht="12.75" x14ac:dyDescent="0.2">
      <c r="A1" s="9" t="s">
        <v>15</v>
      </c>
    </row>
    <row r="2" spans="1:28" ht="12.75" x14ac:dyDescent="0.2">
      <c r="A2" s="10" t="s">
        <v>16</v>
      </c>
      <c r="B2" s="7">
        <f>'SNS configuration'!C14</f>
        <v>1.2</v>
      </c>
    </row>
    <row r="3" spans="1:28" ht="12.75" x14ac:dyDescent="0.2">
      <c r="A3" s="10" t="s">
        <v>17</v>
      </c>
      <c r="B3" s="11">
        <f>'SNS configuration'!C12</f>
        <v>0.5</v>
      </c>
    </row>
    <row r="4" spans="1:28" ht="12.75" x14ac:dyDescent="0.2">
      <c r="A4" s="10" t="s">
        <v>18</v>
      </c>
      <c r="B4" s="7">
        <f>'SNS configuration'!C13</f>
        <v>4</v>
      </c>
    </row>
    <row r="5" spans="1:28" ht="12.75" x14ac:dyDescent="0.2">
      <c r="A5" s="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28" ht="12.75" x14ac:dyDescent="0.2">
      <c r="A6" s="12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28" ht="12.75" x14ac:dyDescent="0.2">
      <c r="A7" s="6" t="s">
        <v>20</v>
      </c>
      <c r="B7" s="13">
        <f>'SNS configuration'!C25*1/'Token price range'!C6 / 10^6</f>
        <v>6.2328767123287667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28" ht="12.75" x14ac:dyDescent="0.2">
      <c r="A8" s="6" t="s">
        <v>21</v>
      </c>
      <c r="B8" s="14">
        <f>'SNS configuration'!C28/10^6</f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28" ht="12.75" x14ac:dyDescent="0.2">
      <c r="A9" s="77" t="s">
        <v>138</v>
      </c>
      <c r="B9" s="13">
        <f>B8-B7</f>
        <v>28.767123287671232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28" ht="12.75" x14ac:dyDescent="0.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28" ht="27.75" customHeight="1" x14ac:dyDescent="0.2">
      <c r="A11" s="15"/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  <c r="K11" s="16" t="s">
        <v>31</v>
      </c>
      <c r="L11" s="16" t="s">
        <v>32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2.75" x14ac:dyDescent="0.2">
      <c r="A12" s="77" t="s">
        <v>136</v>
      </c>
      <c r="B12" s="18">
        <f>B7</f>
        <v>6.2328767123287667</v>
      </c>
      <c r="C12" s="19">
        <f>'SNS configuration'!B38</f>
        <v>0.8571428571428571</v>
      </c>
      <c r="D12" s="20">
        <f t="shared" ref="D12:D19" si="0">B12*C12</f>
        <v>5.3424657534246567</v>
      </c>
      <c r="E12" s="21">
        <f>'SNS configuration'!C38</f>
        <v>0.875</v>
      </c>
      <c r="F12" s="11">
        <f t="shared" ref="F12:F14" si="1">1 + E12/$B$4 * ($B$2-1)</f>
        <v>1.04375</v>
      </c>
      <c r="G12" s="20">
        <v>1</v>
      </c>
      <c r="H12" s="20">
        <f t="shared" ref="H12:H14" si="2">D12*F12*G12</f>
        <v>5.576198630136985</v>
      </c>
      <c r="I12" s="22">
        <f t="shared" ref="I12:I19" si="3">H12/$H$20</f>
        <v>9.0808323747777878E-2</v>
      </c>
      <c r="J12" s="19">
        <f>IF( 'SNS configuration'!$B$45, 'SNS configuration'!B50, 100%)</f>
        <v>1</v>
      </c>
      <c r="K12" s="20">
        <f t="shared" ref="K12:K14" si="4">H12*J12</f>
        <v>5.576198630136985</v>
      </c>
      <c r="L12" s="78">
        <f t="shared" ref="L12:L19" si="5">K12/$K$20</f>
        <v>9.0808323747777878E-2</v>
      </c>
    </row>
    <row r="13" spans="1:28" ht="12.75" x14ac:dyDescent="0.2">
      <c r="A13" s="77" t="s">
        <v>137</v>
      </c>
      <c r="B13" s="18">
        <f>IF('SNS configuration'!B45, (1-'SNS configuration'!B46)*B9, B9)</f>
        <v>28.767123287671232</v>
      </c>
      <c r="C13" s="19">
        <f>'SNS configuration'!B39</f>
        <v>0.8571428571428571</v>
      </c>
      <c r="D13" s="20">
        <f t="shared" si="0"/>
        <v>24.657534246575342</v>
      </c>
      <c r="E13" s="21">
        <f>'SNS configuration'!C39</f>
        <v>0.875</v>
      </c>
      <c r="F13" s="11">
        <f t="shared" si="1"/>
        <v>1.04375</v>
      </c>
      <c r="G13" s="20">
        <v>1</v>
      </c>
      <c r="H13" s="20">
        <f t="shared" si="2"/>
        <v>25.736301369863011</v>
      </c>
      <c r="I13" s="22">
        <f t="shared" si="3"/>
        <v>0.41911534037435944</v>
      </c>
      <c r="J13" s="19">
        <f>IF( 'SNS configuration'!$B$45, 'SNS configuration'!B51, 100%)</f>
        <v>1</v>
      </c>
      <c r="K13" s="20">
        <f t="shared" si="4"/>
        <v>25.736301369863011</v>
      </c>
      <c r="L13" s="78">
        <f t="shared" si="5"/>
        <v>0.41911534037435944</v>
      </c>
    </row>
    <row r="14" spans="1:28" ht="12.75" x14ac:dyDescent="0.2">
      <c r="A14" s="6" t="s">
        <v>35</v>
      </c>
      <c r="B14" s="18">
        <f>IF('SNS configuration'!B45, 'SNS configuration'!B46*B9, 0)</f>
        <v>0</v>
      </c>
      <c r="C14" s="19">
        <f>'SNS configuration'!B47</f>
        <v>1</v>
      </c>
      <c r="D14" s="20">
        <f t="shared" si="0"/>
        <v>0</v>
      </c>
      <c r="E14" s="7">
        <f>'SNS configuration'!B48</f>
        <v>4</v>
      </c>
      <c r="F14" s="11">
        <f t="shared" si="1"/>
        <v>1.2</v>
      </c>
      <c r="G14" s="20">
        <v>1</v>
      </c>
      <c r="H14" s="20">
        <f t="shared" si="2"/>
        <v>0</v>
      </c>
      <c r="I14" s="22">
        <f t="shared" si="3"/>
        <v>0</v>
      </c>
      <c r="J14" s="19">
        <f>IF( 'SNS configuration'!$B$45, 'SNS configuration'!B52, 100%)</f>
        <v>1</v>
      </c>
      <c r="K14" s="20">
        <f t="shared" si="4"/>
        <v>0</v>
      </c>
      <c r="L14" s="78">
        <f t="shared" si="5"/>
        <v>0</v>
      </c>
    </row>
    <row r="15" spans="1:28" ht="12.75" x14ac:dyDescent="0.2">
      <c r="A15" s="6" t="s">
        <v>36</v>
      </c>
      <c r="B15" s="18">
        <f>('SNS configuration'!C27- 'SNS configuration'!C28)/10^6</f>
        <v>0</v>
      </c>
      <c r="C15" s="19">
        <v>0</v>
      </c>
      <c r="D15" s="20">
        <f t="shared" si="0"/>
        <v>0</v>
      </c>
      <c r="E15" s="7"/>
      <c r="F15" s="11"/>
      <c r="G15" s="20"/>
      <c r="H15" s="20"/>
      <c r="I15" s="22">
        <f t="shared" si="3"/>
        <v>0</v>
      </c>
      <c r="J15" s="7"/>
      <c r="K15" s="20"/>
      <c r="L15" s="78">
        <f t="shared" si="5"/>
        <v>0</v>
      </c>
    </row>
    <row r="16" spans="1:28" ht="12.75" x14ac:dyDescent="0.2">
      <c r="A16" s="6" t="s">
        <v>37</v>
      </c>
      <c r="B16" s="18">
        <f>'SNS configuration'!C29/10^6</f>
        <v>30</v>
      </c>
      <c r="C16" s="19">
        <f>'SNS configuration'!B40</f>
        <v>1</v>
      </c>
      <c r="D16" s="20">
        <f t="shared" si="0"/>
        <v>30</v>
      </c>
      <c r="E16" s="21">
        <f>'SNS configuration'!C40</f>
        <v>6.25E-2</v>
      </c>
      <c r="F16" s="11">
        <f t="shared" ref="F16:F18" si="6">1 + E16/$B$4 * ($B$2-1)</f>
        <v>1.003125</v>
      </c>
      <c r="G16" s="20">
        <f>(B12+B13)/(B12+B13+B15)</f>
        <v>1</v>
      </c>
      <c r="H16" s="20">
        <f t="shared" ref="H16:H18" si="7">D16*F16*G16</f>
        <v>30.09375</v>
      </c>
      <c r="I16" s="22">
        <f t="shared" si="3"/>
        <v>0.49007633587786259</v>
      </c>
      <c r="J16" s="19">
        <f>IF( 'SNS configuration'!$B$45, 'SNS configuration'!B52, 100%)</f>
        <v>1</v>
      </c>
      <c r="K16" s="20">
        <f t="shared" ref="K16:K18" si="8">H16*J16</f>
        <v>30.09375</v>
      </c>
      <c r="L16" s="78">
        <f t="shared" si="5"/>
        <v>0.49007633587786259</v>
      </c>
    </row>
    <row r="17" spans="1:13" ht="12.75" x14ac:dyDescent="0.2">
      <c r="A17" s="6" t="s">
        <v>38</v>
      </c>
      <c r="B17" s="18">
        <f>'SNS configuration'!C30/10^6</f>
        <v>0</v>
      </c>
      <c r="C17" s="19">
        <f>'SNS configuration'!B41</f>
        <v>1</v>
      </c>
      <c r="D17" s="20">
        <f t="shared" si="0"/>
        <v>0</v>
      </c>
      <c r="E17" s="21">
        <f>'SNS configuration'!C41</f>
        <v>6.25E-2</v>
      </c>
      <c r="F17" s="11">
        <f t="shared" si="6"/>
        <v>1.003125</v>
      </c>
      <c r="G17" s="20">
        <f>(B12+B13)/(B12+B13+B15)</f>
        <v>1</v>
      </c>
      <c r="H17" s="20">
        <f t="shared" si="7"/>
        <v>0</v>
      </c>
      <c r="I17" s="22">
        <f t="shared" si="3"/>
        <v>0</v>
      </c>
      <c r="J17" s="19">
        <f>IF( 'SNS configuration'!$B$45, 'SNS configuration'!B53, 100%)</f>
        <v>1</v>
      </c>
      <c r="K17" s="20">
        <f t="shared" si="8"/>
        <v>0</v>
      </c>
      <c r="L17" s="78">
        <f t="shared" si="5"/>
        <v>0</v>
      </c>
    </row>
    <row r="18" spans="1:13" ht="12.75" x14ac:dyDescent="0.2">
      <c r="A18" s="6" t="s">
        <v>39</v>
      </c>
      <c r="B18" s="18">
        <f>'SNS configuration'!C31/10^6</f>
        <v>0</v>
      </c>
      <c r="C18" s="19">
        <f>'SNS configuration'!B42</f>
        <v>1</v>
      </c>
      <c r="D18" s="20">
        <f t="shared" si="0"/>
        <v>0</v>
      </c>
      <c r="E18" s="21">
        <f>'SNS configuration'!C42</f>
        <v>6.25E-2</v>
      </c>
      <c r="F18" s="11">
        <f t="shared" si="6"/>
        <v>1.003125</v>
      </c>
      <c r="G18" s="20">
        <v>1</v>
      </c>
      <c r="H18" s="20">
        <f t="shared" si="7"/>
        <v>0</v>
      </c>
      <c r="I18" s="22">
        <f t="shared" si="3"/>
        <v>0</v>
      </c>
      <c r="J18" s="19">
        <f>IF( 'SNS configuration'!$B$45, 'SNS configuration'!B54, 100%)</f>
        <v>1</v>
      </c>
      <c r="K18" s="20">
        <f t="shared" si="8"/>
        <v>0</v>
      </c>
      <c r="L18" s="78">
        <f t="shared" si="5"/>
        <v>0</v>
      </c>
    </row>
    <row r="19" spans="1:13" ht="12.75" x14ac:dyDescent="0.2">
      <c r="A19" s="6" t="s">
        <v>40</v>
      </c>
      <c r="B19" s="18">
        <f>'SNS configuration'!C32/10^6</f>
        <v>35</v>
      </c>
      <c r="C19" s="19">
        <v>0</v>
      </c>
      <c r="D19" s="20">
        <f t="shared" si="0"/>
        <v>0</v>
      </c>
      <c r="E19" s="7"/>
      <c r="F19" s="7"/>
      <c r="G19" s="20"/>
      <c r="H19" s="20"/>
      <c r="I19" s="22">
        <f t="shared" si="3"/>
        <v>0</v>
      </c>
      <c r="J19" s="7"/>
      <c r="K19" s="20"/>
      <c r="L19" s="78">
        <f t="shared" si="5"/>
        <v>0</v>
      </c>
    </row>
    <row r="20" spans="1:13" ht="12.75" x14ac:dyDescent="0.2">
      <c r="A20" s="6" t="s">
        <v>41</v>
      </c>
      <c r="B20" s="18">
        <f>SUM(B12:B19)</f>
        <v>100</v>
      </c>
      <c r="C20" s="7"/>
      <c r="D20" s="20">
        <f>SUM(D12:D19)</f>
        <v>60</v>
      </c>
      <c r="E20" s="7"/>
      <c r="F20" s="7"/>
      <c r="G20" s="7"/>
      <c r="H20" s="20">
        <f>SUM(H12:H19)</f>
        <v>61.40625</v>
      </c>
      <c r="I20" s="7"/>
      <c r="J20" s="7">
        <f>'SNS configuration'!B59</f>
        <v>0</v>
      </c>
      <c r="K20" s="20">
        <f>SUM(K12:K19)</f>
        <v>61.40625</v>
      </c>
      <c r="L20" s="23"/>
    </row>
    <row r="21" spans="1:13" ht="12.75" x14ac:dyDescent="0.2">
      <c r="M21" s="24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5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1" max="1" width="22.28515625" customWidth="1"/>
    <col min="8" max="8" width="13.42578125" customWidth="1"/>
  </cols>
  <sheetData>
    <row r="1" spans="1:6" x14ac:dyDescent="0.2">
      <c r="B1" s="6" t="s">
        <v>42</v>
      </c>
      <c r="C1" s="6" t="s">
        <v>43</v>
      </c>
    </row>
    <row r="2" spans="1:6" x14ac:dyDescent="0.2">
      <c r="A2" s="6" t="s">
        <v>44</v>
      </c>
      <c r="B2" s="22">
        <f>'SNS configuration'!C9/100</f>
        <v>0.04</v>
      </c>
      <c r="C2" s="22">
        <f>'SNS configuration'!C10/100</f>
        <v>0.02</v>
      </c>
    </row>
    <row r="3" spans="1:6" x14ac:dyDescent="0.2">
      <c r="A3" s="6" t="s">
        <v>45</v>
      </c>
      <c r="B3" s="25">
        <v>1E-3</v>
      </c>
      <c r="C3" s="25">
        <v>0.02</v>
      </c>
    </row>
    <row r="4" spans="1:6" x14ac:dyDescent="0.2">
      <c r="A4" s="6" t="s">
        <v>46</v>
      </c>
      <c r="B4" s="21">
        <f>'SNS configuration'!C11</f>
        <v>8</v>
      </c>
    </row>
    <row r="5" spans="1:6" x14ac:dyDescent="0.2">
      <c r="A5" s="6" t="s">
        <v>47</v>
      </c>
      <c r="B5" s="26">
        <v>10</v>
      </c>
    </row>
    <row r="6" spans="1:6" x14ac:dyDescent="0.2">
      <c r="A6" s="6" t="s">
        <v>48</v>
      </c>
      <c r="B6" s="21">
        <f>(C3/B3)^(1/B5)</f>
        <v>1.3492828476735632</v>
      </c>
    </row>
    <row r="8" spans="1:6" x14ac:dyDescent="0.2">
      <c r="A8" s="10"/>
    </row>
    <row r="10" spans="1:6" x14ac:dyDescent="0.2">
      <c r="A10" s="27"/>
    </row>
    <row r="11" spans="1:6" x14ac:dyDescent="0.2">
      <c r="A11" s="27"/>
    </row>
    <row r="12" spans="1:6" x14ac:dyDescent="0.2">
      <c r="A12" s="28" t="s">
        <v>49</v>
      </c>
      <c r="B12" s="28" t="s">
        <v>50</v>
      </c>
      <c r="C12" s="40" t="s">
        <v>135</v>
      </c>
      <c r="D12" s="29" t="s">
        <v>51</v>
      </c>
      <c r="E12" s="40" t="s">
        <v>134</v>
      </c>
      <c r="F12" s="40" t="s">
        <v>133</v>
      </c>
    </row>
    <row r="13" spans="1:6" x14ac:dyDescent="0.2">
      <c r="A13" s="30">
        <v>0</v>
      </c>
      <c r="B13" s="31">
        <f t="shared" ref="B13:B25" si="0">$C$2 + ($B$2 - $C$2) * MAX($B$4-A13,0)^2/$B$4^2</f>
        <v>0.04</v>
      </c>
      <c r="C13" s="32">
        <f t="shared" ref="C13:C25" si="1">F13*B13</f>
        <v>4000000</v>
      </c>
      <c r="D13" s="31">
        <f>$B$3</f>
        <v>1E-3</v>
      </c>
      <c r="E13" s="32">
        <f>-D13*F13</f>
        <v>-100000</v>
      </c>
      <c r="F13" s="32">
        <v>100000000</v>
      </c>
    </row>
    <row r="14" spans="1:6" x14ac:dyDescent="0.2">
      <c r="A14" s="30">
        <f t="shared" ref="A14:A25" si="2">A13+1</f>
        <v>1</v>
      </c>
      <c r="B14" s="31">
        <f t="shared" si="0"/>
        <v>3.5312499999999997E-2</v>
      </c>
      <c r="C14" s="32">
        <f t="shared" si="1"/>
        <v>3668968.7499999995</v>
      </c>
      <c r="D14" s="31">
        <f t="shared" ref="D14:D22" si="3">IF( A14&gt; $B$5, $C$3, D13*$B$6)</f>
        <v>1.3492828476735633E-3</v>
      </c>
      <c r="E14" s="32">
        <f t="shared" ref="E14:E25" si="4">-D14*F14</f>
        <v>-140190.48787328324</v>
      </c>
      <c r="F14" s="32">
        <f t="shared" ref="F14:F25" si="5">F13+C13+E13</f>
        <v>103900000</v>
      </c>
    </row>
    <row r="15" spans="1:6" x14ac:dyDescent="0.2">
      <c r="A15" s="30">
        <f t="shared" si="2"/>
        <v>2</v>
      </c>
      <c r="B15" s="31">
        <f t="shared" si="0"/>
        <v>3.125E-2</v>
      </c>
      <c r="C15" s="32">
        <f t="shared" si="1"/>
        <v>3357149.3206914598</v>
      </c>
      <c r="D15" s="31">
        <f t="shared" si="3"/>
        <v>1.8205642030260801E-3</v>
      </c>
      <c r="E15" s="32">
        <f t="shared" si="4"/>
        <v>-195580.98807885419</v>
      </c>
      <c r="F15" s="32">
        <f t="shared" si="5"/>
        <v>107428778.26212671</v>
      </c>
    </row>
    <row r="16" spans="1:6" x14ac:dyDescent="0.2">
      <c r="A16" s="30">
        <f t="shared" si="2"/>
        <v>3</v>
      </c>
      <c r="B16" s="31">
        <f t="shared" si="0"/>
        <v>2.78125E-2</v>
      </c>
      <c r="C16" s="32">
        <f t="shared" si="1"/>
        <v>3075794.0146661876</v>
      </c>
      <c r="D16" s="31">
        <f t="shared" si="3"/>
        <v>2.4564560522315803E-3</v>
      </c>
      <c r="E16" s="32">
        <f t="shared" si="4"/>
        <v>-271660.32621103554</v>
      </c>
      <c r="F16" s="32">
        <f t="shared" si="5"/>
        <v>110590346.59473933</v>
      </c>
    </row>
    <row r="17" spans="1:6" x14ac:dyDescent="0.2">
      <c r="A17" s="30">
        <f t="shared" si="2"/>
        <v>4</v>
      </c>
      <c r="B17" s="31">
        <f t="shared" si="0"/>
        <v>2.5000000000000001E-2</v>
      </c>
      <c r="C17" s="32">
        <f t="shared" si="1"/>
        <v>2834862.0070798621</v>
      </c>
      <c r="D17" s="31">
        <f t="shared" si="3"/>
        <v>3.3144540173399859E-3</v>
      </c>
      <c r="E17" s="32">
        <f t="shared" si="4"/>
        <v>-375840.79071881378</v>
      </c>
      <c r="F17" s="32">
        <f t="shared" si="5"/>
        <v>113394480.28319448</v>
      </c>
    </row>
    <row r="18" spans="1:6" x14ac:dyDescent="0.2">
      <c r="A18" s="30">
        <f t="shared" si="2"/>
        <v>5</v>
      </c>
      <c r="B18" s="31">
        <f t="shared" si="0"/>
        <v>2.2812499999999999E-2</v>
      </c>
      <c r="C18" s="32">
        <f t="shared" si="1"/>
        <v>2642908.0029586107</v>
      </c>
      <c r="D18" s="31">
        <f t="shared" si="3"/>
        <v>4.472135954999578E-3</v>
      </c>
      <c r="E18" s="32">
        <f t="shared" si="4"/>
        <v>-518112.60956875986</v>
      </c>
      <c r="F18" s="32">
        <f t="shared" si="5"/>
        <v>115853501.49955554</v>
      </c>
    </row>
    <row r="19" spans="1:6" x14ac:dyDescent="0.2">
      <c r="A19" s="30">
        <f t="shared" si="2"/>
        <v>6</v>
      </c>
      <c r="B19" s="31">
        <f t="shared" si="0"/>
        <v>2.1250000000000002E-2</v>
      </c>
      <c r="C19" s="32">
        <f t="shared" si="1"/>
        <v>2507038.8089750898</v>
      </c>
      <c r="D19" s="31">
        <f t="shared" si="3"/>
        <v>6.0341763365451611E-3</v>
      </c>
      <c r="E19" s="32">
        <f t="shared" si="4"/>
        <v>-711901.84733731055</v>
      </c>
      <c r="F19" s="32">
        <f t="shared" si="5"/>
        <v>117978296.89294539</v>
      </c>
    </row>
    <row r="20" spans="1:6" x14ac:dyDescent="0.2">
      <c r="A20" s="30">
        <f t="shared" si="2"/>
        <v>7</v>
      </c>
      <c r="B20" s="31">
        <f t="shared" si="0"/>
        <v>2.0312500000000001E-2</v>
      </c>
      <c r="C20" s="32">
        <f t="shared" si="1"/>
        <v>2432897.8751712209</v>
      </c>
      <c r="D20" s="31">
        <f t="shared" si="3"/>
        <v>8.1418106307380844E-3</v>
      </c>
      <c r="E20" s="32">
        <f t="shared" si="4"/>
        <v>-975172.61703725008</v>
      </c>
      <c r="F20" s="32">
        <f t="shared" si="5"/>
        <v>119773433.85458317</v>
      </c>
    </row>
    <row r="21" spans="1:6" x14ac:dyDescent="0.2">
      <c r="A21" s="30">
        <f t="shared" si="2"/>
        <v>8</v>
      </c>
      <c r="B21" s="31">
        <f t="shared" si="0"/>
        <v>0.02</v>
      </c>
      <c r="C21" s="32">
        <f t="shared" si="1"/>
        <v>2424623.1822543428</v>
      </c>
      <c r="D21" s="31">
        <f t="shared" si="3"/>
        <v>1.0985605433061173E-2</v>
      </c>
      <c r="E21" s="32">
        <f t="shared" si="4"/>
        <v>-1331797.6802049689</v>
      </c>
      <c r="F21" s="32">
        <f t="shared" si="5"/>
        <v>121231159.11271714</v>
      </c>
    </row>
    <row r="22" spans="1:6" x14ac:dyDescent="0.2">
      <c r="A22" s="30">
        <f t="shared" si="2"/>
        <v>9</v>
      </c>
      <c r="B22" s="31">
        <f t="shared" si="0"/>
        <v>0.02</v>
      </c>
      <c r="C22" s="32">
        <f t="shared" si="1"/>
        <v>2446479.6922953301</v>
      </c>
      <c r="D22" s="31">
        <f t="shared" si="3"/>
        <v>1.4822688982138947E-2</v>
      </c>
      <c r="E22" s="32">
        <f t="shared" si="4"/>
        <v>-1813170.3790006335</v>
      </c>
      <c r="F22" s="32">
        <f t="shared" si="5"/>
        <v>122323984.61476651</v>
      </c>
    </row>
    <row r="23" spans="1:6" x14ac:dyDescent="0.2">
      <c r="A23" s="30">
        <f t="shared" si="2"/>
        <v>10</v>
      </c>
      <c r="B23" s="31">
        <f t="shared" si="0"/>
        <v>0.02</v>
      </c>
      <c r="C23" s="32">
        <f t="shared" si="1"/>
        <v>2459145.8785612243</v>
      </c>
      <c r="D23" s="31">
        <f t="shared" ref="D23:D25" si="6">IF( A23&gt;= $B$5, $C$3, D22*$B$6)</f>
        <v>0.02</v>
      </c>
      <c r="E23" s="32">
        <f t="shared" si="4"/>
        <v>-2459145.8785612243</v>
      </c>
      <c r="F23" s="32">
        <f t="shared" si="5"/>
        <v>122957293.9280612</v>
      </c>
    </row>
    <row r="24" spans="1:6" x14ac:dyDescent="0.2">
      <c r="A24" s="30">
        <f t="shared" si="2"/>
        <v>11</v>
      </c>
      <c r="B24" s="31">
        <f t="shared" si="0"/>
        <v>0.02</v>
      </c>
      <c r="C24" s="32">
        <f t="shared" si="1"/>
        <v>2459145.8785612243</v>
      </c>
      <c r="D24" s="31">
        <f t="shared" si="6"/>
        <v>0.02</v>
      </c>
      <c r="E24" s="32">
        <f t="shared" si="4"/>
        <v>-2459145.8785612243</v>
      </c>
      <c r="F24" s="32">
        <f t="shared" si="5"/>
        <v>122957293.9280612</v>
      </c>
    </row>
    <row r="25" spans="1:6" x14ac:dyDescent="0.2">
      <c r="A25" s="30">
        <f t="shared" si="2"/>
        <v>12</v>
      </c>
      <c r="B25" s="31">
        <f t="shared" si="0"/>
        <v>0.02</v>
      </c>
      <c r="C25" s="32">
        <f t="shared" si="1"/>
        <v>2459145.8785612243</v>
      </c>
      <c r="D25" s="31">
        <f t="shared" si="6"/>
        <v>0.02</v>
      </c>
      <c r="E25" s="32">
        <f t="shared" si="4"/>
        <v>-2459145.8785612243</v>
      </c>
      <c r="F25" s="32">
        <f t="shared" si="5"/>
        <v>122957293.9280612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37"/>
  <sheetViews>
    <sheetView workbookViewId="0">
      <selection activeCell="B3" sqref="B3"/>
    </sheetView>
  </sheetViews>
  <sheetFormatPr defaultColWidth="12.5703125" defaultRowHeight="15.75" customHeight="1" x14ac:dyDescent="0.2"/>
  <cols>
    <col min="1" max="1" width="30.5703125" customWidth="1"/>
    <col min="2" max="2" width="16.42578125" customWidth="1"/>
    <col min="3" max="4" width="16.5703125" customWidth="1"/>
  </cols>
  <sheetData>
    <row r="2" spans="1:4" x14ac:dyDescent="0.2">
      <c r="A2" s="1" t="s">
        <v>0</v>
      </c>
      <c r="B2" s="2">
        <v>12</v>
      </c>
    </row>
    <row r="4" spans="1:4" x14ac:dyDescent="0.2">
      <c r="A4" s="1"/>
      <c r="B4" s="1" t="s">
        <v>1</v>
      </c>
      <c r="C4" s="1" t="s">
        <v>2</v>
      </c>
      <c r="D4" s="1" t="s">
        <v>3</v>
      </c>
    </row>
    <row r="5" spans="1:4" x14ac:dyDescent="0.2">
      <c r="A5" s="1" t="s">
        <v>4</v>
      </c>
      <c r="B5" s="3">
        <f>'SNS configuration'!C18+'SNS configuration'!C25</f>
        <v>215000</v>
      </c>
      <c r="C5" s="4">
        <f t="shared" ref="C5:C6" si="0">B5/$B$7</f>
        <v>6.1428571428571426E-3</v>
      </c>
      <c r="D5" s="4">
        <f t="shared" ref="D5:D6" si="1">C5*$B$2</f>
        <v>7.3714285714285704E-2</v>
      </c>
    </row>
    <row r="6" spans="1:4" x14ac:dyDescent="0.2">
      <c r="A6" s="1" t="s">
        <v>5</v>
      </c>
      <c r="B6" s="3">
        <f>'SNS configuration'!C19+'SNS configuration'!C25</f>
        <v>365000</v>
      </c>
      <c r="C6" s="4">
        <f t="shared" si="0"/>
        <v>1.0428571428571429E-2</v>
      </c>
      <c r="D6" s="4">
        <f t="shared" si="1"/>
        <v>0.12514285714285717</v>
      </c>
    </row>
    <row r="7" spans="1:4" x14ac:dyDescent="0.2">
      <c r="A7" s="1" t="s">
        <v>6</v>
      </c>
      <c r="B7" s="5">
        <f>'SNS configuration'!C28</f>
        <v>35000000</v>
      </c>
      <c r="D7" s="6">
        <f>D11</f>
        <v>0</v>
      </c>
    </row>
    <row r="8" spans="1:4" x14ac:dyDescent="0.2">
      <c r="A8" s="6"/>
      <c r="B8" s="6"/>
    </row>
    <row r="30" spans="1:2" x14ac:dyDescent="0.2">
      <c r="A30" s="1" t="s">
        <v>7</v>
      </c>
      <c r="B30" s="1"/>
    </row>
    <row r="31" spans="1:2" x14ac:dyDescent="0.2">
      <c r="A31" s="6" t="s">
        <v>8</v>
      </c>
      <c r="B31" s="7">
        <f>'SNS configuration'!C21</f>
        <v>1</v>
      </c>
    </row>
    <row r="32" spans="1:2" x14ac:dyDescent="0.2">
      <c r="A32" s="6" t="s">
        <v>9</v>
      </c>
      <c r="B32" s="7">
        <f>B31/'Token price range'!C6</f>
        <v>95.890410958904098</v>
      </c>
    </row>
    <row r="33" spans="1:2" x14ac:dyDescent="0.2">
      <c r="A33" s="6" t="s">
        <v>10</v>
      </c>
      <c r="B33" s="7">
        <f>'SNS configuration'!C23</f>
        <v>7</v>
      </c>
    </row>
    <row r="34" spans="1:2" x14ac:dyDescent="0.2">
      <c r="A34" s="6" t="s">
        <v>11</v>
      </c>
      <c r="B34" s="7">
        <f>'SNS configuration'!C6</f>
        <v>0.1</v>
      </c>
    </row>
    <row r="35" spans="1:2" x14ac:dyDescent="0.2">
      <c r="A35" s="6" t="s">
        <v>12</v>
      </c>
      <c r="B35" s="7">
        <f>B32/B33-B34</f>
        <v>13.5986301369863</v>
      </c>
    </row>
    <row r="36" spans="1:2" x14ac:dyDescent="0.2">
      <c r="A36" s="6" t="s">
        <v>13</v>
      </c>
      <c r="B36" s="7">
        <f>'SNS configuration'!C8</f>
        <v>10</v>
      </c>
    </row>
    <row r="37" spans="1:2" x14ac:dyDescent="0.2">
      <c r="A37" s="6" t="s">
        <v>14</v>
      </c>
      <c r="B37" s="8" t="b">
        <f>B35&gt;=B36</f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SNS configuration</vt:lpstr>
      <vt:lpstr>Voting power assessment</vt:lpstr>
      <vt:lpstr>Total supply over time</vt:lpstr>
      <vt:lpstr>Token price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Victor</cp:lastModifiedBy>
  <dcterms:modified xsi:type="dcterms:W3CDTF">2024-04-10T07:50:07Z</dcterms:modified>
</cp:coreProperties>
</file>