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Studium\FH\FH_BIF4\Inno2\"/>
    </mc:Choice>
  </mc:AlternateContent>
  <xr:revisionPtr revIDLastSave="0" documentId="13_ncr:1_{A30F8395-2E31-42BB-8C93-BA4445F19037}" xr6:coauthVersionLast="47" xr6:coauthVersionMax="47" xr10:uidLastSave="{00000000-0000-0000-0000-000000000000}"/>
  <bookViews>
    <workbookView xWindow="-120" yWindow="-120" windowWidth="29040" windowHeight="15840" tabRatio="758" activeTab="1" xr2:uid="{00000000-000D-0000-FFFF-FFFF00000000}"/>
  </bookViews>
  <sheets>
    <sheet name="Info" sheetId="18" r:id="rId1"/>
    <sheet name="Spezifikation" sheetId="15" r:id="rId2"/>
    <sheet name="Aufwandschätzung" sheetId="21" r:id="rId3"/>
    <sheet name="Angebotspreis" sheetId="13" r:id="rId4"/>
    <sheet name="Einstellungen" sheetId="31" r:id="rId5"/>
  </sheets>
  <definedNames>
    <definedName name="businessvalue_kalibrierung">Einstellungen!$A$2:$G$8</definedName>
    <definedName name="businessvalue_kalibrierung_aufwand">Einstellungen!$A$2:$A$8</definedName>
    <definedName name="businessvalue_kalibrierung_businesswert">Einstellungen!$A$2:$G$2</definedName>
    <definedName name="erwarteter_gesamtaufwand_sp">Spezifikation!$I$3</definedName>
    <definedName name="prioritaet_kalibrierung">Einstellungen!#REF!</definedName>
    <definedName name="prioritaet_kalibrierung_nbw">Einstellungen!#REF!</definedName>
    <definedName name="prioritaet_kallibrierung_risiko">Einstellungen!#REF!</definedName>
    <definedName name="prozentsatz_divisor">Einstellungen!$A$37:$B$49</definedName>
    <definedName name="prozentsatz_divisor_prozent">Einstellungen!$A$37:$A$49</definedName>
    <definedName name="shirtsizes">Einstellungen!$A$11:$A$16</definedName>
    <definedName name="storypoints_kalibrierung">Einstellungen!$B$31</definedName>
    <definedName name="storypoints_kalibrierung_aufsize">Einstellungen!$A$21:$A$33</definedName>
    <definedName name="storypoints_kalibrierung_shirtsizes">Einstellungen!$A$21:$C$33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5" l="1"/>
  <c r="I6" i="15"/>
  <c r="I7" i="15"/>
  <c r="I8" i="15"/>
  <c r="I9" i="15"/>
  <c r="I10" i="15"/>
  <c r="I11" i="15"/>
  <c r="I12" i="15"/>
  <c r="J12" i="15" s="1"/>
  <c r="I13" i="15"/>
  <c r="I14" i="15"/>
  <c r="I15" i="15"/>
  <c r="I16" i="15"/>
  <c r="J16" i="15" s="1"/>
  <c r="I17" i="15"/>
  <c r="I18" i="15"/>
  <c r="I19" i="15"/>
  <c r="I20" i="15"/>
  <c r="I21" i="15"/>
  <c r="I22" i="15"/>
  <c r="J22" i="15" s="1"/>
  <c r="I23" i="15"/>
  <c r="I24" i="15"/>
  <c r="J24" i="15" s="1"/>
  <c r="I25" i="15"/>
  <c r="I26" i="15"/>
  <c r="M26" i="15" s="1"/>
  <c r="I27" i="15"/>
  <c r="I28" i="15"/>
  <c r="I29" i="15"/>
  <c r="I30" i="15"/>
  <c r="J30" i="15" s="1"/>
  <c r="I31" i="15"/>
  <c r="I32" i="15"/>
  <c r="I33" i="15"/>
  <c r="I34" i="15"/>
  <c r="I35" i="15"/>
  <c r="I36" i="15"/>
  <c r="M36" i="15" s="1"/>
  <c r="I37" i="15"/>
  <c r="I38" i="15"/>
  <c r="I39" i="15"/>
  <c r="I40" i="15"/>
  <c r="J40" i="15" s="1"/>
  <c r="I41" i="15"/>
  <c r="I42" i="15"/>
  <c r="M42" i="15" s="1"/>
  <c r="I43" i="15"/>
  <c r="I44" i="15"/>
  <c r="I45" i="15"/>
  <c r="I46" i="15"/>
  <c r="J46" i="15" s="1"/>
  <c r="I47" i="15"/>
  <c r="N47" i="15" s="1"/>
  <c r="I48" i="15"/>
  <c r="J48" i="15" s="1"/>
  <c r="I49" i="15"/>
  <c r="I50" i="15"/>
  <c r="I51" i="15"/>
  <c r="I52" i="15"/>
  <c r="I53" i="15"/>
  <c r="I54" i="15"/>
  <c r="J54" i="15" s="1"/>
  <c r="I55" i="15"/>
  <c r="I56" i="15"/>
  <c r="I57" i="15"/>
  <c r="I58" i="15"/>
  <c r="M58" i="15" s="1"/>
  <c r="I59" i="15"/>
  <c r="I60" i="15"/>
  <c r="I61" i="15"/>
  <c r="I62" i="15"/>
  <c r="J62" i="15" s="1"/>
  <c r="I63" i="15"/>
  <c r="N63" i="15" s="1"/>
  <c r="I64" i="15"/>
  <c r="J64" i="15" s="1"/>
  <c r="I65" i="15"/>
  <c r="I66" i="15"/>
  <c r="I67" i="15"/>
  <c r="I68" i="15"/>
  <c r="M68" i="15" s="1"/>
  <c r="I69" i="15"/>
  <c r="I70" i="15"/>
  <c r="J70" i="15" s="1"/>
  <c r="I71" i="15"/>
  <c r="I72" i="15"/>
  <c r="J72" i="15" s="1"/>
  <c r="I73" i="15"/>
  <c r="I74" i="15"/>
  <c r="I75" i="15"/>
  <c r="I76" i="15"/>
  <c r="J76" i="15" s="1"/>
  <c r="I77" i="15"/>
  <c r="I78" i="15"/>
  <c r="J78" i="15" s="1"/>
  <c r="I79" i="15"/>
  <c r="N79" i="15" s="1"/>
  <c r="I80" i="15"/>
  <c r="I81" i="15"/>
  <c r="I82" i="15"/>
  <c r="I83" i="15"/>
  <c r="I84" i="15"/>
  <c r="N84" i="15" s="1"/>
  <c r="I85" i="15"/>
  <c r="I86" i="15"/>
  <c r="J86" i="15" s="1"/>
  <c r="I87" i="15"/>
  <c r="I88" i="15"/>
  <c r="J88" i="15" s="1"/>
  <c r="I89" i="15"/>
  <c r="I90" i="15"/>
  <c r="M90" i="15" s="1"/>
  <c r="I91" i="15"/>
  <c r="I92" i="15"/>
  <c r="I93" i="15"/>
  <c r="I94" i="15"/>
  <c r="J94" i="15" s="1"/>
  <c r="I95" i="15"/>
  <c r="I96" i="15"/>
  <c r="I97" i="15"/>
  <c r="I98" i="15"/>
  <c r="I99" i="15"/>
  <c r="I100" i="15"/>
  <c r="M100" i="15" s="1"/>
  <c r="I101" i="15"/>
  <c r="I102" i="15"/>
  <c r="I103" i="15"/>
  <c r="I104" i="15"/>
  <c r="J104" i="15" s="1"/>
  <c r="I105" i="15"/>
  <c r="I106" i="15"/>
  <c r="M106" i="15" s="1"/>
  <c r="I107" i="15"/>
  <c r="I108" i="15"/>
  <c r="I109" i="15"/>
  <c r="I110" i="15"/>
  <c r="J110" i="15" s="1"/>
  <c r="I111" i="15"/>
  <c r="N111" i="15" s="1"/>
  <c r="I112" i="15"/>
  <c r="J112" i="15" s="1"/>
  <c r="I113" i="15"/>
  <c r="I114" i="15"/>
  <c r="I115" i="15"/>
  <c r="I116" i="15"/>
  <c r="I117" i="15"/>
  <c r="I118" i="15"/>
  <c r="J118" i="15" s="1"/>
  <c r="I119" i="15"/>
  <c r="I120" i="15"/>
  <c r="I121" i="15"/>
  <c r="I122" i="15"/>
  <c r="I123" i="15"/>
  <c r="I124" i="15"/>
  <c r="J124" i="15" s="1"/>
  <c r="I125" i="15"/>
  <c r="I126" i="15"/>
  <c r="I127" i="15"/>
  <c r="N127" i="15" s="1"/>
  <c r="I128" i="15"/>
  <c r="I129" i="15"/>
  <c r="I130" i="15"/>
  <c r="I131" i="15"/>
  <c r="I132" i="15"/>
  <c r="M132" i="15" s="1"/>
  <c r="I133" i="15"/>
  <c r="I134" i="15"/>
  <c r="J134" i="15" s="1"/>
  <c r="I135" i="15"/>
  <c r="I136" i="15"/>
  <c r="I137" i="15"/>
  <c r="I138" i="15"/>
  <c r="I139" i="15"/>
  <c r="I140" i="15"/>
  <c r="J140" i="15" s="1"/>
  <c r="I141" i="15"/>
  <c r="I142" i="15"/>
  <c r="I143" i="15"/>
  <c r="I144" i="15"/>
  <c r="I145" i="15"/>
  <c r="I146" i="15"/>
  <c r="I147" i="15"/>
  <c r="I148" i="15"/>
  <c r="M148" i="15" s="1"/>
  <c r="I149" i="15"/>
  <c r="I150" i="15"/>
  <c r="J150" i="15" s="1"/>
  <c r="I151" i="15"/>
  <c r="I152" i="15"/>
  <c r="I153" i="15"/>
  <c r="I154" i="15"/>
  <c r="M154" i="15" s="1"/>
  <c r="I155" i="15"/>
  <c r="I156" i="15"/>
  <c r="J156" i="15" s="1"/>
  <c r="I157" i="15"/>
  <c r="I158" i="15"/>
  <c r="I159" i="15"/>
  <c r="I160" i="15"/>
  <c r="I161" i="15"/>
  <c r="I162" i="15"/>
  <c r="I163" i="15"/>
  <c r="I164" i="15"/>
  <c r="M164" i="15" s="1"/>
  <c r="I165" i="15"/>
  <c r="I166" i="15"/>
  <c r="J166" i="15" s="1"/>
  <c r="I167" i="15"/>
  <c r="I168" i="15"/>
  <c r="I169" i="15"/>
  <c r="I170" i="15"/>
  <c r="M170" i="15" s="1"/>
  <c r="I171" i="15"/>
  <c r="I172" i="15"/>
  <c r="J172" i="15" s="1"/>
  <c r="I173" i="15"/>
  <c r="I174" i="15"/>
  <c r="I175" i="15"/>
  <c r="M175" i="15" s="1"/>
  <c r="I176" i="15"/>
  <c r="J176" i="15" s="1"/>
  <c r="I177" i="15"/>
  <c r="I178" i="15"/>
  <c r="J178" i="15"/>
  <c r="I179" i="15"/>
  <c r="I180" i="15"/>
  <c r="J180" i="15" s="1"/>
  <c r="I181" i="15"/>
  <c r="I182" i="15"/>
  <c r="I183" i="15"/>
  <c r="I184" i="15"/>
  <c r="J184" i="15" s="1"/>
  <c r="I185" i="15"/>
  <c r="I186" i="15"/>
  <c r="J186" i="15" s="1"/>
  <c r="I187" i="15"/>
  <c r="I188" i="15"/>
  <c r="J188" i="15" s="1"/>
  <c r="I189" i="15"/>
  <c r="I190" i="15"/>
  <c r="I191" i="15"/>
  <c r="M191" i="15" s="1"/>
  <c r="I192" i="15"/>
  <c r="J192" i="15" s="1"/>
  <c r="I193" i="15"/>
  <c r="I194" i="15"/>
  <c r="J194" i="15" s="1"/>
  <c r="I195" i="15"/>
  <c r="I196" i="15"/>
  <c r="J196" i="15" s="1"/>
  <c r="I197" i="15"/>
  <c r="I198" i="15"/>
  <c r="I199" i="15"/>
  <c r="I200" i="15"/>
  <c r="J200" i="15" s="1"/>
  <c r="I201" i="15"/>
  <c r="I202" i="15"/>
  <c r="J202" i="15" s="1"/>
  <c r="I203" i="15"/>
  <c r="I204" i="15"/>
  <c r="J204" i="15" s="1"/>
  <c r="I205" i="15"/>
  <c r="I206" i="15"/>
  <c r="I207" i="15"/>
  <c r="M207" i="15" s="1"/>
  <c r="I208" i="15"/>
  <c r="J208" i="15" s="1"/>
  <c r="I209" i="15"/>
  <c r="I210" i="15"/>
  <c r="J210" i="15" s="1"/>
  <c r="I211" i="15"/>
  <c r="I212" i="15"/>
  <c r="J212" i="15"/>
  <c r="I213" i="15"/>
  <c r="I214" i="15"/>
  <c r="I215" i="15"/>
  <c r="I216" i="15"/>
  <c r="J216" i="15" s="1"/>
  <c r="I217" i="15"/>
  <c r="I218" i="15"/>
  <c r="N218" i="15" s="1"/>
  <c r="I219" i="15"/>
  <c r="I220" i="15"/>
  <c r="N220" i="15" s="1"/>
  <c r="I221" i="15"/>
  <c r="I222" i="15"/>
  <c r="N222" i="15" s="1"/>
  <c r="I223" i="15"/>
  <c r="I224" i="15"/>
  <c r="N224" i="15" s="1"/>
  <c r="I225" i="15"/>
  <c r="I226" i="15"/>
  <c r="N226" i="15" s="1"/>
  <c r="I227" i="15"/>
  <c r="I228" i="15"/>
  <c r="N228" i="15" s="1"/>
  <c r="I229" i="15"/>
  <c r="I230" i="15"/>
  <c r="N230" i="15" s="1"/>
  <c r="I231" i="15"/>
  <c r="I232" i="15"/>
  <c r="N232" i="15" s="1"/>
  <c r="I233" i="15"/>
  <c r="I234" i="15"/>
  <c r="N234" i="15" s="1"/>
  <c r="I235" i="15"/>
  <c r="I236" i="15"/>
  <c r="N236" i="15" s="1"/>
  <c r="I237" i="15"/>
  <c r="I238" i="15"/>
  <c r="N238" i="15" s="1"/>
  <c r="I239" i="15"/>
  <c r="I240" i="15"/>
  <c r="N240" i="15" s="1"/>
  <c r="I241" i="15"/>
  <c r="I242" i="15"/>
  <c r="N242" i="15" s="1"/>
  <c r="I243" i="15"/>
  <c r="I244" i="15"/>
  <c r="N244" i="15" s="1"/>
  <c r="I245" i="15"/>
  <c r="I246" i="15"/>
  <c r="N246" i="15" s="1"/>
  <c r="I247" i="15"/>
  <c r="I248" i="15"/>
  <c r="N248" i="15" s="1"/>
  <c r="I249" i="15"/>
  <c r="I250" i="15"/>
  <c r="N250" i="15" s="1"/>
  <c r="I251" i="15"/>
  <c r="I252" i="15"/>
  <c r="N252" i="15" s="1"/>
  <c r="I253" i="15"/>
  <c r="I254" i="15"/>
  <c r="N254" i="15" s="1"/>
  <c r="I255" i="15"/>
  <c r="I256" i="15"/>
  <c r="N256" i="15" s="1"/>
  <c r="J256" i="15"/>
  <c r="I257" i="15"/>
  <c r="I258" i="15"/>
  <c r="N258" i="15" s="1"/>
  <c r="I259" i="15"/>
  <c r="I260" i="15"/>
  <c r="N260" i="15" s="1"/>
  <c r="I261" i="15"/>
  <c r="I262" i="15"/>
  <c r="N262" i="15" s="1"/>
  <c r="I263" i="15"/>
  <c r="I264" i="15"/>
  <c r="N264" i="15" s="1"/>
  <c r="I265" i="15"/>
  <c r="I266" i="15"/>
  <c r="N266" i="15" s="1"/>
  <c r="J266" i="15"/>
  <c r="I267" i="15"/>
  <c r="I268" i="15"/>
  <c r="N268" i="15" s="1"/>
  <c r="I269" i="15"/>
  <c r="I270" i="15"/>
  <c r="N270" i="15" s="1"/>
  <c r="I271" i="15"/>
  <c r="I272" i="15"/>
  <c r="N272" i="15" s="1"/>
  <c r="I273" i="15"/>
  <c r="I274" i="15"/>
  <c r="N274" i="15" s="1"/>
  <c r="I275" i="15"/>
  <c r="I276" i="15"/>
  <c r="N276" i="15" s="1"/>
  <c r="I277" i="15"/>
  <c r="I278" i="15"/>
  <c r="N278" i="15" s="1"/>
  <c r="I279" i="15"/>
  <c r="I280" i="15"/>
  <c r="N280" i="15" s="1"/>
  <c r="I281" i="15"/>
  <c r="I282" i="15"/>
  <c r="N282" i="15" s="1"/>
  <c r="I283" i="15"/>
  <c r="I284" i="15"/>
  <c r="N284" i="15" s="1"/>
  <c r="I285" i="15"/>
  <c r="I286" i="15"/>
  <c r="N286" i="15" s="1"/>
  <c r="I287" i="15"/>
  <c r="I288" i="15"/>
  <c r="N288" i="15" s="1"/>
  <c r="I289" i="15"/>
  <c r="I290" i="15"/>
  <c r="N290" i="15" s="1"/>
  <c r="I291" i="15"/>
  <c r="I292" i="15"/>
  <c r="N292" i="15" s="1"/>
  <c r="I293" i="15"/>
  <c r="I294" i="15"/>
  <c r="N294" i="15" s="1"/>
  <c r="I295" i="15"/>
  <c r="I296" i="15"/>
  <c r="N296" i="15" s="1"/>
  <c r="I297" i="15"/>
  <c r="I298" i="15"/>
  <c r="N298" i="15" s="1"/>
  <c r="I299" i="15"/>
  <c r="I300" i="15"/>
  <c r="N300" i="15" s="1"/>
  <c r="I301" i="15"/>
  <c r="I302" i="15"/>
  <c r="N302" i="15" s="1"/>
  <c r="I303" i="15"/>
  <c r="I304" i="15"/>
  <c r="N304" i="15" s="1"/>
  <c r="I305" i="15"/>
  <c r="N305" i="15" s="1"/>
  <c r="I306" i="15"/>
  <c r="N306" i="15" s="1"/>
  <c r="I307" i="15"/>
  <c r="I308" i="15"/>
  <c r="N308" i="15" s="1"/>
  <c r="J308" i="15"/>
  <c r="I309" i="15"/>
  <c r="N309" i="15" s="1"/>
  <c r="I310" i="15"/>
  <c r="N310" i="15" s="1"/>
  <c r="I311" i="15"/>
  <c r="N311" i="15" s="1"/>
  <c r="I312" i="15"/>
  <c r="N312" i="15" s="1"/>
  <c r="I313" i="15"/>
  <c r="N313" i="15" s="1"/>
  <c r="I314" i="15"/>
  <c r="N314" i="15" s="1"/>
  <c r="I315" i="15"/>
  <c r="I316" i="15"/>
  <c r="N316" i="15" s="1"/>
  <c r="I317" i="15"/>
  <c r="N317" i="15" s="1"/>
  <c r="J234" i="15" l="1"/>
  <c r="J276" i="15"/>
  <c r="J288" i="15"/>
  <c r="J218" i="15"/>
  <c r="J260" i="15"/>
  <c r="J314" i="15"/>
  <c r="J298" i="15"/>
  <c r="J240" i="15"/>
  <c r="M298" i="15"/>
  <c r="M266" i="15"/>
  <c r="J292" i="15"/>
  <c r="J272" i="15"/>
  <c r="M250" i="15"/>
  <c r="J244" i="15"/>
  <c r="J224" i="15"/>
  <c r="M234" i="15"/>
  <c r="M282" i="15"/>
  <c r="J304" i="15"/>
  <c r="J250" i="15"/>
  <c r="M218" i="15"/>
  <c r="J282" i="15"/>
  <c r="J228" i="15"/>
  <c r="J316" i="15"/>
  <c r="J296" i="15"/>
  <c r="J290" i="15"/>
  <c r="J284" i="15"/>
  <c r="J264" i="15"/>
  <c r="J258" i="15"/>
  <c r="J252" i="15"/>
  <c r="J232" i="15"/>
  <c r="J226" i="15"/>
  <c r="J220" i="15"/>
  <c r="J164" i="15"/>
  <c r="J132" i="15"/>
  <c r="M308" i="15"/>
  <c r="M292" i="15"/>
  <c r="M276" i="15"/>
  <c r="M260" i="15"/>
  <c r="M244" i="15"/>
  <c r="M228" i="15"/>
  <c r="N132" i="15"/>
  <c r="J36" i="15"/>
  <c r="M316" i="15"/>
  <c r="M290" i="15"/>
  <c r="M274" i="15"/>
  <c r="M258" i="15"/>
  <c r="M242" i="15"/>
  <c r="M226" i="15"/>
  <c r="J312" i="15"/>
  <c r="J306" i="15"/>
  <c r="J300" i="15"/>
  <c r="J280" i="15"/>
  <c r="J274" i="15"/>
  <c r="J268" i="15"/>
  <c r="J248" i="15"/>
  <c r="J242" i="15"/>
  <c r="J236" i="15"/>
  <c r="J148" i="15"/>
  <c r="M300" i="15"/>
  <c r="M284" i="15"/>
  <c r="M268" i="15"/>
  <c r="M252" i="15"/>
  <c r="M236" i="15"/>
  <c r="M220" i="15"/>
  <c r="J68" i="15"/>
  <c r="N68" i="15"/>
  <c r="J315" i="15"/>
  <c r="M315" i="15"/>
  <c r="J307" i="15"/>
  <c r="M307" i="15"/>
  <c r="J299" i="15"/>
  <c r="M299" i="15"/>
  <c r="N299" i="15"/>
  <c r="J291" i="15"/>
  <c r="M291" i="15"/>
  <c r="N291" i="15"/>
  <c r="J283" i="15"/>
  <c r="M283" i="15"/>
  <c r="N283" i="15"/>
  <c r="J275" i="15"/>
  <c r="M275" i="15"/>
  <c r="N275" i="15"/>
  <c r="J267" i="15"/>
  <c r="M267" i="15"/>
  <c r="N267" i="15"/>
  <c r="J259" i="15"/>
  <c r="M259" i="15"/>
  <c r="N259" i="15"/>
  <c r="J251" i="15"/>
  <c r="M251" i="15"/>
  <c r="N251" i="15"/>
  <c r="J243" i="15"/>
  <c r="M243" i="15"/>
  <c r="N243" i="15"/>
  <c r="J235" i="15"/>
  <c r="M235" i="15"/>
  <c r="N235" i="15"/>
  <c r="J227" i="15"/>
  <c r="M227" i="15"/>
  <c r="N227" i="15"/>
  <c r="J219" i="15"/>
  <c r="M219" i="15"/>
  <c r="N219" i="15"/>
  <c r="M214" i="15"/>
  <c r="N214" i="15"/>
  <c r="J203" i="15"/>
  <c r="N203" i="15"/>
  <c r="M198" i="15"/>
  <c r="N198" i="15"/>
  <c r="J187" i="15"/>
  <c r="N187" i="15"/>
  <c r="M182" i="15"/>
  <c r="N182" i="15"/>
  <c r="M174" i="15"/>
  <c r="N174" i="15"/>
  <c r="J167" i="15"/>
  <c r="M167" i="15"/>
  <c r="N167" i="15"/>
  <c r="J155" i="15"/>
  <c r="M155" i="15"/>
  <c r="N155" i="15"/>
  <c r="J123" i="15"/>
  <c r="M123" i="15"/>
  <c r="N123" i="15"/>
  <c r="J117" i="15"/>
  <c r="M117" i="15"/>
  <c r="N117" i="15"/>
  <c r="J99" i="15"/>
  <c r="M99" i="15"/>
  <c r="N99" i="15"/>
  <c r="J93" i="15"/>
  <c r="M93" i="15"/>
  <c r="N93" i="15"/>
  <c r="M80" i="15"/>
  <c r="N80" i="15"/>
  <c r="J71" i="15"/>
  <c r="M71" i="15"/>
  <c r="N71" i="15"/>
  <c r="J59" i="15"/>
  <c r="M59" i="15"/>
  <c r="N59" i="15"/>
  <c r="J53" i="15"/>
  <c r="M53" i="15"/>
  <c r="N53" i="15"/>
  <c r="M44" i="15"/>
  <c r="N44" i="15"/>
  <c r="M32" i="15"/>
  <c r="N32" i="15"/>
  <c r="J25" i="15"/>
  <c r="J301" i="15"/>
  <c r="M301" i="15"/>
  <c r="N301" i="15"/>
  <c r="J277" i="15"/>
  <c r="M277" i="15"/>
  <c r="N277" i="15"/>
  <c r="J213" i="15"/>
  <c r="N213" i="15"/>
  <c r="M213" i="15"/>
  <c r="M208" i="15"/>
  <c r="N208" i="15"/>
  <c r="M200" i="15"/>
  <c r="N200" i="15"/>
  <c r="J189" i="15"/>
  <c r="N189" i="15"/>
  <c r="M189" i="15"/>
  <c r="M184" i="15"/>
  <c r="N184" i="15"/>
  <c r="J173" i="15"/>
  <c r="M173" i="15"/>
  <c r="N173" i="15"/>
  <c r="J160" i="15"/>
  <c r="M160" i="15"/>
  <c r="N160" i="15"/>
  <c r="J154" i="15"/>
  <c r="N154" i="15"/>
  <c r="J144" i="15"/>
  <c r="M144" i="15"/>
  <c r="N144" i="15"/>
  <c r="J138" i="15"/>
  <c r="N138" i="15"/>
  <c r="J128" i="15"/>
  <c r="M128" i="15"/>
  <c r="N128" i="15"/>
  <c r="J122" i="15"/>
  <c r="N122" i="15"/>
  <c r="J116" i="15"/>
  <c r="M116" i="15"/>
  <c r="M110" i="15"/>
  <c r="N110" i="15"/>
  <c r="M104" i="15"/>
  <c r="N104" i="15"/>
  <c r="J98" i="15"/>
  <c r="N98" i="15"/>
  <c r="M98" i="15"/>
  <c r="J92" i="15"/>
  <c r="M92" i="15"/>
  <c r="N92" i="15"/>
  <c r="J82" i="15"/>
  <c r="N82" i="15"/>
  <c r="M82" i="15"/>
  <c r="M62" i="15"/>
  <c r="N62" i="15"/>
  <c r="J55" i="15"/>
  <c r="M55" i="15"/>
  <c r="N55" i="15"/>
  <c r="M46" i="15"/>
  <c r="N46" i="15"/>
  <c r="M40" i="15"/>
  <c r="N40" i="15"/>
  <c r="J34" i="15"/>
  <c r="N34" i="15"/>
  <c r="M34" i="15"/>
  <c r="J28" i="15"/>
  <c r="M28" i="15"/>
  <c r="N28" i="15"/>
  <c r="J10" i="15"/>
  <c r="M312" i="15"/>
  <c r="M203" i="15"/>
  <c r="N148" i="15"/>
  <c r="J303" i="15"/>
  <c r="M303" i="15"/>
  <c r="J295" i="15"/>
  <c r="M295" i="15"/>
  <c r="N295" i="15"/>
  <c r="J287" i="15"/>
  <c r="M287" i="15"/>
  <c r="N287" i="15"/>
  <c r="J279" i="15"/>
  <c r="M279" i="15"/>
  <c r="N279" i="15"/>
  <c r="J271" i="15"/>
  <c r="M271" i="15"/>
  <c r="N271" i="15"/>
  <c r="J263" i="15"/>
  <c r="M263" i="15"/>
  <c r="N263" i="15"/>
  <c r="J255" i="15"/>
  <c r="M255" i="15"/>
  <c r="N255" i="15"/>
  <c r="J247" i="15"/>
  <c r="M247" i="15"/>
  <c r="N247" i="15"/>
  <c r="J239" i="15"/>
  <c r="M239" i="15"/>
  <c r="N239" i="15"/>
  <c r="J231" i="15"/>
  <c r="M231" i="15"/>
  <c r="N231" i="15"/>
  <c r="J223" i="15"/>
  <c r="M223" i="15"/>
  <c r="N223" i="15"/>
  <c r="J215" i="15"/>
  <c r="N215" i="15"/>
  <c r="M210" i="15"/>
  <c r="N210" i="15"/>
  <c r="J207" i="15"/>
  <c r="N207" i="15"/>
  <c r="M202" i="15"/>
  <c r="N202" i="15"/>
  <c r="J199" i="15"/>
  <c r="N199" i="15"/>
  <c r="M194" i="15"/>
  <c r="N194" i="15"/>
  <c r="J191" i="15"/>
  <c r="N191" i="15"/>
  <c r="M186" i="15"/>
  <c r="N186" i="15"/>
  <c r="J183" i="15"/>
  <c r="N183" i="15"/>
  <c r="M178" i="15"/>
  <c r="N178" i="15"/>
  <c r="J175" i="15"/>
  <c r="N175" i="15"/>
  <c r="J169" i="15"/>
  <c r="M169" i="15"/>
  <c r="N169" i="15"/>
  <c r="M166" i="15"/>
  <c r="N166" i="15"/>
  <c r="J163" i="15"/>
  <c r="M163" i="15"/>
  <c r="N163" i="15"/>
  <c r="J159" i="15"/>
  <c r="M159" i="15"/>
  <c r="J153" i="15"/>
  <c r="M153" i="15"/>
  <c r="N153" i="15"/>
  <c r="M150" i="15"/>
  <c r="N150" i="15"/>
  <c r="J147" i="15"/>
  <c r="M147" i="15"/>
  <c r="N147" i="15"/>
  <c r="J143" i="15"/>
  <c r="M143" i="15"/>
  <c r="J137" i="15"/>
  <c r="M137" i="15"/>
  <c r="N137" i="15"/>
  <c r="M134" i="15"/>
  <c r="N134" i="15"/>
  <c r="J131" i="15"/>
  <c r="M131" i="15"/>
  <c r="N131" i="15"/>
  <c r="J127" i="15"/>
  <c r="M127" i="15"/>
  <c r="J121" i="15"/>
  <c r="M121" i="15"/>
  <c r="N121" i="15"/>
  <c r="J115" i="15"/>
  <c r="M115" i="15"/>
  <c r="N115" i="15"/>
  <c r="M112" i="15"/>
  <c r="N112" i="15"/>
  <c r="J109" i="15"/>
  <c r="M109" i="15"/>
  <c r="N109" i="15"/>
  <c r="J106" i="15"/>
  <c r="N106" i="15"/>
  <c r="J103" i="15"/>
  <c r="M103" i="15"/>
  <c r="N103" i="15"/>
  <c r="J100" i="15"/>
  <c r="J97" i="15"/>
  <c r="M97" i="15"/>
  <c r="N97" i="15"/>
  <c r="J91" i="15"/>
  <c r="M91" i="15"/>
  <c r="N91" i="15"/>
  <c r="M88" i="15"/>
  <c r="N88" i="15"/>
  <c r="J85" i="15"/>
  <c r="M85" i="15"/>
  <c r="N85" i="15"/>
  <c r="J81" i="15"/>
  <c r="M81" i="15"/>
  <c r="N81" i="15"/>
  <c r="M76" i="15"/>
  <c r="N76" i="15"/>
  <c r="M70" i="15"/>
  <c r="N70" i="15"/>
  <c r="J67" i="15"/>
  <c r="M67" i="15"/>
  <c r="N67" i="15"/>
  <c r="M64" i="15"/>
  <c r="N64" i="15"/>
  <c r="J61" i="15"/>
  <c r="M61" i="15"/>
  <c r="N61" i="15"/>
  <c r="J57" i="15"/>
  <c r="M57" i="15"/>
  <c r="N57" i="15"/>
  <c r="J51" i="15"/>
  <c r="M51" i="15"/>
  <c r="N51" i="15"/>
  <c r="M48" i="15"/>
  <c r="N48" i="15"/>
  <c r="J45" i="15"/>
  <c r="M45" i="15"/>
  <c r="N45" i="15"/>
  <c r="J42" i="15"/>
  <c r="N42" i="15"/>
  <c r="J39" i="15"/>
  <c r="M39" i="15"/>
  <c r="N39" i="15"/>
  <c r="J33" i="15"/>
  <c r="M33" i="15"/>
  <c r="N33" i="15"/>
  <c r="J27" i="15"/>
  <c r="M27" i="15"/>
  <c r="N27" i="15"/>
  <c r="J21" i="15"/>
  <c r="J18" i="15"/>
  <c r="J15" i="15"/>
  <c r="N315" i="15"/>
  <c r="N307" i="15"/>
  <c r="N303" i="15"/>
  <c r="M296" i="15"/>
  <c r="M288" i="15"/>
  <c r="M280" i="15"/>
  <c r="M272" i="15"/>
  <c r="M264" i="15"/>
  <c r="M256" i="15"/>
  <c r="M248" i="15"/>
  <c r="M240" i="15"/>
  <c r="M232" i="15"/>
  <c r="M224" i="15"/>
  <c r="M215" i="15"/>
  <c r="M199" i="15"/>
  <c r="M183" i="15"/>
  <c r="N164" i="15"/>
  <c r="N143" i="15"/>
  <c r="M122" i="15"/>
  <c r="N100" i="15"/>
  <c r="N36" i="15"/>
  <c r="J211" i="15"/>
  <c r="N211" i="15"/>
  <c r="M206" i="15"/>
  <c r="N206" i="15"/>
  <c r="J195" i="15"/>
  <c r="N195" i="15"/>
  <c r="M190" i="15"/>
  <c r="N190" i="15"/>
  <c r="J179" i="15"/>
  <c r="N179" i="15"/>
  <c r="J171" i="15"/>
  <c r="M171" i="15"/>
  <c r="N171" i="15"/>
  <c r="J161" i="15"/>
  <c r="M161" i="15"/>
  <c r="N161" i="15"/>
  <c r="M158" i="15"/>
  <c r="N158" i="15"/>
  <c r="J151" i="15"/>
  <c r="M151" i="15"/>
  <c r="N151" i="15"/>
  <c r="J145" i="15"/>
  <c r="M145" i="15"/>
  <c r="N145" i="15"/>
  <c r="M142" i="15"/>
  <c r="N142" i="15"/>
  <c r="J139" i="15"/>
  <c r="M139" i="15"/>
  <c r="N139" i="15"/>
  <c r="J135" i="15"/>
  <c r="M135" i="15"/>
  <c r="N135" i="15"/>
  <c r="J129" i="15"/>
  <c r="M129" i="15"/>
  <c r="N129" i="15"/>
  <c r="M126" i="15"/>
  <c r="N126" i="15"/>
  <c r="M120" i="15"/>
  <c r="N120" i="15"/>
  <c r="J113" i="15"/>
  <c r="M113" i="15"/>
  <c r="N113" i="15"/>
  <c r="M108" i="15"/>
  <c r="N108" i="15"/>
  <c r="M102" i="15"/>
  <c r="N102" i="15"/>
  <c r="M96" i="15"/>
  <c r="N96" i="15"/>
  <c r="J89" i="15"/>
  <c r="M89" i="15"/>
  <c r="N89" i="15"/>
  <c r="J83" i="15"/>
  <c r="M83" i="15"/>
  <c r="N83" i="15"/>
  <c r="J77" i="15"/>
  <c r="M77" i="15"/>
  <c r="N77" i="15"/>
  <c r="J74" i="15"/>
  <c r="N74" i="15"/>
  <c r="J65" i="15"/>
  <c r="M65" i="15"/>
  <c r="N65" i="15"/>
  <c r="M56" i="15"/>
  <c r="N56" i="15"/>
  <c r="J49" i="15"/>
  <c r="M49" i="15"/>
  <c r="N49" i="15"/>
  <c r="M38" i="15"/>
  <c r="N38" i="15"/>
  <c r="J35" i="15"/>
  <c r="M35" i="15"/>
  <c r="N35" i="15"/>
  <c r="J29" i="15"/>
  <c r="M29" i="15"/>
  <c r="N29" i="15" s="1"/>
  <c r="J11" i="15"/>
  <c r="J317" i="15"/>
  <c r="M317" i="15"/>
  <c r="J309" i="15"/>
  <c r="M309" i="15"/>
  <c r="J293" i="15"/>
  <c r="M293" i="15"/>
  <c r="N293" i="15"/>
  <c r="J285" i="15"/>
  <c r="M285" i="15"/>
  <c r="N285" i="15"/>
  <c r="J269" i="15"/>
  <c r="M269" i="15"/>
  <c r="N269" i="15"/>
  <c r="J261" i="15"/>
  <c r="M261" i="15"/>
  <c r="N261" i="15"/>
  <c r="J253" i="15"/>
  <c r="M253" i="15"/>
  <c r="N253" i="15"/>
  <c r="J245" i="15"/>
  <c r="M245" i="15"/>
  <c r="N245" i="15"/>
  <c r="J237" i="15"/>
  <c r="M237" i="15"/>
  <c r="N237" i="15"/>
  <c r="J229" i="15"/>
  <c r="M229" i="15"/>
  <c r="N229" i="15"/>
  <c r="J221" i="15"/>
  <c r="M221" i="15"/>
  <c r="N221" i="15"/>
  <c r="M216" i="15"/>
  <c r="N216" i="15"/>
  <c r="J205" i="15"/>
  <c r="N205" i="15"/>
  <c r="M205" i="15"/>
  <c r="J197" i="15"/>
  <c r="N197" i="15"/>
  <c r="M197" i="15"/>
  <c r="M192" i="15"/>
  <c r="N192" i="15"/>
  <c r="J181" i="15"/>
  <c r="N181" i="15"/>
  <c r="M181" i="15"/>
  <c r="M176" i="15"/>
  <c r="N176" i="15"/>
  <c r="J170" i="15"/>
  <c r="N170" i="15"/>
  <c r="J157" i="15"/>
  <c r="M157" i="15"/>
  <c r="N157" i="15"/>
  <c r="J141" i="15"/>
  <c r="M141" i="15"/>
  <c r="N141" i="15"/>
  <c r="J125" i="15"/>
  <c r="M125" i="15"/>
  <c r="N125" i="15"/>
  <c r="J119" i="15"/>
  <c r="M119" i="15"/>
  <c r="N119" i="15"/>
  <c r="J107" i="15"/>
  <c r="M107" i="15"/>
  <c r="N107" i="15"/>
  <c r="J101" i="15"/>
  <c r="M101" i="15"/>
  <c r="N101" i="15"/>
  <c r="J95" i="15"/>
  <c r="M95" i="15"/>
  <c r="M86" i="15"/>
  <c r="N86" i="15"/>
  <c r="J79" i="15"/>
  <c r="M79" i="15"/>
  <c r="J73" i="15"/>
  <c r="M73" i="15"/>
  <c r="N73" i="15"/>
  <c r="J58" i="15"/>
  <c r="N58" i="15"/>
  <c r="J52" i="15"/>
  <c r="M52" i="15"/>
  <c r="J43" i="15"/>
  <c r="M43" i="15"/>
  <c r="N43" i="15"/>
  <c r="J37" i="15"/>
  <c r="M37" i="15"/>
  <c r="N37" i="15"/>
  <c r="J31" i="15"/>
  <c r="M31" i="15"/>
  <c r="N31" i="15" s="1"/>
  <c r="J19" i="15"/>
  <c r="J13" i="15"/>
  <c r="J7" i="15"/>
  <c r="M304" i="15"/>
  <c r="M187" i="15"/>
  <c r="J311" i="15"/>
  <c r="M311" i="15"/>
  <c r="J313" i="15"/>
  <c r="M313" i="15"/>
  <c r="J310" i="15"/>
  <c r="J305" i="15"/>
  <c r="M305" i="15"/>
  <c r="J302" i="15"/>
  <c r="J297" i="15"/>
  <c r="M297" i="15"/>
  <c r="N297" i="15"/>
  <c r="J294" i="15"/>
  <c r="J289" i="15"/>
  <c r="M289" i="15"/>
  <c r="N289" i="15"/>
  <c r="J286" i="15"/>
  <c r="J281" i="15"/>
  <c r="M281" i="15"/>
  <c r="N281" i="15"/>
  <c r="J278" i="15"/>
  <c r="J273" i="15"/>
  <c r="M273" i="15"/>
  <c r="N273" i="15"/>
  <c r="J270" i="15"/>
  <c r="J265" i="15"/>
  <c r="M265" i="15"/>
  <c r="N265" i="15"/>
  <c r="J262" i="15"/>
  <c r="J257" i="15"/>
  <c r="M257" i="15"/>
  <c r="N257" i="15"/>
  <c r="J254" i="15"/>
  <c r="J249" i="15"/>
  <c r="M249" i="15"/>
  <c r="N249" i="15"/>
  <c r="J246" i="15"/>
  <c r="J241" i="15"/>
  <c r="M241" i="15"/>
  <c r="N241" i="15"/>
  <c r="J238" i="15"/>
  <c r="J233" i="15"/>
  <c r="M233" i="15"/>
  <c r="N233" i="15"/>
  <c r="J230" i="15"/>
  <c r="J225" i="15"/>
  <c r="M225" i="15"/>
  <c r="N225" i="15"/>
  <c r="J222" i="15"/>
  <c r="J217" i="15"/>
  <c r="M217" i="15"/>
  <c r="N217" i="15"/>
  <c r="J214" i="15"/>
  <c r="M212" i="15"/>
  <c r="N212" i="15"/>
  <c r="J209" i="15"/>
  <c r="N209" i="15"/>
  <c r="M209" i="15"/>
  <c r="J206" i="15"/>
  <c r="M204" i="15"/>
  <c r="N204" i="15"/>
  <c r="J201" i="15"/>
  <c r="N201" i="15"/>
  <c r="M201" i="15"/>
  <c r="J198" i="15"/>
  <c r="M196" i="15"/>
  <c r="N196" i="15"/>
  <c r="J193" i="15"/>
  <c r="N193" i="15"/>
  <c r="M193" i="15"/>
  <c r="J190" i="15"/>
  <c r="M188" i="15"/>
  <c r="N188" i="15"/>
  <c r="J185" i="15"/>
  <c r="N185" i="15"/>
  <c r="M185" i="15"/>
  <c r="J182" i="15"/>
  <c r="M180" i="15"/>
  <c r="N180" i="15"/>
  <c r="J177" i="15"/>
  <c r="N177" i="15"/>
  <c r="M177" i="15"/>
  <c r="J174" i="15"/>
  <c r="M172" i="15"/>
  <c r="N172" i="15"/>
  <c r="J168" i="15"/>
  <c r="M168" i="15"/>
  <c r="N168" i="15"/>
  <c r="J165" i="15"/>
  <c r="M165" i="15"/>
  <c r="N165" i="15"/>
  <c r="J162" i="15"/>
  <c r="N162" i="15"/>
  <c r="M162" i="15"/>
  <c r="J158" i="15"/>
  <c r="M156" i="15"/>
  <c r="N156" i="15"/>
  <c r="J152" i="15"/>
  <c r="M152" i="15"/>
  <c r="N152" i="15"/>
  <c r="J149" i="15"/>
  <c r="M149" i="15"/>
  <c r="N149" i="15"/>
  <c r="J146" i="15"/>
  <c r="N146" i="15"/>
  <c r="M146" i="15"/>
  <c r="J142" i="15"/>
  <c r="M140" i="15"/>
  <c r="N140" i="15"/>
  <c r="J136" i="15"/>
  <c r="M136" i="15"/>
  <c r="N136" i="15"/>
  <c r="J133" i="15"/>
  <c r="M133" i="15"/>
  <c r="N133" i="15"/>
  <c r="J130" i="15"/>
  <c r="N130" i="15"/>
  <c r="M130" i="15"/>
  <c r="J126" i="15"/>
  <c r="M124" i="15"/>
  <c r="N124" i="15"/>
  <c r="J120" i="15"/>
  <c r="M118" i="15"/>
  <c r="N118" i="15"/>
  <c r="J114" i="15"/>
  <c r="N114" i="15"/>
  <c r="M114" i="15"/>
  <c r="J111" i="15"/>
  <c r="M111" i="15"/>
  <c r="J108" i="15"/>
  <c r="J105" i="15"/>
  <c r="M105" i="15"/>
  <c r="N105" i="15"/>
  <c r="J102" i="15"/>
  <c r="J96" i="15"/>
  <c r="M94" i="15"/>
  <c r="N94" i="15"/>
  <c r="J90" i="15"/>
  <c r="N90" i="15"/>
  <c r="J87" i="15"/>
  <c r="M87" i="15"/>
  <c r="N87" i="15"/>
  <c r="J84" i="15"/>
  <c r="M84" i="15"/>
  <c r="J80" i="15"/>
  <c r="M78" i="15"/>
  <c r="N78" i="15"/>
  <c r="J75" i="15"/>
  <c r="M75" i="15"/>
  <c r="N75" i="15"/>
  <c r="M72" i="15"/>
  <c r="N72" i="15"/>
  <c r="J69" i="15"/>
  <c r="M69" i="15"/>
  <c r="N69" i="15"/>
  <c r="J66" i="15"/>
  <c r="N66" i="15"/>
  <c r="M66" i="15"/>
  <c r="J63" i="15"/>
  <c r="M63" i="15"/>
  <c r="J60" i="15"/>
  <c r="M60" i="15"/>
  <c r="N60" i="15"/>
  <c r="J56" i="15"/>
  <c r="M54" i="15"/>
  <c r="N54" i="15"/>
  <c r="J50" i="15"/>
  <c r="N50" i="15"/>
  <c r="M50" i="15"/>
  <c r="J47" i="15"/>
  <c r="M47" i="15"/>
  <c r="J44" i="15"/>
  <c r="J41" i="15"/>
  <c r="M41" i="15"/>
  <c r="N41" i="15"/>
  <c r="J38" i="15"/>
  <c r="J32" i="15"/>
  <c r="M30" i="15"/>
  <c r="N30" i="15" s="1"/>
  <c r="J26" i="15"/>
  <c r="N26" i="15"/>
  <c r="J23" i="15"/>
  <c r="J20" i="15"/>
  <c r="J17" i="15"/>
  <c r="J14" i="15"/>
  <c r="J8" i="15"/>
  <c r="J5" i="15"/>
  <c r="M314" i="15"/>
  <c r="M310" i="15"/>
  <c r="M306" i="15"/>
  <c r="M302" i="15"/>
  <c r="M294" i="15"/>
  <c r="M286" i="15"/>
  <c r="M278" i="15"/>
  <c r="M270" i="15"/>
  <c r="M262" i="15"/>
  <c r="M254" i="15"/>
  <c r="M246" i="15"/>
  <c r="M238" i="15"/>
  <c r="M230" i="15"/>
  <c r="M222" i="15"/>
  <c r="M211" i="15"/>
  <c r="M195" i="15"/>
  <c r="M179" i="15"/>
  <c r="N159" i="15"/>
  <c r="M138" i="15"/>
  <c r="N116" i="15"/>
  <c r="N95" i="15"/>
  <c r="M74" i="15"/>
  <c r="N52" i="15"/>
  <c r="J9" i="15"/>
  <c r="J6" i="15"/>
  <c r="O6" i="15" s="1"/>
  <c r="Q6" i="15" s="1"/>
  <c r="L6" i="15"/>
  <c r="M6" i="15" s="1"/>
  <c r="N6" i="15" s="1"/>
  <c r="M318" i="15" l="1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54" i="15"/>
  <c r="M355" i="15"/>
  <c r="M356" i="15"/>
  <c r="M357" i="15"/>
  <c r="M358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249" i="15"/>
  <c r="L250" i="15"/>
  <c r="L251" i="15"/>
  <c r="L252" i="15"/>
  <c r="L253" i="15"/>
  <c r="L254" i="15"/>
  <c r="L255" i="15"/>
  <c r="L256" i="15"/>
  <c r="L257" i="15"/>
  <c r="L258" i="15"/>
  <c r="L259" i="15"/>
  <c r="L260" i="15"/>
  <c r="L261" i="15"/>
  <c r="L262" i="15"/>
  <c r="L263" i="15"/>
  <c r="L264" i="15"/>
  <c r="L265" i="15"/>
  <c r="L266" i="15"/>
  <c r="L267" i="15"/>
  <c r="L268" i="15"/>
  <c r="L269" i="15"/>
  <c r="L270" i="15"/>
  <c r="L271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1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4" i="15"/>
  <c r="I4" i="15"/>
  <c r="B55" i="31"/>
  <c r="E31" i="31"/>
  <c r="D31" i="31"/>
  <c r="D32" i="31"/>
  <c r="D33" i="31"/>
  <c r="D22" i="31"/>
  <c r="D23" i="31"/>
  <c r="D24" i="31"/>
  <c r="D25" i="31"/>
  <c r="D26" i="31"/>
  <c r="D27" i="31"/>
  <c r="D28" i="31"/>
  <c r="D29" i="31"/>
  <c r="D30" i="31"/>
  <c r="B22" i="31"/>
  <c r="E22" i="31" s="1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33" i="15"/>
  <c r="L7" i="15"/>
  <c r="M7" i="15" s="1"/>
  <c r="N7" i="15" s="1"/>
  <c r="L8" i="15"/>
  <c r="M8" i="15" s="1"/>
  <c r="N8" i="15" s="1"/>
  <c r="L9" i="15"/>
  <c r="M9" i="15" s="1"/>
  <c r="N9" i="15" s="1"/>
  <c r="L10" i="15"/>
  <c r="M10" i="15" s="1"/>
  <c r="N10" i="15" s="1"/>
  <c r="L11" i="15"/>
  <c r="M11" i="15" s="1"/>
  <c r="N11" i="15" s="1"/>
  <c r="L12" i="15"/>
  <c r="M12" i="15" s="1"/>
  <c r="N12" i="15" s="1"/>
  <c r="L13" i="15"/>
  <c r="M13" i="15" s="1"/>
  <c r="N13" i="15" s="1"/>
  <c r="L14" i="15"/>
  <c r="M14" i="15" s="1"/>
  <c r="N14" i="15" s="1"/>
  <c r="L15" i="15"/>
  <c r="M15" i="15" s="1"/>
  <c r="N15" i="15" s="1"/>
  <c r="L16" i="15"/>
  <c r="M16" i="15" s="1"/>
  <c r="N16" i="15" s="1"/>
  <c r="L17" i="15"/>
  <c r="M17" i="15" s="1"/>
  <c r="N17" i="15" s="1"/>
  <c r="L18" i="15"/>
  <c r="M18" i="15" s="1"/>
  <c r="N18" i="15" s="1"/>
  <c r="L19" i="15"/>
  <c r="M19" i="15" s="1"/>
  <c r="N19" i="15" s="1"/>
  <c r="L20" i="15"/>
  <c r="M20" i="15" s="1"/>
  <c r="N20" i="15" s="1"/>
  <c r="L21" i="15"/>
  <c r="M21" i="15" s="1"/>
  <c r="N21" i="15" s="1"/>
  <c r="L22" i="15"/>
  <c r="M22" i="15" s="1"/>
  <c r="N22" i="15" s="1"/>
  <c r="L23" i="15"/>
  <c r="M23" i="15" s="1"/>
  <c r="N23" i="15" s="1"/>
  <c r="L24" i="15"/>
  <c r="M24" i="15" s="1"/>
  <c r="N24" i="15" s="1"/>
  <c r="L25" i="15"/>
  <c r="M25" i="15" s="1"/>
  <c r="N25" i="15" s="1"/>
  <c r="L26" i="15"/>
  <c r="L27" i="15"/>
  <c r="L28" i="15"/>
  <c r="L29" i="15"/>
  <c r="L30" i="15"/>
  <c r="L31" i="15"/>
  <c r="L32" i="15"/>
  <c r="L5" i="15"/>
  <c r="M5" i="15" s="1"/>
  <c r="N5" i="15" s="1"/>
  <c r="O303" i="15" l="1"/>
  <c r="Q303" i="15" s="1"/>
  <c r="O273" i="15"/>
  <c r="Q273" i="15" s="1"/>
  <c r="O258" i="15"/>
  <c r="Q258" i="15" s="1"/>
  <c r="O172" i="15"/>
  <c r="Q172" i="15" s="1"/>
  <c r="O168" i="15"/>
  <c r="Q168" i="15" s="1"/>
  <c r="O161" i="15"/>
  <c r="Q161" i="15" s="1"/>
  <c r="O157" i="15"/>
  <c r="Q157" i="15" s="1"/>
  <c r="O153" i="15"/>
  <c r="Q153" i="15" s="1"/>
  <c r="O134" i="15"/>
  <c r="Q134" i="15" s="1"/>
  <c r="O130" i="15"/>
  <c r="Q130" i="15" s="1"/>
  <c r="O119" i="15"/>
  <c r="Q119" i="15" s="1"/>
  <c r="O115" i="15"/>
  <c r="Q115" i="15" s="1"/>
  <c r="O111" i="15"/>
  <c r="Q111" i="15" s="1"/>
  <c r="O107" i="15"/>
  <c r="Q107" i="15" s="1"/>
  <c r="O103" i="15"/>
  <c r="Q103" i="15" s="1"/>
  <c r="O99" i="15"/>
  <c r="Q99" i="15" s="1"/>
  <c r="O88" i="15"/>
  <c r="Q88" i="15" s="1"/>
  <c r="O84" i="15"/>
  <c r="Q84" i="15" s="1"/>
  <c r="O80" i="15"/>
  <c r="Q80" i="15" s="1"/>
  <c r="O76" i="15"/>
  <c r="Q76" i="15" s="1"/>
  <c r="O72" i="15"/>
  <c r="Q72" i="15" s="1"/>
  <c r="O68" i="15"/>
  <c r="Q68" i="15" s="1"/>
  <c r="O17" i="15"/>
  <c r="Q17" i="15" s="1"/>
  <c r="O317" i="15"/>
  <c r="Q317" i="15" s="1"/>
  <c r="O291" i="15"/>
  <c r="Q291" i="15" s="1"/>
  <c r="O276" i="15"/>
  <c r="Q276" i="15" s="1"/>
  <c r="O261" i="15"/>
  <c r="Q261" i="15" s="1"/>
  <c r="O242" i="15"/>
  <c r="Q242" i="15" s="1"/>
  <c r="O238" i="15"/>
  <c r="Q238" i="15" s="1"/>
  <c r="O234" i="15"/>
  <c r="Q234" i="15" s="1"/>
  <c r="O226" i="15"/>
  <c r="Q226" i="15" s="1"/>
  <c r="O222" i="15"/>
  <c r="Q222" i="15" s="1"/>
  <c r="O218" i="15"/>
  <c r="Q218" i="15" s="1"/>
  <c r="O203" i="15"/>
  <c r="Q203" i="15" s="1"/>
  <c r="O199" i="15"/>
  <c r="Q199" i="15" s="1"/>
  <c r="O187" i="15"/>
  <c r="Q187" i="15" s="1"/>
  <c r="O164" i="15"/>
  <c r="Q164" i="15" s="1"/>
  <c r="O141" i="15"/>
  <c r="Q141" i="15" s="1"/>
  <c r="O95" i="15"/>
  <c r="Q95" i="15" s="1"/>
  <c r="O91" i="15"/>
  <c r="Q91" i="15" s="1"/>
  <c r="O60" i="15"/>
  <c r="Q60" i="15" s="1"/>
  <c r="O56" i="15"/>
  <c r="Q56" i="15" s="1"/>
  <c r="O33" i="15"/>
  <c r="Q33" i="15" s="1"/>
  <c r="O298" i="15"/>
  <c r="Q298" i="15" s="1"/>
  <c r="O272" i="15"/>
  <c r="Q272" i="15" s="1"/>
  <c r="O268" i="15"/>
  <c r="Q268" i="15" s="1"/>
  <c r="O257" i="15"/>
  <c r="Q257" i="15" s="1"/>
  <c r="O253" i="15"/>
  <c r="Q253" i="15" s="1"/>
  <c r="O249" i="15"/>
  <c r="Q249" i="15" s="1"/>
  <c r="O214" i="15"/>
  <c r="Q214" i="15" s="1"/>
  <c r="O183" i="15"/>
  <c r="Q183" i="15" s="1"/>
  <c r="O179" i="15"/>
  <c r="Q179" i="15" s="1"/>
  <c r="O175" i="15"/>
  <c r="Q175" i="15" s="1"/>
  <c r="O171" i="15"/>
  <c r="Q171" i="15" s="1"/>
  <c r="O160" i="15"/>
  <c r="Q160" i="15" s="1"/>
  <c r="O156" i="15"/>
  <c r="Q156" i="15" s="1"/>
  <c r="O152" i="15"/>
  <c r="Q152" i="15" s="1"/>
  <c r="O137" i="15"/>
  <c r="Q137" i="15" s="1"/>
  <c r="O133" i="15"/>
  <c r="Q133" i="15" s="1"/>
  <c r="O129" i="15"/>
  <c r="Q129" i="15" s="1"/>
  <c r="O114" i="15"/>
  <c r="Q114" i="15" s="1"/>
  <c r="O110" i="15"/>
  <c r="Q110" i="15" s="1"/>
  <c r="O102" i="15"/>
  <c r="Q102" i="15" s="1"/>
  <c r="O98" i="15"/>
  <c r="Q98" i="15" s="1"/>
  <c r="O87" i="15"/>
  <c r="Q87" i="15" s="1"/>
  <c r="O83" i="15"/>
  <c r="Q83" i="15" s="1"/>
  <c r="O79" i="15"/>
  <c r="Q79" i="15" s="1"/>
  <c r="O75" i="15"/>
  <c r="Q75" i="15" s="1"/>
  <c r="O71" i="15"/>
  <c r="Q71" i="15" s="1"/>
  <c r="O67" i="15"/>
  <c r="Q67" i="15" s="1"/>
  <c r="O52" i="15"/>
  <c r="Q52" i="15" s="1"/>
  <c r="O48" i="15"/>
  <c r="Q48" i="15" s="1"/>
  <c r="O299" i="15"/>
  <c r="Q299" i="15" s="1"/>
  <c r="O265" i="15"/>
  <c r="Q265" i="15" s="1"/>
  <c r="O180" i="15"/>
  <c r="Q180" i="15" s="1"/>
  <c r="O28" i="15"/>
  <c r="Q28" i="15" s="1"/>
  <c r="O290" i="15"/>
  <c r="Q290" i="15" s="1"/>
  <c r="O237" i="15"/>
  <c r="Q237" i="15" s="1"/>
  <c r="O229" i="15"/>
  <c r="Q229" i="15" s="1"/>
  <c r="O217" i="15"/>
  <c r="Q217" i="15" s="1"/>
  <c r="O206" i="15"/>
  <c r="Q206" i="15" s="1"/>
  <c r="O198" i="15"/>
  <c r="Q198" i="15" s="1"/>
  <c r="O186" i="15"/>
  <c r="Q186" i="15" s="1"/>
  <c r="O148" i="15"/>
  <c r="Q148" i="15" s="1"/>
  <c r="O94" i="15"/>
  <c r="Q94" i="15" s="1"/>
  <c r="O267" i="15"/>
  <c r="Q267" i="15" s="1"/>
  <c r="O256" i="15"/>
  <c r="Q256" i="15" s="1"/>
  <c r="O213" i="15"/>
  <c r="Q213" i="15" s="1"/>
  <c r="O182" i="15"/>
  <c r="Q182" i="15" s="1"/>
  <c r="O178" i="15"/>
  <c r="Q178" i="15" s="1"/>
  <c r="O174" i="15"/>
  <c r="Q174" i="15" s="1"/>
  <c r="O170" i="15"/>
  <c r="Q170" i="15" s="1"/>
  <c r="O166" i="15"/>
  <c r="Q166" i="15" s="1"/>
  <c r="O163" i="15"/>
  <c r="Q163" i="15" s="1"/>
  <c r="O159" i="15"/>
  <c r="Q159" i="15" s="1"/>
  <c r="O155" i="15"/>
  <c r="Q155" i="15" s="1"/>
  <c r="O151" i="15"/>
  <c r="Q151" i="15" s="1"/>
  <c r="O136" i="15"/>
  <c r="Q136" i="15" s="1"/>
  <c r="O132" i="15"/>
  <c r="Q132" i="15" s="1"/>
  <c r="O128" i="15"/>
  <c r="Q128" i="15" s="1"/>
  <c r="O113" i="15"/>
  <c r="Q113" i="15" s="1"/>
  <c r="O109" i="15"/>
  <c r="Q109" i="15" s="1"/>
  <c r="O105" i="15"/>
  <c r="Q105" i="15" s="1"/>
  <c r="O101" i="15"/>
  <c r="Q101" i="15" s="1"/>
  <c r="O97" i="15"/>
  <c r="Q97" i="15" s="1"/>
  <c r="O86" i="15"/>
  <c r="Q86" i="15" s="1"/>
  <c r="O82" i="15"/>
  <c r="Q82" i="15" s="1"/>
  <c r="O78" i="15"/>
  <c r="Q78" i="15" s="1"/>
  <c r="O74" i="15"/>
  <c r="Q74" i="15" s="1"/>
  <c r="O70" i="15"/>
  <c r="Q70" i="15" s="1"/>
  <c r="O66" i="15"/>
  <c r="Q66" i="15" s="1"/>
  <c r="O55" i="15"/>
  <c r="Q55" i="15" s="1"/>
  <c r="O51" i="15"/>
  <c r="Q51" i="15" s="1"/>
  <c r="O47" i="15"/>
  <c r="Q47" i="15" s="1"/>
  <c r="O23" i="15"/>
  <c r="Q23" i="15" s="1"/>
  <c r="O8" i="15"/>
  <c r="Q8" i="15" s="1"/>
  <c r="O46" i="15"/>
  <c r="Q46" i="15" s="1"/>
  <c r="O42" i="15"/>
  <c r="Q42" i="15" s="1"/>
  <c r="O38" i="15"/>
  <c r="Q38" i="15" s="1"/>
  <c r="O34" i="15"/>
  <c r="Q34" i="15" s="1"/>
  <c r="O278" i="15"/>
  <c r="Q278" i="15" s="1"/>
  <c r="O263" i="15"/>
  <c r="Q263" i="15" s="1"/>
  <c r="O248" i="15"/>
  <c r="Q248" i="15" s="1"/>
  <c r="O244" i="15"/>
  <c r="Q244" i="15" s="1"/>
  <c r="O240" i="15"/>
  <c r="Q240" i="15" s="1"/>
  <c r="O236" i="15"/>
  <c r="Q236" i="15" s="1"/>
  <c r="O232" i="15"/>
  <c r="Q232" i="15" s="1"/>
  <c r="O228" i="15"/>
  <c r="Q228" i="15" s="1"/>
  <c r="O224" i="15"/>
  <c r="Q224" i="15" s="1"/>
  <c r="O220" i="15"/>
  <c r="Q220" i="15" s="1"/>
  <c r="O209" i="15"/>
  <c r="Q209" i="15" s="1"/>
  <c r="O205" i="15"/>
  <c r="Q205" i="15" s="1"/>
  <c r="O201" i="15"/>
  <c r="Q201" i="15" s="1"/>
  <c r="O197" i="15"/>
  <c r="Q197" i="15" s="1"/>
  <c r="O193" i="15"/>
  <c r="Q193" i="15" s="1"/>
  <c r="O189" i="15"/>
  <c r="Q189" i="15" s="1"/>
  <c r="O185" i="15"/>
  <c r="Q185" i="15" s="1"/>
  <c r="O147" i="15"/>
  <c r="Q147" i="15" s="1"/>
  <c r="O143" i="15"/>
  <c r="Q143" i="15" s="1"/>
  <c r="O93" i="15"/>
  <c r="Q93" i="15" s="1"/>
  <c r="O62" i="15"/>
  <c r="Q62" i="15" s="1"/>
  <c r="O58" i="15"/>
  <c r="Q58" i="15" s="1"/>
  <c r="O269" i="15"/>
  <c r="Q269" i="15" s="1"/>
  <c r="O254" i="15"/>
  <c r="Q254" i="15" s="1"/>
  <c r="O176" i="15"/>
  <c r="Q176" i="15" s="1"/>
  <c r="O20" i="15"/>
  <c r="Q20" i="15" s="1"/>
  <c r="O12" i="15"/>
  <c r="Q12" i="15" s="1"/>
  <c r="O294" i="15"/>
  <c r="Q294" i="15" s="1"/>
  <c r="O279" i="15"/>
  <c r="Q279" i="15" s="1"/>
  <c r="O245" i="15"/>
  <c r="Q245" i="15" s="1"/>
  <c r="O233" i="15"/>
  <c r="Q233" i="15" s="1"/>
  <c r="O221" i="15"/>
  <c r="Q221" i="15" s="1"/>
  <c r="O210" i="15"/>
  <c r="Q210" i="15" s="1"/>
  <c r="O194" i="15"/>
  <c r="Q194" i="15" s="1"/>
  <c r="O140" i="15"/>
  <c r="Q140" i="15" s="1"/>
  <c r="O59" i="15"/>
  <c r="Q59" i="15" s="1"/>
  <c r="O260" i="15"/>
  <c r="Q260" i="15" s="1"/>
  <c r="M4" i="15"/>
  <c r="N4" i="15" s="1"/>
  <c r="J4" i="15"/>
  <c r="O270" i="15"/>
  <c r="Q270" i="15" s="1"/>
  <c r="O266" i="15"/>
  <c r="Q266" i="15" s="1"/>
  <c r="O259" i="15"/>
  <c r="Q259" i="15" s="1"/>
  <c r="O251" i="15"/>
  <c r="Q251" i="15" s="1"/>
  <c r="O216" i="15"/>
  <c r="Q216" i="15" s="1"/>
  <c r="O173" i="15"/>
  <c r="Q173" i="15" s="1"/>
  <c r="O169" i="15"/>
  <c r="Q169" i="15" s="1"/>
  <c r="O158" i="15"/>
  <c r="Q158" i="15" s="1"/>
  <c r="O154" i="15"/>
  <c r="Q154" i="15" s="1"/>
  <c r="O135" i="15"/>
  <c r="Q135" i="15" s="1"/>
  <c r="O131" i="15"/>
  <c r="Q131" i="15" s="1"/>
  <c r="O120" i="15"/>
  <c r="Q120" i="15" s="1"/>
  <c r="O112" i="15"/>
  <c r="Q112" i="15" s="1"/>
  <c r="O108" i="15"/>
  <c r="Q108" i="15" s="1"/>
  <c r="O104" i="15"/>
  <c r="Q104" i="15" s="1"/>
  <c r="O96" i="15"/>
  <c r="Q96" i="15" s="1"/>
  <c r="O85" i="15"/>
  <c r="Q85" i="15" s="1"/>
  <c r="O81" i="15"/>
  <c r="Q81" i="15" s="1"/>
  <c r="O77" i="15"/>
  <c r="Q77" i="15" s="1"/>
  <c r="O73" i="15"/>
  <c r="Q73" i="15" s="1"/>
  <c r="O69" i="15"/>
  <c r="Q69" i="15" s="1"/>
  <c r="O65" i="15"/>
  <c r="Q65" i="15" s="1"/>
  <c r="O215" i="15"/>
  <c r="Q215" i="15" s="1"/>
  <c r="O184" i="15"/>
  <c r="Q184" i="15" s="1"/>
  <c r="O16" i="15"/>
  <c r="Q16" i="15" s="1"/>
  <c r="O286" i="15"/>
  <c r="Q286" i="15" s="1"/>
  <c r="O264" i="15"/>
  <c r="Q264" i="15" s="1"/>
  <c r="O241" i="15"/>
  <c r="Q241" i="15" s="1"/>
  <c r="O202" i="15"/>
  <c r="Q202" i="15" s="1"/>
  <c r="O190" i="15"/>
  <c r="Q190" i="15" s="1"/>
  <c r="O63" i="15"/>
  <c r="Q63" i="15" s="1"/>
  <c r="O275" i="15"/>
  <c r="Q275" i="15" s="1"/>
  <c r="O14" i="15"/>
  <c r="Q14" i="15" s="1"/>
  <c r="O45" i="15"/>
  <c r="Q45" i="15" s="1"/>
  <c r="O41" i="15"/>
  <c r="Q41" i="15" s="1"/>
  <c r="O37" i="15"/>
  <c r="Q37" i="15" s="1"/>
  <c r="O262" i="15"/>
  <c r="Q262" i="15" s="1"/>
  <c r="O247" i="15"/>
  <c r="Q247" i="15" s="1"/>
  <c r="O243" i="15"/>
  <c r="Q243" i="15" s="1"/>
  <c r="O235" i="15"/>
  <c r="Q235" i="15" s="1"/>
  <c r="O231" i="15"/>
  <c r="Q231" i="15" s="1"/>
  <c r="O227" i="15"/>
  <c r="Q227" i="15" s="1"/>
  <c r="O223" i="15"/>
  <c r="Q223" i="15" s="1"/>
  <c r="O212" i="15"/>
  <c r="Q212" i="15" s="1"/>
  <c r="O204" i="15"/>
  <c r="Q204" i="15" s="1"/>
  <c r="O200" i="15"/>
  <c r="Q200" i="15" s="1"/>
  <c r="O196" i="15"/>
  <c r="Q196" i="15" s="1"/>
  <c r="O192" i="15"/>
  <c r="Q192" i="15" s="1"/>
  <c r="O146" i="15"/>
  <c r="Q146" i="15" s="1"/>
  <c r="O142" i="15"/>
  <c r="Q142" i="15" s="1"/>
  <c r="O61" i="15"/>
  <c r="Q61" i="15" s="1"/>
  <c r="O274" i="15"/>
  <c r="Q274" i="15" s="1"/>
  <c r="O250" i="15"/>
  <c r="Q250" i="15" s="1"/>
  <c r="O246" i="15"/>
  <c r="Q246" i="15" s="1"/>
  <c r="O230" i="15"/>
  <c r="Q230" i="15" s="1"/>
  <c r="O225" i="15"/>
  <c r="Q225" i="15" s="1"/>
  <c r="O181" i="15"/>
  <c r="Q181" i="15" s="1"/>
  <c r="O177" i="15"/>
  <c r="Q177" i="15" s="1"/>
  <c r="O30" i="15"/>
  <c r="Q30" i="15" s="1"/>
  <c r="O27" i="15"/>
  <c r="Q27" i="15" s="1"/>
  <c r="O24" i="15"/>
  <c r="Q24" i="15" s="1"/>
  <c r="O21" i="15"/>
  <c r="Q21" i="15" s="1"/>
  <c r="O18" i="15"/>
  <c r="Q18" i="15" s="1"/>
  <c r="O43" i="15"/>
  <c r="Q43" i="15" s="1"/>
  <c r="O39" i="15"/>
  <c r="Q39" i="15" s="1"/>
  <c r="O35" i="15"/>
  <c r="Q35" i="15" s="1"/>
  <c r="O315" i="15"/>
  <c r="Q315" i="15" s="1"/>
  <c r="O311" i="15"/>
  <c r="Q311" i="15" s="1"/>
  <c r="O308" i="15"/>
  <c r="Q308" i="15" s="1"/>
  <c r="O304" i="15"/>
  <c r="Q304" i="15" s="1"/>
  <c r="O300" i="15"/>
  <c r="Q300" i="15" s="1"/>
  <c r="O296" i="15"/>
  <c r="Q296" i="15" s="1"/>
  <c r="O292" i="15"/>
  <c r="Q292" i="15" s="1"/>
  <c r="O288" i="15"/>
  <c r="Q288" i="15" s="1"/>
  <c r="O284" i="15"/>
  <c r="Q284" i="15" s="1"/>
  <c r="O280" i="15"/>
  <c r="Q280" i="15" s="1"/>
  <c r="O125" i="15"/>
  <c r="Q125" i="15" s="1"/>
  <c r="O121" i="15"/>
  <c r="Q121" i="15" s="1"/>
  <c r="O117" i="15"/>
  <c r="Q117" i="15" s="1"/>
  <c r="O116" i="15"/>
  <c r="Q116" i="15" s="1"/>
  <c r="O53" i="15"/>
  <c r="Q53" i="15" s="1"/>
  <c r="O49" i="15"/>
  <c r="Q49" i="15" s="1"/>
  <c r="O31" i="15"/>
  <c r="Q31" i="15" s="1"/>
  <c r="O25" i="15"/>
  <c r="Q25" i="15" s="1"/>
  <c r="O22" i="15"/>
  <c r="Q22" i="15" s="1"/>
  <c r="O19" i="15"/>
  <c r="Q19" i="15" s="1"/>
  <c r="O15" i="15"/>
  <c r="Q15" i="15" s="1"/>
  <c r="O13" i="15"/>
  <c r="Q13" i="15" s="1"/>
  <c r="O10" i="15"/>
  <c r="Q10" i="15" s="1"/>
  <c r="O44" i="15"/>
  <c r="Q44" i="15" s="1"/>
  <c r="O40" i="15"/>
  <c r="Q40" i="15" s="1"/>
  <c r="O36" i="15"/>
  <c r="Q36" i="15" s="1"/>
  <c r="O316" i="15"/>
  <c r="Q316" i="15" s="1"/>
  <c r="O312" i="15"/>
  <c r="Q312" i="15" s="1"/>
  <c r="O305" i="15"/>
  <c r="Q305" i="15" s="1"/>
  <c r="O301" i="15"/>
  <c r="Q301" i="15" s="1"/>
  <c r="O297" i="15"/>
  <c r="Q297" i="15" s="1"/>
  <c r="O293" i="15"/>
  <c r="Q293" i="15" s="1"/>
  <c r="O289" i="15"/>
  <c r="Q289" i="15" s="1"/>
  <c r="O285" i="15"/>
  <c r="Q285" i="15" s="1"/>
  <c r="O281" i="15"/>
  <c r="Q281" i="15" s="1"/>
  <c r="O126" i="15"/>
  <c r="Q126" i="15" s="1"/>
  <c r="O122" i="15"/>
  <c r="Q122" i="15" s="1"/>
  <c r="O118" i="15"/>
  <c r="Q118" i="15" s="1"/>
  <c r="O54" i="15"/>
  <c r="Q54" i="15" s="1"/>
  <c r="O50" i="15"/>
  <c r="Q50" i="15" s="1"/>
  <c r="O32" i="15"/>
  <c r="Q32" i="15" s="1"/>
  <c r="O313" i="15"/>
  <c r="Q313" i="15" s="1"/>
  <c r="O306" i="15"/>
  <c r="Q306" i="15" s="1"/>
  <c r="O302" i="15"/>
  <c r="Q302" i="15" s="1"/>
  <c r="O282" i="15"/>
  <c r="Q282" i="15" s="1"/>
  <c r="O277" i="15"/>
  <c r="Q277" i="15" s="1"/>
  <c r="O252" i="15"/>
  <c r="Q252" i="15" s="1"/>
  <c r="O208" i="15"/>
  <c r="Q208" i="15" s="1"/>
  <c r="O188" i="15"/>
  <c r="Q188" i="15" s="1"/>
  <c r="O123" i="15"/>
  <c r="Q123" i="15" s="1"/>
  <c r="O29" i="15"/>
  <c r="Q29" i="15" s="1"/>
  <c r="O9" i="15"/>
  <c r="Q9" i="15" s="1"/>
  <c r="O314" i="15"/>
  <c r="Q314" i="15" s="1"/>
  <c r="O310" i="15"/>
  <c r="Q310" i="15" s="1"/>
  <c r="O307" i="15"/>
  <c r="Q307" i="15" s="1"/>
  <c r="O295" i="15"/>
  <c r="Q295" i="15" s="1"/>
  <c r="O287" i="15"/>
  <c r="Q287" i="15" s="1"/>
  <c r="O283" i="15"/>
  <c r="Q283" i="15" s="1"/>
  <c r="O271" i="15"/>
  <c r="Q271" i="15" s="1"/>
  <c r="O255" i="15"/>
  <c r="Q255" i="15" s="1"/>
  <c r="O239" i="15"/>
  <c r="Q239" i="15" s="1"/>
  <c r="O219" i="15"/>
  <c r="Q219" i="15" s="1"/>
  <c r="O211" i="15"/>
  <c r="Q211" i="15" s="1"/>
  <c r="O207" i="15"/>
  <c r="Q207" i="15" s="1"/>
  <c r="O195" i="15"/>
  <c r="Q195" i="15" s="1"/>
  <c r="O191" i="15"/>
  <c r="Q191" i="15" s="1"/>
  <c r="O167" i="15"/>
  <c r="Q167" i="15" s="1"/>
  <c r="O124" i="15"/>
  <c r="Q124" i="15" s="1"/>
  <c r="O309" i="15"/>
  <c r="Q309" i="15" s="1"/>
  <c r="O165" i="15"/>
  <c r="Q165" i="15" s="1"/>
  <c r="O162" i="15"/>
  <c r="Q162" i="15" s="1"/>
  <c r="O150" i="15"/>
  <c r="Q150" i="15" s="1"/>
  <c r="O149" i="15"/>
  <c r="Q149" i="15" s="1"/>
  <c r="O145" i="15"/>
  <c r="Q145" i="15" s="1"/>
  <c r="O144" i="15"/>
  <c r="Q144" i="15" s="1"/>
  <c r="O139" i="15"/>
  <c r="Q139" i="15" s="1"/>
  <c r="O138" i="15"/>
  <c r="Q138" i="15" s="1"/>
  <c r="O127" i="15"/>
  <c r="Q127" i="15" s="1"/>
  <c r="O106" i="15"/>
  <c r="Q106" i="15" s="1"/>
  <c r="O100" i="15"/>
  <c r="Q100" i="15" s="1"/>
  <c r="O92" i="15"/>
  <c r="Q92" i="15" s="1"/>
  <c r="O90" i="15"/>
  <c r="Q90" i="15" s="1"/>
  <c r="O89" i="15"/>
  <c r="Q89" i="15" s="1"/>
  <c r="O64" i="15"/>
  <c r="Q64" i="15" s="1"/>
  <c r="O57" i="15"/>
  <c r="Q57" i="15" s="1"/>
  <c r="O26" i="15"/>
  <c r="Q26" i="15" s="1"/>
  <c r="O11" i="15"/>
  <c r="Q11" i="15" s="1"/>
  <c r="B33" i="31"/>
  <c r="E33" i="31" s="1"/>
  <c r="B32" i="31"/>
  <c r="E32" i="31" s="1"/>
  <c r="B24" i="31"/>
  <c r="E24" i="31" s="1"/>
  <c r="B25" i="31"/>
  <c r="E25" i="31" s="1"/>
  <c r="B26" i="31"/>
  <c r="E26" i="31" s="1"/>
  <c r="B27" i="31"/>
  <c r="E27" i="31" s="1"/>
  <c r="B28" i="31"/>
  <c r="E28" i="31" s="1"/>
  <c r="B29" i="31"/>
  <c r="E29" i="31" s="1"/>
  <c r="B30" i="31"/>
  <c r="E30" i="31" s="1"/>
  <c r="B23" i="31"/>
  <c r="E23" i="31" s="1"/>
  <c r="C7" i="13"/>
  <c r="O4" i="15" l="1"/>
  <c r="Q4" i="15" s="1"/>
  <c r="J3" i="15"/>
  <c r="O7" i="15"/>
  <c r="Q7" i="15" s="1"/>
  <c r="O5" i="15"/>
  <c r="Q5" i="15" s="1"/>
  <c r="I3" i="15" l="1"/>
  <c r="E3" i="15"/>
  <c r="G3" i="15" l="1"/>
  <c r="B11" i="21" l="1"/>
  <c r="F3" i="15"/>
  <c r="N3" i="15" l="1"/>
  <c r="M3" i="15" s="1"/>
  <c r="B4" i="21" s="1"/>
  <c r="B18" i="21" l="1"/>
  <c r="E18" i="21" s="1"/>
  <c r="B17" i="21"/>
  <c r="E17" i="21" s="1"/>
  <c r="B16" i="21"/>
  <c r="D16" i="21" s="1"/>
  <c r="B15" i="21"/>
  <c r="E15" i="21" s="1"/>
  <c r="B14" i="21"/>
  <c r="C14" i="21" s="1"/>
  <c r="B13" i="21"/>
  <c r="C13" i="21" s="1"/>
  <c r="B12" i="21"/>
  <c r="E12" i="21" s="1"/>
  <c r="B10" i="21"/>
  <c r="B9" i="21"/>
  <c r="B8" i="21"/>
  <c r="B7" i="21"/>
  <c r="B6" i="21"/>
  <c r="B5" i="21"/>
  <c r="E11" i="21"/>
  <c r="D11" i="21"/>
  <c r="C11" i="21"/>
  <c r="D14" i="13"/>
  <c r="E10" i="21" l="1"/>
  <c r="D10" i="21"/>
  <c r="C10" i="21"/>
  <c r="C9" i="21"/>
  <c r="C8" i="21" s="1"/>
  <c r="C7" i="21" s="1"/>
  <c r="C6" i="21" s="1"/>
  <c r="C5" i="21" s="1"/>
  <c r="C4" i="21" s="1"/>
  <c r="E9" i="21"/>
  <c r="E8" i="21" s="1"/>
  <c r="E7" i="21" s="1"/>
  <c r="E6" i="21" s="1"/>
  <c r="E5" i="21" s="1"/>
  <c r="E4" i="21" s="1"/>
  <c r="D9" i="21"/>
  <c r="D8" i="21" s="1"/>
  <c r="D7" i="21" s="1"/>
  <c r="D6" i="21" s="1"/>
  <c r="D5" i="21" s="1"/>
  <c r="D4" i="21" s="1"/>
  <c r="D15" i="21"/>
  <c r="C16" i="21"/>
  <c r="E13" i="21"/>
  <c r="E14" i="21"/>
  <c r="C15" i="21"/>
  <c r="C18" i="21"/>
  <c r="D13" i="21"/>
  <c r="E14" i="13"/>
  <c r="E15" i="13" s="1"/>
  <c r="D17" i="21"/>
  <c r="D12" i="21"/>
  <c r="C14" i="13"/>
  <c r="C19" i="13" s="1"/>
  <c r="F14" i="13"/>
  <c r="F19" i="13" s="1"/>
  <c r="E16" i="21"/>
  <c r="D14" i="21"/>
  <c r="C17" i="21"/>
  <c r="C12" i="21"/>
  <c r="D18" i="21"/>
  <c r="D19" i="13"/>
  <c r="D15" i="13"/>
  <c r="F15" i="13" l="1"/>
  <c r="E19" i="13"/>
  <c r="C15" i="13"/>
</calcChain>
</file>

<file path=xl/sharedStrings.xml><?xml version="1.0" encoding="utf-8"?>
<sst xmlns="http://schemas.openxmlformats.org/spreadsheetml/2006/main" count="221" uniqueCount="117">
  <si>
    <t>Umsetzung</t>
  </si>
  <si>
    <t>Divisor für diese einzelne Schätzung</t>
  </si>
  <si>
    <t>Prozentsatz in den die tatsächlichen, einzelnen Ergebnisse innerhalb der geschätzen Bereiche fallen</t>
  </si>
  <si>
    <t>Gesamtaufwand (h)</t>
  </si>
  <si>
    <t>Gesamtaufwand (Tage)</t>
  </si>
  <si>
    <t>Zusatzkosten 1 (EUR)</t>
  </si>
  <si>
    <t>Zusatzkosten 2 (EUR)</t>
  </si>
  <si>
    <t>Gesamtkosten (EUR)</t>
  </si>
  <si>
    <t>Stunden pro Personentag</t>
  </si>
  <si>
    <t>Aufwand (Personenstunden)</t>
  </si>
  <si>
    <t>Stunden pro Monat</t>
  </si>
  <si>
    <t>Stunden pro Jahr</t>
  </si>
  <si>
    <t>Aufwand (Personentage brutto)</t>
  </si>
  <si>
    <t>Aufwand (Personenmonate brutto)</t>
  </si>
  <si>
    <t>Aufwand (Personenjahre brutto)</t>
  </si>
  <si>
    <t>Umrechnung</t>
  </si>
  <si>
    <t>25% Konfidenz</t>
  </si>
  <si>
    <t>50% Konfidenz</t>
  </si>
  <si>
    <t>75% Konfidenz</t>
  </si>
  <si>
    <t>98% Konfidenz</t>
  </si>
  <si>
    <t>Nicht für Angebot geeignet - nur für den internen Gebrauch!</t>
  </si>
  <si>
    <t>Bestenfalls bei strategischem Projekt als Angebot verwendbar.</t>
  </si>
  <si>
    <t>Bei gut bekannten Projekttypen für Angebot einsetzbar.</t>
  </si>
  <si>
    <t>Gut als Basis für Angebot einsetzbar.</t>
  </si>
  <si>
    <t>6</t>
  </si>
  <si>
    <t>ID</t>
  </si>
  <si>
    <t>Sprint</t>
  </si>
  <si>
    <t>Nettobusinesswert</t>
  </si>
  <si>
    <t>Kalibrierter erwarteter Aufwand (Ph)</t>
  </si>
  <si>
    <t>Businesswert / Aufwand</t>
  </si>
  <si>
    <t>XS</t>
  </si>
  <si>
    <t>S</t>
  </si>
  <si>
    <t>M</t>
  </si>
  <si>
    <t>L</t>
  </si>
  <si>
    <t>XL</t>
  </si>
  <si>
    <t>XXL</t>
  </si>
  <si>
    <t>Empfehlung bei Fixpreis</t>
  </si>
  <si>
    <t>nicht relevant</t>
  </si>
  <si>
    <t>kaum relevant</t>
  </si>
  <si>
    <t>möglich</t>
  </si>
  <si>
    <t>wichtig</t>
  </si>
  <si>
    <t>COS / abnahmerelevant</t>
  </si>
  <si>
    <t>sehr wichtig</t>
  </si>
  <si>
    <t>unbedingt</t>
  </si>
  <si>
    <t>Story Points</t>
  </si>
  <si>
    <t>Granularität</t>
  </si>
  <si>
    <t>Anzuwenden in der Phase</t>
  </si>
  <si>
    <t>User Story</t>
  </si>
  <si>
    <t>Kalibrierter Aufwand in Personen-stunden (h)</t>
  </si>
  <si>
    <t>Entspricht Personen- monaten</t>
  </si>
  <si>
    <t>Entspricht Personen- tagen</t>
  </si>
  <si>
    <t>Aufwand in T-Shirt  Sizes</t>
  </si>
  <si>
    <t>Ermittlung des Divisors für die Berechnung der Standardabweichung (Schätzformal nach McConnell)</t>
  </si>
  <si>
    <t>Stundensatz / Tagsatz</t>
  </si>
  <si>
    <t>Parameter zur Angebotskalkulation</t>
  </si>
  <si>
    <r>
      <t xml:space="preserve">Stunden pro Tag </t>
    </r>
    <r>
      <rPr>
        <b/>
        <vertAlign val="superscript"/>
        <sz val="10"/>
        <rFont val="Arial"/>
        <family val="2"/>
      </rPr>
      <t>1)</t>
    </r>
  </si>
  <si>
    <r>
      <t xml:space="preserve">Stundensatz (EUR) </t>
    </r>
    <r>
      <rPr>
        <b/>
        <vertAlign val="superscript"/>
        <sz val="10"/>
        <rFont val="Arial"/>
        <family val="2"/>
      </rPr>
      <t>2)</t>
    </r>
  </si>
  <si>
    <r>
      <t xml:space="preserve">Tagsatzsatz (EUR) </t>
    </r>
    <r>
      <rPr>
        <b/>
        <vertAlign val="superscript"/>
        <sz val="10"/>
        <rFont val="Arial"/>
        <family val="2"/>
      </rPr>
      <t>2)</t>
    </r>
  </si>
  <si>
    <t>1) Umrechnungsfaktor "Stunden pro Tag" gilt für die Kostenberechnung, nicht für die Ressourcenberechnung!</t>
  </si>
  <si>
    <t>Vereinfachte Angebotskalkulation</t>
  </si>
  <si>
    <t>Kalibrierung Storypoints auf Personenstunden</t>
  </si>
  <si>
    <t>2) Der Tagsatz bzw. Stundensatz ist bei dieser einfach Kalkulation ein Mischsatz für das Unternehmen bzw. das Projekt (inkl. Gemeinkosten, etc.)!</t>
  </si>
  <si>
    <t>Ideale Umrechnungswerte Personen-Stunden / -Tage / -Monate / -Jahre</t>
  </si>
  <si>
    <t>Ideale Personenstunden</t>
  </si>
  <si>
    <t>Wird für die Umrechnung des Gesamtaufwandes verwendet!</t>
  </si>
  <si>
    <t>Aufwandschätzung mit Zusagesicherheit (Konfidenzintervall)</t>
  </si>
  <si>
    <t>Aufwand (T-Shirt: XS-XXL)</t>
  </si>
  <si>
    <t>Businesswert (T-Shirt: 
XS-XXL)</t>
  </si>
  <si>
    <t>Nettobusiness-
wert (T-Shirt: 
XS-XXL)</t>
  </si>
  <si>
    <t>Divisor (0,25-6)</t>
  </si>
  <si>
    <t>p(range) (5-100)</t>
  </si>
  <si>
    <t>Varianz</t>
  </si>
  <si>
    <t>Optimistisch (Sp)</t>
  </si>
  <si>
    <t>Pessimistisch (Sp)</t>
  </si>
  <si>
    <t>Wahrscheinlich (Sp)</t>
  </si>
  <si>
    <t>Dokumentation von Annahmen, Überlegungen, Risiken, Bedingungen und Diskussionsergebnissen aus dem Schätzmeeting</t>
  </si>
  <si>
    <t>User Stories / 
Detail Level / 
Beschreibung</t>
  </si>
  <si>
    <t>Themes / Areas / Arbeitspakete Toplevel</t>
  </si>
  <si>
    <t xml:space="preserve">Epics / 
User Stories / Arbeitspakete 
TopLevel </t>
  </si>
  <si>
    <t>Erwartet nach  PERT 1:4:1 (Sp)</t>
  </si>
  <si>
    <t>Delphi Verfahren mit PERT - Unsicherheit ausdrückbar durch Schätzbereich: Breite, p(range)</t>
  </si>
  <si>
    <t>T-Shirt-Sizing</t>
  </si>
  <si>
    <t>Standard- Abweichung (Ph)</t>
  </si>
  <si>
    <t>Zusagesicherheit
(% Konfidenz)</t>
  </si>
  <si>
    <t>Angebotskalkulation</t>
  </si>
  <si>
    <t>Bemerkung zur Zusagesicherheit 
(% Konfidenz)</t>
  </si>
  <si>
    <t>Vorprojekt</t>
  </si>
  <si>
    <t>Vorprojekt/Sprint</t>
  </si>
  <si>
    <t>Sprint/Vorprojekt</t>
  </si>
  <si>
    <t>Epics</t>
  </si>
  <si>
    <t>Epics / User Story</t>
  </si>
  <si>
    <t>Der Roboter soll Gegenstände aufsammeln können.</t>
  </si>
  <si>
    <t>Der Roboter soll sich auf dem Spielfeld bewegen können.</t>
  </si>
  <si>
    <t>Der Roboter soll durch die Umgebung Schaden erleiden können.</t>
  </si>
  <si>
    <t>Der Roboter soll in der Lage sein, Schadensquellen zu neutralisieren.</t>
  </si>
  <si>
    <t>Roboter Steuerung</t>
  </si>
  <si>
    <t>Progression</t>
  </si>
  <si>
    <t>Siegbedingungen</t>
  </si>
  <si>
    <t>Als Spieler möchte ich ein UML-Ablaufdiagramm gestalten können, damit ich vorhandene Bausteine verwenden kann.</t>
  </si>
  <si>
    <t>Als Spieler möchte ich mit Funktionen im UML-Ablaufdiagramm feststellen können, was sich auf dem nächsten Feld befindet.</t>
  </si>
  <si>
    <t>Als Spieler möchte ich verschiedene UML-Ablaufdiagramm definieren können.</t>
  </si>
  <si>
    <t>Als Spieler möchte ich in der Lage sein, ein UML-Ablaufdiagramm in einem anderen aufrufen zu können.</t>
  </si>
  <si>
    <t>Als Spieler möchte ich in der Lage sein, UML-Ablaufdiagramm zu kopieren.</t>
  </si>
  <si>
    <t>Als Spieler möchte ich den Roboter anhand von UML-Ablaufdiagrammen steuern können.</t>
  </si>
  <si>
    <t>Als Spieler möchte ich in der Lage sein, mehrere Roboter zu steuern.</t>
  </si>
  <si>
    <t>Als Spieler möchte ich den Startpunkt des Roboters ändern können.</t>
  </si>
  <si>
    <t>Als Spieler möchte ich neue Level freischalten können.</t>
  </si>
  <si>
    <t>Als Spieler möchte ich durch Absolvieren von Leveln mehr UML-Bausteine freischalten können.</t>
  </si>
  <si>
    <t>Als Spieler möchte ich ein Level beliebig oft wiederholen können.</t>
  </si>
  <si>
    <t>Gefahren</t>
  </si>
  <si>
    <t>Als Spieler möchte ich die Leben des Roboters jederzeit einsehen können.</t>
  </si>
  <si>
    <t>Als Spieler muss ich das Level wiederholen, wenn der Roboter zu viel Schaden erleidet.</t>
  </si>
  <si>
    <t>Als Spieler habe ich ein Level erfolgreich abgeschlossen, wenn der Roboter alle Gegenstände gesammelt hat.</t>
  </si>
  <si>
    <t>Als Spieler möchte ich meinen Fortschritt jederzeit einsehen können.</t>
  </si>
  <si>
    <t>Als Spieler möchte ich meinen Erfolg anhand eines Highscores erkennen können.</t>
  </si>
  <si>
    <t>Als Spieler möchte ich den Müll an einem Ort sammeln können.</t>
  </si>
  <si>
    <t>UML Erstellung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</si>
</sst>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;[Red]\-&quot;€&quot;\ #,##0.00"/>
    <numFmt numFmtId="165" formatCode="0.0"/>
    <numFmt numFmtId="166" formatCode="0.000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indexed="48"/>
      <name val="Arial"/>
      <family val="2"/>
    </font>
    <font>
      <b/>
      <sz val="10"/>
      <color indexed="4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vertAlign val="superscript"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156">
    <xf numFmtId="0" fontId="0" fillId="0" borderId="0" xfId="0"/>
    <xf numFmtId="0" fontId="6" fillId="0" borderId="0" xfId="0" applyFont="1"/>
    <xf numFmtId="0" fontId="4" fillId="0" borderId="0" xfId="0" applyFont="1"/>
    <xf numFmtId="3" fontId="6" fillId="0" borderId="0" xfId="0" applyNumberFormat="1" applyFont="1"/>
    <xf numFmtId="49" fontId="0" fillId="0" borderId="0" xfId="0" applyNumberFormat="1"/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6" fillId="0" borderId="6" xfId="0" applyFont="1" applyBorder="1"/>
    <xf numFmtId="0" fontId="4" fillId="0" borderId="5" xfId="0" applyFont="1" applyBorder="1"/>
    <xf numFmtId="0" fontId="4" fillId="0" borderId="7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horizontal="left"/>
    </xf>
    <xf numFmtId="2" fontId="0" fillId="0" borderId="9" xfId="0" applyNumberFormat="1" applyBorder="1" applyAlignment="1">
      <alignment horizontal="center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9" fontId="4" fillId="2" borderId="5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9" fontId="7" fillId="0" borderId="5" xfId="0" applyNumberFormat="1" applyFont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2" fontId="4" fillId="2" borderId="11" xfId="0" applyNumberFormat="1" applyFont="1" applyFill="1" applyBorder="1" applyAlignment="1">
      <alignment horizontal="center"/>
    </xf>
    <xf numFmtId="2" fontId="4" fillId="0" borderId="3" xfId="0" applyNumberFormat="1" applyFont="1" applyBorder="1" applyAlignment="1">
      <alignment horizontal="center" vertical="center" wrapText="1"/>
    </xf>
    <xf numFmtId="2" fontId="6" fillId="0" borderId="0" xfId="0" applyNumberFormat="1" applyFont="1"/>
    <xf numFmtId="0" fontId="7" fillId="0" borderId="0" xfId="0" applyFont="1"/>
    <xf numFmtId="9" fontId="4" fillId="0" borderId="10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2" fontId="4" fillId="0" borderId="9" xfId="0" applyNumberFormat="1" applyFont="1" applyBorder="1"/>
    <xf numFmtId="2" fontId="4" fillId="0" borderId="6" xfId="0" applyNumberFormat="1" applyFont="1" applyBorder="1"/>
    <xf numFmtId="2" fontId="7" fillId="0" borderId="9" xfId="0" applyNumberFormat="1" applyFont="1" applyBorder="1"/>
    <xf numFmtId="2" fontId="7" fillId="0" borderId="6" xfId="0" applyNumberFormat="1" applyFont="1" applyBorder="1"/>
    <xf numFmtId="164" fontId="7" fillId="0" borderId="9" xfId="0" applyNumberFormat="1" applyFont="1" applyBorder="1"/>
    <xf numFmtId="164" fontId="7" fillId="0" borderId="6" xfId="0" applyNumberFormat="1" applyFont="1" applyBorder="1"/>
    <xf numFmtId="164" fontId="4" fillId="0" borderId="9" xfId="0" applyNumberFormat="1" applyFont="1" applyBorder="1"/>
    <xf numFmtId="0" fontId="0" fillId="0" borderId="0" xfId="0" applyAlignment="1">
      <alignment horizontal="left" vertical="center" wrapText="1"/>
    </xf>
    <xf numFmtId="164" fontId="4" fillId="0" borderId="6" xfId="0" applyNumberFormat="1" applyFont="1" applyBorder="1"/>
    <xf numFmtId="49" fontId="6" fillId="0" borderId="7" xfId="0" applyNumberFormat="1" applyFont="1" applyBorder="1" applyAlignment="1">
      <alignment horizontal="left" vertical="center" wrapText="1"/>
    </xf>
    <xf numFmtId="49" fontId="6" fillId="0" borderId="11" xfId="0" applyNumberFormat="1" applyFont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 wrapText="1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2" fontId="9" fillId="0" borderId="6" xfId="0" applyNumberFormat="1" applyFont="1" applyBorder="1" applyProtection="1">
      <protection locked="0"/>
    </xf>
    <xf numFmtId="2" fontId="9" fillId="0" borderId="8" xfId="0" applyNumberFormat="1" applyFont="1" applyBorder="1" applyProtection="1">
      <protection locked="0"/>
    </xf>
    <xf numFmtId="0" fontId="2" fillId="0" borderId="0" xfId="0" applyFont="1"/>
    <xf numFmtId="0" fontId="0" fillId="0" borderId="0" xfId="0" applyAlignment="1" applyProtection="1">
      <alignment vertical="top" wrapText="1"/>
      <protection locked="0"/>
    </xf>
    <xf numFmtId="2" fontId="0" fillId="4" borderId="27" xfId="0" applyNumberFormat="1" applyFill="1" applyBorder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center" wrapText="1"/>
    </xf>
    <xf numFmtId="2" fontId="5" fillId="3" borderId="9" xfId="0" applyNumberFormat="1" applyFont="1" applyFill="1" applyBorder="1" applyAlignment="1">
      <alignment horizontal="left" vertical="center" wrapText="1"/>
    </xf>
    <xf numFmtId="165" fontId="5" fillId="3" borderId="9" xfId="0" applyNumberFormat="1" applyFont="1" applyFill="1" applyBorder="1" applyAlignment="1">
      <alignment horizontal="center" vertical="center" wrapText="1"/>
    </xf>
    <xf numFmtId="2" fontId="5" fillId="3" borderId="23" xfId="0" applyNumberFormat="1" applyFont="1" applyFill="1" applyBorder="1" applyAlignment="1">
      <alignment horizontal="left" vertical="center" wrapText="1"/>
    </xf>
    <xf numFmtId="2" fontId="5" fillId="3" borderId="9" xfId="0" applyNumberFormat="1" applyFont="1" applyFill="1" applyBorder="1" applyAlignment="1">
      <alignment horizontal="center" vertical="center" wrapText="1"/>
    </xf>
    <xf numFmtId="2" fontId="5" fillId="3" borderId="23" xfId="0" applyNumberFormat="1" applyFont="1" applyFill="1" applyBorder="1" applyAlignment="1">
      <alignment horizontal="center" vertical="center" wrapText="1"/>
    </xf>
    <xf numFmtId="2" fontId="5" fillId="3" borderId="26" xfId="0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2" fontId="0" fillId="3" borderId="27" xfId="0" applyNumberFormat="1" applyFill="1" applyBorder="1" applyAlignment="1">
      <alignment horizontal="center" vertical="top" wrapText="1"/>
    </xf>
    <xf numFmtId="2" fontId="4" fillId="3" borderId="24" xfId="0" applyNumberFormat="1" applyFont="1" applyFill="1" applyBorder="1" applyAlignment="1">
      <alignment horizontal="center" vertical="top" wrapText="1"/>
    </xf>
    <xf numFmtId="2" fontId="4" fillId="3" borderId="0" xfId="0" applyNumberFormat="1" applyFont="1" applyFill="1" applyAlignment="1">
      <alignment horizontal="center" vertical="top" wrapText="1"/>
    </xf>
    <xf numFmtId="166" fontId="0" fillId="3" borderId="0" xfId="0" applyNumberFormat="1" applyFill="1" applyAlignment="1">
      <alignment horizontal="center" vertical="top" wrapText="1"/>
    </xf>
    <xf numFmtId="0" fontId="10" fillId="0" borderId="0" xfId="13" applyFont="1"/>
    <xf numFmtId="0" fontId="1" fillId="0" borderId="0" xfId="13"/>
    <xf numFmtId="0" fontId="10" fillId="0" borderId="12" xfId="13" applyFont="1" applyBorder="1" applyAlignment="1">
      <alignment wrapText="1"/>
    </xf>
    <xf numFmtId="0" fontId="10" fillId="0" borderId="15" xfId="13" applyFont="1" applyBorder="1"/>
    <xf numFmtId="0" fontId="10" fillId="0" borderId="16" xfId="13" applyFont="1" applyBorder="1"/>
    <xf numFmtId="0" fontId="10" fillId="0" borderId="13" xfId="13" applyFont="1" applyBorder="1"/>
    <xf numFmtId="0" fontId="1" fillId="0" borderId="17" xfId="13" applyBorder="1"/>
    <xf numFmtId="0" fontId="10" fillId="0" borderId="14" xfId="13" applyFont="1" applyBorder="1"/>
    <xf numFmtId="0" fontId="1" fillId="0" borderId="18" xfId="13" applyBorder="1"/>
    <xf numFmtId="0" fontId="1" fillId="0" borderId="19" xfId="13" applyBorder="1"/>
    <xf numFmtId="0" fontId="4" fillId="0" borderId="12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0" fillId="0" borderId="13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7" xfId="0" applyBorder="1"/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7" xfId="0" applyFont="1" applyBorder="1"/>
    <xf numFmtId="0" fontId="0" fillId="0" borderId="14" xfId="0" applyBorder="1" applyAlignment="1">
      <alignment horizontal="center"/>
    </xf>
    <xf numFmtId="1" fontId="0" fillId="0" borderId="18" xfId="0" applyNumberFormat="1" applyBorder="1" applyAlignment="1">
      <alignment horizontal="center"/>
    </xf>
    <xf numFmtId="49" fontId="2" fillId="0" borderId="18" xfId="0" applyNumberFormat="1" applyFon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4" fillId="0" borderId="2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4" fillId="0" borderId="5" xfId="0" applyNumberFormat="1" applyFont="1" applyBorder="1" applyAlignment="1">
      <alignment horizontal="left"/>
    </xf>
    <xf numFmtId="2" fontId="4" fillId="0" borderId="7" xfId="0" applyNumberFormat="1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1" fontId="11" fillId="0" borderId="0" xfId="0" applyNumberFormat="1" applyFont="1" applyAlignment="1" applyProtection="1">
      <alignment horizontal="center"/>
      <protection locked="0"/>
    </xf>
    <xf numFmtId="166" fontId="5" fillId="3" borderId="25" xfId="0" applyNumberFormat="1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165" fontId="3" fillId="0" borderId="31" xfId="0" applyNumberFormat="1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2" fontId="3" fillId="3" borderId="31" xfId="0" applyNumberFormat="1" applyFont="1" applyFill="1" applyBorder="1" applyAlignment="1">
      <alignment horizontal="center" vertical="center" wrapText="1"/>
    </xf>
    <xf numFmtId="2" fontId="3" fillId="3" borderId="29" xfId="0" applyNumberFormat="1" applyFont="1" applyFill="1" applyBorder="1" applyAlignment="1">
      <alignment horizontal="center" vertical="center" wrapText="1"/>
    </xf>
    <xf numFmtId="2" fontId="3" fillId="4" borderId="31" xfId="0" applyNumberFormat="1" applyFont="1" applyFill="1" applyBorder="1" applyAlignment="1">
      <alignment horizontal="center" vertical="center" wrapText="1"/>
    </xf>
    <xf numFmtId="166" fontId="3" fillId="3" borderId="30" xfId="0" applyNumberFormat="1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2" fontId="5" fillId="3" borderId="5" xfId="0" applyNumberFormat="1" applyFont="1" applyFill="1" applyBorder="1" applyAlignment="1">
      <alignment horizontal="center" vertical="center" wrapText="1"/>
    </xf>
    <xf numFmtId="2" fontId="5" fillId="3" borderId="6" xfId="0" applyNumberFormat="1" applyFont="1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top" wrapText="1"/>
    </xf>
    <xf numFmtId="0" fontId="0" fillId="0" borderId="0" xfId="0" applyAlignment="1" applyProtection="1">
      <alignment horizontal="center" vertical="top" wrapText="1"/>
      <protection locked="0"/>
    </xf>
    <xf numFmtId="0" fontId="4" fillId="3" borderId="34" xfId="0" applyFont="1" applyFill="1" applyBorder="1" applyAlignment="1">
      <alignment horizontal="center" vertical="top" wrapText="1"/>
    </xf>
    <xf numFmtId="0" fontId="0" fillId="3" borderId="33" xfId="0" applyFill="1" applyBorder="1" applyAlignment="1">
      <alignment vertical="top" wrapText="1"/>
    </xf>
    <xf numFmtId="0" fontId="0" fillId="3" borderId="34" xfId="0" applyFill="1" applyBorder="1" applyAlignment="1">
      <alignment vertical="top" wrapText="1"/>
    </xf>
    <xf numFmtId="166" fontId="5" fillId="3" borderId="6" xfId="0" applyNumberFormat="1" applyFont="1" applyFill="1" applyBorder="1" applyAlignment="1">
      <alignment horizontal="center" vertical="center" wrapText="1"/>
    </xf>
    <xf numFmtId="166" fontId="0" fillId="3" borderId="17" xfId="0" applyNumberFormat="1" applyFill="1" applyBorder="1" applyAlignment="1">
      <alignment horizontal="center" vertical="top" wrapText="1"/>
    </xf>
    <xf numFmtId="165" fontId="0" fillId="0" borderId="0" xfId="0" applyNumberFormat="1" applyAlignment="1" applyProtection="1">
      <alignment horizontal="center" vertical="top" wrapText="1"/>
      <protection locked="0"/>
    </xf>
    <xf numFmtId="165" fontId="4" fillId="0" borderId="0" xfId="0" applyNumberFormat="1" applyFont="1" applyAlignment="1" applyProtection="1">
      <alignment horizontal="center" vertical="top" wrapText="1"/>
      <protection locked="0"/>
    </xf>
    <xf numFmtId="2" fontId="4" fillId="0" borderId="0" xfId="0" applyNumberFormat="1" applyFont="1" applyAlignment="1" applyProtection="1">
      <alignment horizontal="center" vertical="top" wrapText="1"/>
      <protection locked="0"/>
    </xf>
    <xf numFmtId="2" fontId="0" fillId="0" borderId="0" xfId="0" applyNumberFormat="1" applyAlignment="1" applyProtection="1">
      <alignment horizontal="center" vertical="top" wrapText="1"/>
      <protection locked="0"/>
    </xf>
    <xf numFmtId="0" fontId="0" fillId="3" borderId="17" xfId="0" applyFill="1" applyBorder="1" applyAlignment="1">
      <alignment horizontal="center" vertical="top" wrapText="1"/>
    </xf>
    <xf numFmtId="165" fontId="3" fillId="0" borderId="30" xfId="0" applyNumberFormat="1" applyFont="1" applyBorder="1" applyAlignment="1">
      <alignment horizontal="center" vertical="center" wrapText="1"/>
    </xf>
    <xf numFmtId="165" fontId="5" fillId="3" borderId="25" xfId="0" applyNumberFormat="1" applyFont="1" applyFill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left" vertical="center" wrapText="1"/>
    </xf>
    <xf numFmtId="49" fontId="7" fillId="0" borderId="32" xfId="0" applyNumberFormat="1" applyFont="1" applyBorder="1" applyAlignment="1" applyProtection="1">
      <alignment horizontal="center" vertical="top" wrapText="1"/>
      <protection locked="0"/>
    </xf>
    <xf numFmtId="0" fontId="6" fillId="0" borderId="0" xfId="0" applyFont="1" applyAlignment="1" applyProtection="1">
      <alignment vertical="top" wrapText="1"/>
      <protection locked="0"/>
    </xf>
    <xf numFmtId="0" fontId="2" fillId="0" borderId="0" xfId="0" applyFont="1" applyAlignment="1" applyProtection="1">
      <alignment vertical="top" wrapText="1"/>
      <protection locked="0"/>
    </xf>
    <xf numFmtId="49" fontId="6" fillId="0" borderId="32" xfId="0" applyNumberFormat="1" applyFont="1" applyBorder="1" applyAlignment="1" applyProtection="1">
      <alignment horizontal="center" vertical="top" wrapText="1"/>
      <protection locked="0"/>
    </xf>
    <xf numFmtId="49" fontId="4" fillId="0" borderId="32" xfId="0" applyNumberFormat="1" applyFont="1" applyBorder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vertical="top" wrapText="1"/>
      <protection locked="0"/>
    </xf>
    <xf numFmtId="2" fontId="4" fillId="2" borderId="6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0" fontId="2" fillId="0" borderId="17" xfId="0" applyFont="1" applyBorder="1"/>
    <xf numFmtId="0" fontId="15" fillId="0" borderId="39" xfId="0" applyFont="1" applyBorder="1" applyAlignment="1" applyProtection="1">
      <alignment wrapText="1"/>
      <protection locked="0"/>
    </xf>
    <xf numFmtId="0" fontId="2" fillId="0" borderId="39" xfId="0" applyFont="1" applyBorder="1" applyAlignment="1" applyProtection="1">
      <alignment wrapText="1"/>
      <protection locked="0"/>
    </xf>
    <xf numFmtId="0" fontId="2" fillId="0" borderId="39" xfId="0" applyFont="1" applyBorder="1" applyAlignment="1" applyProtection="1">
      <alignment horizontal="center" wrapText="1"/>
      <protection locked="0"/>
    </xf>
    <xf numFmtId="0" fontId="2" fillId="0" borderId="39" xfId="0" applyFont="1" applyBorder="1" applyAlignment="1" applyProtection="1">
      <alignment horizontal="center" vertical="top" wrapText="1"/>
      <protection locked="0"/>
    </xf>
    <xf numFmtId="0" fontId="13" fillId="0" borderId="20" xfId="0" applyFont="1" applyBorder="1" applyAlignment="1" applyProtection="1">
      <alignment horizontal="center" vertical="top" wrapText="1"/>
      <protection locked="0"/>
    </xf>
    <xf numFmtId="0" fontId="13" fillId="0" borderId="15" xfId="0" applyFont="1" applyBorder="1" applyAlignment="1" applyProtection="1">
      <alignment horizontal="center" vertical="top" wrapText="1"/>
      <protection locked="0"/>
    </xf>
    <xf numFmtId="0" fontId="13" fillId="0" borderId="16" xfId="0" applyFont="1" applyBorder="1" applyAlignment="1" applyProtection="1">
      <alignment horizontal="center" vertical="top" wrapText="1"/>
      <protection locked="0"/>
    </xf>
    <xf numFmtId="0" fontId="13" fillId="0" borderId="35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4">
    <cellStyle name="Normal" xfId="0" builtinId="0"/>
    <cellStyle name="Normal 2" xfId="2" xr:uid="{00000000-0005-0000-0000-000000000000}"/>
    <cellStyle name="Normal 3" xfId="3" xr:uid="{00000000-0005-0000-0000-000001000000}"/>
    <cellStyle name="Normal 5" xfId="4" xr:uid="{00000000-0005-0000-0000-000002000000}"/>
    <cellStyle name="Normal 7" xfId="5" xr:uid="{00000000-0005-0000-0000-000003000000}"/>
    <cellStyle name="Standard 2" xfId="1" xr:uid="{00000000-0005-0000-0000-000005000000}"/>
    <cellStyle name="Standard 2 2" xfId="6" xr:uid="{00000000-0005-0000-0000-000006000000}"/>
    <cellStyle name="Standard 3" xfId="13" xr:uid="{00000000-0005-0000-0000-000007000000}"/>
    <cellStyle name="Standard 4" xfId="8" xr:uid="{00000000-0005-0000-0000-000008000000}"/>
    <cellStyle name="Standard 5" xfId="7" xr:uid="{00000000-0005-0000-0000-000009000000}"/>
    <cellStyle name="Standard 6" xfId="9" xr:uid="{00000000-0005-0000-0000-00000A000000}"/>
    <cellStyle name="Standard 7" xfId="10" xr:uid="{00000000-0005-0000-0000-00000B000000}"/>
    <cellStyle name="Standard 8" xfId="11" xr:uid="{00000000-0005-0000-0000-00000C000000}"/>
    <cellStyle name="Standard 9" xfId="12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lang="de-DE" sz="1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/>
              <a:t>Aufwand (ideale Personenmonate)</a:t>
            </a:r>
          </a:p>
        </c:rich>
      </c:tx>
      <c:layout>
        <c:manualLayout>
          <c:xMode val="edge"/>
          <c:yMode val="edge"/>
          <c:x val="0.30503750008348191"/>
          <c:y val="3.42280524534997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57162415766731"/>
          <c:y val="0.1489363245961067"/>
          <c:w val="0.805953317933083"/>
          <c:h val="0.5991989831215"/>
        </c:manualLayout>
      </c:layout>
      <c:scatterChart>
        <c:scatterStyle val="smoothMarker"/>
        <c:varyColors val="0"/>
        <c:ser>
          <c:idx val="2"/>
          <c:order val="0"/>
          <c:tx>
            <c:strRef>
              <c:f>Aufwandschätzung!$D$3</c:f>
              <c:strCache>
                <c:ptCount val="1"/>
                <c:pt idx="0">
                  <c:v>Aufwand (Personenmonate brutto)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10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Aufwandschätzung!$D$4:$D$18</c:f>
              <c:numCache>
                <c:formatCode>0.00</c:formatCode>
                <c:ptCount val="15"/>
                <c:pt idx="0">
                  <c:v>1.5112574113277204</c:v>
                </c:pt>
                <c:pt idx="1">
                  <c:v>1.5492047432497409</c:v>
                </c:pt>
                <c:pt idx="2">
                  <c:v>1.5639620389971935</c:v>
                </c:pt>
                <c:pt idx="3">
                  <c:v>1.5723947794243092</c:v>
                </c:pt>
                <c:pt idx="4">
                  <c:v>1.5813545661281194</c:v>
                </c:pt>
                <c:pt idx="5">
                  <c:v>1.5892602602785404</c:v>
                </c:pt>
                <c:pt idx="6">
                  <c:v>1.6034905097492982</c:v>
                </c:pt>
                <c:pt idx="7">
                  <c:v>1.6166666666666665</c:v>
                </c:pt>
                <c:pt idx="8">
                  <c:v>1.6298428235840348</c:v>
                </c:pt>
                <c:pt idx="9">
                  <c:v>1.6440730730547923</c:v>
                </c:pt>
                <c:pt idx="10">
                  <c:v>1.6519787672052133</c:v>
                </c:pt>
                <c:pt idx="11">
                  <c:v>1.6609385539090238</c:v>
                </c:pt>
                <c:pt idx="12">
                  <c:v>1.6693712943361394</c:v>
                </c:pt>
                <c:pt idx="13">
                  <c:v>1.6841285900835916</c:v>
                </c:pt>
                <c:pt idx="14">
                  <c:v>1.7220759220056123</c:v>
                </c:pt>
              </c:numCache>
            </c:numRef>
          </c:xVal>
          <c:yVal>
            <c:numRef>
              <c:f>Aufwandschätzung!$A$4:$A$18</c:f>
              <c:numCache>
                <c:formatCode>0%</c:formatCode>
                <c:ptCount val="15"/>
                <c:pt idx="0">
                  <c:v>0.02</c:v>
                </c:pt>
                <c:pt idx="1">
                  <c:v>0.1</c:v>
                </c:pt>
                <c:pt idx="2">
                  <c:v>0.16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0.84</c:v>
                </c:pt>
                <c:pt idx="13">
                  <c:v>0.9</c:v>
                </c:pt>
                <c:pt idx="14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5-4081-939E-40512FE7D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31056"/>
        <c:axId val="409725568"/>
      </c:scatterChart>
      <c:valAx>
        <c:axId val="40973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de-DE"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Aufwand</a:t>
                </a:r>
              </a:p>
            </c:rich>
          </c:tx>
          <c:layout>
            <c:manualLayout>
              <c:xMode val="edge"/>
              <c:yMode val="edge"/>
              <c:x val="0.48570856123900541"/>
              <c:y val="0.880265458914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de-DE"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725568"/>
        <c:crosses val="autoZero"/>
        <c:crossBetween val="midCat"/>
      </c:valAx>
      <c:valAx>
        <c:axId val="4097255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de-DE"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Zusagesicherheit</a:t>
                </a:r>
              </a:p>
            </c:rich>
          </c:tx>
          <c:layout>
            <c:manualLayout>
              <c:xMode val="edge"/>
              <c:yMode val="edge"/>
              <c:x val="1.904763812920332E-2"/>
              <c:y val="0.2658253163793478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de-DE"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7310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>
      <c:oddHeader>&amp;L&amp;I&amp;ZGeschätzter Projektaufwand&amp;RLV: Aufwandschätzverfahren für IKT Projekte</c:oddHeader>
      <c:oddFooter>&amp;L(c) 2006 DI(FH) Sven Schweiger&amp;R&amp;S / &amp;A</c:oddFooter>
    </c:headerFooter>
    <c:pageMargins b="0.98425196899999956" l="0.78740157499999996" r="0.78740157499999996" t="0.98425196899999956" header="0.49212598450000145" footer="0.49212598450000145"/>
    <c:pageSetup paperSize="9" orientation="landscape"/>
    <c:legacyDrawingHF r:id="rId1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66674</xdr:rowOff>
    </xdr:from>
    <xdr:to>
      <xdr:col>12</xdr:col>
      <xdr:colOff>0</xdr:colOff>
      <xdr:row>21</xdr:row>
      <xdr:rowOff>140369</xdr:rowOff>
    </xdr:to>
    <xdr:sp macro="" textlink="">
      <xdr:nvSpPr>
        <xdr:cNvPr id="9218" name="Text 1">
          <a:extLst>
            <a:ext uri="{FF2B5EF4-FFF2-40B4-BE49-F238E27FC236}">
              <a16:creationId xmlns:a16="http://schemas.microsoft.com/office/drawing/2014/main" id="{00000000-0008-0000-0000-000002240000}"/>
            </a:ext>
          </a:extLst>
        </xdr:cNvPr>
        <xdr:cNvSpPr txBox="1">
          <a:spLocks noChangeArrowheads="1"/>
        </xdr:cNvSpPr>
      </xdr:nvSpPr>
      <xdr:spPr bwMode="auto">
        <a:xfrm>
          <a:off x="133350" y="66674"/>
          <a:ext cx="9010650" cy="344253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de-DE" sz="1100" b="1" i="0">
              <a:latin typeface="+mn-lt"/>
              <a:ea typeface="+mn-ea"/>
              <a:cs typeface="+mn-cs"/>
            </a:rPr>
            <a:t>DAG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PERT </a:t>
          </a:r>
          <a:r>
            <a:rPr lang="de-AT" sz="1100" b="0" i="0">
              <a:latin typeface="+mn-lt"/>
              <a:ea typeface="+mn-ea"/>
              <a:cs typeface="+mn-cs"/>
            </a:rPr>
            <a:t>steht für:</a:t>
          </a:r>
          <a:r>
            <a:rPr lang="de-AT" sz="1100" b="1" i="0">
              <a:latin typeface="+mn-lt"/>
              <a:ea typeface="+mn-ea"/>
              <a:cs typeface="+mn-cs"/>
            </a:rPr>
            <a:t> D</a:t>
          </a:r>
          <a:r>
            <a:rPr lang="de-AT" sz="1100" b="0" i="0">
              <a:latin typeface="+mn-lt"/>
              <a:ea typeface="+mn-ea"/>
              <a:cs typeface="+mn-cs"/>
            </a:rPr>
            <a:t>elphi </a:t>
          </a:r>
          <a:r>
            <a:rPr lang="de-AT" sz="1100" b="1" i="0">
              <a:latin typeface="+mn-lt"/>
              <a:ea typeface="+mn-ea"/>
              <a:cs typeface="+mn-cs"/>
            </a:rPr>
            <a:t>A</a:t>
          </a:r>
          <a:r>
            <a:rPr lang="de-AT" sz="1100" b="0" i="0">
              <a:latin typeface="+mn-lt"/>
              <a:ea typeface="+mn-ea"/>
              <a:cs typeface="+mn-cs"/>
            </a:rPr>
            <a:t>ufwandschätzung in </a:t>
          </a:r>
          <a:r>
            <a:rPr lang="de-AT" sz="1100" b="1" i="0">
              <a:latin typeface="+mn-lt"/>
              <a:ea typeface="+mn-ea"/>
              <a:cs typeface="+mn-cs"/>
            </a:rPr>
            <a:t>G</a:t>
          </a:r>
          <a:r>
            <a:rPr lang="de-AT" sz="1100" b="0" i="0">
              <a:latin typeface="+mn-lt"/>
              <a:ea typeface="+mn-ea"/>
              <a:cs typeface="+mn-cs"/>
            </a:rPr>
            <a:t>ruppen</a:t>
          </a:r>
          <a:r>
            <a:rPr lang="de-AT" sz="1100" b="0" i="0" baseline="0">
              <a:latin typeface="+mn-lt"/>
              <a:ea typeface="+mn-ea"/>
              <a:cs typeface="+mn-cs"/>
            </a:rPr>
            <a:t> unter Berücksichtigung von 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  </a:t>
          </a:r>
          <a:r>
            <a:rPr lang="de-AT" sz="1100" b="0" i="0">
              <a:latin typeface="+mn-lt"/>
              <a:ea typeface="+mn-ea"/>
              <a:cs typeface="+mn-cs"/>
            </a:rPr>
            <a:t>(</a:t>
          </a:r>
          <a:r>
            <a:rPr lang="de-AT" sz="1100" b="0" i="0" baseline="0">
              <a:latin typeface="+mn-lt"/>
              <a:ea typeface="+mn-ea"/>
              <a:cs typeface="+mn-cs"/>
            </a:rPr>
            <a:t>Standardabweichung) mit </a:t>
          </a:r>
          <a:r>
            <a:rPr lang="de-AT" sz="1100" b="1" i="0" baseline="0">
              <a:latin typeface="+mn-lt"/>
              <a:ea typeface="+mn-ea"/>
              <a:cs typeface="+mn-cs"/>
            </a:rPr>
            <a:t>PERT</a:t>
          </a:r>
          <a:r>
            <a:rPr lang="de-AT" sz="1100" b="0" i="0" baseline="0">
              <a:latin typeface="+mn-lt"/>
              <a:ea typeface="+mn-ea"/>
              <a:cs typeface="+mn-cs"/>
            </a:rPr>
            <a:t> (Program Evaluation and Review Technique).</a:t>
          </a:r>
          <a:r>
            <a:rPr lang="de-AT" sz="1100" b="1" i="0">
              <a:latin typeface="+mn-lt"/>
              <a:ea typeface="+mn-ea"/>
              <a:cs typeface="+mn-cs"/>
            </a:rPr>
            <a:t> </a:t>
          </a:r>
          <a:r>
            <a:rPr lang="de-AT" sz="1100" b="1" i="0">
              <a:effectLst/>
              <a:latin typeface="+mn-lt"/>
              <a:ea typeface="+mn-ea"/>
              <a:cs typeface="+mn-cs"/>
            </a:rPr>
            <a:t>Die Version 2016_slim</a:t>
          </a:r>
          <a:r>
            <a:rPr lang="de-AT" sz="1100" b="1" i="0" baseline="0">
              <a:effectLst/>
              <a:latin typeface="+mn-lt"/>
              <a:ea typeface="+mn-ea"/>
              <a:cs typeface="+mn-cs"/>
            </a:rPr>
            <a:t> wurde gegenüber der Version 2016_full stark vereinfacht, um einen besseren Einstieg in die Verwendung zu ermöglichen. </a:t>
          </a:r>
          <a:endParaRPr lang="de-DE" sz="1100" b="1" i="0">
            <a:latin typeface="+mn-lt"/>
            <a:ea typeface="+mn-ea"/>
            <a:cs typeface="+mn-cs"/>
          </a:endParaRPr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Für dieses Schätzwerkzeug wurden ein Delphi Verfahren, PERT, Storypoints, T-Shirt Sizing und andere Schätzverfahren kombiniert.</a:t>
          </a:r>
          <a:endParaRPr lang="de-DE" sz="1000"/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Beachten Sie die dazugehörige Anleitung!</a:t>
          </a:r>
          <a:endParaRPr lang="de-DE" sz="1000"/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- Schätzung</a:t>
          </a:r>
          <a:r>
            <a:rPr lang="de-DE" sz="1100" b="0" i="0" baseline="0">
              <a:latin typeface="+mn-lt"/>
              <a:ea typeface="+mn-ea"/>
              <a:cs typeface="+mn-cs"/>
            </a:rPr>
            <a:t> in Personenstunden und in abstrakten Sorypoints</a:t>
          </a:r>
          <a:endParaRPr lang="de-DE" sz="1000"/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- Integration von T-Shirt Sizing </a:t>
          </a:r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Der Blattschutz ist aktiviert, damit Sie nicht unabsichtlich Formeln überschreiben können. Bereiche für Benutzereingaben sind freigegeben. </a:t>
          </a:r>
          <a:endParaRPr lang="de-DE" sz="1000"/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Copyright: CSS Computer-Systems-Support GmbH, Dipl.-Ing.(FH) Sven Schweiger 2007-2016. </a:t>
          </a:r>
          <a:endParaRPr lang="de-DE" sz="1100" b="0" i="0"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19</xdr:row>
      <xdr:rowOff>66676</xdr:rowOff>
    </xdr:from>
    <xdr:to>
      <xdr:col>4</xdr:col>
      <xdr:colOff>1419226</xdr:colOff>
      <xdr:row>46</xdr:row>
      <xdr:rowOff>0</xdr:rowOff>
    </xdr:to>
    <xdr:graphicFrame macro="">
      <xdr:nvGraphicFramePr>
        <xdr:cNvPr id="6162" name="Chart 11">
          <a:extLst>
            <a:ext uri="{FF2B5EF4-FFF2-40B4-BE49-F238E27FC236}">
              <a16:creationId xmlns:a16="http://schemas.microsoft.com/office/drawing/2014/main" id="{00000000-0008-0000-02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I27"/>
  <sheetViews>
    <sheetView zoomScale="95" workbookViewId="0">
      <selection activeCell="I31" sqref="I31"/>
    </sheetView>
  </sheetViews>
  <sheetFormatPr defaultColWidth="11.42578125" defaultRowHeight="12.75" x14ac:dyDescent="0.2"/>
  <cols>
    <col min="1" max="16384" width="11.42578125" style="4"/>
  </cols>
  <sheetData>
    <row r="1" spans="1:9" x14ac:dyDescent="0.2">
      <c r="A1"/>
      <c r="B1"/>
      <c r="C1"/>
      <c r="D1"/>
      <c r="E1"/>
      <c r="F1"/>
      <c r="G1"/>
      <c r="H1"/>
      <c r="I1"/>
    </row>
    <row r="2" spans="1:9" x14ac:dyDescent="0.2">
      <c r="A2"/>
      <c r="B2"/>
      <c r="C2"/>
      <c r="D2"/>
      <c r="E2"/>
      <c r="F2"/>
      <c r="G2"/>
      <c r="H2"/>
      <c r="I2"/>
    </row>
    <row r="3" spans="1:9" x14ac:dyDescent="0.2">
      <c r="A3"/>
      <c r="B3"/>
      <c r="C3"/>
      <c r="D3"/>
      <c r="E3"/>
      <c r="F3"/>
      <c r="G3"/>
      <c r="H3"/>
      <c r="I3"/>
    </row>
    <row r="4" spans="1:9" x14ac:dyDescent="0.2">
      <c r="A4"/>
      <c r="B4"/>
      <c r="C4"/>
      <c r="D4"/>
      <c r="E4"/>
      <c r="F4"/>
      <c r="G4"/>
      <c r="H4"/>
      <c r="I4"/>
    </row>
    <row r="5" spans="1:9" x14ac:dyDescent="0.2">
      <c r="A5"/>
      <c r="B5"/>
      <c r="C5"/>
      <c r="D5"/>
      <c r="E5"/>
      <c r="F5"/>
      <c r="G5"/>
      <c r="H5"/>
      <c r="I5"/>
    </row>
    <row r="6" spans="1:9" x14ac:dyDescent="0.2">
      <c r="A6"/>
      <c r="B6"/>
      <c r="C6"/>
      <c r="D6"/>
      <c r="E6"/>
      <c r="F6"/>
      <c r="G6"/>
      <c r="H6"/>
      <c r="I6"/>
    </row>
    <row r="7" spans="1:9" x14ac:dyDescent="0.2">
      <c r="A7"/>
      <c r="B7"/>
      <c r="C7"/>
      <c r="D7"/>
      <c r="E7"/>
      <c r="F7"/>
      <c r="G7"/>
      <c r="H7"/>
      <c r="I7"/>
    </row>
    <row r="8" spans="1:9" x14ac:dyDescent="0.2">
      <c r="A8"/>
      <c r="B8"/>
      <c r="C8"/>
      <c r="D8"/>
      <c r="E8"/>
      <c r="F8"/>
      <c r="G8"/>
      <c r="H8"/>
      <c r="I8"/>
    </row>
    <row r="9" spans="1:9" x14ac:dyDescent="0.2">
      <c r="A9"/>
      <c r="B9"/>
      <c r="C9"/>
      <c r="D9"/>
      <c r="E9"/>
      <c r="F9"/>
      <c r="G9"/>
      <c r="H9"/>
      <c r="I9"/>
    </row>
    <row r="10" spans="1:9" x14ac:dyDescent="0.2">
      <c r="A10"/>
      <c r="B10"/>
      <c r="C10"/>
      <c r="D10"/>
      <c r="E10"/>
      <c r="F10"/>
      <c r="G10"/>
      <c r="H10"/>
      <c r="I10"/>
    </row>
    <row r="11" spans="1:9" x14ac:dyDescent="0.2">
      <c r="A11"/>
      <c r="B11"/>
      <c r="C11"/>
      <c r="D11"/>
      <c r="E11"/>
      <c r="F11"/>
      <c r="G11"/>
      <c r="H11"/>
      <c r="I11"/>
    </row>
    <row r="12" spans="1:9" x14ac:dyDescent="0.2">
      <c r="A12"/>
      <c r="B12"/>
      <c r="C12"/>
      <c r="D12"/>
      <c r="E12"/>
      <c r="F12"/>
      <c r="G12"/>
      <c r="H12"/>
      <c r="I12"/>
    </row>
    <row r="13" spans="1:9" x14ac:dyDescent="0.2">
      <c r="A13"/>
      <c r="B13"/>
      <c r="C13"/>
      <c r="D13"/>
      <c r="E13"/>
      <c r="F13"/>
      <c r="G13"/>
      <c r="H13"/>
      <c r="I13"/>
    </row>
    <row r="14" spans="1:9" x14ac:dyDescent="0.2">
      <c r="A14"/>
      <c r="B14"/>
      <c r="C14"/>
      <c r="D14"/>
      <c r="E14"/>
      <c r="F14"/>
      <c r="G14"/>
      <c r="H14"/>
      <c r="I14"/>
    </row>
    <row r="15" spans="1:9" x14ac:dyDescent="0.2">
      <c r="A15"/>
      <c r="B15"/>
      <c r="C15"/>
      <c r="D15"/>
      <c r="E15"/>
      <c r="F15"/>
      <c r="G15"/>
      <c r="H15"/>
      <c r="I15"/>
    </row>
    <row r="16" spans="1:9" x14ac:dyDescent="0.2">
      <c r="A16"/>
      <c r="B16"/>
      <c r="C16"/>
      <c r="D16"/>
      <c r="E16"/>
      <c r="F16"/>
      <c r="G16"/>
      <c r="H16"/>
      <c r="I16"/>
    </row>
    <row r="17" spans="1:9" x14ac:dyDescent="0.2">
      <c r="A17"/>
      <c r="B17"/>
      <c r="C17"/>
      <c r="D17"/>
      <c r="E17"/>
      <c r="F17"/>
      <c r="G17"/>
      <c r="H17"/>
      <c r="I17"/>
    </row>
    <row r="18" spans="1:9" x14ac:dyDescent="0.2">
      <c r="A18"/>
      <c r="B18"/>
      <c r="C18"/>
      <c r="D18"/>
      <c r="E18"/>
      <c r="F18"/>
      <c r="G18"/>
      <c r="H18"/>
      <c r="I18"/>
    </row>
    <row r="19" spans="1:9" x14ac:dyDescent="0.2">
      <c r="A19"/>
      <c r="B19"/>
      <c r="C19"/>
      <c r="D19"/>
      <c r="E19"/>
      <c r="F19"/>
      <c r="G19"/>
      <c r="H19"/>
      <c r="I19"/>
    </row>
    <row r="20" spans="1:9" x14ac:dyDescent="0.2">
      <c r="A20"/>
      <c r="B20"/>
      <c r="C20"/>
      <c r="D20"/>
      <c r="E20"/>
      <c r="F20"/>
      <c r="G20"/>
      <c r="H20"/>
      <c r="I20"/>
    </row>
    <row r="21" spans="1:9" x14ac:dyDescent="0.2">
      <c r="A21"/>
      <c r="B21"/>
      <c r="C21"/>
      <c r="D21"/>
      <c r="E21"/>
      <c r="F21"/>
      <c r="G21"/>
      <c r="H21"/>
      <c r="I21"/>
    </row>
    <row r="22" spans="1:9" x14ac:dyDescent="0.2">
      <c r="A22"/>
      <c r="B22"/>
      <c r="C22"/>
      <c r="D22"/>
      <c r="E22"/>
      <c r="F22"/>
      <c r="G22"/>
      <c r="H22"/>
      <c r="I22"/>
    </row>
    <row r="23" spans="1:9" x14ac:dyDescent="0.2">
      <c r="A23"/>
      <c r="B23"/>
      <c r="C23"/>
      <c r="D23"/>
      <c r="E23"/>
      <c r="F23"/>
      <c r="G23"/>
      <c r="H23"/>
      <c r="I23"/>
    </row>
    <row r="24" spans="1:9" x14ac:dyDescent="0.2">
      <c r="A24"/>
      <c r="B24"/>
      <c r="C24"/>
      <c r="D24"/>
      <c r="E24"/>
      <c r="F24"/>
      <c r="G24"/>
      <c r="H24"/>
      <c r="I24"/>
    </row>
    <row r="25" spans="1:9" x14ac:dyDescent="0.2">
      <c r="A25"/>
      <c r="B25"/>
      <c r="C25"/>
      <c r="D25"/>
      <c r="E25"/>
      <c r="F25"/>
      <c r="G25"/>
      <c r="H25"/>
      <c r="I25"/>
    </row>
    <row r="26" spans="1:9" x14ac:dyDescent="0.2">
      <c r="A26"/>
      <c r="B26"/>
      <c r="C26"/>
      <c r="D26"/>
      <c r="E26"/>
      <c r="F26"/>
      <c r="G26"/>
      <c r="H26"/>
      <c r="I26"/>
    </row>
    <row r="27" spans="1:9" x14ac:dyDescent="0.2">
      <c r="A27"/>
      <c r="B27"/>
      <c r="C27"/>
      <c r="D27"/>
      <c r="E27"/>
      <c r="F27"/>
      <c r="G27"/>
      <c r="H27"/>
      <c r="I27"/>
    </row>
  </sheetData>
  <sheetProtection password="ECC3" sheet="1" objects="1" scenarios="1" selectLockedCells="1" selectUnlockedCells="1"/>
  <phoneticPr fontId="8" type="noConversion"/>
  <pageMargins left="0.78740157499999996" right="0.78740157499999996" top="0.984251969" bottom="0.984251969" header="0.4921259845" footer="0.4921259845"/>
  <pageSetup paperSize="9" scale="88" orientation="landscape" r:id="rId1"/>
  <headerFooter alignWithMargins="0">
    <oddHeader>&amp;L&amp;G&amp;CKurzanleitung&amp;RLV: Aufwandschätzverfahren für IKT Projekte</oddHeader>
    <oddFooter>&amp;L(c) 2006 DI(FH) Sven Schweiger&amp;R&amp;P /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>
    <pageSetUpPr fitToPage="1"/>
  </sheetPr>
  <dimension ref="A1:Q358"/>
  <sheetViews>
    <sheetView tabSelected="1" topLeftCell="A2" zoomScale="85" zoomScaleNormal="85" zoomScaleSheetLayoutView="100" workbookViewId="0">
      <selection activeCell="C6" sqref="C6"/>
    </sheetView>
  </sheetViews>
  <sheetFormatPr defaultColWidth="11.42578125" defaultRowHeight="12.75" x14ac:dyDescent="0.2"/>
  <cols>
    <col min="1" max="1" width="7.28515625" style="136" customWidth="1"/>
    <col min="2" max="2" width="18.28515625" style="137" customWidth="1"/>
    <col min="3" max="3" width="29.85546875" style="51" bestFit="1" customWidth="1"/>
    <col min="4" max="4" width="35.5703125" style="51" customWidth="1"/>
    <col min="5" max="5" width="12.85546875" style="123" customWidth="1"/>
    <col min="6" max="6" width="11.5703125" style="123" customWidth="1"/>
    <col min="7" max="7" width="14.42578125" style="123" customWidth="1"/>
    <col min="8" max="8" width="41.5703125" style="51" customWidth="1"/>
    <col min="9" max="9" width="12.7109375" style="62" customWidth="1"/>
    <col min="10" max="10" width="13.7109375" style="63" customWidth="1"/>
    <col min="11" max="11" width="11.140625" style="52" customWidth="1"/>
    <col min="12" max="12" width="9.5703125" style="61" customWidth="1"/>
    <col min="13" max="13" width="14.28515625" style="64" customWidth="1"/>
    <col min="14" max="14" width="11.5703125" style="127" customWidth="1"/>
    <col min="15" max="15" width="11.42578125" style="119"/>
    <col min="16" max="16" width="14.85546875" style="51" customWidth="1"/>
    <col min="17" max="17" width="16.5703125" style="120" bestFit="1" customWidth="1"/>
    <col min="18" max="16384" width="11.42578125" style="51"/>
  </cols>
  <sheetData>
    <row r="1" spans="1:17" s="138" customFormat="1" ht="21" customHeight="1" thickBot="1" x14ac:dyDescent="0.25">
      <c r="A1" s="146" t="s">
        <v>80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8"/>
      <c r="O1" s="146" t="s">
        <v>81</v>
      </c>
      <c r="P1" s="147"/>
      <c r="Q1" s="148"/>
    </row>
    <row r="2" spans="1:17" s="53" customFormat="1" ht="60" x14ac:dyDescent="0.2">
      <c r="A2" s="130" t="s">
        <v>25</v>
      </c>
      <c r="B2" s="104" t="s">
        <v>77</v>
      </c>
      <c r="C2" s="104" t="s">
        <v>78</v>
      </c>
      <c r="D2" s="104" t="s">
        <v>76</v>
      </c>
      <c r="E2" s="128" t="s">
        <v>72</v>
      </c>
      <c r="F2" s="105" t="s">
        <v>74</v>
      </c>
      <c r="G2" s="105" t="s">
        <v>73</v>
      </c>
      <c r="H2" s="106" t="s">
        <v>75</v>
      </c>
      <c r="I2" s="107" t="s">
        <v>79</v>
      </c>
      <c r="J2" s="108" t="s">
        <v>28</v>
      </c>
      <c r="K2" s="109" t="s">
        <v>70</v>
      </c>
      <c r="L2" s="107" t="s">
        <v>69</v>
      </c>
      <c r="M2" s="110" t="s">
        <v>82</v>
      </c>
      <c r="N2" s="113" t="s">
        <v>71</v>
      </c>
      <c r="O2" s="112" t="s">
        <v>66</v>
      </c>
      <c r="P2" s="111" t="s">
        <v>67</v>
      </c>
      <c r="Q2" s="113" t="s">
        <v>68</v>
      </c>
    </row>
    <row r="3" spans="1:17" s="60" customFormat="1" ht="15.75" thickBot="1" x14ac:dyDescent="0.25">
      <c r="A3" s="131"/>
      <c r="B3" s="54"/>
      <c r="C3" s="54"/>
      <c r="D3" s="54"/>
      <c r="E3" s="129">
        <f>SUM(E4:E10001)</f>
        <v>172</v>
      </c>
      <c r="F3" s="55">
        <f>SUM(F4:F10001)</f>
        <v>252</v>
      </c>
      <c r="G3" s="55">
        <f>SUM(G4:G10001)</f>
        <v>372</v>
      </c>
      <c r="H3" s="56"/>
      <c r="I3" s="57">
        <f>SUM(I4:I10001)</f>
        <v>258.66666666666663</v>
      </c>
      <c r="J3" s="58">
        <f>SUM(J4:J10001)</f>
        <v>258.66666666666663</v>
      </c>
      <c r="K3" s="57"/>
      <c r="L3" s="57"/>
      <c r="M3" s="103">
        <f>N3^(1/2)</f>
        <v>8.432740427115677</v>
      </c>
      <c r="N3" s="121">
        <f>SUM(N4:N10001)</f>
        <v>71.1111111111111</v>
      </c>
      <c r="O3" s="114"/>
      <c r="P3" s="59"/>
      <c r="Q3" s="115"/>
    </row>
    <row r="4" spans="1:17" ht="13.5" thickBot="1" x14ac:dyDescent="0.25">
      <c r="A4" s="132"/>
      <c r="B4" s="133"/>
      <c r="C4" s="143" t="s">
        <v>116</v>
      </c>
      <c r="D4" s="143"/>
      <c r="E4" s="144"/>
      <c r="F4" s="144"/>
      <c r="G4" s="144"/>
      <c r="I4" s="62" t="str">
        <f t="shared" ref="I4:I26" si="0">IF(OR(E4="",F4="",G4=""),"",(E4+(4*F4)+G4)/6)</f>
        <v/>
      </c>
      <c r="J4" s="63" t="str">
        <f t="shared" ref="J4" si="1">IF(I4="","",I4*storypoints_kalibrierung)</f>
        <v/>
      </c>
      <c r="K4" s="52">
        <v>99.73</v>
      </c>
      <c r="L4" s="61">
        <f t="shared" ref="L4" si="2">INDEX(prozentsatz_divisor,(MATCH(K4,prozentsatz_divisor_prozent,-1)+1),2)</f>
        <v>6</v>
      </c>
      <c r="M4" s="64" t="str">
        <f t="shared" ref="M4:M26" si="3">IF(I4="","",((G4-E4)/L4)*storypoints_kalibrierung)</f>
        <v/>
      </c>
      <c r="N4" s="122" t="str">
        <f t="shared" ref="N4" si="4">IF(I4="","",M4^2)</f>
        <v/>
      </c>
      <c r="O4" s="116" t="str">
        <f t="shared" ref="O4:O66" si="5">IF(J4="","",INDEX(storypoints_kalibrierung_shirtsizes, MATCH(I4,storypoints_kalibrierung_aufsize,-1),3))</f>
        <v/>
      </c>
      <c r="P4" s="144"/>
      <c r="Q4" s="118" t="str">
        <f t="shared" ref="Q4" si="6">IF(OR(O4="",P4=""),"",INDEX(businessvalue_kalibrierung, MATCH(O4,businessvalue_kalibrierung_aufwand,0),MATCH(P4,businessvalue_kalibrierung_businesswert,0)))</f>
        <v/>
      </c>
    </row>
    <row r="5" spans="1:17" ht="57.75" thickBot="1" x14ac:dyDescent="0.25">
      <c r="A5" s="135"/>
      <c r="B5" s="133"/>
      <c r="C5" s="143"/>
      <c r="D5" s="142" t="s">
        <v>98</v>
      </c>
      <c r="E5" s="145">
        <v>24</v>
      </c>
      <c r="F5" s="145">
        <v>28</v>
      </c>
      <c r="G5" s="145">
        <v>36</v>
      </c>
      <c r="I5" s="62">
        <f t="shared" si="0"/>
        <v>28.666666666666668</v>
      </c>
      <c r="J5" s="63">
        <f t="shared" ref="J5:J68" si="7">IF(I5="","",I5*storypoints_kalibrierung)</f>
        <v>28.666666666666668</v>
      </c>
      <c r="K5" s="52">
        <v>99.73</v>
      </c>
      <c r="L5" s="61">
        <f t="shared" ref="L5:L32" si="8">INDEX(prozentsatz_divisor,(MATCH(K5,prozentsatz_divisor_prozent,-1)+1),2)</f>
        <v>6</v>
      </c>
      <c r="M5" s="64">
        <f t="shared" si="3"/>
        <v>2</v>
      </c>
      <c r="N5" s="122">
        <f t="shared" ref="N5:N68" si="9">IF(I5="","",M5^2)</f>
        <v>4</v>
      </c>
      <c r="O5" s="116" t="str">
        <f t="shared" si="5"/>
        <v>L</v>
      </c>
      <c r="P5" s="145" t="s">
        <v>35</v>
      </c>
      <c r="Q5" s="118" t="str">
        <f t="shared" ref="Q5" si="10">IF(OR(O5="",P5=""),"",INDEX(businessvalue_kalibrierung, MATCH(O5,businessvalue_kalibrierung_aufwand,0),MATCH(P5,businessvalue_kalibrierung_businesswert,0)))</f>
        <v>XXL</v>
      </c>
    </row>
    <row r="6" spans="1:17" ht="57.75" thickBot="1" x14ac:dyDescent="0.25">
      <c r="A6" s="132"/>
      <c r="B6" s="133"/>
      <c r="C6" s="143"/>
      <c r="D6" s="142" t="s">
        <v>99</v>
      </c>
      <c r="E6" s="145">
        <v>8</v>
      </c>
      <c r="F6" s="145">
        <v>12</v>
      </c>
      <c r="G6" s="145">
        <v>28</v>
      </c>
      <c r="I6" s="62">
        <f t="shared" si="0"/>
        <v>14</v>
      </c>
      <c r="J6" s="63">
        <f t="shared" si="7"/>
        <v>14</v>
      </c>
      <c r="K6" s="52">
        <v>99.73</v>
      </c>
      <c r="L6" s="61">
        <f t="shared" si="8"/>
        <v>6</v>
      </c>
      <c r="M6" s="64">
        <f t="shared" si="3"/>
        <v>3.3333333333333335</v>
      </c>
      <c r="N6" s="122">
        <f t="shared" si="9"/>
        <v>11.111111111111112</v>
      </c>
      <c r="O6" s="116" t="str">
        <f t="shared" si="5"/>
        <v>L</v>
      </c>
      <c r="P6" s="145" t="s">
        <v>34</v>
      </c>
      <c r="Q6" s="118" t="str">
        <f t="shared" ref="Q6:Q32" si="11">IF(OR(O6="",P6=""),"",INDEX(businessvalue_kalibrierung, MATCH(O6,businessvalue_kalibrierung_aufwand,0),MATCH(P6,businessvalue_kalibrierung_businesswert,0)))</f>
        <v>XL</v>
      </c>
    </row>
    <row r="7" spans="1:17" ht="43.5" thickBot="1" x14ac:dyDescent="0.25">
      <c r="A7" s="132"/>
      <c r="B7" s="133"/>
      <c r="C7" s="143"/>
      <c r="D7" s="142" t="s">
        <v>100</v>
      </c>
      <c r="E7" s="145">
        <v>8</v>
      </c>
      <c r="F7" s="145">
        <v>8</v>
      </c>
      <c r="G7" s="145">
        <v>12</v>
      </c>
      <c r="I7" s="62">
        <f t="shared" si="0"/>
        <v>8.6666666666666661</v>
      </c>
      <c r="J7" s="63">
        <f t="shared" si="7"/>
        <v>8.6666666666666661</v>
      </c>
      <c r="K7" s="52">
        <v>99.73</v>
      </c>
      <c r="L7" s="61">
        <f t="shared" si="8"/>
        <v>6</v>
      </c>
      <c r="M7" s="64">
        <f t="shared" si="3"/>
        <v>0.66666666666666663</v>
      </c>
      <c r="N7" s="122">
        <f t="shared" si="9"/>
        <v>0.44444444444444442</v>
      </c>
      <c r="O7" s="116" t="str">
        <f t="shared" si="5"/>
        <v>L</v>
      </c>
      <c r="P7" s="145" t="s">
        <v>31</v>
      </c>
      <c r="Q7" s="118" t="str">
        <f t="shared" si="11"/>
        <v>XS</v>
      </c>
    </row>
    <row r="8" spans="1:17" ht="43.5" thickBot="1" x14ac:dyDescent="0.25">
      <c r="A8" s="132"/>
      <c r="B8" s="51"/>
      <c r="C8" s="143"/>
      <c r="D8" s="142" t="s">
        <v>101</v>
      </c>
      <c r="E8" s="145">
        <v>8</v>
      </c>
      <c r="F8" s="145">
        <v>12</v>
      </c>
      <c r="G8" s="145">
        <v>24</v>
      </c>
      <c r="I8" s="62">
        <f t="shared" si="0"/>
        <v>13.333333333333334</v>
      </c>
      <c r="J8" s="63">
        <f t="shared" si="7"/>
        <v>13.333333333333334</v>
      </c>
      <c r="K8" s="52">
        <v>99.73</v>
      </c>
      <c r="L8" s="61">
        <f t="shared" si="8"/>
        <v>6</v>
      </c>
      <c r="M8" s="64">
        <f t="shared" si="3"/>
        <v>2.6666666666666665</v>
      </c>
      <c r="N8" s="122">
        <f t="shared" si="9"/>
        <v>7.1111111111111107</v>
      </c>
      <c r="O8" s="116" t="str">
        <f t="shared" si="5"/>
        <v>L</v>
      </c>
      <c r="P8" s="145" t="s">
        <v>31</v>
      </c>
      <c r="Q8" s="118" t="str">
        <f t="shared" si="11"/>
        <v>XS</v>
      </c>
    </row>
    <row r="9" spans="1:17" ht="43.5" thickBot="1" x14ac:dyDescent="0.25">
      <c r="A9" s="132"/>
      <c r="B9" s="133"/>
      <c r="C9" s="143"/>
      <c r="D9" s="142" t="s">
        <v>102</v>
      </c>
      <c r="E9" s="145">
        <v>4</v>
      </c>
      <c r="F9" s="145">
        <v>8</v>
      </c>
      <c r="G9" s="145">
        <v>12</v>
      </c>
      <c r="I9" s="62">
        <f t="shared" si="0"/>
        <v>8</v>
      </c>
      <c r="J9" s="63">
        <f t="shared" si="7"/>
        <v>8</v>
      </c>
      <c r="K9" s="52">
        <v>99.73</v>
      </c>
      <c r="L9" s="61">
        <f t="shared" si="8"/>
        <v>6</v>
      </c>
      <c r="M9" s="64">
        <f t="shared" si="3"/>
        <v>1.3333333333333333</v>
      </c>
      <c r="N9" s="122">
        <f t="shared" si="9"/>
        <v>1.7777777777777777</v>
      </c>
      <c r="O9" s="116" t="str">
        <f t="shared" si="5"/>
        <v>M</v>
      </c>
      <c r="P9" s="145" t="s">
        <v>30</v>
      </c>
      <c r="Q9" s="118" t="str">
        <f t="shared" si="11"/>
        <v>XS</v>
      </c>
    </row>
    <row r="10" spans="1:17" ht="13.5" thickBot="1" x14ac:dyDescent="0.25">
      <c r="A10" s="132"/>
      <c r="B10" s="51"/>
      <c r="C10" s="143"/>
      <c r="D10" s="143"/>
      <c r="E10" s="144"/>
      <c r="F10" s="144"/>
      <c r="G10" s="144"/>
      <c r="I10" s="62" t="str">
        <f t="shared" si="0"/>
        <v/>
      </c>
      <c r="J10" s="63" t="str">
        <f t="shared" si="7"/>
        <v/>
      </c>
      <c r="K10" s="52">
        <v>99.73</v>
      </c>
      <c r="L10" s="61">
        <f t="shared" si="8"/>
        <v>6</v>
      </c>
      <c r="M10" s="64" t="str">
        <f t="shared" si="3"/>
        <v/>
      </c>
      <c r="N10" s="122" t="str">
        <f t="shared" si="9"/>
        <v/>
      </c>
      <c r="O10" s="116" t="str">
        <f t="shared" si="5"/>
        <v/>
      </c>
      <c r="P10" s="144"/>
      <c r="Q10" s="118" t="str">
        <f t="shared" si="11"/>
        <v/>
      </c>
    </row>
    <row r="11" spans="1:17" ht="13.5" thickBot="1" x14ac:dyDescent="0.25">
      <c r="A11" s="132"/>
      <c r="B11" s="133"/>
      <c r="C11" s="143" t="s">
        <v>95</v>
      </c>
      <c r="D11" s="143"/>
      <c r="E11" s="144"/>
      <c r="F11" s="144"/>
      <c r="G11" s="144"/>
      <c r="I11" s="62" t="str">
        <f t="shared" si="0"/>
        <v/>
      </c>
      <c r="J11" s="63" t="str">
        <f t="shared" si="7"/>
        <v/>
      </c>
      <c r="K11" s="52">
        <v>99.73</v>
      </c>
      <c r="L11" s="61">
        <f t="shared" si="8"/>
        <v>6</v>
      </c>
      <c r="M11" s="64" t="str">
        <f t="shared" si="3"/>
        <v/>
      </c>
      <c r="N11" s="122" t="str">
        <f t="shared" si="9"/>
        <v/>
      </c>
      <c r="O11" s="116" t="str">
        <f t="shared" si="5"/>
        <v/>
      </c>
      <c r="P11" s="144"/>
      <c r="Q11" s="118" t="str">
        <f t="shared" si="11"/>
        <v/>
      </c>
    </row>
    <row r="12" spans="1:17" ht="43.5" thickBot="1" x14ac:dyDescent="0.25">
      <c r="A12" s="132"/>
      <c r="B12" s="133"/>
      <c r="C12" s="143"/>
      <c r="D12" s="142" t="s">
        <v>103</v>
      </c>
      <c r="E12" s="145">
        <v>20</v>
      </c>
      <c r="F12" s="145">
        <v>28</v>
      </c>
      <c r="G12" s="145">
        <v>36</v>
      </c>
      <c r="I12" s="62">
        <f t="shared" si="0"/>
        <v>28</v>
      </c>
      <c r="J12" s="63">
        <f t="shared" si="7"/>
        <v>28</v>
      </c>
      <c r="K12" s="52">
        <v>99.73</v>
      </c>
      <c r="L12" s="61">
        <f t="shared" si="8"/>
        <v>6</v>
      </c>
      <c r="M12" s="64">
        <f t="shared" si="3"/>
        <v>2.6666666666666665</v>
      </c>
      <c r="N12" s="122">
        <f t="shared" si="9"/>
        <v>7.1111111111111107</v>
      </c>
      <c r="O12" s="116" t="str">
        <f t="shared" si="5"/>
        <v>L</v>
      </c>
      <c r="P12" s="145" t="s">
        <v>35</v>
      </c>
      <c r="Q12" s="118" t="str">
        <f t="shared" si="11"/>
        <v>XXL</v>
      </c>
    </row>
    <row r="13" spans="1:17" ht="29.25" thickBot="1" x14ac:dyDescent="0.25">
      <c r="A13" s="132"/>
      <c r="B13" s="133"/>
      <c r="C13" s="143"/>
      <c r="D13" s="142" t="s">
        <v>92</v>
      </c>
      <c r="E13" s="145">
        <v>8</v>
      </c>
      <c r="F13" s="145">
        <v>12</v>
      </c>
      <c r="G13" s="145">
        <v>12</v>
      </c>
      <c r="I13" s="62">
        <f t="shared" si="0"/>
        <v>11.333333333333334</v>
      </c>
      <c r="J13" s="63">
        <f t="shared" si="7"/>
        <v>11.333333333333334</v>
      </c>
      <c r="K13" s="52">
        <v>99.73</v>
      </c>
      <c r="L13" s="61">
        <f t="shared" si="8"/>
        <v>6</v>
      </c>
      <c r="M13" s="64">
        <f t="shared" si="3"/>
        <v>0.66666666666666663</v>
      </c>
      <c r="N13" s="122">
        <f t="shared" si="9"/>
        <v>0.44444444444444442</v>
      </c>
      <c r="O13" s="116" t="str">
        <f t="shared" si="5"/>
        <v>L</v>
      </c>
      <c r="P13" s="145" t="s">
        <v>35</v>
      </c>
      <c r="Q13" s="118" t="str">
        <f t="shared" si="11"/>
        <v>XXL</v>
      </c>
    </row>
    <row r="14" spans="1:17" ht="29.25" thickBot="1" x14ac:dyDescent="0.25">
      <c r="A14" s="132"/>
      <c r="B14" s="133"/>
      <c r="C14" s="143"/>
      <c r="D14" s="142" t="s">
        <v>91</v>
      </c>
      <c r="E14" s="145">
        <v>4</v>
      </c>
      <c r="F14" s="145">
        <v>12</v>
      </c>
      <c r="G14" s="145">
        <v>16</v>
      </c>
      <c r="I14" s="62">
        <f t="shared" si="0"/>
        <v>11.333333333333334</v>
      </c>
      <c r="J14" s="63">
        <f t="shared" si="7"/>
        <v>11.333333333333334</v>
      </c>
      <c r="K14" s="52">
        <v>99.73</v>
      </c>
      <c r="L14" s="61">
        <f t="shared" si="8"/>
        <v>6</v>
      </c>
      <c r="M14" s="64">
        <f t="shared" si="3"/>
        <v>2</v>
      </c>
      <c r="N14" s="122">
        <f t="shared" si="9"/>
        <v>4</v>
      </c>
      <c r="O14" s="116" t="str">
        <f t="shared" si="5"/>
        <v>L</v>
      </c>
      <c r="P14" s="145" t="s">
        <v>34</v>
      </c>
      <c r="Q14" s="118" t="str">
        <f t="shared" si="11"/>
        <v>XL</v>
      </c>
    </row>
    <row r="15" spans="1:17" ht="29.25" thickBot="1" x14ac:dyDescent="0.25">
      <c r="A15" s="135"/>
      <c r="B15" s="133"/>
      <c r="C15" s="143"/>
      <c r="D15" s="142" t="s">
        <v>104</v>
      </c>
      <c r="E15" s="145">
        <v>12</v>
      </c>
      <c r="F15" s="145">
        <v>16</v>
      </c>
      <c r="G15" s="145">
        <v>32</v>
      </c>
      <c r="I15" s="62">
        <f t="shared" si="0"/>
        <v>18</v>
      </c>
      <c r="J15" s="63">
        <f t="shared" si="7"/>
        <v>18</v>
      </c>
      <c r="K15" s="52">
        <v>99.73</v>
      </c>
      <c r="L15" s="61">
        <f t="shared" si="8"/>
        <v>6</v>
      </c>
      <c r="M15" s="64">
        <f t="shared" si="3"/>
        <v>3.3333333333333335</v>
      </c>
      <c r="N15" s="122">
        <f t="shared" si="9"/>
        <v>11.111111111111112</v>
      </c>
      <c r="O15" s="116" t="str">
        <f t="shared" si="5"/>
        <v>L</v>
      </c>
      <c r="P15" s="145" t="s">
        <v>30</v>
      </c>
      <c r="Q15" s="118" t="str">
        <f t="shared" si="11"/>
        <v>XS</v>
      </c>
    </row>
    <row r="16" spans="1:17" ht="43.5" thickBot="1" x14ac:dyDescent="0.25">
      <c r="A16" s="132"/>
      <c r="B16" s="133"/>
      <c r="C16" s="143"/>
      <c r="D16" s="142" t="s">
        <v>105</v>
      </c>
      <c r="E16" s="145">
        <v>4</v>
      </c>
      <c r="F16" s="145">
        <v>8</v>
      </c>
      <c r="G16" s="145">
        <v>16</v>
      </c>
      <c r="I16" s="62">
        <f t="shared" si="0"/>
        <v>8.6666666666666661</v>
      </c>
      <c r="J16" s="63">
        <f t="shared" si="7"/>
        <v>8.6666666666666661</v>
      </c>
      <c r="K16" s="52">
        <v>99.73</v>
      </c>
      <c r="L16" s="61">
        <f t="shared" si="8"/>
        <v>6</v>
      </c>
      <c r="M16" s="64">
        <f t="shared" si="3"/>
        <v>2</v>
      </c>
      <c r="N16" s="122">
        <f t="shared" si="9"/>
        <v>4</v>
      </c>
      <c r="O16" s="116" t="str">
        <f t="shared" si="5"/>
        <v>L</v>
      </c>
      <c r="P16" s="145" t="s">
        <v>30</v>
      </c>
      <c r="Q16" s="118" t="str">
        <f t="shared" si="11"/>
        <v>XS</v>
      </c>
    </row>
    <row r="17" spans="1:17" ht="13.5" thickBot="1" x14ac:dyDescent="0.25">
      <c r="A17" s="132"/>
      <c r="B17" s="133"/>
      <c r="C17" s="143"/>
      <c r="D17" s="143"/>
      <c r="E17" s="144"/>
      <c r="F17" s="144"/>
      <c r="G17" s="144"/>
      <c r="I17" s="62" t="str">
        <f t="shared" si="0"/>
        <v/>
      </c>
      <c r="J17" s="63" t="str">
        <f t="shared" si="7"/>
        <v/>
      </c>
      <c r="K17" s="52">
        <v>99.73</v>
      </c>
      <c r="L17" s="61">
        <f t="shared" si="8"/>
        <v>6</v>
      </c>
      <c r="M17" s="64" t="str">
        <f t="shared" si="3"/>
        <v/>
      </c>
      <c r="N17" s="122" t="str">
        <f t="shared" si="9"/>
        <v/>
      </c>
      <c r="O17" s="116" t="str">
        <f t="shared" si="5"/>
        <v/>
      </c>
      <c r="P17" s="144"/>
      <c r="Q17" s="118" t="str">
        <f t="shared" si="11"/>
        <v/>
      </c>
    </row>
    <row r="18" spans="1:17" ht="13.5" thickBot="1" x14ac:dyDescent="0.25">
      <c r="A18" s="132"/>
      <c r="B18" s="133"/>
      <c r="C18" s="143" t="s">
        <v>96</v>
      </c>
      <c r="D18" s="143"/>
      <c r="E18" s="144"/>
      <c r="F18" s="144"/>
      <c r="G18" s="144"/>
      <c r="I18" s="62" t="str">
        <f t="shared" si="0"/>
        <v/>
      </c>
      <c r="J18" s="63" t="str">
        <f t="shared" si="7"/>
        <v/>
      </c>
      <c r="K18" s="52">
        <v>99.73</v>
      </c>
      <c r="L18" s="61">
        <f t="shared" si="8"/>
        <v>6</v>
      </c>
      <c r="M18" s="64" t="str">
        <f t="shared" si="3"/>
        <v/>
      </c>
      <c r="N18" s="122" t="str">
        <f t="shared" si="9"/>
        <v/>
      </c>
      <c r="O18" s="116" t="str">
        <f t="shared" si="5"/>
        <v/>
      </c>
      <c r="P18" s="144"/>
      <c r="Q18" s="118" t="str">
        <f t="shared" si="11"/>
        <v/>
      </c>
    </row>
    <row r="19" spans="1:17" ht="29.25" thickBot="1" x14ac:dyDescent="0.25">
      <c r="A19" s="132"/>
      <c r="B19" s="133"/>
      <c r="C19" s="143"/>
      <c r="D19" s="142" t="s">
        <v>106</v>
      </c>
      <c r="E19" s="145">
        <v>12</v>
      </c>
      <c r="F19" s="145">
        <v>16</v>
      </c>
      <c r="G19" s="145">
        <v>24</v>
      </c>
      <c r="I19" s="62">
        <f t="shared" si="0"/>
        <v>16.666666666666668</v>
      </c>
      <c r="J19" s="63">
        <f t="shared" si="7"/>
        <v>16.666666666666668</v>
      </c>
      <c r="K19" s="52">
        <v>99.73</v>
      </c>
      <c r="L19" s="61">
        <f t="shared" si="8"/>
        <v>6</v>
      </c>
      <c r="M19" s="64">
        <f t="shared" si="3"/>
        <v>2</v>
      </c>
      <c r="N19" s="122">
        <f t="shared" si="9"/>
        <v>4</v>
      </c>
      <c r="O19" s="116" t="str">
        <f t="shared" si="5"/>
        <v>L</v>
      </c>
      <c r="P19" s="145" t="s">
        <v>33</v>
      </c>
      <c r="Q19" s="118" t="str">
        <f t="shared" si="11"/>
        <v>L</v>
      </c>
    </row>
    <row r="20" spans="1:17" ht="43.5" thickBot="1" x14ac:dyDescent="0.25">
      <c r="A20" s="132"/>
      <c r="B20" s="133"/>
      <c r="C20" s="143"/>
      <c r="D20" s="142" t="s">
        <v>107</v>
      </c>
      <c r="E20" s="145">
        <v>8</v>
      </c>
      <c r="F20" s="145">
        <v>16</v>
      </c>
      <c r="G20" s="145">
        <v>20</v>
      </c>
      <c r="I20" s="62">
        <f t="shared" si="0"/>
        <v>15.333333333333334</v>
      </c>
      <c r="J20" s="63">
        <f t="shared" si="7"/>
        <v>15.333333333333334</v>
      </c>
      <c r="K20" s="52">
        <v>99.73</v>
      </c>
      <c r="L20" s="61">
        <f t="shared" si="8"/>
        <v>6</v>
      </c>
      <c r="M20" s="64">
        <f t="shared" si="3"/>
        <v>2</v>
      </c>
      <c r="N20" s="122">
        <f t="shared" si="9"/>
        <v>4</v>
      </c>
      <c r="O20" s="116" t="str">
        <f t="shared" si="5"/>
        <v>L</v>
      </c>
      <c r="P20" s="145" t="s">
        <v>33</v>
      </c>
      <c r="Q20" s="118" t="str">
        <f t="shared" si="11"/>
        <v>L</v>
      </c>
    </row>
    <row r="21" spans="1:17" ht="29.25" thickBot="1" x14ac:dyDescent="0.25">
      <c r="A21" s="132"/>
      <c r="B21" s="133"/>
      <c r="C21" s="143"/>
      <c r="D21" s="142" t="s">
        <v>108</v>
      </c>
      <c r="E21" s="145">
        <v>4</v>
      </c>
      <c r="F21" s="145">
        <v>4</v>
      </c>
      <c r="G21" s="145">
        <v>12</v>
      </c>
      <c r="I21" s="62">
        <f t="shared" si="0"/>
        <v>5.333333333333333</v>
      </c>
      <c r="J21" s="63">
        <f t="shared" si="7"/>
        <v>5.333333333333333</v>
      </c>
      <c r="K21" s="52">
        <v>99.73</v>
      </c>
      <c r="L21" s="61">
        <f t="shared" si="8"/>
        <v>6</v>
      </c>
      <c r="M21" s="64">
        <f t="shared" si="3"/>
        <v>1.3333333333333333</v>
      </c>
      <c r="N21" s="122">
        <f t="shared" si="9"/>
        <v>1.7777777777777777</v>
      </c>
      <c r="O21" s="116" t="str">
        <f t="shared" si="5"/>
        <v>M</v>
      </c>
      <c r="P21" s="145" t="s">
        <v>32</v>
      </c>
      <c r="Q21" s="118" t="str">
        <f t="shared" si="11"/>
        <v>M</v>
      </c>
    </row>
    <row r="22" spans="1:17" ht="13.5" thickBot="1" x14ac:dyDescent="0.25">
      <c r="A22" s="132"/>
      <c r="B22" s="133"/>
      <c r="C22" s="143"/>
      <c r="D22" s="143"/>
      <c r="E22" s="145"/>
      <c r="F22" s="145"/>
      <c r="G22" s="145"/>
      <c r="I22" s="62" t="str">
        <f t="shared" si="0"/>
        <v/>
      </c>
      <c r="J22" s="63" t="str">
        <f t="shared" si="7"/>
        <v/>
      </c>
      <c r="K22" s="52">
        <v>99.73</v>
      </c>
      <c r="L22" s="61">
        <f t="shared" si="8"/>
        <v>6</v>
      </c>
      <c r="M22" s="64" t="str">
        <f t="shared" si="3"/>
        <v/>
      </c>
      <c r="N22" s="122" t="str">
        <f t="shared" si="9"/>
        <v/>
      </c>
      <c r="O22" s="116" t="str">
        <f t="shared" si="5"/>
        <v/>
      </c>
      <c r="P22" s="145"/>
      <c r="Q22" s="118" t="str">
        <f t="shared" si="11"/>
        <v/>
      </c>
    </row>
    <row r="23" spans="1:17" ht="13.5" thickBot="1" x14ac:dyDescent="0.25">
      <c r="A23" s="132"/>
      <c r="B23" s="133"/>
      <c r="C23" s="143" t="s">
        <v>109</v>
      </c>
      <c r="D23" s="143"/>
      <c r="E23" s="145"/>
      <c r="F23" s="145"/>
      <c r="G23" s="145"/>
      <c r="I23" s="62" t="str">
        <f t="shared" si="0"/>
        <v/>
      </c>
      <c r="J23" s="63" t="str">
        <f t="shared" si="7"/>
        <v/>
      </c>
      <c r="K23" s="52">
        <v>99.73</v>
      </c>
      <c r="L23" s="61">
        <f t="shared" si="8"/>
        <v>6</v>
      </c>
      <c r="M23" s="64" t="str">
        <f t="shared" si="3"/>
        <v/>
      </c>
      <c r="N23" s="122" t="str">
        <f t="shared" si="9"/>
        <v/>
      </c>
      <c r="O23" s="116" t="str">
        <f t="shared" si="5"/>
        <v/>
      </c>
      <c r="P23" s="145"/>
      <c r="Q23" s="118" t="str">
        <f t="shared" si="11"/>
        <v/>
      </c>
    </row>
    <row r="24" spans="1:17" ht="43.5" thickBot="1" x14ac:dyDescent="0.25">
      <c r="A24" s="132"/>
      <c r="B24" s="133"/>
      <c r="C24" s="143"/>
      <c r="D24" s="142" t="s">
        <v>93</v>
      </c>
      <c r="E24" s="145">
        <v>8</v>
      </c>
      <c r="F24" s="145">
        <v>16</v>
      </c>
      <c r="G24" s="145">
        <v>20</v>
      </c>
      <c r="I24" s="62">
        <f t="shared" si="0"/>
        <v>15.333333333333334</v>
      </c>
      <c r="J24" s="63">
        <f t="shared" si="7"/>
        <v>15.333333333333334</v>
      </c>
      <c r="K24" s="52">
        <v>99.73</v>
      </c>
      <c r="L24" s="61">
        <f t="shared" si="8"/>
        <v>6</v>
      </c>
      <c r="M24" s="64">
        <f t="shared" si="3"/>
        <v>2</v>
      </c>
      <c r="N24" s="122">
        <f t="shared" si="9"/>
        <v>4</v>
      </c>
      <c r="O24" s="116" t="str">
        <f t="shared" si="5"/>
        <v>L</v>
      </c>
      <c r="P24" s="145" t="s">
        <v>32</v>
      </c>
      <c r="Q24" s="118" t="str">
        <f t="shared" si="11"/>
        <v>S</v>
      </c>
    </row>
    <row r="25" spans="1:17" ht="43.5" thickBot="1" x14ac:dyDescent="0.25">
      <c r="A25" s="135"/>
      <c r="B25" s="133"/>
      <c r="C25" s="143"/>
      <c r="D25" s="142" t="s">
        <v>110</v>
      </c>
      <c r="E25" s="145">
        <v>4</v>
      </c>
      <c r="F25" s="145">
        <v>8</v>
      </c>
      <c r="G25" s="145">
        <v>8</v>
      </c>
      <c r="I25" s="62">
        <f t="shared" si="0"/>
        <v>7.333333333333333</v>
      </c>
      <c r="J25" s="63">
        <f t="shared" si="7"/>
        <v>7.333333333333333</v>
      </c>
      <c r="K25" s="52">
        <v>99.73</v>
      </c>
      <c r="L25" s="61">
        <f t="shared" si="8"/>
        <v>6</v>
      </c>
      <c r="M25" s="64">
        <f t="shared" si="3"/>
        <v>0.66666666666666663</v>
      </c>
      <c r="N25" s="122">
        <f t="shared" si="9"/>
        <v>0.44444444444444442</v>
      </c>
      <c r="O25" s="116" t="str">
        <f t="shared" si="5"/>
        <v>M</v>
      </c>
      <c r="P25" s="145" t="s">
        <v>32</v>
      </c>
      <c r="Q25" s="118" t="str">
        <f t="shared" si="11"/>
        <v>M</v>
      </c>
    </row>
    <row r="26" spans="1:17" ht="29.25" thickBot="1" x14ac:dyDescent="0.25">
      <c r="B26" s="133"/>
      <c r="C26" s="143"/>
      <c r="D26" s="142" t="s">
        <v>94</v>
      </c>
      <c r="E26" s="145">
        <v>12</v>
      </c>
      <c r="F26" s="145">
        <v>16</v>
      </c>
      <c r="G26" s="145">
        <v>16</v>
      </c>
      <c r="I26" s="62">
        <f t="shared" si="0"/>
        <v>15.333333333333334</v>
      </c>
      <c r="J26" s="63">
        <f t="shared" si="7"/>
        <v>15.333333333333334</v>
      </c>
      <c r="K26" s="52">
        <v>99.73</v>
      </c>
      <c r="L26" s="61">
        <f t="shared" si="8"/>
        <v>6</v>
      </c>
      <c r="M26" s="64">
        <f t="shared" si="3"/>
        <v>0.66666666666666663</v>
      </c>
      <c r="N26" s="122">
        <f t="shared" si="9"/>
        <v>0.44444444444444442</v>
      </c>
      <c r="O26" s="116" t="str">
        <f t="shared" si="5"/>
        <v>L</v>
      </c>
      <c r="P26" s="145" t="s">
        <v>31</v>
      </c>
      <c r="Q26" s="118" t="str">
        <f t="shared" si="11"/>
        <v>XS</v>
      </c>
    </row>
    <row r="27" spans="1:17" ht="13.5" thickBot="1" x14ac:dyDescent="0.25">
      <c r="B27" s="133"/>
      <c r="C27" s="143"/>
      <c r="D27" s="143"/>
      <c r="E27" s="145"/>
      <c r="F27" s="145"/>
      <c r="G27" s="145"/>
      <c r="I27" s="62" t="str">
        <f t="shared" ref="I27:I68" si="12">IF(OR(E27="",F27="",G27=""),"",(E27+(4*F27)+G27)/6)</f>
        <v/>
      </c>
      <c r="J27" s="63" t="str">
        <f t="shared" si="7"/>
        <v/>
      </c>
      <c r="K27" s="52">
        <v>99.73</v>
      </c>
      <c r="L27" s="61">
        <f t="shared" si="8"/>
        <v>6</v>
      </c>
      <c r="M27" s="64" t="str">
        <f t="shared" ref="M27:M68" si="13">IF(I27="","",((G27-E27)/L27)*storypoints_kalibrierung)</f>
        <v/>
      </c>
      <c r="N27" s="122" t="str">
        <f t="shared" si="9"/>
        <v/>
      </c>
      <c r="O27" s="116" t="str">
        <f t="shared" si="5"/>
        <v/>
      </c>
      <c r="P27" s="145"/>
      <c r="Q27" s="118" t="str">
        <f t="shared" si="11"/>
        <v/>
      </c>
    </row>
    <row r="28" spans="1:17" ht="13.5" thickBot="1" x14ac:dyDescent="0.25">
      <c r="B28" s="133"/>
      <c r="C28" s="143" t="s">
        <v>97</v>
      </c>
      <c r="D28" s="143"/>
      <c r="E28" s="145"/>
      <c r="F28" s="145"/>
      <c r="G28" s="145"/>
      <c r="I28" s="62" t="str">
        <f t="shared" si="12"/>
        <v/>
      </c>
      <c r="J28" s="63" t="str">
        <f t="shared" si="7"/>
        <v/>
      </c>
      <c r="K28" s="52">
        <v>99.73</v>
      </c>
      <c r="L28" s="61">
        <f t="shared" si="8"/>
        <v>6</v>
      </c>
      <c r="M28" s="64" t="str">
        <f t="shared" si="13"/>
        <v/>
      </c>
      <c r="N28" s="122" t="str">
        <f t="shared" si="9"/>
        <v/>
      </c>
      <c r="O28" s="116" t="str">
        <f t="shared" si="5"/>
        <v/>
      </c>
      <c r="P28" s="145"/>
      <c r="Q28" s="118" t="str">
        <f t="shared" si="11"/>
        <v/>
      </c>
    </row>
    <row r="29" spans="1:17" ht="43.5" thickBot="1" x14ac:dyDescent="0.25">
      <c r="A29" s="135"/>
      <c r="B29" s="133"/>
      <c r="C29" s="143"/>
      <c r="D29" s="142" t="s">
        <v>111</v>
      </c>
      <c r="E29" s="145">
        <v>4</v>
      </c>
      <c r="F29" s="145">
        <v>4</v>
      </c>
      <c r="G29" s="145">
        <v>8</v>
      </c>
      <c r="I29" s="62">
        <f t="shared" si="12"/>
        <v>4.666666666666667</v>
      </c>
      <c r="J29" s="63">
        <f t="shared" si="7"/>
        <v>4.666666666666667</v>
      </c>
      <c r="K29" s="52">
        <v>99.73</v>
      </c>
      <c r="L29" s="61">
        <f t="shared" si="8"/>
        <v>6</v>
      </c>
      <c r="M29" s="64">
        <f t="shared" si="13"/>
        <v>0.66666666666666663</v>
      </c>
      <c r="N29" s="122">
        <f t="shared" si="9"/>
        <v>0.44444444444444442</v>
      </c>
      <c r="O29" s="116" t="str">
        <f t="shared" si="5"/>
        <v>M</v>
      </c>
      <c r="P29" s="145" t="s">
        <v>32</v>
      </c>
      <c r="Q29" s="118" t="str">
        <f t="shared" si="11"/>
        <v>M</v>
      </c>
    </row>
    <row r="30" spans="1:17" ht="57.75" thickBot="1" x14ac:dyDescent="0.25">
      <c r="A30" s="132"/>
      <c r="B30" s="133"/>
      <c r="C30" s="143"/>
      <c r="D30" s="142" t="s">
        <v>112</v>
      </c>
      <c r="E30" s="145">
        <v>4</v>
      </c>
      <c r="F30" s="145">
        <v>4</v>
      </c>
      <c r="G30" s="145">
        <v>8</v>
      </c>
      <c r="I30" s="62">
        <f t="shared" si="12"/>
        <v>4.666666666666667</v>
      </c>
      <c r="J30" s="63">
        <f t="shared" si="7"/>
        <v>4.666666666666667</v>
      </c>
      <c r="K30" s="52">
        <v>99.73</v>
      </c>
      <c r="L30" s="61">
        <f t="shared" si="8"/>
        <v>6</v>
      </c>
      <c r="M30" s="64">
        <f t="shared" si="13"/>
        <v>0.66666666666666663</v>
      </c>
      <c r="N30" s="122">
        <f t="shared" si="9"/>
        <v>0.44444444444444442</v>
      </c>
      <c r="O30" s="116" t="str">
        <f t="shared" si="5"/>
        <v>M</v>
      </c>
      <c r="P30" s="145" t="s">
        <v>32</v>
      </c>
      <c r="Q30" s="118" t="str">
        <f t="shared" si="11"/>
        <v>M</v>
      </c>
    </row>
    <row r="31" spans="1:17" ht="43.5" thickBot="1" x14ac:dyDescent="0.25">
      <c r="A31" s="132"/>
      <c r="B31" s="133"/>
      <c r="C31" s="143"/>
      <c r="D31" s="142" t="s">
        <v>113</v>
      </c>
      <c r="E31" s="145">
        <v>4</v>
      </c>
      <c r="F31" s="145">
        <v>4</v>
      </c>
      <c r="G31" s="145">
        <v>4</v>
      </c>
      <c r="I31" s="62">
        <f t="shared" si="12"/>
        <v>4</v>
      </c>
      <c r="J31" s="63">
        <f t="shared" si="7"/>
        <v>4</v>
      </c>
      <c r="K31" s="52">
        <v>99.73</v>
      </c>
      <c r="L31" s="61">
        <f t="shared" si="8"/>
        <v>6</v>
      </c>
      <c r="M31" s="64">
        <f t="shared" si="13"/>
        <v>0</v>
      </c>
      <c r="N31" s="122">
        <f t="shared" si="9"/>
        <v>0</v>
      </c>
      <c r="O31" s="116" t="str">
        <f t="shared" si="5"/>
        <v>M</v>
      </c>
      <c r="P31" s="145" t="s">
        <v>32</v>
      </c>
      <c r="Q31" s="118" t="str">
        <f t="shared" si="11"/>
        <v>M</v>
      </c>
    </row>
    <row r="32" spans="1:17" ht="43.5" thickBot="1" x14ac:dyDescent="0.25">
      <c r="A32" s="132"/>
      <c r="B32" s="133"/>
      <c r="C32" s="143"/>
      <c r="D32" s="142" t="s">
        <v>114</v>
      </c>
      <c r="E32" s="145">
        <v>8</v>
      </c>
      <c r="F32" s="145">
        <v>8</v>
      </c>
      <c r="G32" s="145">
        <v>12</v>
      </c>
      <c r="I32" s="62">
        <f t="shared" si="12"/>
        <v>8.6666666666666661</v>
      </c>
      <c r="J32" s="63">
        <f t="shared" si="7"/>
        <v>8.6666666666666661</v>
      </c>
      <c r="K32" s="52">
        <v>99.73</v>
      </c>
      <c r="L32" s="61">
        <f t="shared" si="8"/>
        <v>6</v>
      </c>
      <c r="M32" s="64">
        <f t="shared" si="13"/>
        <v>0.66666666666666663</v>
      </c>
      <c r="N32" s="122">
        <f t="shared" si="9"/>
        <v>0.44444444444444442</v>
      </c>
      <c r="O32" s="116" t="str">
        <f t="shared" si="5"/>
        <v>L</v>
      </c>
      <c r="P32" s="145" t="s">
        <v>31</v>
      </c>
      <c r="Q32" s="118" t="str">
        <f t="shared" si="11"/>
        <v>XS</v>
      </c>
    </row>
    <row r="33" spans="1:17" ht="29.25" thickBot="1" x14ac:dyDescent="0.25">
      <c r="A33" s="132"/>
      <c r="B33" s="133"/>
      <c r="C33" s="143"/>
      <c r="D33" s="142" t="s">
        <v>115</v>
      </c>
      <c r="E33" s="145">
        <v>4</v>
      </c>
      <c r="F33" s="145">
        <v>12</v>
      </c>
      <c r="G33" s="145">
        <v>16</v>
      </c>
      <c r="I33" s="62">
        <f t="shared" si="12"/>
        <v>11.333333333333334</v>
      </c>
      <c r="J33" s="63">
        <f t="shared" si="7"/>
        <v>11.333333333333334</v>
      </c>
      <c r="K33" s="52">
        <v>99.73</v>
      </c>
      <c r="L33" s="61">
        <f t="shared" ref="L33:L46" si="14">INDEX(prozentsatz_divisor,(MATCH(K33,prozentsatz_divisor_prozent,-1)+1),2)</f>
        <v>6</v>
      </c>
      <c r="M33" s="64">
        <f t="shared" si="13"/>
        <v>2</v>
      </c>
      <c r="N33" s="122">
        <f t="shared" si="9"/>
        <v>4</v>
      </c>
      <c r="O33" s="116" t="str">
        <f t="shared" si="5"/>
        <v>L</v>
      </c>
      <c r="P33" s="145" t="s">
        <v>30</v>
      </c>
      <c r="Q33" s="118" t="str">
        <f t="shared" ref="Q33" si="15">IF(OR(O33="",P33=""),"",INDEX(businessvalue_kalibrierung, MATCH(O33,businessvalue_kalibrierung_aufwand,0),MATCH(P33,businessvalue_kalibrierung_businesswert,0)))</f>
        <v>XS</v>
      </c>
    </row>
    <row r="34" spans="1:17" x14ac:dyDescent="0.2">
      <c r="A34" s="132"/>
      <c r="B34" s="133"/>
      <c r="C34" s="134"/>
      <c r="E34" s="117"/>
      <c r="F34" s="117"/>
      <c r="G34" s="117"/>
      <c r="I34" s="62" t="str">
        <f t="shared" si="12"/>
        <v/>
      </c>
      <c r="J34" s="63" t="str">
        <f t="shared" si="7"/>
        <v/>
      </c>
      <c r="K34" s="52">
        <v>99.73</v>
      </c>
      <c r="L34" s="61">
        <f t="shared" si="14"/>
        <v>6</v>
      </c>
      <c r="M34" s="64" t="str">
        <f t="shared" si="13"/>
        <v/>
      </c>
      <c r="N34" s="122" t="str">
        <f t="shared" si="9"/>
        <v/>
      </c>
      <c r="O34" s="116" t="str">
        <f t="shared" si="5"/>
        <v/>
      </c>
      <c r="P34" s="117"/>
      <c r="Q34" s="118" t="str">
        <f t="shared" ref="Q34:Q46" si="16">IF(OR(O34="",P34=""),"",INDEX(businessvalue_kalibrierung, MATCH(O34,businessvalue_kalibrierung_aufwand,0),MATCH(P34,businessvalue_kalibrierung_businesswert,0)))</f>
        <v/>
      </c>
    </row>
    <row r="35" spans="1:17" x14ac:dyDescent="0.2">
      <c r="B35" s="133"/>
      <c r="E35" s="117"/>
      <c r="F35" s="117"/>
      <c r="G35" s="117"/>
      <c r="I35" s="62" t="str">
        <f t="shared" si="12"/>
        <v/>
      </c>
      <c r="J35" s="63" t="str">
        <f t="shared" si="7"/>
        <v/>
      </c>
      <c r="K35" s="52">
        <v>99.73</v>
      </c>
      <c r="L35" s="61">
        <f t="shared" si="14"/>
        <v>6</v>
      </c>
      <c r="M35" s="64" t="str">
        <f t="shared" si="13"/>
        <v/>
      </c>
      <c r="N35" s="122" t="str">
        <f t="shared" si="9"/>
        <v/>
      </c>
      <c r="O35" s="116" t="str">
        <f t="shared" si="5"/>
        <v/>
      </c>
      <c r="P35" s="117"/>
      <c r="Q35" s="118" t="str">
        <f t="shared" si="16"/>
        <v/>
      </c>
    </row>
    <row r="36" spans="1:17" x14ac:dyDescent="0.2">
      <c r="A36" s="135"/>
      <c r="B36" s="133"/>
      <c r="E36" s="117"/>
      <c r="F36" s="117"/>
      <c r="G36" s="117"/>
      <c r="I36" s="62" t="str">
        <f t="shared" si="12"/>
        <v/>
      </c>
      <c r="J36" s="63" t="str">
        <f t="shared" si="7"/>
        <v/>
      </c>
      <c r="K36" s="52">
        <v>99.73</v>
      </c>
      <c r="L36" s="61">
        <f t="shared" si="14"/>
        <v>6</v>
      </c>
      <c r="M36" s="64" t="str">
        <f t="shared" si="13"/>
        <v/>
      </c>
      <c r="N36" s="122" t="str">
        <f t="shared" si="9"/>
        <v/>
      </c>
      <c r="O36" s="116" t="str">
        <f t="shared" si="5"/>
        <v/>
      </c>
      <c r="P36" s="117"/>
      <c r="Q36" s="118" t="str">
        <f t="shared" si="16"/>
        <v/>
      </c>
    </row>
    <row r="37" spans="1:17" x14ac:dyDescent="0.2">
      <c r="A37" s="132"/>
      <c r="B37" s="133"/>
      <c r="E37" s="117"/>
      <c r="F37" s="117"/>
      <c r="G37" s="117"/>
      <c r="I37" s="62" t="str">
        <f t="shared" si="12"/>
        <v/>
      </c>
      <c r="J37" s="63" t="str">
        <f t="shared" si="7"/>
        <v/>
      </c>
      <c r="K37" s="52">
        <v>99.73</v>
      </c>
      <c r="L37" s="61">
        <f t="shared" si="14"/>
        <v>6</v>
      </c>
      <c r="M37" s="64" t="str">
        <f t="shared" si="13"/>
        <v/>
      </c>
      <c r="N37" s="122" t="str">
        <f t="shared" si="9"/>
        <v/>
      </c>
      <c r="O37" s="116" t="str">
        <f t="shared" si="5"/>
        <v/>
      </c>
      <c r="P37" s="117"/>
      <c r="Q37" s="118" t="str">
        <f t="shared" si="16"/>
        <v/>
      </c>
    </row>
    <row r="38" spans="1:17" x14ac:dyDescent="0.2">
      <c r="A38" s="132"/>
      <c r="B38" s="133"/>
      <c r="E38" s="117"/>
      <c r="F38" s="117"/>
      <c r="G38" s="117"/>
      <c r="I38" s="62" t="str">
        <f t="shared" si="12"/>
        <v/>
      </c>
      <c r="J38" s="63" t="str">
        <f t="shared" si="7"/>
        <v/>
      </c>
      <c r="K38" s="52">
        <v>99.73</v>
      </c>
      <c r="L38" s="61">
        <f t="shared" si="14"/>
        <v>6</v>
      </c>
      <c r="M38" s="64" t="str">
        <f t="shared" si="13"/>
        <v/>
      </c>
      <c r="N38" s="122" t="str">
        <f t="shared" si="9"/>
        <v/>
      </c>
      <c r="O38" s="116" t="str">
        <f t="shared" si="5"/>
        <v/>
      </c>
      <c r="P38" s="117"/>
      <c r="Q38" s="118" t="str">
        <f t="shared" si="16"/>
        <v/>
      </c>
    </row>
    <row r="39" spans="1:17" x14ac:dyDescent="0.2">
      <c r="A39" s="132"/>
      <c r="B39" s="133"/>
      <c r="E39" s="117"/>
      <c r="F39" s="117"/>
      <c r="G39" s="117"/>
      <c r="I39" s="62" t="str">
        <f t="shared" si="12"/>
        <v/>
      </c>
      <c r="J39" s="63" t="str">
        <f t="shared" si="7"/>
        <v/>
      </c>
      <c r="K39" s="52">
        <v>99.73</v>
      </c>
      <c r="L39" s="61">
        <f t="shared" si="14"/>
        <v>6</v>
      </c>
      <c r="M39" s="64" t="str">
        <f t="shared" si="13"/>
        <v/>
      </c>
      <c r="N39" s="122" t="str">
        <f t="shared" si="9"/>
        <v/>
      </c>
      <c r="O39" s="116" t="str">
        <f t="shared" si="5"/>
        <v/>
      </c>
      <c r="P39" s="117"/>
      <c r="Q39" s="118" t="str">
        <f t="shared" si="16"/>
        <v/>
      </c>
    </row>
    <row r="40" spans="1:17" x14ac:dyDescent="0.2">
      <c r="A40" s="132"/>
      <c r="B40" s="133"/>
      <c r="E40" s="117"/>
      <c r="F40" s="117"/>
      <c r="G40" s="117"/>
      <c r="I40" s="62" t="str">
        <f t="shared" si="12"/>
        <v/>
      </c>
      <c r="J40" s="63" t="str">
        <f t="shared" si="7"/>
        <v/>
      </c>
      <c r="K40" s="52">
        <v>99.73</v>
      </c>
      <c r="L40" s="61">
        <f t="shared" si="14"/>
        <v>6</v>
      </c>
      <c r="M40" s="64" t="str">
        <f t="shared" si="13"/>
        <v/>
      </c>
      <c r="N40" s="122" t="str">
        <f t="shared" si="9"/>
        <v/>
      </c>
      <c r="O40" s="116" t="str">
        <f t="shared" si="5"/>
        <v/>
      </c>
      <c r="P40" s="117"/>
      <c r="Q40" s="118" t="str">
        <f t="shared" si="16"/>
        <v/>
      </c>
    </row>
    <row r="41" spans="1:17" x14ac:dyDescent="0.2">
      <c r="B41" s="133"/>
      <c r="E41" s="117"/>
      <c r="F41" s="117"/>
      <c r="G41" s="117"/>
      <c r="I41" s="62" t="str">
        <f t="shared" si="12"/>
        <v/>
      </c>
      <c r="J41" s="63" t="str">
        <f t="shared" si="7"/>
        <v/>
      </c>
      <c r="K41" s="52">
        <v>99.73</v>
      </c>
      <c r="L41" s="61">
        <f t="shared" si="14"/>
        <v>6</v>
      </c>
      <c r="M41" s="64" t="str">
        <f t="shared" si="13"/>
        <v/>
      </c>
      <c r="N41" s="122" t="str">
        <f t="shared" si="9"/>
        <v/>
      </c>
      <c r="O41" s="116" t="str">
        <f t="shared" si="5"/>
        <v/>
      </c>
      <c r="P41" s="117"/>
      <c r="Q41" s="118" t="str">
        <f t="shared" si="16"/>
        <v/>
      </c>
    </row>
    <row r="42" spans="1:17" x14ac:dyDescent="0.2">
      <c r="A42" s="135"/>
      <c r="B42" s="133"/>
      <c r="E42" s="117"/>
      <c r="F42" s="117"/>
      <c r="G42" s="117"/>
      <c r="I42" s="62" t="str">
        <f t="shared" si="12"/>
        <v/>
      </c>
      <c r="J42" s="63" t="str">
        <f t="shared" si="7"/>
        <v/>
      </c>
      <c r="K42" s="52">
        <v>99.73</v>
      </c>
      <c r="L42" s="61">
        <f t="shared" si="14"/>
        <v>6</v>
      </c>
      <c r="M42" s="64" t="str">
        <f t="shared" si="13"/>
        <v/>
      </c>
      <c r="N42" s="122" t="str">
        <f t="shared" si="9"/>
        <v/>
      </c>
      <c r="O42" s="116" t="str">
        <f t="shared" si="5"/>
        <v/>
      </c>
      <c r="P42" s="117"/>
      <c r="Q42" s="118" t="str">
        <f t="shared" si="16"/>
        <v/>
      </c>
    </row>
    <row r="43" spans="1:17" x14ac:dyDescent="0.2">
      <c r="A43" s="132"/>
      <c r="B43" s="133"/>
      <c r="E43" s="117"/>
      <c r="F43" s="117"/>
      <c r="G43" s="117"/>
      <c r="I43" s="62" t="str">
        <f t="shared" si="12"/>
        <v/>
      </c>
      <c r="J43" s="63" t="str">
        <f t="shared" si="7"/>
        <v/>
      </c>
      <c r="K43" s="52">
        <v>99.73</v>
      </c>
      <c r="L43" s="61">
        <f t="shared" si="14"/>
        <v>6</v>
      </c>
      <c r="M43" s="64" t="str">
        <f t="shared" si="13"/>
        <v/>
      </c>
      <c r="N43" s="122" t="str">
        <f t="shared" si="9"/>
        <v/>
      </c>
      <c r="O43" s="116" t="str">
        <f t="shared" si="5"/>
        <v/>
      </c>
      <c r="P43" s="117"/>
      <c r="Q43" s="118" t="str">
        <f t="shared" si="16"/>
        <v/>
      </c>
    </row>
    <row r="44" spans="1:17" x14ac:dyDescent="0.2">
      <c r="A44" s="132"/>
      <c r="B44" s="133"/>
      <c r="C44" s="134"/>
      <c r="E44" s="117"/>
      <c r="F44" s="117"/>
      <c r="G44" s="117"/>
      <c r="I44" s="62" t="str">
        <f t="shared" si="12"/>
        <v/>
      </c>
      <c r="J44" s="63" t="str">
        <f t="shared" si="7"/>
        <v/>
      </c>
      <c r="K44" s="52">
        <v>99.73</v>
      </c>
      <c r="L44" s="61">
        <f t="shared" si="14"/>
        <v>6</v>
      </c>
      <c r="M44" s="64" t="str">
        <f t="shared" si="13"/>
        <v/>
      </c>
      <c r="N44" s="122" t="str">
        <f t="shared" si="9"/>
        <v/>
      </c>
      <c r="O44" s="116" t="str">
        <f t="shared" si="5"/>
        <v/>
      </c>
      <c r="P44" s="117"/>
      <c r="Q44" s="118" t="str">
        <f t="shared" si="16"/>
        <v/>
      </c>
    </row>
    <row r="45" spans="1:17" x14ac:dyDescent="0.2">
      <c r="A45" s="132"/>
      <c r="B45" s="133"/>
      <c r="E45" s="117"/>
      <c r="F45" s="117"/>
      <c r="G45" s="117"/>
      <c r="I45" s="62" t="str">
        <f t="shared" si="12"/>
        <v/>
      </c>
      <c r="J45" s="63" t="str">
        <f t="shared" si="7"/>
        <v/>
      </c>
      <c r="K45" s="52">
        <v>99.73</v>
      </c>
      <c r="L45" s="61">
        <f t="shared" si="14"/>
        <v>6</v>
      </c>
      <c r="M45" s="64" t="str">
        <f t="shared" si="13"/>
        <v/>
      </c>
      <c r="N45" s="122" t="str">
        <f t="shared" si="9"/>
        <v/>
      </c>
      <c r="O45" s="116" t="str">
        <f t="shared" si="5"/>
        <v/>
      </c>
      <c r="P45" s="117"/>
      <c r="Q45" s="118" t="str">
        <f t="shared" si="16"/>
        <v/>
      </c>
    </row>
    <row r="46" spans="1:17" x14ac:dyDescent="0.2">
      <c r="A46" s="132"/>
      <c r="B46" s="133"/>
      <c r="E46" s="117"/>
      <c r="F46" s="117"/>
      <c r="G46" s="117"/>
      <c r="I46" s="62" t="str">
        <f t="shared" si="12"/>
        <v/>
      </c>
      <c r="J46" s="63" t="str">
        <f t="shared" si="7"/>
        <v/>
      </c>
      <c r="K46" s="52">
        <v>99.73</v>
      </c>
      <c r="L46" s="61">
        <f t="shared" si="14"/>
        <v>6</v>
      </c>
      <c r="M46" s="64" t="str">
        <f t="shared" si="13"/>
        <v/>
      </c>
      <c r="N46" s="122" t="str">
        <f t="shared" si="9"/>
        <v/>
      </c>
      <c r="O46" s="116" t="str">
        <f t="shared" si="5"/>
        <v/>
      </c>
      <c r="P46" s="117"/>
      <c r="Q46" s="118" t="str">
        <f t="shared" si="16"/>
        <v/>
      </c>
    </row>
    <row r="47" spans="1:17" x14ac:dyDescent="0.2">
      <c r="I47" s="62" t="str">
        <f t="shared" si="12"/>
        <v/>
      </c>
      <c r="J47" s="63" t="str">
        <f t="shared" si="7"/>
        <v/>
      </c>
      <c r="K47" s="52">
        <v>99.73</v>
      </c>
      <c r="L47" s="61">
        <f t="shared" ref="L47:L110" si="17">INDEX(prozentsatz_divisor,(MATCH(K47,prozentsatz_divisor_prozent,-1)+1),2)</f>
        <v>6</v>
      </c>
      <c r="M47" s="64" t="str">
        <f t="shared" si="13"/>
        <v/>
      </c>
      <c r="N47" s="122" t="str">
        <f t="shared" si="9"/>
        <v/>
      </c>
      <c r="O47" s="116" t="str">
        <f t="shared" si="5"/>
        <v/>
      </c>
      <c r="P47" s="117"/>
      <c r="Q47" s="118" t="str">
        <f t="shared" ref="Q47:Q110" si="18">IF(OR(O47="",P47=""),"",INDEX(businessvalue_kalibrierung, MATCH(O47,businessvalue_kalibrierung_aufwand,0),MATCH(P47,businessvalue_kalibrierung_businesswert,0)))</f>
        <v/>
      </c>
    </row>
    <row r="48" spans="1:17" x14ac:dyDescent="0.2">
      <c r="B48" s="133"/>
      <c r="I48" s="62" t="str">
        <f t="shared" si="12"/>
        <v/>
      </c>
      <c r="J48" s="63" t="str">
        <f t="shared" si="7"/>
        <v/>
      </c>
      <c r="K48" s="52">
        <v>99.73</v>
      </c>
      <c r="L48" s="61">
        <f t="shared" si="17"/>
        <v>6</v>
      </c>
      <c r="M48" s="64" t="str">
        <f t="shared" si="13"/>
        <v/>
      </c>
      <c r="N48" s="122" t="str">
        <f t="shared" si="9"/>
        <v/>
      </c>
      <c r="O48" s="116" t="str">
        <f t="shared" si="5"/>
        <v/>
      </c>
      <c r="P48" s="117"/>
      <c r="Q48" s="118" t="str">
        <f t="shared" si="18"/>
        <v/>
      </c>
    </row>
    <row r="49" spans="2:17" x14ac:dyDescent="0.2">
      <c r="B49" s="133"/>
      <c r="I49" s="62" t="str">
        <f t="shared" si="12"/>
        <v/>
      </c>
      <c r="J49" s="63" t="str">
        <f t="shared" si="7"/>
        <v/>
      </c>
      <c r="K49" s="52">
        <v>99.73</v>
      </c>
      <c r="L49" s="61">
        <f t="shared" si="17"/>
        <v>6</v>
      </c>
      <c r="M49" s="64" t="str">
        <f t="shared" si="13"/>
        <v/>
      </c>
      <c r="N49" s="122" t="str">
        <f t="shared" si="9"/>
        <v/>
      </c>
      <c r="O49" s="116" t="str">
        <f t="shared" si="5"/>
        <v/>
      </c>
      <c r="P49" s="117"/>
      <c r="Q49" s="118" t="str">
        <f t="shared" si="18"/>
        <v/>
      </c>
    </row>
    <row r="50" spans="2:17" x14ac:dyDescent="0.2">
      <c r="B50" s="133"/>
      <c r="I50" s="62" t="str">
        <f t="shared" si="12"/>
        <v/>
      </c>
      <c r="J50" s="63" t="str">
        <f t="shared" si="7"/>
        <v/>
      </c>
      <c r="K50" s="52">
        <v>99.73</v>
      </c>
      <c r="L50" s="61">
        <f t="shared" si="17"/>
        <v>6</v>
      </c>
      <c r="M50" s="64" t="str">
        <f t="shared" si="13"/>
        <v/>
      </c>
      <c r="N50" s="122" t="str">
        <f t="shared" si="9"/>
        <v/>
      </c>
      <c r="O50" s="116" t="str">
        <f t="shared" si="5"/>
        <v/>
      </c>
      <c r="P50" s="117"/>
      <c r="Q50" s="118" t="str">
        <f t="shared" si="18"/>
        <v/>
      </c>
    </row>
    <row r="51" spans="2:17" x14ac:dyDescent="0.2">
      <c r="I51" s="62" t="str">
        <f t="shared" si="12"/>
        <v/>
      </c>
      <c r="J51" s="63" t="str">
        <f t="shared" si="7"/>
        <v/>
      </c>
      <c r="K51" s="52">
        <v>99.73</v>
      </c>
      <c r="L51" s="61">
        <f t="shared" si="17"/>
        <v>6</v>
      </c>
      <c r="M51" s="64" t="str">
        <f t="shared" si="13"/>
        <v/>
      </c>
      <c r="N51" s="122" t="str">
        <f t="shared" si="9"/>
        <v/>
      </c>
      <c r="O51" s="116" t="str">
        <f t="shared" si="5"/>
        <v/>
      </c>
      <c r="P51" s="117"/>
      <c r="Q51" s="118" t="str">
        <f t="shared" si="18"/>
        <v/>
      </c>
    </row>
    <row r="52" spans="2:17" x14ac:dyDescent="0.2">
      <c r="B52" s="133"/>
      <c r="I52" s="62" t="str">
        <f t="shared" si="12"/>
        <v/>
      </c>
      <c r="J52" s="63" t="str">
        <f t="shared" si="7"/>
        <v/>
      </c>
      <c r="K52" s="52">
        <v>99.73</v>
      </c>
      <c r="L52" s="61">
        <f t="shared" si="17"/>
        <v>6</v>
      </c>
      <c r="M52" s="64" t="str">
        <f t="shared" si="13"/>
        <v/>
      </c>
      <c r="N52" s="122" t="str">
        <f t="shared" si="9"/>
        <v/>
      </c>
      <c r="O52" s="116" t="str">
        <f t="shared" si="5"/>
        <v/>
      </c>
      <c r="P52" s="117"/>
      <c r="Q52" s="118" t="str">
        <f t="shared" si="18"/>
        <v/>
      </c>
    </row>
    <row r="53" spans="2:17" x14ac:dyDescent="0.2">
      <c r="B53" s="133"/>
      <c r="I53" s="62" t="str">
        <f t="shared" si="12"/>
        <v/>
      </c>
      <c r="J53" s="63" t="str">
        <f t="shared" si="7"/>
        <v/>
      </c>
      <c r="K53" s="52">
        <v>99.73</v>
      </c>
      <c r="L53" s="61">
        <f t="shared" si="17"/>
        <v>6</v>
      </c>
      <c r="M53" s="64" t="str">
        <f t="shared" si="13"/>
        <v/>
      </c>
      <c r="N53" s="122" t="str">
        <f t="shared" si="9"/>
        <v/>
      </c>
      <c r="O53" s="116" t="str">
        <f t="shared" si="5"/>
        <v/>
      </c>
      <c r="P53" s="117"/>
      <c r="Q53" s="118" t="str">
        <f t="shared" si="18"/>
        <v/>
      </c>
    </row>
    <row r="54" spans="2:17" x14ac:dyDescent="0.2">
      <c r="I54" s="62" t="str">
        <f t="shared" si="12"/>
        <v/>
      </c>
      <c r="J54" s="63" t="str">
        <f t="shared" si="7"/>
        <v/>
      </c>
      <c r="K54" s="52">
        <v>99.73</v>
      </c>
      <c r="L54" s="61">
        <f t="shared" si="17"/>
        <v>6</v>
      </c>
      <c r="M54" s="64" t="str">
        <f t="shared" si="13"/>
        <v/>
      </c>
      <c r="N54" s="122" t="str">
        <f t="shared" si="9"/>
        <v/>
      </c>
      <c r="O54" s="116" t="str">
        <f t="shared" si="5"/>
        <v/>
      </c>
      <c r="P54" s="117"/>
      <c r="Q54" s="118" t="str">
        <f t="shared" si="18"/>
        <v/>
      </c>
    </row>
    <row r="55" spans="2:17" x14ac:dyDescent="0.2">
      <c r="E55" s="124"/>
      <c r="F55" s="124"/>
      <c r="G55" s="124"/>
      <c r="I55" s="62" t="str">
        <f t="shared" si="12"/>
        <v/>
      </c>
      <c r="J55" s="63" t="str">
        <f t="shared" si="7"/>
        <v/>
      </c>
      <c r="K55" s="52">
        <v>99.73</v>
      </c>
      <c r="L55" s="61">
        <f t="shared" si="17"/>
        <v>6</v>
      </c>
      <c r="M55" s="64" t="str">
        <f t="shared" si="13"/>
        <v/>
      </c>
      <c r="N55" s="122" t="str">
        <f t="shared" si="9"/>
        <v/>
      </c>
      <c r="O55" s="116" t="str">
        <f t="shared" si="5"/>
        <v/>
      </c>
      <c r="P55" s="117"/>
      <c r="Q55" s="118" t="str">
        <f t="shared" si="18"/>
        <v/>
      </c>
    </row>
    <row r="56" spans="2:17" x14ac:dyDescent="0.2">
      <c r="C56" s="123"/>
      <c r="D56" s="123"/>
      <c r="E56" s="51"/>
      <c r="F56" s="125"/>
      <c r="G56" s="126"/>
      <c r="H56" s="126"/>
      <c r="I56" s="62" t="str">
        <f t="shared" si="12"/>
        <v/>
      </c>
      <c r="J56" s="63" t="str">
        <f t="shared" si="7"/>
        <v/>
      </c>
      <c r="K56" s="52">
        <v>99.73</v>
      </c>
      <c r="L56" s="61">
        <f t="shared" si="17"/>
        <v>6</v>
      </c>
      <c r="M56" s="64" t="str">
        <f t="shared" si="13"/>
        <v/>
      </c>
      <c r="N56" s="122" t="str">
        <f t="shared" si="9"/>
        <v/>
      </c>
      <c r="O56" s="116" t="str">
        <f t="shared" si="5"/>
        <v/>
      </c>
      <c r="P56" s="117"/>
      <c r="Q56" s="118" t="str">
        <f t="shared" si="18"/>
        <v/>
      </c>
    </row>
    <row r="57" spans="2:17" x14ac:dyDescent="0.2">
      <c r="C57" s="123"/>
      <c r="D57" s="123"/>
      <c r="E57" s="51"/>
      <c r="F57" s="125"/>
      <c r="G57" s="126"/>
      <c r="H57" s="126"/>
      <c r="I57" s="62" t="str">
        <f t="shared" si="12"/>
        <v/>
      </c>
      <c r="J57" s="63" t="str">
        <f t="shared" si="7"/>
        <v/>
      </c>
      <c r="K57" s="52">
        <v>99.73</v>
      </c>
      <c r="L57" s="61">
        <f t="shared" si="17"/>
        <v>6</v>
      </c>
      <c r="M57" s="64" t="str">
        <f t="shared" si="13"/>
        <v/>
      </c>
      <c r="N57" s="122" t="str">
        <f t="shared" si="9"/>
        <v/>
      </c>
      <c r="O57" s="116" t="str">
        <f t="shared" si="5"/>
        <v/>
      </c>
      <c r="P57" s="117"/>
      <c r="Q57" s="118" t="str">
        <f t="shared" si="18"/>
        <v/>
      </c>
    </row>
    <row r="58" spans="2:17" x14ac:dyDescent="0.2">
      <c r="C58" s="123"/>
      <c r="D58" s="123"/>
      <c r="E58" s="51"/>
      <c r="F58" s="125"/>
      <c r="G58" s="126"/>
      <c r="H58" s="126"/>
      <c r="I58" s="62" t="str">
        <f t="shared" si="12"/>
        <v/>
      </c>
      <c r="J58" s="63" t="str">
        <f t="shared" si="7"/>
        <v/>
      </c>
      <c r="K58" s="52">
        <v>99.73</v>
      </c>
      <c r="L58" s="61">
        <f t="shared" si="17"/>
        <v>6</v>
      </c>
      <c r="M58" s="64" t="str">
        <f t="shared" si="13"/>
        <v/>
      </c>
      <c r="N58" s="122" t="str">
        <f t="shared" si="9"/>
        <v/>
      </c>
      <c r="O58" s="116" t="str">
        <f t="shared" si="5"/>
        <v/>
      </c>
      <c r="P58" s="117"/>
      <c r="Q58" s="118" t="str">
        <f t="shared" si="18"/>
        <v/>
      </c>
    </row>
    <row r="59" spans="2:17" x14ac:dyDescent="0.2">
      <c r="C59" s="123"/>
      <c r="D59" s="123"/>
      <c r="E59" s="51"/>
      <c r="F59" s="125"/>
      <c r="G59" s="126"/>
      <c r="H59" s="126"/>
      <c r="I59" s="62" t="str">
        <f t="shared" si="12"/>
        <v/>
      </c>
      <c r="J59" s="63" t="str">
        <f t="shared" si="7"/>
        <v/>
      </c>
      <c r="K59" s="52">
        <v>99.73</v>
      </c>
      <c r="L59" s="61">
        <f t="shared" si="17"/>
        <v>6</v>
      </c>
      <c r="M59" s="64" t="str">
        <f t="shared" si="13"/>
        <v/>
      </c>
      <c r="N59" s="122" t="str">
        <f t="shared" si="9"/>
        <v/>
      </c>
      <c r="O59" s="116" t="str">
        <f t="shared" si="5"/>
        <v/>
      </c>
      <c r="P59" s="117"/>
      <c r="Q59" s="118" t="str">
        <f t="shared" si="18"/>
        <v/>
      </c>
    </row>
    <row r="60" spans="2:17" x14ac:dyDescent="0.2">
      <c r="C60" s="123"/>
      <c r="D60" s="123"/>
      <c r="E60" s="51"/>
      <c r="F60" s="125"/>
      <c r="G60" s="126"/>
      <c r="H60" s="126"/>
      <c r="I60" s="62" t="str">
        <f t="shared" si="12"/>
        <v/>
      </c>
      <c r="J60" s="63" t="str">
        <f t="shared" si="7"/>
        <v/>
      </c>
      <c r="K60" s="52">
        <v>99.73</v>
      </c>
      <c r="L60" s="61">
        <f t="shared" si="17"/>
        <v>6</v>
      </c>
      <c r="M60" s="64" t="str">
        <f t="shared" si="13"/>
        <v/>
      </c>
      <c r="N60" s="122" t="str">
        <f t="shared" si="9"/>
        <v/>
      </c>
      <c r="O60" s="116" t="str">
        <f t="shared" si="5"/>
        <v/>
      </c>
      <c r="P60" s="117"/>
      <c r="Q60" s="118" t="str">
        <f t="shared" si="18"/>
        <v/>
      </c>
    </row>
    <row r="61" spans="2:17" x14ac:dyDescent="0.2">
      <c r="C61" s="123"/>
      <c r="D61" s="123"/>
      <c r="E61" s="51"/>
      <c r="F61" s="125"/>
      <c r="G61" s="126"/>
      <c r="H61" s="126"/>
      <c r="I61" s="62" t="str">
        <f t="shared" si="12"/>
        <v/>
      </c>
      <c r="J61" s="63" t="str">
        <f t="shared" si="7"/>
        <v/>
      </c>
      <c r="K61" s="52">
        <v>99.73</v>
      </c>
      <c r="L61" s="61">
        <f t="shared" si="17"/>
        <v>6</v>
      </c>
      <c r="M61" s="64" t="str">
        <f t="shared" si="13"/>
        <v/>
      </c>
      <c r="N61" s="122" t="str">
        <f t="shared" si="9"/>
        <v/>
      </c>
      <c r="O61" s="116" t="str">
        <f t="shared" si="5"/>
        <v/>
      </c>
      <c r="P61" s="117"/>
      <c r="Q61" s="118" t="str">
        <f t="shared" si="18"/>
        <v/>
      </c>
    </row>
    <row r="62" spans="2:17" x14ac:dyDescent="0.2">
      <c r="C62" s="123"/>
      <c r="D62" s="123"/>
      <c r="E62" s="51"/>
      <c r="F62" s="125"/>
      <c r="G62" s="126"/>
      <c r="H62" s="126"/>
      <c r="I62" s="62" t="str">
        <f t="shared" si="12"/>
        <v/>
      </c>
      <c r="J62" s="63" t="str">
        <f t="shared" si="7"/>
        <v/>
      </c>
      <c r="K62" s="52">
        <v>99.73</v>
      </c>
      <c r="L62" s="61">
        <f t="shared" si="17"/>
        <v>6</v>
      </c>
      <c r="M62" s="64" t="str">
        <f t="shared" si="13"/>
        <v/>
      </c>
      <c r="N62" s="122" t="str">
        <f t="shared" si="9"/>
        <v/>
      </c>
      <c r="O62" s="116" t="str">
        <f t="shared" si="5"/>
        <v/>
      </c>
      <c r="P62" s="117"/>
      <c r="Q62" s="118" t="str">
        <f t="shared" si="18"/>
        <v/>
      </c>
    </row>
    <row r="63" spans="2:17" x14ac:dyDescent="0.2">
      <c r="C63" s="123"/>
      <c r="D63" s="123"/>
      <c r="E63" s="51"/>
      <c r="F63" s="125"/>
      <c r="G63" s="126"/>
      <c r="H63" s="126"/>
      <c r="I63" s="62" t="str">
        <f t="shared" si="12"/>
        <v/>
      </c>
      <c r="J63" s="63" t="str">
        <f t="shared" si="7"/>
        <v/>
      </c>
      <c r="K63" s="52">
        <v>99.73</v>
      </c>
      <c r="L63" s="61">
        <f t="shared" si="17"/>
        <v>6</v>
      </c>
      <c r="M63" s="64" t="str">
        <f t="shared" si="13"/>
        <v/>
      </c>
      <c r="N63" s="122" t="str">
        <f t="shared" si="9"/>
        <v/>
      </c>
      <c r="O63" s="116" t="str">
        <f t="shared" si="5"/>
        <v/>
      </c>
      <c r="P63" s="117"/>
      <c r="Q63" s="118" t="str">
        <f t="shared" si="18"/>
        <v/>
      </c>
    </row>
    <row r="64" spans="2:17" x14ac:dyDescent="0.2">
      <c r="C64" s="123"/>
      <c r="D64" s="123"/>
      <c r="E64" s="51"/>
      <c r="F64" s="125"/>
      <c r="G64" s="126"/>
      <c r="H64" s="126"/>
      <c r="I64" s="62" t="str">
        <f t="shared" si="12"/>
        <v/>
      </c>
      <c r="J64" s="63" t="str">
        <f t="shared" si="7"/>
        <v/>
      </c>
      <c r="K64" s="52">
        <v>99.73</v>
      </c>
      <c r="L64" s="61">
        <f t="shared" si="17"/>
        <v>6</v>
      </c>
      <c r="M64" s="64" t="str">
        <f t="shared" si="13"/>
        <v/>
      </c>
      <c r="N64" s="122" t="str">
        <f t="shared" si="9"/>
        <v/>
      </c>
      <c r="O64" s="116" t="str">
        <f t="shared" si="5"/>
        <v/>
      </c>
      <c r="P64" s="117"/>
      <c r="Q64" s="118" t="str">
        <f t="shared" si="18"/>
        <v/>
      </c>
    </row>
    <row r="65" spans="3:17" x14ac:dyDescent="0.2">
      <c r="C65" s="123"/>
      <c r="D65" s="123"/>
      <c r="E65" s="51"/>
      <c r="F65" s="125"/>
      <c r="G65" s="126"/>
      <c r="H65" s="126"/>
      <c r="I65" s="62" t="str">
        <f t="shared" si="12"/>
        <v/>
      </c>
      <c r="J65" s="63" t="str">
        <f t="shared" si="7"/>
        <v/>
      </c>
      <c r="K65" s="52">
        <v>99.73</v>
      </c>
      <c r="L65" s="61">
        <f t="shared" si="17"/>
        <v>6</v>
      </c>
      <c r="M65" s="64" t="str">
        <f t="shared" si="13"/>
        <v/>
      </c>
      <c r="N65" s="122" t="str">
        <f t="shared" si="9"/>
        <v/>
      </c>
      <c r="O65" s="116" t="str">
        <f t="shared" si="5"/>
        <v/>
      </c>
      <c r="P65" s="117"/>
      <c r="Q65" s="118" t="str">
        <f t="shared" si="18"/>
        <v/>
      </c>
    </row>
    <row r="66" spans="3:17" x14ac:dyDescent="0.2">
      <c r="C66" s="123"/>
      <c r="D66" s="123"/>
      <c r="E66" s="51"/>
      <c r="F66" s="125"/>
      <c r="G66" s="126"/>
      <c r="H66" s="126"/>
      <c r="I66" s="62" t="str">
        <f t="shared" si="12"/>
        <v/>
      </c>
      <c r="J66" s="63" t="str">
        <f t="shared" si="7"/>
        <v/>
      </c>
      <c r="K66" s="52">
        <v>99.73</v>
      </c>
      <c r="L66" s="61">
        <f t="shared" si="17"/>
        <v>6</v>
      </c>
      <c r="M66" s="64" t="str">
        <f t="shared" si="13"/>
        <v/>
      </c>
      <c r="N66" s="122" t="str">
        <f t="shared" si="9"/>
        <v/>
      </c>
      <c r="O66" s="116" t="str">
        <f t="shared" si="5"/>
        <v/>
      </c>
      <c r="P66" s="117"/>
      <c r="Q66" s="118" t="str">
        <f t="shared" si="18"/>
        <v/>
      </c>
    </row>
    <row r="67" spans="3:17" x14ac:dyDescent="0.2">
      <c r="C67" s="123"/>
      <c r="D67" s="123"/>
      <c r="E67" s="51"/>
      <c r="F67" s="125"/>
      <c r="G67" s="126"/>
      <c r="H67" s="126"/>
      <c r="I67" s="62" t="str">
        <f t="shared" si="12"/>
        <v/>
      </c>
      <c r="J67" s="63" t="str">
        <f t="shared" si="7"/>
        <v/>
      </c>
      <c r="K67" s="52">
        <v>99.73</v>
      </c>
      <c r="L67" s="61">
        <f t="shared" si="17"/>
        <v>6</v>
      </c>
      <c r="M67" s="64" t="str">
        <f t="shared" si="13"/>
        <v/>
      </c>
      <c r="N67" s="122" t="str">
        <f t="shared" si="9"/>
        <v/>
      </c>
      <c r="O67" s="116" t="str">
        <f t="shared" ref="O67:O130" si="19">IF(J67="","",INDEX(storypoints_kalibrierung_shirtsizes, MATCH(I67,storypoints_kalibrierung_aufsize,-1),3))</f>
        <v/>
      </c>
      <c r="P67" s="117"/>
      <c r="Q67" s="118" t="str">
        <f t="shared" si="18"/>
        <v/>
      </c>
    </row>
    <row r="68" spans="3:17" x14ac:dyDescent="0.2">
      <c r="C68" s="123"/>
      <c r="D68" s="123"/>
      <c r="E68" s="51"/>
      <c r="F68" s="125"/>
      <c r="G68" s="126"/>
      <c r="H68" s="126"/>
      <c r="I68" s="62" t="str">
        <f t="shared" si="12"/>
        <v/>
      </c>
      <c r="J68" s="63" t="str">
        <f t="shared" si="7"/>
        <v/>
      </c>
      <c r="K68" s="52">
        <v>99.73</v>
      </c>
      <c r="L68" s="61">
        <f t="shared" si="17"/>
        <v>6</v>
      </c>
      <c r="M68" s="64" t="str">
        <f t="shared" si="13"/>
        <v/>
      </c>
      <c r="N68" s="122" t="str">
        <f t="shared" si="9"/>
        <v/>
      </c>
      <c r="O68" s="116" t="str">
        <f t="shared" si="19"/>
        <v/>
      </c>
      <c r="P68" s="117"/>
      <c r="Q68" s="118" t="str">
        <f t="shared" si="18"/>
        <v/>
      </c>
    </row>
    <row r="69" spans="3:17" x14ac:dyDescent="0.2">
      <c r="C69" s="123"/>
      <c r="D69" s="123"/>
      <c r="E69" s="51"/>
      <c r="F69" s="125"/>
      <c r="G69" s="126"/>
      <c r="H69" s="126"/>
      <c r="I69" s="62" t="str">
        <f t="shared" ref="I69:I132" si="20">IF(OR(E69="",F69="",G69=""),"",(E69+(4*F69)+G69)/6)</f>
        <v/>
      </c>
      <c r="J69" s="63" t="str">
        <f t="shared" ref="J69:J132" si="21">IF(I69="","",I69*storypoints_kalibrierung)</f>
        <v/>
      </c>
      <c r="K69" s="52">
        <v>99.73</v>
      </c>
      <c r="L69" s="61">
        <f t="shared" si="17"/>
        <v>6</v>
      </c>
      <c r="M69" s="64" t="str">
        <f t="shared" ref="M69:M132" si="22">IF(I69="","",((G69-E69)/L69)*storypoints_kalibrierung)</f>
        <v/>
      </c>
      <c r="N69" s="122" t="str">
        <f t="shared" ref="N69:N132" si="23">IF(I69="","",M69^2)</f>
        <v/>
      </c>
      <c r="O69" s="116" t="str">
        <f t="shared" si="19"/>
        <v/>
      </c>
      <c r="P69" s="117"/>
      <c r="Q69" s="118" t="str">
        <f t="shared" si="18"/>
        <v/>
      </c>
    </row>
    <row r="70" spans="3:17" x14ac:dyDescent="0.2">
      <c r="C70" s="123"/>
      <c r="D70" s="123"/>
      <c r="E70" s="51"/>
      <c r="F70" s="125"/>
      <c r="G70" s="126"/>
      <c r="H70" s="126"/>
      <c r="I70" s="62" t="str">
        <f t="shared" si="20"/>
        <v/>
      </c>
      <c r="J70" s="63" t="str">
        <f t="shared" si="21"/>
        <v/>
      </c>
      <c r="K70" s="52">
        <v>99.73</v>
      </c>
      <c r="L70" s="61">
        <f t="shared" si="17"/>
        <v>6</v>
      </c>
      <c r="M70" s="64" t="str">
        <f t="shared" si="22"/>
        <v/>
      </c>
      <c r="N70" s="122" t="str">
        <f t="shared" si="23"/>
        <v/>
      </c>
      <c r="O70" s="116" t="str">
        <f t="shared" si="19"/>
        <v/>
      </c>
      <c r="P70" s="117"/>
      <c r="Q70" s="118" t="str">
        <f t="shared" si="18"/>
        <v/>
      </c>
    </row>
    <row r="71" spans="3:17" x14ac:dyDescent="0.2">
      <c r="C71" s="123"/>
      <c r="D71" s="123"/>
      <c r="E71" s="51"/>
      <c r="F71" s="125"/>
      <c r="G71" s="126"/>
      <c r="H71" s="126"/>
      <c r="I71" s="62" t="str">
        <f t="shared" si="20"/>
        <v/>
      </c>
      <c r="J71" s="63" t="str">
        <f t="shared" si="21"/>
        <v/>
      </c>
      <c r="K71" s="52">
        <v>99.73</v>
      </c>
      <c r="L71" s="61">
        <f t="shared" si="17"/>
        <v>6</v>
      </c>
      <c r="M71" s="64" t="str">
        <f t="shared" si="22"/>
        <v/>
      </c>
      <c r="N71" s="122" t="str">
        <f t="shared" si="23"/>
        <v/>
      </c>
      <c r="O71" s="116" t="str">
        <f t="shared" si="19"/>
        <v/>
      </c>
      <c r="P71" s="117"/>
      <c r="Q71" s="118" t="str">
        <f t="shared" si="18"/>
        <v/>
      </c>
    </row>
    <row r="72" spans="3:17" x14ac:dyDescent="0.2">
      <c r="C72" s="123"/>
      <c r="D72" s="123"/>
      <c r="E72" s="51"/>
      <c r="F72" s="125"/>
      <c r="G72" s="126"/>
      <c r="H72" s="126"/>
      <c r="I72" s="62" t="str">
        <f t="shared" si="20"/>
        <v/>
      </c>
      <c r="J72" s="63" t="str">
        <f t="shared" si="21"/>
        <v/>
      </c>
      <c r="K72" s="52">
        <v>99.73</v>
      </c>
      <c r="L72" s="61">
        <f t="shared" si="17"/>
        <v>6</v>
      </c>
      <c r="M72" s="64" t="str">
        <f t="shared" si="22"/>
        <v/>
      </c>
      <c r="N72" s="122" t="str">
        <f t="shared" si="23"/>
        <v/>
      </c>
      <c r="O72" s="116" t="str">
        <f t="shared" si="19"/>
        <v/>
      </c>
      <c r="P72" s="117"/>
      <c r="Q72" s="118" t="str">
        <f t="shared" si="18"/>
        <v/>
      </c>
    </row>
    <row r="73" spans="3:17" x14ac:dyDescent="0.2">
      <c r="C73" s="123"/>
      <c r="D73" s="123"/>
      <c r="E73" s="51"/>
      <c r="F73" s="125"/>
      <c r="G73" s="126"/>
      <c r="H73" s="126"/>
      <c r="I73" s="62" t="str">
        <f t="shared" si="20"/>
        <v/>
      </c>
      <c r="J73" s="63" t="str">
        <f t="shared" si="21"/>
        <v/>
      </c>
      <c r="K73" s="52">
        <v>99.73</v>
      </c>
      <c r="L73" s="61">
        <f t="shared" si="17"/>
        <v>6</v>
      </c>
      <c r="M73" s="64" t="str">
        <f t="shared" si="22"/>
        <v/>
      </c>
      <c r="N73" s="122" t="str">
        <f t="shared" si="23"/>
        <v/>
      </c>
      <c r="O73" s="116" t="str">
        <f t="shared" si="19"/>
        <v/>
      </c>
      <c r="P73" s="117"/>
      <c r="Q73" s="118" t="str">
        <f t="shared" si="18"/>
        <v/>
      </c>
    </row>
    <row r="74" spans="3:17" x14ac:dyDescent="0.2">
      <c r="C74" s="123"/>
      <c r="D74" s="123"/>
      <c r="E74" s="51"/>
      <c r="F74" s="125"/>
      <c r="G74" s="126"/>
      <c r="H74" s="126"/>
      <c r="I74" s="62" t="str">
        <f t="shared" si="20"/>
        <v/>
      </c>
      <c r="J74" s="63" t="str">
        <f t="shared" si="21"/>
        <v/>
      </c>
      <c r="K74" s="52">
        <v>99.73</v>
      </c>
      <c r="L74" s="61">
        <f t="shared" si="17"/>
        <v>6</v>
      </c>
      <c r="M74" s="64" t="str">
        <f t="shared" si="22"/>
        <v/>
      </c>
      <c r="N74" s="122" t="str">
        <f t="shared" si="23"/>
        <v/>
      </c>
      <c r="O74" s="116" t="str">
        <f t="shared" si="19"/>
        <v/>
      </c>
      <c r="P74" s="117"/>
      <c r="Q74" s="118" t="str">
        <f t="shared" si="18"/>
        <v/>
      </c>
    </row>
    <row r="75" spans="3:17" x14ac:dyDescent="0.2">
      <c r="C75" s="123"/>
      <c r="D75" s="123"/>
      <c r="E75" s="51"/>
      <c r="F75" s="125"/>
      <c r="G75" s="126"/>
      <c r="H75" s="126"/>
      <c r="I75" s="62" t="str">
        <f t="shared" si="20"/>
        <v/>
      </c>
      <c r="J75" s="63" t="str">
        <f t="shared" si="21"/>
        <v/>
      </c>
      <c r="K75" s="52">
        <v>99.73</v>
      </c>
      <c r="L75" s="61">
        <f t="shared" si="17"/>
        <v>6</v>
      </c>
      <c r="M75" s="64" t="str">
        <f t="shared" si="22"/>
        <v/>
      </c>
      <c r="N75" s="122" t="str">
        <f t="shared" si="23"/>
        <v/>
      </c>
      <c r="O75" s="116" t="str">
        <f t="shared" si="19"/>
        <v/>
      </c>
      <c r="P75" s="117"/>
      <c r="Q75" s="118" t="str">
        <f t="shared" si="18"/>
        <v/>
      </c>
    </row>
    <row r="76" spans="3:17" x14ac:dyDescent="0.2">
      <c r="C76" s="123"/>
      <c r="D76" s="123"/>
      <c r="E76" s="51"/>
      <c r="F76" s="125"/>
      <c r="G76" s="126"/>
      <c r="H76" s="126"/>
      <c r="I76" s="62" t="str">
        <f t="shared" si="20"/>
        <v/>
      </c>
      <c r="J76" s="63" t="str">
        <f t="shared" si="21"/>
        <v/>
      </c>
      <c r="K76" s="52">
        <v>99.73</v>
      </c>
      <c r="L76" s="61">
        <f t="shared" si="17"/>
        <v>6</v>
      </c>
      <c r="M76" s="64" t="str">
        <f t="shared" si="22"/>
        <v/>
      </c>
      <c r="N76" s="122" t="str">
        <f t="shared" si="23"/>
        <v/>
      </c>
      <c r="O76" s="116" t="str">
        <f t="shared" si="19"/>
        <v/>
      </c>
      <c r="P76" s="117"/>
      <c r="Q76" s="118" t="str">
        <f t="shared" si="18"/>
        <v/>
      </c>
    </row>
    <row r="77" spans="3:17" x14ac:dyDescent="0.2">
      <c r="C77" s="123"/>
      <c r="D77" s="123"/>
      <c r="E77" s="51"/>
      <c r="F77" s="125"/>
      <c r="G77" s="126"/>
      <c r="H77" s="126"/>
      <c r="I77" s="62" t="str">
        <f t="shared" si="20"/>
        <v/>
      </c>
      <c r="J77" s="63" t="str">
        <f t="shared" si="21"/>
        <v/>
      </c>
      <c r="K77" s="52">
        <v>99.73</v>
      </c>
      <c r="L77" s="61">
        <f t="shared" si="17"/>
        <v>6</v>
      </c>
      <c r="M77" s="64" t="str">
        <f t="shared" si="22"/>
        <v/>
      </c>
      <c r="N77" s="122" t="str">
        <f t="shared" si="23"/>
        <v/>
      </c>
      <c r="O77" s="116" t="str">
        <f t="shared" si="19"/>
        <v/>
      </c>
      <c r="P77" s="117"/>
      <c r="Q77" s="118" t="str">
        <f t="shared" si="18"/>
        <v/>
      </c>
    </row>
    <row r="78" spans="3:17" x14ac:dyDescent="0.2">
      <c r="C78" s="123"/>
      <c r="D78" s="123"/>
      <c r="E78" s="51"/>
      <c r="F78" s="125"/>
      <c r="G78" s="126"/>
      <c r="H78" s="126"/>
      <c r="I78" s="62" t="str">
        <f t="shared" si="20"/>
        <v/>
      </c>
      <c r="J78" s="63" t="str">
        <f t="shared" si="21"/>
        <v/>
      </c>
      <c r="K78" s="52">
        <v>99.73</v>
      </c>
      <c r="L78" s="61">
        <f t="shared" si="17"/>
        <v>6</v>
      </c>
      <c r="M78" s="64" t="str">
        <f t="shared" si="22"/>
        <v/>
      </c>
      <c r="N78" s="122" t="str">
        <f t="shared" si="23"/>
        <v/>
      </c>
      <c r="O78" s="116" t="str">
        <f t="shared" si="19"/>
        <v/>
      </c>
      <c r="P78" s="117"/>
      <c r="Q78" s="118" t="str">
        <f t="shared" si="18"/>
        <v/>
      </c>
    </row>
    <row r="79" spans="3:17" x14ac:dyDescent="0.2">
      <c r="C79" s="123"/>
      <c r="D79" s="123"/>
      <c r="E79" s="51"/>
      <c r="F79" s="125"/>
      <c r="G79" s="126"/>
      <c r="H79" s="126"/>
      <c r="I79" s="62" t="str">
        <f t="shared" si="20"/>
        <v/>
      </c>
      <c r="J79" s="63" t="str">
        <f t="shared" si="21"/>
        <v/>
      </c>
      <c r="K79" s="52">
        <v>99.73</v>
      </c>
      <c r="L79" s="61">
        <f t="shared" si="17"/>
        <v>6</v>
      </c>
      <c r="M79" s="64" t="str">
        <f t="shared" si="22"/>
        <v/>
      </c>
      <c r="N79" s="122" t="str">
        <f t="shared" si="23"/>
        <v/>
      </c>
      <c r="O79" s="116" t="str">
        <f t="shared" si="19"/>
        <v/>
      </c>
      <c r="P79" s="117"/>
      <c r="Q79" s="118" t="str">
        <f t="shared" si="18"/>
        <v/>
      </c>
    </row>
    <row r="80" spans="3:17" x14ac:dyDescent="0.2">
      <c r="C80" s="123"/>
      <c r="D80" s="123"/>
      <c r="E80" s="51"/>
      <c r="F80" s="125"/>
      <c r="G80" s="126"/>
      <c r="H80" s="126"/>
      <c r="I80" s="62" t="str">
        <f t="shared" si="20"/>
        <v/>
      </c>
      <c r="J80" s="63" t="str">
        <f t="shared" si="21"/>
        <v/>
      </c>
      <c r="K80" s="52">
        <v>99.73</v>
      </c>
      <c r="L80" s="61">
        <f t="shared" si="17"/>
        <v>6</v>
      </c>
      <c r="M80" s="64" t="str">
        <f t="shared" si="22"/>
        <v/>
      </c>
      <c r="N80" s="122" t="str">
        <f t="shared" si="23"/>
        <v/>
      </c>
      <c r="O80" s="116" t="str">
        <f t="shared" si="19"/>
        <v/>
      </c>
      <c r="P80" s="117"/>
      <c r="Q80" s="118" t="str">
        <f t="shared" si="18"/>
        <v/>
      </c>
    </row>
    <row r="81" spans="3:17" x14ac:dyDescent="0.2">
      <c r="C81" s="123"/>
      <c r="D81" s="123"/>
      <c r="E81" s="51"/>
      <c r="F81" s="125"/>
      <c r="G81" s="126"/>
      <c r="H81" s="126"/>
      <c r="I81" s="62" t="str">
        <f t="shared" si="20"/>
        <v/>
      </c>
      <c r="J81" s="63" t="str">
        <f t="shared" si="21"/>
        <v/>
      </c>
      <c r="K81" s="52">
        <v>99.73</v>
      </c>
      <c r="L81" s="61">
        <f t="shared" si="17"/>
        <v>6</v>
      </c>
      <c r="M81" s="64" t="str">
        <f t="shared" si="22"/>
        <v/>
      </c>
      <c r="N81" s="122" t="str">
        <f t="shared" si="23"/>
        <v/>
      </c>
      <c r="O81" s="116" t="str">
        <f t="shared" si="19"/>
        <v/>
      </c>
      <c r="P81" s="117"/>
      <c r="Q81" s="118" t="str">
        <f t="shared" si="18"/>
        <v/>
      </c>
    </row>
    <row r="82" spans="3:17" x14ac:dyDescent="0.2">
      <c r="C82" s="123"/>
      <c r="D82" s="123"/>
      <c r="E82" s="51"/>
      <c r="F82" s="125"/>
      <c r="G82" s="126"/>
      <c r="H82" s="126"/>
      <c r="I82" s="62" t="str">
        <f t="shared" si="20"/>
        <v/>
      </c>
      <c r="J82" s="63" t="str">
        <f t="shared" si="21"/>
        <v/>
      </c>
      <c r="K82" s="52">
        <v>99.73</v>
      </c>
      <c r="L82" s="61">
        <f t="shared" si="17"/>
        <v>6</v>
      </c>
      <c r="M82" s="64" t="str">
        <f t="shared" si="22"/>
        <v/>
      </c>
      <c r="N82" s="122" t="str">
        <f t="shared" si="23"/>
        <v/>
      </c>
      <c r="O82" s="116" t="str">
        <f t="shared" si="19"/>
        <v/>
      </c>
      <c r="P82" s="117"/>
      <c r="Q82" s="118" t="str">
        <f t="shared" si="18"/>
        <v/>
      </c>
    </row>
    <row r="83" spans="3:17" x14ac:dyDescent="0.2">
      <c r="C83" s="123"/>
      <c r="D83" s="123"/>
      <c r="E83" s="51"/>
      <c r="F83" s="125"/>
      <c r="G83" s="126"/>
      <c r="H83" s="126"/>
      <c r="I83" s="62" t="str">
        <f t="shared" si="20"/>
        <v/>
      </c>
      <c r="J83" s="63" t="str">
        <f t="shared" si="21"/>
        <v/>
      </c>
      <c r="K83" s="52">
        <v>99.73</v>
      </c>
      <c r="L83" s="61">
        <f t="shared" si="17"/>
        <v>6</v>
      </c>
      <c r="M83" s="64" t="str">
        <f t="shared" si="22"/>
        <v/>
      </c>
      <c r="N83" s="122" t="str">
        <f t="shared" si="23"/>
        <v/>
      </c>
      <c r="O83" s="116" t="str">
        <f t="shared" si="19"/>
        <v/>
      </c>
      <c r="P83" s="117"/>
      <c r="Q83" s="118" t="str">
        <f t="shared" si="18"/>
        <v/>
      </c>
    </row>
    <row r="84" spans="3:17" x14ac:dyDescent="0.2">
      <c r="C84" s="123"/>
      <c r="D84" s="123"/>
      <c r="E84" s="51"/>
      <c r="F84" s="125"/>
      <c r="G84" s="126"/>
      <c r="H84" s="126"/>
      <c r="I84" s="62" t="str">
        <f t="shared" si="20"/>
        <v/>
      </c>
      <c r="J84" s="63" t="str">
        <f t="shared" si="21"/>
        <v/>
      </c>
      <c r="K84" s="52">
        <v>99.73</v>
      </c>
      <c r="L84" s="61">
        <f t="shared" si="17"/>
        <v>6</v>
      </c>
      <c r="M84" s="64" t="str">
        <f t="shared" si="22"/>
        <v/>
      </c>
      <c r="N84" s="122" t="str">
        <f t="shared" si="23"/>
        <v/>
      </c>
      <c r="O84" s="116" t="str">
        <f t="shared" si="19"/>
        <v/>
      </c>
      <c r="P84" s="117"/>
      <c r="Q84" s="118" t="str">
        <f t="shared" si="18"/>
        <v/>
      </c>
    </row>
    <row r="85" spans="3:17" x14ac:dyDescent="0.2">
      <c r="C85" s="123"/>
      <c r="D85" s="123"/>
      <c r="E85" s="51"/>
      <c r="F85" s="125"/>
      <c r="G85" s="126"/>
      <c r="H85" s="126"/>
      <c r="I85" s="62" t="str">
        <f t="shared" si="20"/>
        <v/>
      </c>
      <c r="J85" s="63" t="str">
        <f t="shared" si="21"/>
        <v/>
      </c>
      <c r="K85" s="52">
        <v>99.73</v>
      </c>
      <c r="L85" s="61">
        <f t="shared" si="17"/>
        <v>6</v>
      </c>
      <c r="M85" s="64" t="str">
        <f t="shared" si="22"/>
        <v/>
      </c>
      <c r="N85" s="122" t="str">
        <f t="shared" si="23"/>
        <v/>
      </c>
      <c r="O85" s="116" t="str">
        <f t="shared" si="19"/>
        <v/>
      </c>
      <c r="P85" s="117"/>
      <c r="Q85" s="118" t="str">
        <f t="shared" si="18"/>
        <v/>
      </c>
    </row>
    <row r="86" spans="3:17" x14ac:dyDescent="0.2">
      <c r="C86" s="123"/>
      <c r="D86" s="123"/>
      <c r="E86" s="51"/>
      <c r="F86" s="125"/>
      <c r="G86" s="126"/>
      <c r="H86" s="126"/>
      <c r="I86" s="62" t="str">
        <f t="shared" si="20"/>
        <v/>
      </c>
      <c r="J86" s="63" t="str">
        <f t="shared" si="21"/>
        <v/>
      </c>
      <c r="K86" s="52">
        <v>99.73</v>
      </c>
      <c r="L86" s="61">
        <f t="shared" si="17"/>
        <v>6</v>
      </c>
      <c r="M86" s="64" t="str">
        <f t="shared" si="22"/>
        <v/>
      </c>
      <c r="N86" s="122" t="str">
        <f t="shared" si="23"/>
        <v/>
      </c>
      <c r="O86" s="116" t="str">
        <f t="shared" si="19"/>
        <v/>
      </c>
      <c r="P86" s="117"/>
      <c r="Q86" s="118" t="str">
        <f t="shared" si="18"/>
        <v/>
      </c>
    </row>
    <row r="87" spans="3:17" x14ac:dyDescent="0.2">
      <c r="C87" s="123"/>
      <c r="D87" s="123"/>
      <c r="E87" s="51"/>
      <c r="F87" s="125"/>
      <c r="G87" s="126"/>
      <c r="H87" s="126"/>
      <c r="I87" s="62" t="str">
        <f t="shared" si="20"/>
        <v/>
      </c>
      <c r="J87" s="63" t="str">
        <f t="shared" si="21"/>
        <v/>
      </c>
      <c r="K87" s="52">
        <v>99.73</v>
      </c>
      <c r="L87" s="61">
        <f t="shared" si="17"/>
        <v>6</v>
      </c>
      <c r="M87" s="64" t="str">
        <f t="shared" si="22"/>
        <v/>
      </c>
      <c r="N87" s="122" t="str">
        <f t="shared" si="23"/>
        <v/>
      </c>
      <c r="O87" s="116" t="str">
        <f t="shared" si="19"/>
        <v/>
      </c>
      <c r="P87" s="117"/>
      <c r="Q87" s="118" t="str">
        <f t="shared" si="18"/>
        <v/>
      </c>
    </row>
    <row r="88" spans="3:17" x14ac:dyDescent="0.2">
      <c r="C88" s="123"/>
      <c r="D88" s="123"/>
      <c r="E88" s="51"/>
      <c r="F88" s="125"/>
      <c r="G88" s="126"/>
      <c r="H88" s="126"/>
      <c r="I88" s="62" t="str">
        <f t="shared" si="20"/>
        <v/>
      </c>
      <c r="J88" s="63" t="str">
        <f t="shared" si="21"/>
        <v/>
      </c>
      <c r="K88" s="52">
        <v>99.73</v>
      </c>
      <c r="L88" s="61">
        <f t="shared" si="17"/>
        <v>6</v>
      </c>
      <c r="M88" s="64" t="str">
        <f t="shared" si="22"/>
        <v/>
      </c>
      <c r="N88" s="122" t="str">
        <f t="shared" si="23"/>
        <v/>
      </c>
      <c r="O88" s="116" t="str">
        <f t="shared" si="19"/>
        <v/>
      </c>
      <c r="P88" s="117"/>
      <c r="Q88" s="118" t="str">
        <f t="shared" si="18"/>
        <v/>
      </c>
    </row>
    <row r="89" spans="3:17" x14ac:dyDescent="0.2">
      <c r="C89" s="123"/>
      <c r="D89" s="123"/>
      <c r="E89" s="51"/>
      <c r="F89" s="125"/>
      <c r="G89" s="126"/>
      <c r="H89" s="126"/>
      <c r="I89" s="62" t="str">
        <f t="shared" si="20"/>
        <v/>
      </c>
      <c r="J89" s="63" t="str">
        <f t="shared" si="21"/>
        <v/>
      </c>
      <c r="K89" s="52">
        <v>99.73</v>
      </c>
      <c r="L89" s="61">
        <f t="shared" si="17"/>
        <v>6</v>
      </c>
      <c r="M89" s="64" t="str">
        <f t="shared" si="22"/>
        <v/>
      </c>
      <c r="N89" s="122" t="str">
        <f t="shared" si="23"/>
        <v/>
      </c>
      <c r="O89" s="116" t="str">
        <f t="shared" si="19"/>
        <v/>
      </c>
      <c r="P89" s="117"/>
      <c r="Q89" s="118" t="str">
        <f t="shared" si="18"/>
        <v/>
      </c>
    </row>
    <row r="90" spans="3:17" x14ac:dyDescent="0.2">
      <c r="C90" s="123"/>
      <c r="D90" s="123"/>
      <c r="E90" s="51"/>
      <c r="F90" s="125"/>
      <c r="G90" s="126"/>
      <c r="H90" s="126"/>
      <c r="I90" s="62" t="str">
        <f t="shared" si="20"/>
        <v/>
      </c>
      <c r="J90" s="63" t="str">
        <f t="shared" si="21"/>
        <v/>
      </c>
      <c r="K90" s="52">
        <v>99.73</v>
      </c>
      <c r="L90" s="61">
        <f t="shared" si="17"/>
        <v>6</v>
      </c>
      <c r="M90" s="64" t="str">
        <f t="shared" si="22"/>
        <v/>
      </c>
      <c r="N90" s="122" t="str">
        <f t="shared" si="23"/>
        <v/>
      </c>
      <c r="O90" s="116" t="str">
        <f t="shared" si="19"/>
        <v/>
      </c>
      <c r="P90" s="117"/>
      <c r="Q90" s="118" t="str">
        <f t="shared" si="18"/>
        <v/>
      </c>
    </row>
    <row r="91" spans="3:17" x14ac:dyDescent="0.2">
      <c r="C91" s="123"/>
      <c r="D91" s="123"/>
      <c r="E91" s="51"/>
      <c r="F91" s="125"/>
      <c r="G91" s="126"/>
      <c r="H91" s="126"/>
      <c r="I91" s="62" t="str">
        <f t="shared" si="20"/>
        <v/>
      </c>
      <c r="J91" s="63" t="str">
        <f t="shared" si="21"/>
        <v/>
      </c>
      <c r="K91" s="52">
        <v>99.73</v>
      </c>
      <c r="L91" s="61">
        <f t="shared" si="17"/>
        <v>6</v>
      </c>
      <c r="M91" s="64" t="str">
        <f t="shared" si="22"/>
        <v/>
      </c>
      <c r="N91" s="122" t="str">
        <f t="shared" si="23"/>
        <v/>
      </c>
      <c r="O91" s="116" t="str">
        <f t="shared" si="19"/>
        <v/>
      </c>
      <c r="P91" s="117"/>
      <c r="Q91" s="118" t="str">
        <f t="shared" si="18"/>
        <v/>
      </c>
    </row>
    <row r="92" spans="3:17" x14ac:dyDescent="0.2">
      <c r="C92" s="123"/>
      <c r="D92" s="123"/>
      <c r="E92" s="51"/>
      <c r="F92" s="125"/>
      <c r="G92" s="126"/>
      <c r="H92" s="126"/>
      <c r="I92" s="62" t="str">
        <f t="shared" si="20"/>
        <v/>
      </c>
      <c r="J92" s="63" t="str">
        <f t="shared" si="21"/>
        <v/>
      </c>
      <c r="K92" s="52">
        <v>99.73</v>
      </c>
      <c r="L92" s="61">
        <f t="shared" si="17"/>
        <v>6</v>
      </c>
      <c r="M92" s="64" t="str">
        <f t="shared" si="22"/>
        <v/>
      </c>
      <c r="N92" s="122" t="str">
        <f t="shared" si="23"/>
        <v/>
      </c>
      <c r="O92" s="116" t="str">
        <f t="shared" si="19"/>
        <v/>
      </c>
      <c r="P92" s="117"/>
      <c r="Q92" s="118" t="str">
        <f t="shared" si="18"/>
        <v/>
      </c>
    </row>
    <row r="93" spans="3:17" x14ac:dyDescent="0.2">
      <c r="C93" s="123"/>
      <c r="D93" s="123"/>
      <c r="E93" s="51"/>
      <c r="F93" s="125"/>
      <c r="G93" s="126"/>
      <c r="H93" s="126"/>
      <c r="I93" s="62" t="str">
        <f t="shared" si="20"/>
        <v/>
      </c>
      <c r="J93" s="63" t="str">
        <f t="shared" si="21"/>
        <v/>
      </c>
      <c r="K93" s="52">
        <v>99.73</v>
      </c>
      <c r="L93" s="61">
        <f t="shared" si="17"/>
        <v>6</v>
      </c>
      <c r="M93" s="64" t="str">
        <f t="shared" si="22"/>
        <v/>
      </c>
      <c r="N93" s="122" t="str">
        <f t="shared" si="23"/>
        <v/>
      </c>
      <c r="O93" s="116" t="str">
        <f t="shared" si="19"/>
        <v/>
      </c>
      <c r="P93" s="117"/>
      <c r="Q93" s="118" t="str">
        <f t="shared" si="18"/>
        <v/>
      </c>
    </row>
    <row r="94" spans="3:17" x14ac:dyDescent="0.2">
      <c r="C94" s="123"/>
      <c r="D94" s="123"/>
      <c r="E94" s="51"/>
      <c r="F94" s="125"/>
      <c r="G94" s="126"/>
      <c r="H94" s="126"/>
      <c r="I94" s="62" t="str">
        <f t="shared" si="20"/>
        <v/>
      </c>
      <c r="J94" s="63" t="str">
        <f t="shared" si="21"/>
        <v/>
      </c>
      <c r="K94" s="52">
        <v>99.73</v>
      </c>
      <c r="L94" s="61">
        <f t="shared" si="17"/>
        <v>6</v>
      </c>
      <c r="M94" s="64" t="str">
        <f t="shared" si="22"/>
        <v/>
      </c>
      <c r="N94" s="122" t="str">
        <f t="shared" si="23"/>
        <v/>
      </c>
      <c r="O94" s="116" t="str">
        <f t="shared" si="19"/>
        <v/>
      </c>
      <c r="P94" s="117"/>
      <c r="Q94" s="118" t="str">
        <f t="shared" si="18"/>
        <v/>
      </c>
    </row>
    <row r="95" spans="3:17" x14ac:dyDescent="0.2">
      <c r="C95" s="123"/>
      <c r="D95" s="123"/>
      <c r="E95" s="51"/>
      <c r="F95" s="125"/>
      <c r="G95" s="126"/>
      <c r="H95" s="126"/>
      <c r="I95" s="62" t="str">
        <f t="shared" si="20"/>
        <v/>
      </c>
      <c r="J95" s="63" t="str">
        <f t="shared" si="21"/>
        <v/>
      </c>
      <c r="K95" s="52">
        <v>99.73</v>
      </c>
      <c r="L95" s="61">
        <f t="shared" si="17"/>
        <v>6</v>
      </c>
      <c r="M95" s="64" t="str">
        <f t="shared" si="22"/>
        <v/>
      </c>
      <c r="N95" s="122" t="str">
        <f t="shared" si="23"/>
        <v/>
      </c>
      <c r="O95" s="116" t="str">
        <f t="shared" si="19"/>
        <v/>
      </c>
      <c r="P95" s="117"/>
      <c r="Q95" s="118" t="str">
        <f t="shared" si="18"/>
        <v/>
      </c>
    </row>
    <row r="96" spans="3:17" x14ac:dyDescent="0.2">
      <c r="C96" s="123"/>
      <c r="D96" s="123"/>
      <c r="E96" s="51"/>
      <c r="F96" s="125"/>
      <c r="G96" s="126"/>
      <c r="H96" s="126"/>
      <c r="I96" s="62" t="str">
        <f t="shared" si="20"/>
        <v/>
      </c>
      <c r="J96" s="63" t="str">
        <f t="shared" si="21"/>
        <v/>
      </c>
      <c r="K96" s="52">
        <v>99.73</v>
      </c>
      <c r="L96" s="61">
        <f t="shared" si="17"/>
        <v>6</v>
      </c>
      <c r="M96" s="64" t="str">
        <f t="shared" si="22"/>
        <v/>
      </c>
      <c r="N96" s="122" t="str">
        <f t="shared" si="23"/>
        <v/>
      </c>
      <c r="O96" s="116" t="str">
        <f t="shared" si="19"/>
        <v/>
      </c>
      <c r="P96" s="117"/>
      <c r="Q96" s="118" t="str">
        <f t="shared" si="18"/>
        <v/>
      </c>
    </row>
    <row r="97" spans="3:17" x14ac:dyDescent="0.2">
      <c r="C97" s="123"/>
      <c r="D97" s="123"/>
      <c r="E97" s="51"/>
      <c r="F97" s="125"/>
      <c r="G97" s="126"/>
      <c r="H97" s="126"/>
      <c r="I97" s="62" t="str">
        <f t="shared" si="20"/>
        <v/>
      </c>
      <c r="J97" s="63" t="str">
        <f t="shared" si="21"/>
        <v/>
      </c>
      <c r="K97" s="52">
        <v>99.73</v>
      </c>
      <c r="L97" s="61">
        <f t="shared" si="17"/>
        <v>6</v>
      </c>
      <c r="M97" s="64" t="str">
        <f t="shared" si="22"/>
        <v/>
      </c>
      <c r="N97" s="122" t="str">
        <f t="shared" si="23"/>
        <v/>
      </c>
      <c r="O97" s="116" t="str">
        <f t="shared" si="19"/>
        <v/>
      </c>
      <c r="P97" s="117"/>
      <c r="Q97" s="118" t="str">
        <f t="shared" si="18"/>
        <v/>
      </c>
    </row>
    <row r="98" spans="3:17" x14ac:dyDescent="0.2">
      <c r="C98" s="123"/>
      <c r="D98" s="123"/>
      <c r="E98" s="51"/>
      <c r="F98" s="125"/>
      <c r="G98" s="126"/>
      <c r="H98" s="126"/>
      <c r="I98" s="62" t="str">
        <f t="shared" si="20"/>
        <v/>
      </c>
      <c r="J98" s="63" t="str">
        <f t="shared" si="21"/>
        <v/>
      </c>
      <c r="K98" s="52">
        <v>99.73</v>
      </c>
      <c r="L98" s="61">
        <f t="shared" si="17"/>
        <v>6</v>
      </c>
      <c r="M98" s="64" t="str">
        <f t="shared" si="22"/>
        <v/>
      </c>
      <c r="N98" s="122" t="str">
        <f t="shared" si="23"/>
        <v/>
      </c>
      <c r="O98" s="116" t="str">
        <f t="shared" si="19"/>
        <v/>
      </c>
      <c r="P98" s="117"/>
      <c r="Q98" s="118" t="str">
        <f t="shared" si="18"/>
        <v/>
      </c>
    </row>
    <row r="99" spans="3:17" x14ac:dyDescent="0.2">
      <c r="C99" s="123"/>
      <c r="D99" s="123"/>
      <c r="E99" s="51"/>
      <c r="F99" s="125"/>
      <c r="G99" s="126"/>
      <c r="H99" s="126"/>
      <c r="I99" s="62" t="str">
        <f t="shared" si="20"/>
        <v/>
      </c>
      <c r="J99" s="63" t="str">
        <f t="shared" si="21"/>
        <v/>
      </c>
      <c r="K99" s="52">
        <v>99.73</v>
      </c>
      <c r="L99" s="61">
        <f t="shared" si="17"/>
        <v>6</v>
      </c>
      <c r="M99" s="64" t="str">
        <f t="shared" si="22"/>
        <v/>
      </c>
      <c r="N99" s="122" t="str">
        <f t="shared" si="23"/>
        <v/>
      </c>
      <c r="O99" s="116" t="str">
        <f t="shared" si="19"/>
        <v/>
      </c>
      <c r="P99" s="117"/>
      <c r="Q99" s="118" t="str">
        <f t="shared" si="18"/>
        <v/>
      </c>
    </row>
    <row r="100" spans="3:17" x14ac:dyDescent="0.2">
      <c r="I100" s="62" t="str">
        <f t="shared" si="20"/>
        <v/>
      </c>
      <c r="J100" s="63" t="str">
        <f t="shared" si="21"/>
        <v/>
      </c>
      <c r="K100" s="52">
        <v>99.73</v>
      </c>
      <c r="L100" s="61">
        <f t="shared" si="17"/>
        <v>6</v>
      </c>
      <c r="M100" s="64" t="str">
        <f t="shared" si="22"/>
        <v/>
      </c>
      <c r="N100" s="122" t="str">
        <f t="shared" si="23"/>
        <v/>
      </c>
      <c r="O100" s="116" t="str">
        <f t="shared" si="19"/>
        <v/>
      </c>
      <c r="P100" s="117"/>
      <c r="Q100" s="118" t="str">
        <f t="shared" si="18"/>
        <v/>
      </c>
    </row>
    <row r="101" spans="3:17" x14ac:dyDescent="0.2">
      <c r="I101" s="62" t="str">
        <f t="shared" si="20"/>
        <v/>
      </c>
      <c r="J101" s="63" t="str">
        <f t="shared" si="21"/>
        <v/>
      </c>
      <c r="K101" s="52">
        <v>99.73</v>
      </c>
      <c r="L101" s="61">
        <f t="shared" si="17"/>
        <v>6</v>
      </c>
      <c r="M101" s="64" t="str">
        <f t="shared" si="22"/>
        <v/>
      </c>
      <c r="N101" s="122" t="str">
        <f t="shared" si="23"/>
        <v/>
      </c>
      <c r="O101" s="116" t="str">
        <f t="shared" si="19"/>
        <v/>
      </c>
      <c r="P101" s="117"/>
      <c r="Q101" s="118" t="str">
        <f t="shared" si="18"/>
        <v/>
      </c>
    </row>
    <row r="102" spans="3:17" x14ac:dyDescent="0.2">
      <c r="I102" s="62" t="str">
        <f t="shared" si="20"/>
        <v/>
      </c>
      <c r="J102" s="63" t="str">
        <f t="shared" si="21"/>
        <v/>
      </c>
      <c r="K102" s="52">
        <v>99.73</v>
      </c>
      <c r="L102" s="61">
        <f t="shared" si="17"/>
        <v>6</v>
      </c>
      <c r="M102" s="64" t="str">
        <f t="shared" si="22"/>
        <v/>
      </c>
      <c r="N102" s="122" t="str">
        <f t="shared" si="23"/>
        <v/>
      </c>
      <c r="O102" s="116" t="str">
        <f t="shared" si="19"/>
        <v/>
      </c>
      <c r="P102" s="117"/>
      <c r="Q102" s="118" t="str">
        <f t="shared" si="18"/>
        <v/>
      </c>
    </row>
    <row r="103" spans="3:17" x14ac:dyDescent="0.2">
      <c r="I103" s="62" t="str">
        <f t="shared" si="20"/>
        <v/>
      </c>
      <c r="J103" s="63" t="str">
        <f t="shared" si="21"/>
        <v/>
      </c>
      <c r="K103" s="52">
        <v>99.73</v>
      </c>
      <c r="L103" s="61">
        <f t="shared" si="17"/>
        <v>6</v>
      </c>
      <c r="M103" s="64" t="str">
        <f t="shared" si="22"/>
        <v/>
      </c>
      <c r="N103" s="122" t="str">
        <f t="shared" si="23"/>
        <v/>
      </c>
      <c r="O103" s="116" t="str">
        <f t="shared" si="19"/>
        <v/>
      </c>
      <c r="P103" s="117"/>
      <c r="Q103" s="118" t="str">
        <f t="shared" si="18"/>
        <v/>
      </c>
    </row>
    <row r="104" spans="3:17" x14ac:dyDescent="0.2">
      <c r="I104" s="62" t="str">
        <f t="shared" si="20"/>
        <v/>
      </c>
      <c r="J104" s="63" t="str">
        <f t="shared" si="21"/>
        <v/>
      </c>
      <c r="K104" s="52">
        <v>99.73</v>
      </c>
      <c r="L104" s="61">
        <f t="shared" si="17"/>
        <v>6</v>
      </c>
      <c r="M104" s="64" t="str">
        <f t="shared" si="22"/>
        <v/>
      </c>
      <c r="N104" s="122" t="str">
        <f t="shared" si="23"/>
        <v/>
      </c>
      <c r="O104" s="116" t="str">
        <f t="shared" si="19"/>
        <v/>
      </c>
      <c r="P104" s="117"/>
      <c r="Q104" s="118" t="str">
        <f t="shared" si="18"/>
        <v/>
      </c>
    </row>
    <row r="105" spans="3:17" x14ac:dyDescent="0.2">
      <c r="I105" s="62" t="str">
        <f t="shared" si="20"/>
        <v/>
      </c>
      <c r="J105" s="63" t="str">
        <f t="shared" si="21"/>
        <v/>
      </c>
      <c r="K105" s="52">
        <v>99.73</v>
      </c>
      <c r="L105" s="61">
        <f t="shared" si="17"/>
        <v>6</v>
      </c>
      <c r="M105" s="64" t="str">
        <f t="shared" si="22"/>
        <v/>
      </c>
      <c r="N105" s="122" t="str">
        <f t="shared" si="23"/>
        <v/>
      </c>
      <c r="O105" s="116" t="str">
        <f t="shared" si="19"/>
        <v/>
      </c>
      <c r="P105" s="117"/>
      <c r="Q105" s="118" t="str">
        <f t="shared" si="18"/>
        <v/>
      </c>
    </row>
    <row r="106" spans="3:17" x14ac:dyDescent="0.2">
      <c r="I106" s="62" t="str">
        <f t="shared" si="20"/>
        <v/>
      </c>
      <c r="J106" s="63" t="str">
        <f t="shared" si="21"/>
        <v/>
      </c>
      <c r="K106" s="52">
        <v>99.73</v>
      </c>
      <c r="L106" s="61">
        <f t="shared" si="17"/>
        <v>6</v>
      </c>
      <c r="M106" s="64" t="str">
        <f t="shared" si="22"/>
        <v/>
      </c>
      <c r="N106" s="122" t="str">
        <f t="shared" si="23"/>
        <v/>
      </c>
      <c r="O106" s="116" t="str">
        <f t="shared" si="19"/>
        <v/>
      </c>
      <c r="P106" s="117"/>
      <c r="Q106" s="118" t="str">
        <f t="shared" si="18"/>
        <v/>
      </c>
    </row>
    <row r="107" spans="3:17" x14ac:dyDescent="0.2">
      <c r="I107" s="62" t="str">
        <f t="shared" si="20"/>
        <v/>
      </c>
      <c r="J107" s="63" t="str">
        <f t="shared" si="21"/>
        <v/>
      </c>
      <c r="K107" s="52">
        <v>99.73</v>
      </c>
      <c r="L107" s="61">
        <f t="shared" si="17"/>
        <v>6</v>
      </c>
      <c r="M107" s="64" t="str">
        <f t="shared" si="22"/>
        <v/>
      </c>
      <c r="N107" s="122" t="str">
        <f t="shared" si="23"/>
        <v/>
      </c>
      <c r="O107" s="116" t="str">
        <f t="shared" si="19"/>
        <v/>
      </c>
      <c r="P107" s="117"/>
      <c r="Q107" s="118" t="str">
        <f t="shared" si="18"/>
        <v/>
      </c>
    </row>
    <row r="108" spans="3:17" x14ac:dyDescent="0.2">
      <c r="I108" s="62" t="str">
        <f t="shared" si="20"/>
        <v/>
      </c>
      <c r="J108" s="63" t="str">
        <f t="shared" si="21"/>
        <v/>
      </c>
      <c r="K108" s="52">
        <v>99.73</v>
      </c>
      <c r="L108" s="61">
        <f t="shared" si="17"/>
        <v>6</v>
      </c>
      <c r="M108" s="64" t="str">
        <f t="shared" si="22"/>
        <v/>
      </c>
      <c r="N108" s="122" t="str">
        <f t="shared" si="23"/>
        <v/>
      </c>
      <c r="O108" s="116" t="str">
        <f t="shared" si="19"/>
        <v/>
      </c>
      <c r="P108" s="117"/>
      <c r="Q108" s="118" t="str">
        <f t="shared" si="18"/>
        <v/>
      </c>
    </row>
    <row r="109" spans="3:17" x14ac:dyDescent="0.2">
      <c r="I109" s="62" t="str">
        <f t="shared" si="20"/>
        <v/>
      </c>
      <c r="J109" s="63" t="str">
        <f t="shared" si="21"/>
        <v/>
      </c>
      <c r="K109" s="52">
        <v>99.73</v>
      </c>
      <c r="L109" s="61">
        <f t="shared" si="17"/>
        <v>6</v>
      </c>
      <c r="M109" s="64" t="str">
        <f t="shared" si="22"/>
        <v/>
      </c>
      <c r="N109" s="122" t="str">
        <f t="shared" si="23"/>
        <v/>
      </c>
      <c r="O109" s="116" t="str">
        <f t="shared" si="19"/>
        <v/>
      </c>
      <c r="P109" s="117"/>
      <c r="Q109" s="118" t="str">
        <f t="shared" si="18"/>
        <v/>
      </c>
    </row>
    <row r="110" spans="3:17" x14ac:dyDescent="0.2">
      <c r="I110" s="62" t="str">
        <f t="shared" si="20"/>
        <v/>
      </c>
      <c r="J110" s="63" t="str">
        <f t="shared" si="21"/>
        <v/>
      </c>
      <c r="K110" s="52">
        <v>99.73</v>
      </c>
      <c r="L110" s="61">
        <f t="shared" si="17"/>
        <v>6</v>
      </c>
      <c r="M110" s="64" t="str">
        <f t="shared" si="22"/>
        <v/>
      </c>
      <c r="N110" s="122" t="str">
        <f t="shared" si="23"/>
        <v/>
      </c>
      <c r="O110" s="116" t="str">
        <f t="shared" si="19"/>
        <v/>
      </c>
      <c r="P110" s="117"/>
      <c r="Q110" s="118" t="str">
        <f t="shared" si="18"/>
        <v/>
      </c>
    </row>
    <row r="111" spans="3:17" x14ac:dyDescent="0.2">
      <c r="I111" s="62" t="str">
        <f t="shared" si="20"/>
        <v/>
      </c>
      <c r="J111" s="63" t="str">
        <f t="shared" si="21"/>
        <v/>
      </c>
      <c r="K111" s="52">
        <v>99.73</v>
      </c>
      <c r="L111" s="61">
        <f t="shared" ref="L111:L174" si="24">INDEX(prozentsatz_divisor,(MATCH(K111,prozentsatz_divisor_prozent,-1)+1),2)</f>
        <v>6</v>
      </c>
      <c r="M111" s="64" t="str">
        <f t="shared" si="22"/>
        <v/>
      </c>
      <c r="N111" s="122" t="str">
        <f t="shared" si="23"/>
        <v/>
      </c>
      <c r="O111" s="116" t="str">
        <f t="shared" si="19"/>
        <v/>
      </c>
      <c r="P111" s="117"/>
      <c r="Q111" s="118" t="str">
        <f t="shared" ref="Q111:Q174" si="25">IF(OR(O111="",P111=""),"",INDEX(businessvalue_kalibrierung, MATCH(O111,businessvalue_kalibrierung_aufwand,0),MATCH(P111,businessvalue_kalibrierung_businesswert,0)))</f>
        <v/>
      </c>
    </row>
    <row r="112" spans="3:17" x14ac:dyDescent="0.2">
      <c r="I112" s="62" t="str">
        <f t="shared" si="20"/>
        <v/>
      </c>
      <c r="J112" s="63" t="str">
        <f t="shared" si="21"/>
        <v/>
      </c>
      <c r="K112" s="52">
        <v>99.73</v>
      </c>
      <c r="L112" s="61">
        <f t="shared" si="24"/>
        <v>6</v>
      </c>
      <c r="M112" s="64" t="str">
        <f t="shared" si="22"/>
        <v/>
      </c>
      <c r="N112" s="122" t="str">
        <f t="shared" si="23"/>
        <v/>
      </c>
      <c r="O112" s="116" t="str">
        <f t="shared" si="19"/>
        <v/>
      </c>
      <c r="P112" s="117"/>
      <c r="Q112" s="118" t="str">
        <f t="shared" si="25"/>
        <v/>
      </c>
    </row>
    <row r="113" spans="9:17" x14ac:dyDescent="0.2">
      <c r="I113" s="62" t="str">
        <f t="shared" si="20"/>
        <v/>
      </c>
      <c r="J113" s="63" t="str">
        <f t="shared" si="21"/>
        <v/>
      </c>
      <c r="K113" s="52">
        <v>99.73</v>
      </c>
      <c r="L113" s="61">
        <f t="shared" si="24"/>
        <v>6</v>
      </c>
      <c r="M113" s="64" t="str">
        <f t="shared" si="22"/>
        <v/>
      </c>
      <c r="N113" s="122" t="str">
        <f t="shared" si="23"/>
        <v/>
      </c>
      <c r="O113" s="116" t="str">
        <f t="shared" si="19"/>
        <v/>
      </c>
      <c r="P113" s="117"/>
      <c r="Q113" s="118" t="str">
        <f t="shared" si="25"/>
        <v/>
      </c>
    </row>
    <row r="114" spans="9:17" x14ac:dyDescent="0.2">
      <c r="I114" s="62" t="str">
        <f t="shared" si="20"/>
        <v/>
      </c>
      <c r="J114" s="63" t="str">
        <f t="shared" si="21"/>
        <v/>
      </c>
      <c r="K114" s="52">
        <v>99.73</v>
      </c>
      <c r="L114" s="61">
        <f t="shared" si="24"/>
        <v>6</v>
      </c>
      <c r="M114" s="64" t="str">
        <f t="shared" si="22"/>
        <v/>
      </c>
      <c r="N114" s="122" t="str">
        <f t="shared" si="23"/>
        <v/>
      </c>
      <c r="O114" s="116" t="str">
        <f t="shared" si="19"/>
        <v/>
      </c>
      <c r="P114" s="117"/>
      <c r="Q114" s="118" t="str">
        <f t="shared" si="25"/>
        <v/>
      </c>
    </row>
    <row r="115" spans="9:17" x14ac:dyDescent="0.2">
      <c r="I115" s="62" t="str">
        <f t="shared" si="20"/>
        <v/>
      </c>
      <c r="J115" s="63" t="str">
        <f t="shared" si="21"/>
        <v/>
      </c>
      <c r="K115" s="52">
        <v>99.73</v>
      </c>
      <c r="L115" s="61">
        <f t="shared" si="24"/>
        <v>6</v>
      </c>
      <c r="M115" s="64" t="str">
        <f t="shared" si="22"/>
        <v/>
      </c>
      <c r="N115" s="122" t="str">
        <f t="shared" si="23"/>
        <v/>
      </c>
      <c r="O115" s="116" t="str">
        <f t="shared" si="19"/>
        <v/>
      </c>
      <c r="P115" s="117"/>
      <c r="Q115" s="118" t="str">
        <f t="shared" si="25"/>
        <v/>
      </c>
    </row>
    <row r="116" spans="9:17" x14ac:dyDescent="0.2">
      <c r="I116" s="62" t="str">
        <f t="shared" si="20"/>
        <v/>
      </c>
      <c r="J116" s="63" t="str">
        <f t="shared" si="21"/>
        <v/>
      </c>
      <c r="K116" s="52">
        <v>99.73</v>
      </c>
      <c r="L116" s="61">
        <f t="shared" si="24"/>
        <v>6</v>
      </c>
      <c r="M116" s="64" t="str">
        <f t="shared" si="22"/>
        <v/>
      </c>
      <c r="N116" s="122" t="str">
        <f t="shared" si="23"/>
        <v/>
      </c>
      <c r="O116" s="116" t="str">
        <f t="shared" si="19"/>
        <v/>
      </c>
      <c r="P116" s="117"/>
      <c r="Q116" s="118" t="str">
        <f t="shared" si="25"/>
        <v/>
      </c>
    </row>
    <row r="117" spans="9:17" x14ac:dyDescent="0.2">
      <c r="I117" s="62" t="str">
        <f t="shared" si="20"/>
        <v/>
      </c>
      <c r="J117" s="63" t="str">
        <f t="shared" si="21"/>
        <v/>
      </c>
      <c r="K117" s="52">
        <v>99.73</v>
      </c>
      <c r="L117" s="61">
        <f t="shared" si="24"/>
        <v>6</v>
      </c>
      <c r="M117" s="64" t="str">
        <f t="shared" si="22"/>
        <v/>
      </c>
      <c r="N117" s="122" t="str">
        <f t="shared" si="23"/>
        <v/>
      </c>
      <c r="O117" s="116" t="str">
        <f t="shared" si="19"/>
        <v/>
      </c>
      <c r="P117" s="117"/>
      <c r="Q117" s="118" t="str">
        <f t="shared" si="25"/>
        <v/>
      </c>
    </row>
    <row r="118" spans="9:17" x14ac:dyDescent="0.2">
      <c r="I118" s="62" t="str">
        <f t="shared" si="20"/>
        <v/>
      </c>
      <c r="J118" s="63" t="str">
        <f t="shared" si="21"/>
        <v/>
      </c>
      <c r="K118" s="52">
        <v>99.73</v>
      </c>
      <c r="L118" s="61">
        <f t="shared" si="24"/>
        <v>6</v>
      </c>
      <c r="M118" s="64" t="str">
        <f t="shared" si="22"/>
        <v/>
      </c>
      <c r="N118" s="122" t="str">
        <f t="shared" si="23"/>
        <v/>
      </c>
      <c r="O118" s="116" t="str">
        <f t="shared" si="19"/>
        <v/>
      </c>
      <c r="P118" s="117"/>
      <c r="Q118" s="118" t="str">
        <f t="shared" si="25"/>
        <v/>
      </c>
    </row>
    <row r="119" spans="9:17" x14ac:dyDescent="0.2">
      <c r="I119" s="62" t="str">
        <f t="shared" si="20"/>
        <v/>
      </c>
      <c r="J119" s="63" t="str">
        <f t="shared" si="21"/>
        <v/>
      </c>
      <c r="K119" s="52">
        <v>99.73</v>
      </c>
      <c r="L119" s="61">
        <f t="shared" si="24"/>
        <v>6</v>
      </c>
      <c r="M119" s="64" t="str">
        <f t="shared" si="22"/>
        <v/>
      </c>
      <c r="N119" s="122" t="str">
        <f t="shared" si="23"/>
        <v/>
      </c>
      <c r="O119" s="116" t="str">
        <f t="shared" si="19"/>
        <v/>
      </c>
      <c r="P119" s="117"/>
      <c r="Q119" s="118" t="str">
        <f t="shared" si="25"/>
        <v/>
      </c>
    </row>
    <row r="120" spans="9:17" x14ac:dyDescent="0.2">
      <c r="I120" s="62" t="str">
        <f t="shared" si="20"/>
        <v/>
      </c>
      <c r="J120" s="63" t="str">
        <f t="shared" si="21"/>
        <v/>
      </c>
      <c r="K120" s="52">
        <v>99.73</v>
      </c>
      <c r="L120" s="61">
        <f t="shared" si="24"/>
        <v>6</v>
      </c>
      <c r="M120" s="64" t="str">
        <f t="shared" si="22"/>
        <v/>
      </c>
      <c r="N120" s="122" t="str">
        <f t="shared" si="23"/>
        <v/>
      </c>
      <c r="O120" s="116" t="str">
        <f t="shared" si="19"/>
        <v/>
      </c>
      <c r="P120" s="117"/>
      <c r="Q120" s="118" t="str">
        <f t="shared" si="25"/>
        <v/>
      </c>
    </row>
    <row r="121" spans="9:17" x14ac:dyDescent="0.2">
      <c r="I121" s="62" t="str">
        <f t="shared" si="20"/>
        <v/>
      </c>
      <c r="J121" s="63" t="str">
        <f t="shared" si="21"/>
        <v/>
      </c>
      <c r="K121" s="52">
        <v>99.73</v>
      </c>
      <c r="L121" s="61">
        <f t="shared" si="24"/>
        <v>6</v>
      </c>
      <c r="M121" s="64" t="str">
        <f t="shared" si="22"/>
        <v/>
      </c>
      <c r="N121" s="122" t="str">
        <f t="shared" si="23"/>
        <v/>
      </c>
      <c r="O121" s="116" t="str">
        <f t="shared" si="19"/>
        <v/>
      </c>
      <c r="P121" s="117"/>
      <c r="Q121" s="118" t="str">
        <f t="shared" si="25"/>
        <v/>
      </c>
    </row>
    <row r="122" spans="9:17" x14ac:dyDescent="0.2">
      <c r="I122" s="62" t="str">
        <f t="shared" si="20"/>
        <v/>
      </c>
      <c r="J122" s="63" t="str">
        <f t="shared" si="21"/>
        <v/>
      </c>
      <c r="K122" s="52">
        <v>99.73</v>
      </c>
      <c r="L122" s="61">
        <f t="shared" si="24"/>
        <v>6</v>
      </c>
      <c r="M122" s="64" t="str">
        <f t="shared" si="22"/>
        <v/>
      </c>
      <c r="N122" s="122" t="str">
        <f t="shared" si="23"/>
        <v/>
      </c>
      <c r="O122" s="116" t="str">
        <f t="shared" si="19"/>
        <v/>
      </c>
      <c r="P122" s="117"/>
      <c r="Q122" s="118" t="str">
        <f t="shared" si="25"/>
        <v/>
      </c>
    </row>
    <row r="123" spans="9:17" x14ac:dyDescent="0.2">
      <c r="I123" s="62" t="str">
        <f t="shared" si="20"/>
        <v/>
      </c>
      <c r="J123" s="63" t="str">
        <f t="shared" si="21"/>
        <v/>
      </c>
      <c r="K123" s="52">
        <v>99.73</v>
      </c>
      <c r="L123" s="61">
        <f t="shared" si="24"/>
        <v>6</v>
      </c>
      <c r="M123" s="64" t="str">
        <f t="shared" si="22"/>
        <v/>
      </c>
      <c r="N123" s="122" t="str">
        <f t="shared" si="23"/>
        <v/>
      </c>
      <c r="O123" s="116" t="str">
        <f t="shared" si="19"/>
        <v/>
      </c>
      <c r="P123" s="117"/>
      <c r="Q123" s="118" t="str">
        <f t="shared" si="25"/>
        <v/>
      </c>
    </row>
    <row r="124" spans="9:17" x14ac:dyDescent="0.2">
      <c r="I124" s="62" t="str">
        <f t="shared" si="20"/>
        <v/>
      </c>
      <c r="J124" s="63" t="str">
        <f t="shared" si="21"/>
        <v/>
      </c>
      <c r="K124" s="52">
        <v>99.73</v>
      </c>
      <c r="L124" s="61">
        <f t="shared" si="24"/>
        <v>6</v>
      </c>
      <c r="M124" s="64" t="str">
        <f t="shared" si="22"/>
        <v/>
      </c>
      <c r="N124" s="122" t="str">
        <f t="shared" si="23"/>
        <v/>
      </c>
      <c r="O124" s="116" t="str">
        <f t="shared" si="19"/>
        <v/>
      </c>
      <c r="P124" s="117"/>
      <c r="Q124" s="118" t="str">
        <f t="shared" si="25"/>
        <v/>
      </c>
    </row>
    <row r="125" spans="9:17" x14ac:dyDescent="0.2">
      <c r="I125" s="62" t="str">
        <f t="shared" si="20"/>
        <v/>
      </c>
      <c r="J125" s="63" t="str">
        <f t="shared" si="21"/>
        <v/>
      </c>
      <c r="K125" s="52">
        <v>99.73</v>
      </c>
      <c r="L125" s="61">
        <f t="shared" si="24"/>
        <v>6</v>
      </c>
      <c r="M125" s="64" t="str">
        <f t="shared" si="22"/>
        <v/>
      </c>
      <c r="N125" s="122" t="str">
        <f t="shared" si="23"/>
        <v/>
      </c>
      <c r="O125" s="116" t="str">
        <f t="shared" si="19"/>
        <v/>
      </c>
      <c r="P125" s="117"/>
      <c r="Q125" s="118" t="str">
        <f t="shared" si="25"/>
        <v/>
      </c>
    </row>
    <row r="126" spans="9:17" x14ac:dyDescent="0.2">
      <c r="I126" s="62" t="str">
        <f t="shared" si="20"/>
        <v/>
      </c>
      <c r="J126" s="63" t="str">
        <f t="shared" si="21"/>
        <v/>
      </c>
      <c r="K126" s="52">
        <v>99.73</v>
      </c>
      <c r="L126" s="61">
        <f t="shared" si="24"/>
        <v>6</v>
      </c>
      <c r="M126" s="64" t="str">
        <f t="shared" si="22"/>
        <v/>
      </c>
      <c r="N126" s="122" t="str">
        <f t="shared" si="23"/>
        <v/>
      </c>
      <c r="O126" s="116" t="str">
        <f t="shared" si="19"/>
        <v/>
      </c>
      <c r="P126" s="117"/>
      <c r="Q126" s="118" t="str">
        <f t="shared" si="25"/>
        <v/>
      </c>
    </row>
    <row r="127" spans="9:17" x14ac:dyDescent="0.2">
      <c r="I127" s="62" t="str">
        <f t="shared" si="20"/>
        <v/>
      </c>
      <c r="J127" s="63" t="str">
        <f t="shared" si="21"/>
        <v/>
      </c>
      <c r="K127" s="52">
        <v>99.73</v>
      </c>
      <c r="L127" s="61">
        <f t="shared" si="24"/>
        <v>6</v>
      </c>
      <c r="M127" s="64" t="str">
        <f t="shared" si="22"/>
        <v/>
      </c>
      <c r="N127" s="122" t="str">
        <f t="shared" si="23"/>
        <v/>
      </c>
      <c r="O127" s="116" t="str">
        <f t="shared" si="19"/>
        <v/>
      </c>
      <c r="P127" s="117"/>
      <c r="Q127" s="118" t="str">
        <f t="shared" si="25"/>
        <v/>
      </c>
    </row>
    <row r="128" spans="9:17" x14ac:dyDescent="0.2">
      <c r="I128" s="62" t="str">
        <f t="shared" si="20"/>
        <v/>
      </c>
      <c r="J128" s="63" t="str">
        <f t="shared" si="21"/>
        <v/>
      </c>
      <c r="K128" s="52">
        <v>99.73</v>
      </c>
      <c r="L128" s="61">
        <f t="shared" si="24"/>
        <v>6</v>
      </c>
      <c r="M128" s="64" t="str">
        <f t="shared" si="22"/>
        <v/>
      </c>
      <c r="N128" s="122" t="str">
        <f t="shared" si="23"/>
        <v/>
      </c>
      <c r="O128" s="116" t="str">
        <f t="shared" si="19"/>
        <v/>
      </c>
      <c r="P128" s="117"/>
      <c r="Q128" s="118" t="str">
        <f t="shared" si="25"/>
        <v/>
      </c>
    </row>
    <row r="129" spans="9:17" x14ac:dyDescent="0.2">
      <c r="I129" s="62" t="str">
        <f t="shared" si="20"/>
        <v/>
      </c>
      <c r="J129" s="63" t="str">
        <f t="shared" si="21"/>
        <v/>
      </c>
      <c r="K129" s="52">
        <v>99.73</v>
      </c>
      <c r="L129" s="61">
        <f t="shared" si="24"/>
        <v>6</v>
      </c>
      <c r="M129" s="64" t="str">
        <f t="shared" si="22"/>
        <v/>
      </c>
      <c r="N129" s="122" t="str">
        <f t="shared" si="23"/>
        <v/>
      </c>
      <c r="O129" s="116" t="str">
        <f t="shared" si="19"/>
        <v/>
      </c>
      <c r="P129" s="117"/>
      <c r="Q129" s="118" t="str">
        <f t="shared" si="25"/>
        <v/>
      </c>
    </row>
    <row r="130" spans="9:17" x14ac:dyDescent="0.2">
      <c r="I130" s="62" t="str">
        <f t="shared" si="20"/>
        <v/>
      </c>
      <c r="J130" s="63" t="str">
        <f t="shared" si="21"/>
        <v/>
      </c>
      <c r="K130" s="52">
        <v>99.73</v>
      </c>
      <c r="L130" s="61">
        <f t="shared" si="24"/>
        <v>6</v>
      </c>
      <c r="M130" s="64" t="str">
        <f t="shared" si="22"/>
        <v/>
      </c>
      <c r="N130" s="122" t="str">
        <f t="shared" si="23"/>
        <v/>
      </c>
      <c r="O130" s="116" t="str">
        <f t="shared" si="19"/>
        <v/>
      </c>
      <c r="P130" s="117"/>
      <c r="Q130" s="118" t="str">
        <f t="shared" si="25"/>
        <v/>
      </c>
    </row>
    <row r="131" spans="9:17" x14ac:dyDescent="0.2">
      <c r="I131" s="62" t="str">
        <f t="shared" si="20"/>
        <v/>
      </c>
      <c r="J131" s="63" t="str">
        <f t="shared" si="21"/>
        <v/>
      </c>
      <c r="K131" s="52">
        <v>99.73</v>
      </c>
      <c r="L131" s="61">
        <f t="shared" si="24"/>
        <v>6</v>
      </c>
      <c r="M131" s="64" t="str">
        <f t="shared" si="22"/>
        <v/>
      </c>
      <c r="N131" s="122" t="str">
        <f t="shared" si="23"/>
        <v/>
      </c>
      <c r="O131" s="116" t="str">
        <f t="shared" ref="O131:O194" si="26">IF(J131="","",INDEX(storypoints_kalibrierung_shirtsizes, MATCH(I131,storypoints_kalibrierung_aufsize,-1),3))</f>
        <v/>
      </c>
      <c r="P131" s="117"/>
      <c r="Q131" s="118" t="str">
        <f t="shared" si="25"/>
        <v/>
      </c>
    </row>
    <row r="132" spans="9:17" x14ac:dyDescent="0.2">
      <c r="I132" s="62" t="str">
        <f t="shared" si="20"/>
        <v/>
      </c>
      <c r="J132" s="63" t="str">
        <f t="shared" si="21"/>
        <v/>
      </c>
      <c r="K132" s="52">
        <v>99.73</v>
      </c>
      <c r="L132" s="61">
        <f t="shared" si="24"/>
        <v>6</v>
      </c>
      <c r="M132" s="64" t="str">
        <f t="shared" si="22"/>
        <v/>
      </c>
      <c r="N132" s="122" t="str">
        <f t="shared" si="23"/>
        <v/>
      </c>
      <c r="O132" s="116" t="str">
        <f t="shared" si="26"/>
        <v/>
      </c>
      <c r="P132" s="117"/>
      <c r="Q132" s="118" t="str">
        <f t="shared" si="25"/>
        <v/>
      </c>
    </row>
    <row r="133" spans="9:17" x14ac:dyDescent="0.2">
      <c r="I133" s="62" t="str">
        <f t="shared" ref="I133:I196" si="27">IF(OR(E133="",F133="",G133=""),"",(E133+(4*F133)+G133)/6)</f>
        <v/>
      </c>
      <c r="J133" s="63" t="str">
        <f t="shared" ref="J133:J196" si="28">IF(I133="","",I133*storypoints_kalibrierung)</f>
        <v/>
      </c>
      <c r="K133" s="52">
        <v>99.73</v>
      </c>
      <c r="L133" s="61">
        <f t="shared" si="24"/>
        <v>6</v>
      </c>
      <c r="M133" s="64" t="str">
        <f t="shared" ref="M133:M196" si="29">IF(I133="","",((G133-E133)/L133)*storypoints_kalibrierung)</f>
        <v/>
      </c>
      <c r="N133" s="122" t="str">
        <f t="shared" ref="N133:N196" si="30">IF(I133="","",M133^2)</f>
        <v/>
      </c>
      <c r="O133" s="116" t="str">
        <f t="shared" si="26"/>
        <v/>
      </c>
      <c r="P133" s="117"/>
      <c r="Q133" s="118" t="str">
        <f t="shared" si="25"/>
        <v/>
      </c>
    </row>
    <row r="134" spans="9:17" x14ac:dyDescent="0.2">
      <c r="I134" s="62" t="str">
        <f t="shared" si="27"/>
        <v/>
      </c>
      <c r="J134" s="63" t="str">
        <f t="shared" si="28"/>
        <v/>
      </c>
      <c r="K134" s="52">
        <v>99.73</v>
      </c>
      <c r="L134" s="61">
        <f t="shared" si="24"/>
        <v>6</v>
      </c>
      <c r="M134" s="64" t="str">
        <f t="shared" si="29"/>
        <v/>
      </c>
      <c r="N134" s="122" t="str">
        <f t="shared" si="30"/>
        <v/>
      </c>
      <c r="O134" s="116" t="str">
        <f t="shared" si="26"/>
        <v/>
      </c>
      <c r="P134" s="117"/>
      <c r="Q134" s="118" t="str">
        <f t="shared" si="25"/>
        <v/>
      </c>
    </row>
    <row r="135" spans="9:17" x14ac:dyDescent="0.2">
      <c r="I135" s="62" t="str">
        <f t="shared" si="27"/>
        <v/>
      </c>
      <c r="J135" s="63" t="str">
        <f t="shared" si="28"/>
        <v/>
      </c>
      <c r="K135" s="52">
        <v>99.73</v>
      </c>
      <c r="L135" s="61">
        <f t="shared" si="24"/>
        <v>6</v>
      </c>
      <c r="M135" s="64" t="str">
        <f t="shared" si="29"/>
        <v/>
      </c>
      <c r="N135" s="122" t="str">
        <f t="shared" si="30"/>
        <v/>
      </c>
      <c r="O135" s="116" t="str">
        <f t="shared" si="26"/>
        <v/>
      </c>
      <c r="P135" s="117"/>
      <c r="Q135" s="118" t="str">
        <f t="shared" si="25"/>
        <v/>
      </c>
    </row>
    <row r="136" spans="9:17" x14ac:dyDescent="0.2">
      <c r="I136" s="62" t="str">
        <f t="shared" si="27"/>
        <v/>
      </c>
      <c r="J136" s="63" t="str">
        <f t="shared" si="28"/>
        <v/>
      </c>
      <c r="K136" s="52">
        <v>99.73</v>
      </c>
      <c r="L136" s="61">
        <f t="shared" si="24"/>
        <v>6</v>
      </c>
      <c r="M136" s="64" t="str">
        <f t="shared" si="29"/>
        <v/>
      </c>
      <c r="N136" s="122" t="str">
        <f t="shared" si="30"/>
        <v/>
      </c>
      <c r="O136" s="116" t="str">
        <f t="shared" si="26"/>
        <v/>
      </c>
      <c r="P136" s="117"/>
      <c r="Q136" s="118" t="str">
        <f t="shared" si="25"/>
        <v/>
      </c>
    </row>
    <row r="137" spans="9:17" x14ac:dyDescent="0.2">
      <c r="I137" s="62" t="str">
        <f t="shared" si="27"/>
        <v/>
      </c>
      <c r="J137" s="63" t="str">
        <f t="shared" si="28"/>
        <v/>
      </c>
      <c r="K137" s="52">
        <v>99.73</v>
      </c>
      <c r="L137" s="61">
        <f t="shared" si="24"/>
        <v>6</v>
      </c>
      <c r="M137" s="64" t="str">
        <f t="shared" si="29"/>
        <v/>
      </c>
      <c r="N137" s="122" t="str">
        <f t="shared" si="30"/>
        <v/>
      </c>
      <c r="O137" s="116" t="str">
        <f t="shared" si="26"/>
        <v/>
      </c>
      <c r="P137" s="117"/>
      <c r="Q137" s="118" t="str">
        <f t="shared" si="25"/>
        <v/>
      </c>
    </row>
    <row r="138" spans="9:17" x14ac:dyDescent="0.2">
      <c r="I138" s="62" t="str">
        <f t="shared" si="27"/>
        <v/>
      </c>
      <c r="J138" s="63" t="str">
        <f t="shared" si="28"/>
        <v/>
      </c>
      <c r="K138" s="52">
        <v>99.73</v>
      </c>
      <c r="L138" s="61">
        <f t="shared" si="24"/>
        <v>6</v>
      </c>
      <c r="M138" s="64" t="str">
        <f t="shared" si="29"/>
        <v/>
      </c>
      <c r="N138" s="122" t="str">
        <f t="shared" si="30"/>
        <v/>
      </c>
      <c r="O138" s="116" t="str">
        <f t="shared" si="26"/>
        <v/>
      </c>
      <c r="P138" s="117"/>
      <c r="Q138" s="118" t="str">
        <f t="shared" si="25"/>
        <v/>
      </c>
    </row>
    <row r="139" spans="9:17" x14ac:dyDescent="0.2">
      <c r="I139" s="62" t="str">
        <f t="shared" si="27"/>
        <v/>
      </c>
      <c r="J139" s="63" t="str">
        <f t="shared" si="28"/>
        <v/>
      </c>
      <c r="K139" s="52">
        <v>99.73</v>
      </c>
      <c r="L139" s="61">
        <f t="shared" si="24"/>
        <v>6</v>
      </c>
      <c r="M139" s="64" t="str">
        <f t="shared" si="29"/>
        <v/>
      </c>
      <c r="N139" s="122" t="str">
        <f t="shared" si="30"/>
        <v/>
      </c>
      <c r="O139" s="116" t="str">
        <f t="shared" si="26"/>
        <v/>
      </c>
      <c r="P139" s="117"/>
      <c r="Q139" s="118" t="str">
        <f t="shared" si="25"/>
        <v/>
      </c>
    </row>
    <row r="140" spans="9:17" x14ac:dyDescent="0.2">
      <c r="I140" s="62" t="str">
        <f t="shared" si="27"/>
        <v/>
      </c>
      <c r="J140" s="63" t="str">
        <f t="shared" si="28"/>
        <v/>
      </c>
      <c r="K140" s="52">
        <v>99.73</v>
      </c>
      <c r="L140" s="61">
        <f t="shared" si="24"/>
        <v>6</v>
      </c>
      <c r="M140" s="64" t="str">
        <f t="shared" si="29"/>
        <v/>
      </c>
      <c r="N140" s="122" t="str">
        <f t="shared" si="30"/>
        <v/>
      </c>
      <c r="O140" s="116" t="str">
        <f t="shared" si="26"/>
        <v/>
      </c>
      <c r="P140" s="117"/>
      <c r="Q140" s="118" t="str">
        <f t="shared" si="25"/>
        <v/>
      </c>
    </row>
    <row r="141" spans="9:17" x14ac:dyDescent="0.2">
      <c r="I141" s="62" t="str">
        <f t="shared" si="27"/>
        <v/>
      </c>
      <c r="J141" s="63" t="str">
        <f t="shared" si="28"/>
        <v/>
      </c>
      <c r="K141" s="52">
        <v>99.73</v>
      </c>
      <c r="L141" s="61">
        <f t="shared" si="24"/>
        <v>6</v>
      </c>
      <c r="M141" s="64" t="str">
        <f t="shared" si="29"/>
        <v/>
      </c>
      <c r="N141" s="122" t="str">
        <f t="shared" si="30"/>
        <v/>
      </c>
      <c r="O141" s="116" t="str">
        <f t="shared" si="26"/>
        <v/>
      </c>
      <c r="P141" s="117"/>
      <c r="Q141" s="118" t="str">
        <f t="shared" si="25"/>
        <v/>
      </c>
    </row>
    <row r="142" spans="9:17" x14ac:dyDescent="0.2">
      <c r="I142" s="62" t="str">
        <f t="shared" si="27"/>
        <v/>
      </c>
      <c r="J142" s="63" t="str">
        <f t="shared" si="28"/>
        <v/>
      </c>
      <c r="K142" s="52">
        <v>99.73</v>
      </c>
      <c r="L142" s="61">
        <f t="shared" si="24"/>
        <v>6</v>
      </c>
      <c r="M142" s="64" t="str">
        <f t="shared" si="29"/>
        <v/>
      </c>
      <c r="N142" s="122" t="str">
        <f t="shared" si="30"/>
        <v/>
      </c>
      <c r="O142" s="116" t="str">
        <f t="shared" si="26"/>
        <v/>
      </c>
      <c r="P142" s="117"/>
      <c r="Q142" s="118" t="str">
        <f t="shared" si="25"/>
        <v/>
      </c>
    </row>
    <row r="143" spans="9:17" x14ac:dyDescent="0.2">
      <c r="I143" s="62" t="str">
        <f t="shared" si="27"/>
        <v/>
      </c>
      <c r="J143" s="63" t="str">
        <f t="shared" si="28"/>
        <v/>
      </c>
      <c r="K143" s="52">
        <v>99.73</v>
      </c>
      <c r="L143" s="61">
        <f t="shared" si="24"/>
        <v>6</v>
      </c>
      <c r="M143" s="64" t="str">
        <f t="shared" si="29"/>
        <v/>
      </c>
      <c r="N143" s="122" t="str">
        <f t="shared" si="30"/>
        <v/>
      </c>
      <c r="O143" s="116" t="str">
        <f t="shared" si="26"/>
        <v/>
      </c>
      <c r="P143" s="117"/>
      <c r="Q143" s="118" t="str">
        <f t="shared" si="25"/>
        <v/>
      </c>
    </row>
    <row r="144" spans="9:17" x14ac:dyDescent="0.2">
      <c r="I144" s="62" t="str">
        <f t="shared" si="27"/>
        <v/>
      </c>
      <c r="J144" s="63" t="str">
        <f t="shared" si="28"/>
        <v/>
      </c>
      <c r="K144" s="52">
        <v>99.73</v>
      </c>
      <c r="L144" s="61">
        <f t="shared" si="24"/>
        <v>6</v>
      </c>
      <c r="M144" s="64" t="str">
        <f t="shared" si="29"/>
        <v/>
      </c>
      <c r="N144" s="122" t="str">
        <f t="shared" si="30"/>
        <v/>
      </c>
      <c r="O144" s="116" t="str">
        <f t="shared" si="26"/>
        <v/>
      </c>
      <c r="P144" s="117"/>
      <c r="Q144" s="118" t="str">
        <f t="shared" si="25"/>
        <v/>
      </c>
    </row>
    <row r="145" spans="9:17" x14ac:dyDescent="0.2">
      <c r="I145" s="62" t="str">
        <f t="shared" si="27"/>
        <v/>
      </c>
      <c r="J145" s="63" t="str">
        <f t="shared" si="28"/>
        <v/>
      </c>
      <c r="K145" s="52">
        <v>99.73</v>
      </c>
      <c r="L145" s="61">
        <f t="shared" si="24"/>
        <v>6</v>
      </c>
      <c r="M145" s="64" t="str">
        <f t="shared" si="29"/>
        <v/>
      </c>
      <c r="N145" s="122" t="str">
        <f t="shared" si="30"/>
        <v/>
      </c>
      <c r="O145" s="116" t="str">
        <f t="shared" si="26"/>
        <v/>
      </c>
      <c r="P145" s="117"/>
      <c r="Q145" s="118" t="str">
        <f t="shared" si="25"/>
        <v/>
      </c>
    </row>
    <row r="146" spans="9:17" x14ac:dyDescent="0.2">
      <c r="I146" s="62" t="str">
        <f t="shared" si="27"/>
        <v/>
      </c>
      <c r="J146" s="63" t="str">
        <f t="shared" si="28"/>
        <v/>
      </c>
      <c r="K146" s="52">
        <v>99.73</v>
      </c>
      <c r="L146" s="61">
        <f t="shared" si="24"/>
        <v>6</v>
      </c>
      <c r="M146" s="64" t="str">
        <f t="shared" si="29"/>
        <v/>
      </c>
      <c r="N146" s="122" t="str">
        <f t="shared" si="30"/>
        <v/>
      </c>
      <c r="O146" s="116" t="str">
        <f t="shared" si="26"/>
        <v/>
      </c>
      <c r="P146" s="117"/>
      <c r="Q146" s="118" t="str">
        <f t="shared" si="25"/>
        <v/>
      </c>
    </row>
    <row r="147" spans="9:17" x14ac:dyDescent="0.2">
      <c r="I147" s="62" t="str">
        <f t="shared" si="27"/>
        <v/>
      </c>
      <c r="J147" s="63" t="str">
        <f t="shared" si="28"/>
        <v/>
      </c>
      <c r="K147" s="52">
        <v>99.73</v>
      </c>
      <c r="L147" s="61">
        <f t="shared" si="24"/>
        <v>6</v>
      </c>
      <c r="M147" s="64" t="str">
        <f t="shared" si="29"/>
        <v/>
      </c>
      <c r="N147" s="122" t="str">
        <f t="shared" si="30"/>
        <v/>
      </c>
      <c r="O147" s="116" t="str">
        <f t="shared" si="26"/>
        <v/>
      </c>
      <c r="P147" s="117"/>
      <c r="Q147" s="118" t="str">
        <f t="shared" si="25"/>
        <v/>
      </c>
    </row>
    <row r="148" spans="9:17" x14ac:dyDescent="0.2">
      <c r="I148" s="62" t="str">
        <f t="shared" si="27"/>
        <v/>
      </c>
      <c r="J148" s="63" t="str">
        <f t="shared" si="28"/>
        <v/>
      </c>
      <c r="K148" s="52">
        <v>99.73</v>
      </c>
      <c r="L148" s="61">
        <f t="shared" si="24"/>
        <v>6</v>
      </c>
      <c r="M148" s="64" t="str">
        <f t="shared" si="29"/>
        <v/>
      </c>
      <c r="N148" s="122" t="str">
        <f t="shared" si="30"/>
        <v/>
      </c>
      <c r="O148" s="116" t="str">
        <f t="shared" si="26"/>
        <v/>
      </c>
      <c r="P148" s="117"/>
      <c r="Q148" s="118" t="str">
        <f t="shared" si="25"/>
        <v/>
      </c>
    </row>
    <row r="149" spans="9:17" x14ac:dyDescent="0.2">
      <c r="I149" s="62" t="str">
        <f t="shared" si="27"/>
        <v/>
      </c>
      <c r="J149" s="63" t="str">
        <f t="shared" si="28"/>
        <v/>
      </c>
      <c r="K149" s="52">
        <v>99.73</v>
      </c>
      <c r="L149" s="61">
        <f t="shared" si="24"/>
        <v>6</v>
      </c>
      <c r="M149" s="64" t="str">
        <f t="shared" si="29"/>
        <v/>
      </c>
      <c r="N149" s="122" t="str">
        <f t="shared" si="30"/>
        <v/>
      </c>
      <c r="O149" s="116" t="str">
        <f t="shared" si="26"/>
        <v/>
      </c>
      <c r="P149" s="117"/>
      <c r="Q149" s="118" t="str">
        <f t="shared" si="25"/>
        <v/>
      </c>
    </row>
    <row r="150" spans="9:17" x14ac:dyDescent="0.2">
      <c r="I150" s="62" t="str">
        <f t="shared" si="27"/>
        <v/>
      </c>
      <c r="J150" s="63" t="str">
        <f t="shared" si="28"/>
        <v/>
      </c>
      <c r="K150" s="52">
        <v>99.73</v>
      </c>
      <c r="L150" s="61">
        <f t="shared" si="24"/>
        <v>6</v>
      </c>
      <c r="M150" s="64" t="str">
        <f t="shared" si="29"/>
        <v/>
      </c>
      <c r="N150" s="122" t="str">
        <f t="shared" si="30"/>
        <v/>
      </c>
      <c r="O150" s="116" t="str">
        <f t="shared" si="26"/>
        <v/>
      </c>
      <c r="P150" s="117"/>
      <c r="Q150" s="118" t="str">
        <f t="shared" si="25"/>
        <v/>
      </c>
    </row>
    <row r="151" spans="9:17" x14ac:dyDescent="0.2">
      <c r="I151" s="62" t="str">
        <f t="shared" si="27"/>
        <v/>
      </c>
      <c r="J151" s="63" t="str">
        <f t="shared" si="28"/>
        <v/>
      </c>
      <c r="K151" s="52">
        <v>99.73</v>
      </c>
      <c r="L151" s="61">
        <f t="shared" si="24"/>
        <v>6</v>
      </c>
      <c r="M151" s="64" t="str">
        <f t="shared" si="29"/>
        <v/>
      </c>
      <c r="N151" s="122" t="str">
        <f t="shared" si="30"/>
        <v/>
      </c>
      <c r="O151" s="116" t="str">
        <f t="shared" si="26"/>
        <v/>
      </c>
      <c r="P151" s="117"/>
      <c r="Q151" s="118" t="str">
        <f t="shared" si="25"/>
        <v/>
      </c>
    </row>
    <row r="152" spans="9:17" x14ac:dyDescent="0.2">
      <c r="I152" s="62" t="str">
        <f t="shared" si="27"/>
        <v/>
      </c>
      <c r="J152" s="63" t="str">
        <f t="shared" si="28"/>
        <v/>
      </c>
      <c r="K152" s="52">
        <v>99.73</v>
      </c>
      <c r="L152" s="61">
        <f t="shared" si="24"/>
        <v>6</v>
      </c>
      <c r="M152" s="64" t="str">
        <f t="shared" si="29"/>
        <v/>
      </c>
      <c r="N152" s="122" t="str">
        <f t="shared" si="30"/>
        <v/>
      </c>
      <c r="O152" s="116" t="str">
        <f t="shared" si="26"/>
        <v/>
      </c>
      <c r="P152" s="117"/>
      <c r="Q152" s="118" t="str">
        <f t="shared" si="25"/>
        <v/>
      </c>
    </row>
    <row r="153" spans="9:17" x14ac:dyDescent="0.2">
      <c r="I153" s="62" t="str">
        <f t="shared" si="27"/>
        <v/>
      </c>
      <c r="J153" s="63" t="str">
        <f t="shared" si="28"/>
        <v/>
      </c>
      <c r="K153" s="52">
        <v>99.73</v>
      </c>
      <c r="L153" s="61">
        <f t="shared" si="24"/>
        <v>6</v>
      </c>
      <c r="M153" s="64" t="str">
        <f t="shared" si="29"/>
        <v/>
      </c>
      <c r="N153" s="122" t="str">
        <f t="shared" si="30"/>
        <v/>
      </c>
      <c r="O153" s="116" t="str">
        <f t="shared" si="26"/>
        <v/>
      </c>
      <c r="P153" s="117"/>
      <c r="Q153" s="118" t="str">
        <f t="shared" si="25"/>
        <v/>
      </c>
    </row>
    <row r="154" spans="9:17" x14ac:dyDescent="0.2">
      <c r="I154" s="62" t="str">
        <f t="shared" si="27"/>
        <v/>
      </c>
      <c r="J154" s="63" t="str">
        <f t="shared" si="28"/>
        <v/>
      </c>
      <c r="K154" s="52">
        <v>99.73</v>
      </c>
      <c r="L154" s="61">
        <f t="shared" si="24"/>
        <v>6</v>
      </c>
      <c r="M154" s="64" t="str">
        <f t="shared" si="29"/>
        <v/>
      </c>
      <c r="N154" s="122" t="str">
        <f t="shared" si="30"/>
        <v/>
      </c>
      <c r="O154" s="116" t="str">
        <f t="shared" si="26"/>
        <v/>
      </c>
      <c r="P154" s="117"/>
      <c r="Q154" s="118" t="str">
        <f t="shared" si="25"/>
        <v/>
      </c>
    </row>
    <row r="155" spans="9:17" x14ac:dyDescent="0.2">
      <c r="I155" s="62" t="str">
        <f t="shared" si="27"/>
        <v/>
      </c>
      <c r="J155" s="63" t="str">
        <f t="shared" si="28"/>
        <v/>
      </c>
      <c r="K155" s="52">
        <v>99.73</v>
      </c>
      <c r="L155" s="61">
        <f t="shared" si="24"/>
        <v>6</v>
      </c>
      <c r="M155" s="64" t="str">
        <f t="shared" si="29"/>
        <v/>
      </c>
      <c r="N155" s="122" t="str">
        <f t="shared" si="30"/>
        <v/>
      </c>
      <c r="O155" s="116" t="str">
        <f t="shared" si="26"/>
        <v/>
      </c>
      <c r="P155" s="117"/>
      <c r="Q155" s="118" t="str">
        <f t="shared" si="25"/>
        <v/>
      </c>
    </row>
    <row r="156" spans="9:17" x14ac:dyDescent="0.2">
      <c r="I156" s="62" t="str">
        <f t="shared" si="27"/>
        <v/>
      </c>
      <c r="J156" s="63" t="str">
        <f t="shared" si="28"/>
        <v/>
      </c>
      <c r="K156" s="52">
        <v>99.73</v>
      </c>
      <c r="L156" s="61">
        <f t="shared" si="24"/>
        <v>6</v>
      </c>
      <c r="M156" s="64" t="str">
        <f t="shared" si="29"/>
        <v/>
      </c>
      <c r="N156" s="122" t="str">
        <f t="shared" si="30"/>
        <v/>
      </c>
      <c r="O156" s="116" t="str">
        <f t="shared" si="26"/>
        <v/>
      </c>
      <c r="P156" s="117"/>
      <c r="Q156" s="118" t="str">
        <f t="shared" si="25"/>
        <v/>
      </c>
    </row>
    <row r="157" spans="9:17" x14ac:dyDescent="0.2">
      <c r="I157" s="62" t="str">
        <f t="shared" si="27"/>
        <v/>
      </c>
      <c r="J157" s="63" t="str">
        <f t="shared" si="28"/>
        <v/>
      </c>
      <c r="K157" s="52">
        <v>99.73</v>
      </c>
      <c r="L157" s="61">
        <f t="shared" si="24"/>
        <v>6</v>
      </c>
      <c r="M157" s="64" t="str">
        <f t="shared" si="29"/>
        <v/>
      </c>
      <c r="N157" s="122" t="str">
        <f t="shared" si="30"/>
        <v/>
      </c>
      <c r="O157" s="116" t="str">
        <f t="shared" si="26"/>
        <v/>
      </c>
      <c r="P157" s="117"/>
      <c r="Q157" s="118" t="str">
        <f t="shared" si="25"/>
        <v/>
      </c>
    </row>
    <row r="158" spans="9:17" x14ac:dyDescent="0.2">
      <c r="I158" s="62" t="str">
        <f t="shared" si="27"/>
        <v/>
      </c>
      <c r="J158" s="63" t="str">
        <f t="shared" si="28"/>
        <v/>
      </c>
      <c r="K158" s="52">
        <v>99.73</v>
      </c>
      <c r="L158" s="61">
        <f t="shared" si="24"/>
        <v>6</v>
      </c>
      <c r="M158" s="64" t="str">
        <f t="shared" si="29"/>
        <v/>
      </c>
      <c r="N158" s="122" t="str">
        <f t="shared" si="30"/>
        <v/>
      </c>
      <c r="O158" s="116" t="str">
        <f t="shared" si="26"/>
        <v/>
      </c>
      <c r="P158" s="117"/>
      <c r="Q158" s="118" t="str">
        <f t="shared" si="25"/>
        <v/>
      </c>
    </row>
    <row r="159" spans="9:17" x14ac:dyDescent="0.2">
      <c r="I159" s="62" t="str">
        <f t="shared" si="27"/>
        <v/>
      </c>
      <c r="J159" s="63" t="str">
        <f t="shared" si="28"/>
        <v/>
      </c>
      <c r="K159" s="52">
        <v>99.73</v>
      </c>
      <c r="L159" s="61">
        <f t="shared" si="24"/>
        <v>6</v>
      </c>
      <c r="M159" s="64" t="str">
        <f t="shared" si="29"/>
        <v/>
      </c>
      <c r="N159" s="122" t="str">
        <f t="shared" si="30"/>
        <v/>
      </c>
      <c r="O159" s="116" t="str">
        <f t="shared" si="26"/>
        <v/>
      </c>
      <c r="P159" s="117"/>
      <c r="Q159" s="118" t="str">
        <f t="shared" si="25"/>
        <v/>
      </c>
    </row>
    <row r="160" spans="9:17" x14ac:dyDescent="0.2">
      <c r="I160" s="62" t="str">
        <f t="shared" si="27"/>
        <v/>
      </c>
      <c r="J160" s="63" t="str">
        <f t="shared" si="28"/>
        <v/>
      </c>
      <c r="K160" s="52">
        <v>99.73</v>
      </c>
      <c r="L160" s="61">
        <f t="shared" si="24"/>
        <v>6</v>
      </c>
      <c r="M160" s="64" t="str">
        <f t="shared" si="29"/>
        <v/>
      </c>
      <c r="N160" s="122" t="str">
        <f t="shared" si="30"/>
        <v/>
      </c>
      <c r="O160" s="116" t="str">
        <f t="shared" si="26"/>
        <v/>
      </c>
      <c r="P160" s="117"/>
      <c r="Q160" s="118" t="str">
        <f t="shared" si="25"/>
        <v/>
      </c>
    </row>
    <row r="161" spans="9:17" x14ac:dyDescent="0.2">
      <c r="I161" s="62" t="str">
        <f t="shared" si="27"/>
        <v/>
      </c>
      <c r="J161" s="63" t="str">
        <f t="shared" si="28"/>
        <v/>
      </c>
      <c r="K161" s="52">
        <v>99.73</v>
      </c>
      <c r="L161" s="61">
        <f t="shared" si="24"/>
        <v>6</v>
      </c>
      <c r="M161" s="64" t="str">
        <f t="shared" si="29"/>
        <v/>
      </c>
      <c r="N161" s="122" t="str">
        <f t="shared" si="30"/>
        <v/>
      </c>
      <c r="O161" s="116" t="str">
        <f t="shared" si="26"/>
        <v/>
      </c>
      <c r="P161" s="117"/>
      <c r="Q161" s="118" t="str">
        <f t="shared" si="25"/>
        <v/>
      </c>
    </row>
    <row r="162" spans="9:17" x14ac:dyDescent="0.2">
      <c r="I162" s="62" t="str">
        <f t="shared" si="27"/>
        <v/>
      </c>
      <c r="J162" s="63" t="str">
        <f t="shared" si="28"/>
        <v/>
      </c>
      <c r="K162" s="52">
        <v>99.73</v>
      </c>
      <c r="L162" s="61">
        <f t="shared" si="24"/>
        <v>6</v>
      </c>
      <c r="M162" s="64" t="str">
        <f t="shared" si="29"/>
        <v/>
      </c>
      <c r="N162" s="122" t="str">
        <f t="shared" si="30"/>
        <v/>
      </c>
      <c r="O162" s="116" t="str">
        <f t="shared" si="26"/>
        <v/>
      </c>
      <c r="P162" s="117"/>
      <c r="Q162" s="118" t="str">
        <f t="shared" si="25"/>
        <v/>
      </c>
    </row>
    <row r="163" spans="9:17" x14ac:dyDescent="0.2">
      <c r="I163" s="62" t="str">
        <f t="shared" si="27"/>
        <v/>
      </c>
      <c r="J163" s="63" t="str">
        <f t="shared" si="28"/>
        <v/>
      </c>
      <c r="K163" s="52">
        <v>99.73</v>
      </c>
      <c r="L163" s="61">
        <f t="shared" si="24"/>
        <v>6</v>
      </c>
      <c r="M163" s="64" t="str">
        <f t="shared" si="29"/>
        <v/>
      </c>
      <c r="N163" s="122" t="str">
        <f t="shared" si="30"/>
        <v/>
      </c>
      <c r="O163" s="116" t="str">
        <f t="shared" si="26"/>
        <v/>
      </c>
      <c r="P163" s="117"/>
      <c r="Q163" s="118" t="str">
        <f t="shared" si="25"/>
        <v/>
      </c>
    </row>
    <row r="164" spans="9:17" x14ac:dyDescent="0.2">
      <c r="I164" s="62" t="str">
        <f t="shared" si="27"/>
        <v/>
      </c>
      <c r="J164" s="63" t="str">
        <f t="shared" si="28"/>
        <v/>
      </c>
      <c r="K164" s="52">
        <v>99.73</v>
      </c>
      <c r="L164" s="61">
        <f t="shared" si="24"/>
        <v>6</v>
      </c>
      <c r="M164" s="64" t="str">
        <f t="shared" si="29"/>
        <v/>
      </c>
      <c r="N164" s="122" t="str">
        <f t="shared" si="30"/>
        <v/>
      </c>
      <c r="O164" s="116" t="str">
        <f t="shared" si="26"/>
        <v/>
      </c>
      <c r="P164" s="117"/>
      <c r="Q164" s="118" t="str">
        <f t="shared" si="25"/>
        <v/>
      </c>
    </row>
    <row r="165" spans="9:17" x14ac:dyDescent="0.2">
      <c r="I165" s="62" t="str">
        <f t="shared" si="27"/>
        <v/>
      </c>
      <c r="J165" s="63" t="str">
        <f t="shared" si="28"/>
        <v/>
      </c>
      <c r="K165" s="52">
        <v>99.73</v>
      </c>
      <c r="L165" s="61">
        <f t="shared" si="24"/>
        <v>6</v>
      </c>
      <c r="M165" s="64" t="str">
        <f t="shared" si="29"/>
        <v/>
      </c>
      <c r="N165" s="122" t="str">
        <f t="shared" si="30"/>
        <v/>
      </c>
      <c r="O165" s="116" t="str">
        <f t="shared" si="26"/>
        <v/>
      </c>
      <c r="P165" s="117"/>
      <c r="Q165" s="118" t="str">
        <f t="shared" si="25"/>
        <v/>
      </c>
    </row>
    <row r="166" spans="9:17" x14ac:dyDescent="0.2">
      <c r="I166" s="62" t="str">
        <f t="shared" si="27"/>
        <v/>
      </c>
      <c r="J166" s="63" t="str">
        <f t="shared" si="28"/>
        <v/>
      </c>
      <c r="K166" s="52">
        <v>99.73</v>
      </c>
      <c r="L166" s="61">
        <f t="shared" si="24"/>
        <v>6</v>
      </c>
      <c r="M166" s="64" t="str">
        <f t="shared" si="29"/>
        <v/>
      </c>
      <c r="N166" s="122" t="str">
        <f t="shared" si="30"/>
        <v/>
      </c>
      <c r="O166" s="116" t="str">
        <f t="shared" si="26"/>
        <v/>
      </c>
      <c r="P166" s="117"/>
      <c r="Q166" s="118" t="str">
        <f t="shared" si="25"/>
        <v/>
      </c>
    </row>
    <row r="167" spans="9:17" x14ac:dyDescent="0.2">
      <c r="I167" s="62" t="str">
        <f t="shared" si="27"/>
        <v/>
      </c>
      <c r="J167" s="63" t="str">
        <f t="shared" si="28"/>
        <v/>
      </c>
      <c r="K167" s="52">
        <v>99.73</v>
      </c>
      <c r="L167" s="61">
        <f t="shared" si="24"/>
        <v>6</v>
      </c>
      <c r="M167" s="64" t="str">
        <f t="shared" si="29"/>
        <v/>
      </c>
      <c r="N167" s="122" t="str">
        <f t="shared" si="30"/>
        <v/>
      </c>
      <c r="O167" s="116" t="str">
        <f t="shared" si="26"/>
        <v/>
      </c>
      <c r="P167" s="117"/>
      <c r="Q167" s="118" t="str">
        <f t="shared" si="25"/>
        <v/>
      </c>
    </row>
    <row r="168" spans="9:17" x14ac:dyDescent="0.2">
      <c r="I168" s="62" t="str">
        <f t="shared" si="27"/>
        <v/>
      </c>
      <c r="J168" s="63" t="str">
        <f t="shared" si="28"/>
        <v/>
      </c>
      <c r="K168" s="52">
        <v>99.73</v>
      </c>
      <c r="L168" s="61">
        <f t="shared" si="24"/>
        <v>6</v>
      </c>
      <c r="M168" s="64" t="str">
        <f t="shared" si="29"/>
        <v/>
      </c>
      <c r="N168" s="122" t="str">
        <f t="shared" si="30"/>
        <v/>
      </c>
      <c r="O168" s="116" t="str">
        <f t="shared" si="26"/>
        <v/>
      </c>
      <c r="P168" s="117"/>
      <c r="Q168" s="118" t="str">
        <f t="shared" si="25"/>
        <v/>
      </c>
    </row>
    <row r="169" spans="9:17" x14ac:dyDescent="0.2">
      <c r="I169" s="62" t="str">
        <f t="shared" si="27"/>
        <v/>
      </c>
      <c r="J169" s="63" t="str">
        <f t="shared" si="28"/>
        <v/>
      </c>
      <c r="K169" s="52">
        <v>99.73</v>
      </c>
      <c r="L169" s="61">
        <f t="shared" si="24"/>
        <v>6</v>
      </c>
      <c r="M169" s="64" t="str">
        <f t="shared" si="29"/>
        <v/>
      </c>
      <c r="N169" s="122" t="str">
        <f t="shared" si="30"/>
        <v/>
      </c>
      <c r="O169" s="116" t="str">
        <f t="shared" si="26"/>
        <v/>
      </c>
      <c r="P169" s="117"/>
      <c r="Q169" s="118" t="str">
        <f t="shared" si="25"/>
        <v/>
      </c>
    </row>
    <row r="170" spans="9:17" x14ac:dyDescent="0.2">
      <c r="I170" s="62" t="str">
        <f t="shared" si="27"/>
        <v/>
      </c>
      <c r="J170" s="63" t="str">
        <f t="shared" si="28"/>
        <v/>
      </c>
      <c r="K170" s="52">
        <v>99.73</v>
      </c>
      <c r="L170" s="61">
        <f t="shared" si="24"/>
        <v>6</v>
      </c>
      <c r="M170" s="64" t="str">
        <f t="shared" si="29"/>
        <v/>
      </c>
      <c r="N170" s="122" t="str">
        <f t="shared" si="30"/>
        <v/>
      </c>
      <c r="O170" s="116" t="str">
        <f t="shared" si="26"/>
        <v/>
      </c>
      <c r="P170" s="117"/>
      <c r="Q170" s="118" t="str">
        <f t="shared" si="25"/>
        <v/>
      </c>
    </row>
    <row r="171" spans="9:17" x14ac:dyDescent="0.2">
      <c r="I171" s="62" t="str">
        <f t="shared" si="27"/>
        <v/>
      </c>
      <c r="J171" s="63" t="str">
        <f t="shared" si="28"/>
        <v/>
      </c>
      <c r="K171" s="52">
        <v>99.73</v>
      </c>
      <c r="L171" s="61">
        <f t="shared" si="24"/>
        <v>6</v>
      </c>
      <c r="M171" s="64" t="str">
        <f t="shared" si="29"/>
        <v/>
      </c>
      <c r="N171" s="122" t="str">
        <f t="shared" si="30"/>
        <v/>
      </c>
      <c r="O171" s="116" t="str">
        <f t="shared" si="26"/>
        <v/>
      </c>
      <c r="P171" s="117"/>
      <c r="Q171" s="118" t="str">
        <f t="shared" si="25"/>
        <v/>
      </c>
    </row>
    <row r="172" spans="9:17" x14ac:dyDescent="0.2">
      <c r="I172" s="62" t="str">
        <f t="shared" si="27"/>
        <v/>
      </c>
      <c r="J172" s="63" t="str">
        <f t="shared" si="28"/>
        <v/>
      </c>
      <c r="K172" s="52">
        <v>99.73</v>
      </c>
      <c r="L172" s="61">
        <f t="shared" si="24"/>
        <v>6</v>
      </c>
      <c r="M172" s="64" t="str">
        <f t="shared" si="29"/>
        <v/>
      </c>
      <c r="N172" s="122" t="str">
        <f t="shared" si="30"/>
        <v/>
      </c>
      <c r="O172" s="116" t="str">
        <f t="shared" si="26"/>
        <v/>
      </c>
      <c r="P172" s="117"/>
      <c r="Q172" s="118" t="str">
        <f t="shared" si="25"/>
        <v/>
      </c>
    </row>
    <row r="173" spans="9:17" x14ac:dyDescent="0.2">
      <c r="I173" s="62" t="str">
        <f t="shared" si="27"/>
        <v/>
      </c>
      <c r="J173" s="63" t="str">
        <f t="shared" si="28"/>
        <v/>
      </c>
      <c r="K173" s="52">
        <v>99.73</v>
      </c>
      <c r="L173" s="61">
        <f t="shared" si="24"/>
        <v>6</v>
      </c>
      <c r="M173" s="64" t="str">
        <f t="shared" si="29"/>
        <v/>
      </c>
      <c r="N173" s="122" t="str">
        <f t="shared" si="30"/>
        <v/>
      </c>
      <c r="O173" s="116" t="str">
        <f t="shared" si="26"/>
        <v/>
      </c>
      <c r="P173" s="117"/>
      <c r="Q173" s="118" t="str">
        <f t="shared" si="25"/>
        <v/>
      </c>
    </row>
    <row r="174" spans="9:17" x14ac:dyDescent="0.2">
      <c r="I174" s="62" t="str">
        <f t="shared" si="27"/>
        <v/>
      </c>
      <c r="J174" s="63" t="str">
        <f t="shared" si="28"/>
        <v/>
      </c>
      <c r="K174" s="52">
        <v>99.73</v>
      </c>
      <c r="L174" s="61">
        <f t="shared" si="24"/>
        <v>6</v>
      </c>
      <c r="M174" s="64" t="str">
        <f t="shared" si="29"/>
        <v/>
      </c>
      <c r="N174" s="122" t="str">
        <f t="shared" si="30"/>
        <v/>
      </c>
      <c r="O174" s="116" t="str">
        <f t="shared" si="26"/>
        <v/>
      </c>
      <c r="P174" s="117"/>
      <c r="Q174" s="118" t="str">
        <f t="shared" si="25"/>
        <v/>
      </c>
    </row>
    <row r="175" spans="9:17" x14ac:dyDescent="0.2">
      <c r="I175" s="62" t="str">
        <f t="shared" si="27"/>
        <v/>
      </c>
      <c r="J175" s="63" t="str">
        <f t="shared" si="28"/>
        <v/>
      </c>
      <c r="K175" s="52">
        <v>99.73</v>
      </c>
      <c r="L175" s="61">
        <f t="shared" ref="L175:L238" si="31">INDEX(prozentsatz_divisor,(MATCH(K175,prozentsatz_divisor_prozent,-1)+1),2)</f>
        <v>6</v>
      </c>
      <c r="M175" s="64" t="str">
        <f t="shared" si="29"/>
        <v/>
      </c>
      <c r="N175" s="122" t="str">
        <f t="shared" si="30"/>
        <v/>
      </c>
      <c r="O175" s="116" t="str">
        <f t="shared" si="26"/>
        <v/>
      </c>
      <c r="P175" s="117"/>
      <c r="Q175" s="118" t="str">
        <f t="shared" ref="Q175:Q238" si="32">IF(OR(O175="",P175=""),"",INDEX(businessvalue_kalibrierung, MATCH(O175,businessvalue_kalibrierung_aufwand,0),MATCH(P175,businessvalue_kalibrierung_businesswert,0)))</f>
        <v/>
      </c>
    </row>
    <row r="176" spans="9:17" x14ac:dyDescent="0.2">
      <c r="I176" s="62" t="str">
        <f t="shared" si="27"/>
        <v/>
      </c>
      <c r="J176" s="63" t="str">
        <f t="shared" si="28"/>
        <v/>
      </c>
      <c r="K176" s="52">
        <v>99.73</v>
      </c>
      <c r="L176" s="61">
        <f t="shared" si="31"/>
        <v>6</v>
      </c>
      <c r="M176" s="64" t="str">
        <f t="shared" si="29"/>
        <v/>
      </c>
      <c r="N176" s="122" t="str">
        <f t="shared" si="30"/>
        <v/>
      </c>
      <c r="O176" s="116" t="str">
        <f t="shared" si="26"/>
        <v/>
      </c>
      <c r="P176" s="117"/>
      <c r="Q176" s="118" t="str">
        <f t="shared" si="32"/>
        <v/>
      </c>
    </row>
    <row r="177" spans="9:17" x14ac:dyDescent="0.2">
      <c r="I177" s="62" t="str">
        <f t="shared" si="27"/>
        <v/>
      </c>
      <c r="J177" s="63" t="str">
        <f t="shared" si="28"/>
        <v/>
      </c>
      <c r="K177" s="52">
        <v>99.73</v>
      </c>
      <c r="L177" s="61">
        <f t="shared" si="31"/>
        <v>6</v>
      </c>
      <c r="M177" s="64" t="str">
        <f t="shared" si="29"/>
        <v/>
      </c>
      <c r="N177" s="122" t="str">
        <f t="shared" si="30"/>
        <v/>
      </c>
      <c r="O177" s="116" t="str">
        <f t="shared" si="26"/>
        <v/>
      </c>
      <c r="P177" s="117"/>
      <c r="Q177" s="118" t="str">
        <f t="shared" si="32"/>
        <v/>
      </c>
    </row>
    <row r="178" spans="9:17" x14ac:dyDescent="0.2">
      <c r="I178" s="62" t="str">
        <f t="shared" si="27"/>
        <v/>
      </c>
      <c r="J178" s="63" t="str">
        <f t="shared" si="28"/>
        <v/>
      </c>
      <c r="K178" s="52">
        <v>99.73</v>
      </c>
      <c r="L178" s="61">
        <f t="shared" si="31"/>
        <v>6</v>
      </c>
      <c r="M178" s="64" t="str">
        <f t="shared" si="29"/>
        <v/>
      </c>
      <c r="N178" s="122" t="str">
        <f t="shared" si="30"/>
        <v/>
      </c>
      <c r="O178" s="116" t="str">
        <f t="shared" si="26"/>
        <v/>
      </c>
      <c r="P178" s="117"/>
      <c r="Q178" s="118" t="str">
        <f t="shared" si="32"/>
        <v/>
      </c>
    </row>
    <row r="179" spans="9:17" x14ac:dyDescent="0.2">
      <c r="I179" s="62" t="str">
        <f t="shared" si="27"/>
        <v/>
      </c>
      <c r="J179" s="63" t="str">
        <f t="shared" si="28"/>
        <v/>
      </c>
      <c r="K179" s="52">
        <v>99.73</v>
      </c>
      <c r="L179" s="61">
        <f t="shared" si="31"/>
        <v>6</v>
      </c>
      <c r="M179" s="64" t="str">
        <f t="shared" si="29"/>
        <v/>
      </c>
      <c r="N179" s="122" t="str">
        <f t="shared" si="30"/>
        <v/>
      </c>
      <c r="O179" s="116" t="str">
        <f t="shared" si="26"/>
        <v/>
      </c>
      <c r="P179" s="117"/>
      <c r="Q179" s="118" t="str">
        <f t="shared" si="32"/>
        <v/>
      </c>
    </row>
    <row r="180" spans="9:17" x14ac:dyDescent="0.2">
      <c r="I180" s="62" t="str">
        <f t="shared" si="27"/>
        <v/>
      </c>
      <c r="J180" s="63" t="str">
        <f t="shared" si="28"/>
        <v/>
      </c>
      <c r="K180" s="52">
        <v>99.73</v>
      </c>
      <c r="L180" s="61">
        <f t="shared" si="31"/>
        <v>6</v>
      </c>
      <c r="M180" s="64" t="str">
        <f t="shared" si="29"/>
        <v/>
      </c>
      <c r="N180" s="122" t="str">
        <f t="shared" si="30"/>
        <v/>
      </c>
      <c r="O180" s="116" t="str">
        <f t="shared" si="26"/>
        <v/>
      </c>
      <c r="P180" s="117"/>
      <c r="Q180" s="118" t="str">
        <f t="shared" si="32"/>
        <v/>
      </c>
    </row>
    <row r="181" spans="9:17" x14ac:dyDescent="0.2">
      <c r="I181" s="62" t="str">
        <f t="shared" si="27"/>
        <v/>
      </c>
      <c r="J181" s="63" t="str">
        <f t="shared" si="28"/>
        <v/>
      </c>
      <c r="K181" s="52">
        <v>99.73</v>
      </c>
      <c r="L181" s="61">
        <f t="shared" si="31"/>
        <v>6</v>
      </c>
      <c r="M181" s="64" t="str">
        <f t="shared" si="29"/>
        <v/>
      </c>
      <c r="N181" s="122" t="str">
        <f t="shared" si="30"/>
        <v/>
      </c>
      <c r="O181" s="116" t="str">
        <f t="shared" si="26"/>
        <v/>
      </c>
      <c r="P181" s="117"/>
      <c r="Q181" s="118" t="str">
        <f t="shared" si="32"/>
        <v/>
      </c>
    </row>
    <row r="182" spans="9:17" x14ac:dyDescent="0.2">
      <c r="I182" s="62" t="str">
        <f t="shared" si="27"/>
        <v/>
      </c>
      <c r="J182" s="63" t="str">
        <f t="shared" si="28"/>
        <v/>
      </c>
      <c r="K182" s="52">
        <v>99.73</v>
      </c>
      <c r="L182" s="61">
        <f t="shared" si="31"/>
        <v>6</v>
      </c>
      <c r="M182" s="64" t="str">
        <f t="shared" si="29"/>
        <v/>
      </c>
      <c r="N182" s="122" t="str">
        <f t="shared" si="30"/>
        <v/>
      </c>
      <c r="O182" s="116" t="str">
        <f t="shared" si="26"/>
        <v/>
      </c>
      <c r="P182" s="117"/>
      <c r="Q182" s="118" t="str">
        <f t="shared" si="32"/>
        <v/>
      </c>
    </row>
    <row r="183" spans="9:17" x14ac:dyDescent="0.2">
      <c r="I183" s="62" t="str">
        <f t="shared" si="27"/>
        <v/>
      </c>
      <c r="J183" s="63" t="str">
        <f t="shared" si="28"/>
        <v/>
      </c>
      <c r="K183" s="52">
        <v>99.73</v>
      </c>
      <c r="L183" s="61">
        <f t="shared" si="31"/>
        <v>6</v>
      </c>
      <c r="M183" s="64" t="str">
        <f t="shared" si="29"/>
        <v/>
      </c>
      <c r="N183" s="122" t="str">
        <f t="shared" si="30"/>
        <v/>
      </c>
      <c r="O183" s="116" t="str">
        <f t="shared" si="26"/>
        <v/>
      </c>
      <c r="P183" s="117"/>
      <c r="Q183" s="118" t="str">
        <f t="shared" si="32"/>
        <v/>
      </c>
    </row>
    <row r="184" spans="9:17" x14ac:dyDescent="0.2">
      <c r="I184" s="62" t="str">
        <f t="shared" si="27"/>
        <v/>
      </c>
      <c r="J184" s="63" t="str">
        <f t="shared" si="28"/>
        <v/>
      </c>
      <c r="K184" s="52">
        <v>99.73</v>
      </c>
      <c r="L184" s="61">
        <f t="shared" si="31"/>
        <v>6</v>
      </c>
      <c r="M184" s="64" t="str">
        <f t="shared" si="29"/>
        <v/>
      </c>
      <c r="N184" s="122" t="str">
        <f t="shared" si="30"/>
        <v/>
      </c>
      <c r="O184" s="116" t="str">
        <f t="shared" si="26"/>
        <v/>
      </c>
      <c r="P184" s="117"/>
      <c r="Q184" s="118" t="str">
        <f t="shared" si="32"/>
        <v/>
      </c>
    </row>
    <row r="185" spans="9:17" x14ac:dyDescent="0.2">
      <c r="I185" s="62" t="str">
        <f t="shared" si="27"/>
        <v/>
      </c>
      <c r="J185" s="63" t="str">
        <f t="shared" si="28"/>
        <v/>
      </c>
      <c r="K185" s="52">
        <v>99.73</v>
      </c>
      <c r="L185" s="61">
        <f t="shared" si="31"/>
        <v>6</v>
      </c>
      <c r="M185" s="64" t="str">
        <f t="shared" si="29"/>
        <v/>
      </c>
      <c r="N185" s="122" t="str">
        <f t="shared" si="30"/>
        <v/>
      </c>
      <c r="O185" s="116" t="str">
        <f t="shared" si="26"/>
        <v/>
      </c>
      <c r="P185" s="117"/>
      <c r="Q185" s="118" t="str">
        <f t="shared" si="32"/>
        <v/>
      </c>
    </row>
    <row r="186" spans="9:17" x14ac:dyDescent="0.2">
      <c r="I186" s="62" t="str">
        <f t="shared" si="27"/>
        <v/>
      </c>
      <c r="J186" s="63" t="str">
        <f t="shared" si="28"/>
        <v/>
      </c>
      <c r="K186" s="52">
        <v>99.73</v>
      </c>
      <c r="L186" s="61">
        <f t="shared" si="31"/>
        <v>6</v>
      </c>
      <c r="M186" s="64" t="str">
        <f t="shared" si="29"/>
        <v/>
      </c>
      <c r="N186" s="122" t="str">
        <f t="shared" si="30"/>
        <v/>
      </c>
      <c r="O186" s="116" t="str">
        <f t="shared" si="26"/>
        <v/>
      </c>
      <c r="P186" s="117"/>
      <c r="Q186" s="118" t="str">
        <f t="shared" si="32"/>
        <v/>
      </c>
    </row>
    <row r="187" spans="9:17" x14ac:dyDescent="0.2">
      <c r="I187" s="62" t="str">
        <f t="shared" si="27"/>
        <v/>
      </c>
      <c r="J187" s="63" t="str">
        <f t="shared" si="28"/>
        <v/>
      </c>
      <c r="K187" s="52">
        <v>99.73</v>
      </c>
      <c r="L187" s="61">
        <f t="shared" si="31"/>
        <v>6</v>
      </c>
      <c r="M187" s="64" t="str">
        <f t="shared" si="29"/>
        <v/>
      </c>
      <c r="N187" s="122" t="str">
        <f t="shared" si="30"/>
        <v/>
      </c>
      <c r="O187" s="116" t="str">
        <f t="shared" si="26"/>
        <v/>
      </c>
      <c r="P187" s="117"/>
      <c r="Q187" s="118" t="str">
        <f t="shared" si="32"/>
        <v/>
      </c>
    </row>
    <row r="188" spans="9:17" x14ac:dyDescent="0.2">
      <c r="I188" s="62" t="str">
        <f t="shared" si="27"/>
        <v/>
      </c>
      <c r="J188" s="63" t="str">
        <f t="shared" si="28"/>
        <v/>
      </c>
      <c r="K188" s="52">
        <v>99.73</v>
      </c>
      <c r="L188" s="61">
        <f t="shared" si="31"/>
        <v>6</v>
      </c>
      <c r="M188" s="64" t="str">
        <f t="shared" si="29"/>
        <v/>
      </c>
      <c r="N188" s="122" t="str">
        <f t="shared" si="30"/>
        <v/>
      </c>
      <c r="O188" s="116" t="str">
        <f t="shared" si="26"/>
        <v/>
      </c>
      <c r="P188" s="117"/>
      <c r="Q188" s="118" t="str">
        <f t="shared" si="32"/>
        <v/>
      </c>
    </row>
    <row r="189" spans="9:17" x14ac:dyDescent="0.2">
      <c r="I189" s="62" t="str">
        <f t="shared" si="27"/>
        <v/>
      </c>
      <c r="J189" s="63" t="str">
        <f t="shared" si="28"/>
        <v/>
      </c>
      <c r="K189" s="52">
        <v>99.73</v>
      </c>
      <c r="L189" s="61">
        <f t="shared" si="31"/>
        <v>6</v>
      </c>
      <c r="M189" s="64" t="str">
        <f t="shared" si="29"/>
        <v/>
      </c>
      <c r="N189" s="122" t="str">
        <f t="shared" si="30"/>
        <v/>
      </c>
      <c r="O189" s="116" t="str">
        <f t="shared" si="26"/>
        <v/>
      </c>
      <c r="P189" s="117"/>
      <c r="Q189" s="118" t="str">
        <f t="shared" si="32"/>
        <v/>
      </c>
    </row>
    <row r="190" spans="9:17" x14ac:dyDescent="0.2">
      <c r="I190" s="62" t="str">
        <f t="shared" si="27"/>
        <v/>
      </c>
      <c r="J190" s="63" t="str">
        <f t="shared" si="28"/>
        <v/>
      </c>
      <c r="K190" s="52">
        <v>99.73</v>
      </c>
      <c r="L190" s="61">
        <f t="shared" si="31"/>
        <v>6</v>
      </c>
      <c r="M190" s="64" t="str">
        <f t="shared" si="29"/>
        <v/>
      </c>
      <c r="N190" s="122" t="str">
        <f t="shared" si="30"/>
        <v/>
      </c>
      <c r="O190" s="116" t="str">
        <f t="shared" si="26"/>
        <v/>
      </c>
      <c r="P190" s="117"/>
      <c r="Q190" s="118" t="str">
        <f t="shared" si="32"/>
        <v/>
      </c>
    </row>
    <row r="191" spans="9:17" x14ac:dyDescent="0.2">
      <c r="I191" s="62" t="str">
        <f t="shared" si="27"/>
        <v/>
      </c>
      <c r="J191" s="63" t="str">
        <f t="shared" si="28"/>
        <v/>
      </c>
      <c r="K191" s="52">
        <v>99.73</v>
      </c>
      <c r="L191" s="61">
        <f t="shared" si="31"/>
        <v>6</v>
      </c>
      <c r="M191" s="64" t="str">
        <f t="shared" si="29"/>
        <v/>
      </c>
      <c r="N191" s="122" t="str">
        <f t="shared" si="30"/>
        <v/>
      </c>
      <c r="O191" s="116" t="str">
        <f t="shared" si="26"/>
        <v/>
      </c>
      <c r="P191" s="117"/>
      <c r="Q191" s="118" t="str">
        <f t="shared" si="32"/>
        <v/>
      </c>
    </row>
    <row r="192" spans="9:17" x14ac:dyDescent="0.2">
      <c r="I192" s="62" t="str">
        <f t="shared" si="27"/>
        <v/>
      </c>
      <c r="J192" s="63" t="str">
        <f t="shared" si="28"/>
        <v/>
      </c>
      <c r="K192" s="52">
        <v>99.73</v>
      </c>
      <c r="L192" s="61">
        <f t="shared" si="31"/>
        <v>6</v>
      </c>
      <c r="M192" s="64" t="str">
        <f t="shared" si="29"/>
        <v/>
      </c>
      <c r="N192" s="122" t="str">
        <f t="shared" si="30"/>
        <v/>
      </c>
      <c r="O192" s="116" t="str">
        <f t="shared" si="26"/>
        <v/>
      </c>
      <c r="P192" s="117"/>
      <c r="Q192" s="118" t="str">
        <f t="shared" si="32"/>
        <v/>
      </c>
    </row>
    <row r="193" spans="9:17" x14ac:dyDescent="0.2">
      <c r="I193" s="62" t="str">
        <f t="shared" si="27"/>
        <v/>
      </c>
      <c r="J193" s="63" t="str">
        <f t="shared" si="28"/>
        <v/>
      </c>
      <c r="K193" s="52">
        <v>99.73</v>
      </c>
      <c r="L193" s="61">
        <f t="shared" si="31"/>
        <v>6</v>
      </c>
      <c r="M193" s="64" t="str">
        <f t="shared" si="29"/>
        <v/>
      </c>
      <c r="N193" s="122" t="str">
        <f t="shared" si="30"/>
        <v/>
      </c>
      <c r="O193" s="116" t="str">
        <f t="shared" si="26"/>
        <v/>
      </c>
      <c r="P193" s="117"/>
      <c r="Q193" s="118" t="str">
        <f t="shared" si="32"/>
        <v/>
      </c>
    </row>
    <row r="194" spans="9:17" x14ac:dyDescent="0.2">
      <c r="I194" s="62" t="str">
        <f t="shared" si="27"/>
        <v/>
      </c>
      <c r="J194" s="63" t="str">
        <f t="shared" si="28"/>
        <v/>
      </c>
      <c r="K194" s="52">
        <v>99.73</v>
      </c>
      <c r="L194" s="61">
        <f t="shared" si="31"/>
        <v>6</v>
      </c>
      <c r="M194" s="64" t="str">
        <f t="shared" si="29"/>
        <v/>
      </c>
      <c r="N194" s="122" t="str">
        <f t="shared" si="30"/>
        <v/>
      </c>
      <c r="O194" s="116" t="str">
        <f t="shared" si="26"/>
        <v/>
      </c>
      <c r="P194" s="117"/>
      <c r="Q194" s="118" t="str">
        <f t="shared" si="32"/>
        <v/>
      </c>
    </row>
    <row r="195" spans="9:17" x14ac:dyDescent="0.2">
      <c r="I195" s="62" t="str">
        <f t="shared" si="27"/>
        <v/>
      </c>
      <c r="J195" s="63" t="str">
        <f t="shared" si="28"/>
        <v/>
      </c>
      <c r="K195" s="52">
        <v>99.73</v>
      </c>
      <c r="L195" s="61">
        <f t="shared" si="31"/>
        <v>6</v>
      </c>
      <c r="M195" s="64" t="str">
        <f t="shared" si="29"/>
        <v/>
      </c>
      <c r="N195" s="122" t="str">
        <f t="shared" si="30"/>
        <v/>
      </c>
      <c r="O195" s="116" t="str">
        <f t="shared" ref="O195:O258" si="33">IF(J195="","",INDEX(storypoints_kalibrierung_shirtsizes, MATCH(I195,storypoints_kalibrierung_aufsize,-1),3))</f>
        <v/>
      </c>
      <c r="P195" s="117"/>
      <c r="Q195" s="118" t="str">
        <f t="shared" si="32"/>
        <v/>
      </c>
    </row>
    <row r="196" spans="9:17" x14ac:dyDescent="0.2">
      <c r="I196" s="62" t="str">
        <f t="shared" si="27"/>
        <v/>
      </c>
      <c r="J196" s="63" t="str">
        <f t="shared" si="28"/>
        <v/>
      </c>
      <c r="K196" s="52">
        <v>99.73</v>
      </c>
      <c r="L196" s="61">
        <f t="shared" si="31"/>
        <v>6</v>
      </c>
      <c r="M196" s="64" t="str">
        <f t="shared" si="29"/>
        <v/>
      </c>
      <c r="N196" s="122" t="str">
        <f t="shared" si="30"/>
        <v/>
      </c>
      <c r="O196" s="116" t="str">
        <f t="shared" si="33"/>
        <v/>
      </c>
      <c r="P196" s="117"/>
      <c r="Q196" s="118" t="str">
        <f t="shared" si="32"/>
        <v/>
      </c>
    </row>
    <row r="197" spans="9:17" x14ac:dyDescent="0.2">
      <c r="I197" s="62" t="str">
        <f t="shared" ref="I197:I260" si="34">IF(OR(E197="",F197="",G197=""),"",(E197+(4*F197)+G197)/6)</f>
        <v/>
      </c>
      <c r="J197" s="63" t="str">
        <f t="shared" ref="J197:J260" si="35">IF(I197="","",I197*storypoints_kalibrierung)</f>
        <v/>
      </c>
      <c r="K197" s="52">
        <v>99.73</v>
      </c>
      <c r="L197" s="61">
        <f t="shared" si="31"/>
        <v>6</v>
      </c>
      <c r="M197" s="64" t="str">
        <f t="shared" ref="M197:M260" si="36">IF(I197="","",((G197-E197)/L197)*storypoints_kalibrierung)</f>
        <v/>
      </c>
      <c r="N197" s="122" t="str">
        <f t="shared" ref="N197:N260" si="37">IF(I197="","",M197^2)</f>
        <v/>
      </c>
      <c r="O197" s="116" t="str">
        <f t="shared" si="33"/>
        <v/>
      </c>
      <c r="P197" s="117"/>
      <c r="Q197" s="118" t="str">
        <f t="shared" si="32"/>
        <v/>
      </c>
    </row>
    <row r="198" spans="9:17" x14ac:dyDescent="0.2">
      <c r="I198" s="62" t="str">
        <f t="shared" si="34"/>
        <v/>
      </c>
      <c r="J198" s="63" t="str">
        <f t="shared" si="35"/>
        <v/>
      </c>
      <c r="K198" s="52">
        <v>99.73</v>
      </c>
      <c r="L198" s="61">
        <f t="shared" si="31"/>
        <v>6</v>
      </c>
      <c r="M198" s="64" t="str">
        <f t="shared" si="36"/>
        <v/>
      </c>
      <c r="N198" s="122" t="str">
        <f t="shared" si="37"/>
        <v/>
      </c>
      <c r="O198" s="116" t="str">
        <f t="shared" si="33"/>
        <v/>
      </c>
      <c r="P198" s="117"/>
      <c r="Q198" s="118" t="str">
        <f t="shared" si="32"/>
        <v/>
      </c>
    </row>
    <row r="199" spans="9:17" x14ac:dyDescent="0.2">
      <c r="I199" s="62" t="str">
        <f t="shared" si="34"/>
        <v/>
      </c>
      <c r="J199" s="63" t="str">
        <f t="shared" si="35"/>
        <v/>
      </c>
      <c r="K199" s="52">
        <v>99.73</v>
      </c>
      <c r="L199" s="61">
        <f t="shared" si="31"/>
        <v>6</v>
      </c>
      <c r="M199" s="64" t="str">
        <f t="shared" si="36"/>
        <v/>
      </c>
      <c r="N199" s="122" t="str">
        <f t="shared" si="37"/>
        <v/>
      </c>
      <c r="O199" s="116" t="str">
        <f t="shared" si="33"/>
        <v/>
      </c>
      <c r="P199" s="117"/>
      <c r="Q199" s="118" t="str">
        <f t="shared" si="32"/>
        <v/>
      </c>
    </row>
    <row r="200" spans="9:17" x14ac:dyDescent="0.2">
      <c r="I200" s="62" t="str">
        <f t="shared" si="34"/>
        <v/>
      </c>
      <c r="J200" s="63" t="str">
        <f t="shared" si="35"/>
        <v/>
      </c>
      <c r="K200" s="52">
        <v>99.73</v>
      </c>
      <c r="L200" s="61">
        <f t="shared" si="31"/>
        <v>6</v>
      </c>
      <c r="M200" s="64" t="str">
        <f t="shared" si="36"/>
        <v/>
      </c>
      <c r="N200" s="122" t="str">
        <f t="shared" si="37"/>
        <v/>
      </c>
      <c r="O200" s="116" t="str">
        <f t="shared" si="33"/>
        <v/>
      </c>
      <c r="P200" s="117"/>
      <c r="Q200" s="118" t="str">
        <f t="shared" si="32"/>
        <v/>
      </c>
    </row>
    <row r="201" spans="9:17" x14ac:dyDescent="0.2">
      <c r="I201" s="62" t="str">
        <f t="shared" si="34"/>
        <v/>
      </c>
      <c r="J201" s="63" t="str">
        <f t="shared" si="35"/>
        <v/>
      </c>
      <c r="K201" s="52">
        <v>99.73</v>
      </c>
      <c r="L201" s="61">
        <f t="shared" si="31"/>
        <v>6</v>
      </c>
      <c r="M201" s="64" t="str">
        <f t="shared" si="36"/>
        <v/>
      </c>
      <c r="N201" s="122" t="str">
        <f t="shared" si="37"/>
        <v/>
      </c>
      <c r="O201" s="116" t="str">
        <f t="shared" si="33"/>
        <v/>
      </c>
      <c r="P201" s="117"/>
      <c r="Q201" s="118" t="str">
        <f t="shared" si="32"/>
        <v/>
      </c>
    </row>
    <row r="202" spans="9:17" x14ac:dyDescent="0.2">
      <c r="I202" s="62" t="str">
        <f t="shared" si="34"/>
        <v/>
      </c>
      <c r="J202" s="63" t="str">
        <f t="shared" si="35"/>
        <v/>
      </c>
      <c r="K202" s="52">
        <v>99.73</v>
      </c>
      <c r="L202" s="61">
        <f t="shared" si="31"/>
        <v>6</v>
      </c>
      <c r="M202" s="64" t="str">
        <f t="shared" si="36"/>
        <v/>
      </c>
      <c r="N202" s="122" t="str">
        <f t="shared" si="37"/>
        <v/>
      </c>
      <c r="O202" s="116" t="str">
        <f t="shared" si="33"/>
        <v/>
      </c>
      <c r="P202" s="117"/>
      <c r="Q202" s="118" t="str">
        <f t="shared" si="32"/>
        <v/>
      </c>
    </row>
    <row r="203" spans="9:17" x14ac:dyDescent="0.2">
      <c r="I203" s="62" t="str">
        <f t="shared" si="34"/>
        <v/>
      </c>
      <c r="J203" s="63" t="str">
        <f t="shared" si="35"/>
        <v/>
      </c>
      <c r="K203" s="52">
        <v>99.73</v>
      </c>
      <c r="L203" s="61">
        <f t="shared" si="31"/>
        <v>6</v>
      </c>
      <c r="M203" s="64" t="str">
        <f t="shared" si="36"/>
        <v/>
      </c>
      <c r="N203" s="122" t="str">
        <f t="shared" si="37"/>
        <v/>
      </c>
      <c r="O203" s="116" t="str">
        <f t="shared" si="33"/>
        <v/>
      </c>
      <c r="P203" s="117"/>
      <c r="Q203" s="118" t="str">
        <f t="shared" si="32"/>
        <v/>
      </c>
    </row>
    <row r="204" spans="9:17" x14ac:dyDescent="0.2">
      <c r="I204" s="62" t="str">
        <f t="shared" si="34"/>
        <v/>
      </c>
      <c r="J204" s="63" t="str">
        <f t="shared" si="35"/>
        <v/>
      </c>
      <c r="K204" s="52">
        <v>99.73</v>
      </c>
      <c r="L204" s="61">
        <f t="shared" si="31"/>
        <v>6</v>
      </c>
      <c r="M204" s="64" t="str">
        <f t="shared" si="36"/>
        <v/>
      </c>
      <c r="N204" s="122" t="str">
        <f t="shared" si="37"/>
        <v/>
      </c>
      <c r="O204" s="116" t="str">
        <f t="shared" si="33"/>
        <v/>
      </c>
      <c r="P204" s="117"/>
      <c r="Q204" s="118" t="str">
        <f t="shared" si="32"/>
        <v/>
      </c>
    </row>
    <row r="205" spans="9:17" x14ac:dyDescent="0.2">
      <c r="I205" s="62" t="str">
        <f t="shared" si="34"/>
        <v/>
      </c>
      <c r="J205" s="63" t="str">
        <f t="shared" si="35"/>
        <v/>
      </c>
      <c r="K205" s="52">
        <v>99.73</v>
      </c>
      <c r="L205" s="61">
        <f t="shared" si="31"/>
        <v>6</v>
      </c>
      <c r="M205" s="64" t="str">
        <f t="shared" si="36"/>
        <v/>
      </c>
      <c r="N205" s="122" t="str">
        <f t="shared" si="37"/>
        <v/>
      </c>
      <c r="O205" s="116" t="str">
        <f t="shared" si="33"/>
        <v/>
      </c>
      <c r="P205" s="117"/>
      <c r="Q205" s="118" t="str">
        <f t="shared" si="32"/>
        <v/>
      </c>
    </row>
    <row r="206" spans="9:17" x14ac:dyDescent="0.2">
      <c r="I206" s="62" t="str">
        <f t="shared" si="34"/>
        <v/>
      </c>
      <c r="J206" s="63" t="str">
        <f t="shared" si="35"/>
        <v/>
      </c>
      <c r="K206" s="52">
        <v>99.73</v>
      </c>
      <c r="L206" s="61">
        <f t="shared" si="31"/>
        <v>6</v>
      </c>
      <c r="M206" s="64" t="str">
        <f t="shared" si="36"/>
        <v/>
      </c>
      <c r="N206" s="122" t="str">
        <f t="shared" si="37"/>
        <v/>
      </c>
      <c r="O206" s="116" t="str">
        <f t="shared" si="33"/>
        <v/>
      </c>
      <c r="P206" s="117"/>
      <c r="Q206" s="118" t="str">
        <f t="shared" si="32"/>
        <v/>
      </c>
    </row>
    <row r="207" spans="9:17" x14ac:dyDescent="0.2">
      <c r="I207" s="62" t="str">
        <f t="shared" si="34"/>
        <v/>
      </c>
      <c r="J207" s="63" t="str">
        <f t="shared" si="35"/>
        <v/>
      </c>
      <c r="K207" s="52">
        <v>99.73</v>
      </c>
      <c r="L207" s="61">
        <f t="shared" si="31"/>
        <v>6</v>
      </c>
      <c r="M207" s="64" t="str">
        <f t="shared" si="36"/>
        <v/>
      </c>
      <c r="N207" s="122" t="str">
        <f t="shared" si="37"/>
        <v/>
      </c>
      <c r="O207" s="116" t="str">
        <f t="shared" si="33"/>
        <v/>
      </c>
      <c r="P207" s="117"/>
      <c r="Q207" s="118" t="str">
        <f t="shared" si="32"/>
        <v/>
      </c>
    </row>
    <row r="208" spans="9:17" x14ac:dyDescent="0.2">
      <c r="I208" s="62" t="str">
        <f t="shared" si="34"/>
        <v/>
      </c>
      <c r="J208" s="63" t="str">
        <f t="shared" si="35"/>
        <v/>
      </c>
      <c r="K208" s="52">
        <v>99.73</v>
      </c>
      <c r="L208" s="61">
        <f t="shared" si="31"/>
        <v>6</v>
      </c>
      <c r="M208" s="64" t="str">
        <f t="shared" si="36"/>
        <v/>
      </c>
      <c r="N208" s="122" t="str">
        <f t="shared" si="37"/>
        <v/>
      </c>
      <c r="O208" s="116" t="str">
        <f t="shared" si="33"/>
        <v/>
      </c>
      <c r="P208" s="117"/>
      <c r="Q208" s="118" t="str">
        <f t="shared" si="32"/>
        <v/>
      </c>
    </row>
    <row r="209" spans="9:17" x14ac:dyDescent="0.2">
      <c r="I209" s="62" t="str">
        <f t="shared" si="34"/>
        <v/>
      </c>
      <c r="J209" s="63" t="str">
        <f t="shared" si="35"/>
        <v/>
      </c>
      <c r="K209" s="52">
        <v>99.73</v>
      </c>
      <c r="L209" s="61">
        <f t="shared" si="31"/>
        <v>6</v>
      </c>
      <c r="M209" s="64" t="str">
        <f t="shared" si="36"/>
        <v/>
      </c>
      <c r="N209" s="122" t="str">
        <f t="shared" si="37"/>
        <v/>
      </c>
      <c r="O209" s="116" t="str">
        <f t="shared" si="33"/>
        <v/>
      </c>
      <c r="P209" s="117"/>
      <c r="Q209" s="118" t="str">
        <f t="shared" si="32"/>
        <v/>
      </c>
    </row>
    <row r="210" spans="9:17" x14ac:dyDescent="0.2">
      <c r="I210" s="62" t="str">
        <f t="shared" si="34"/>
        <v/>
      </c>
      <c r="J210" s="63" t="str">
        <f t="shared" si="35"/>
        <v/>
      </c>
      <c r="K210" s="52">
        <v>99.73</v>
      </c>
      <c r="L210" s="61">
        <f t="shared" si="31"/>
        <v>6</v>
      </c>
      <c r="M210" s="64" t="str">
        <f t="shared" si="36"/>
        <v/>
      </c>
      <c r="N210" s="122" t="str">
        <f t="shared" si="37"/>
        <v/>
      </c>
      <c r="O210" s="116" t="str">
        <f t="shared" si="33"/>
        <v/>
      </c>
      <c r="P210" s="117"/>
      <c r="Q210" s="118" t="str">
        <f t="shared" si="32"/>
        <v/>
      </c>
    </row>
    <row r="211" spans="9:17" x14ac:dyDescent="0.2">
      <c r="I211" s="62" t="str">
        <f t="shared" si="34"/>
        <v/>
      </c>
      <c r="J211" s="63" t="str">
        <f t="shared" si="35"/>
        <v/>
      </c>
      <c r="K211" s="52">
        <v>99.73</v>
      </c>
      <c r="L211" s="61">
        <f t="shared" si="31"/>
        <v>6</v>
      </c>
      <c r="M211" s="64" t="str">
        <f t="shared" si="36"/>
        <v/>
      </c>
      <c r="N211" s="122" t="str">
        <f t="shared" si="37"/>
        <v/>
      </c>
      <c r="O211" s="116" t="str">
        <f t="shared" si="33"/>
        <v/>
      </c>
      <c r="P211" s="117"/>
      <c r="Q211" s="118" t="str">
        <f t="shared" si="32"/>
        <v/>
      </c>
    </row>
    <row r="212" spans="9:17" x14ac:dyDescent="0.2">
      <c r="I212" s="62" t="str">
        <f t="shared" si="34"/>
        <v/>
      </c>
      <c r="J212" s="63" t="str">
        <f t="shared" si="35"/>
        <v/>
      </c>
      <c r="K212" s="52">
        <v>99.73</v>
      </c>
      <c r="L212" s="61">
        <f t="shared" si="31"/>
        <v>6</v>
      </c>
      <c r="M212" s="64" t="str">
        <f t="shared" si="36"/>
        <v/>
      </c>
      <c r="N212" s="122" t="str">
        <f t="shared" si="37"/>
        <v/>
      </c>
      <c r="O212" s="116" t="str">
        <f t="shared" si="33"/>
        <v/>
      </c>
      <c r="P212" s="117"/>
      <c r="Q212" s="118" t="str">
        <f t="shared" si="32"/>
        <v/>
      </c>
    </row>
    <row r="213" spans="9:17" x14ac:dyDescent="0.2">
      <c r="I213" s="62" t="str">
        <f t="shared" si="34"/>
        <v/>
      </c>
      <c r="J213" s="63" t="str">
        <f t="shared" si="35"/>
        <v/>
      </c>
      <c r="K213" s="52">
        <v>99.73</v>
      </c>
      <c r="L213" s="61">
        <f t="shared" si="31"/>
        <v>6</v>
      </c>
      <c r="M213" s="64" t="str">
        <f t="shared" si="36"/>
        <v/>
      </c>
      <c r="N213" s="122" t="str">
        <f t="shared" si="37"/>
        <v/>
      </c>
      <c r="O213" s="116" t="str">
        <f t="shared" si="33"/>
        <v/>
      </c>
      <c r="P213" s="117"/>
      <c r="Q213" s="118" t="str">
        <f t="shared" si="32"/>
        <v/>
      </c>
    </row>
    <row r="214" spans="9:17" x14ac:dyDescent="0.2">
      <c r="I214" s="62" t="str">
        <f t="shared" si="34"/>
        <v/>
      </c>
      <c r="J214" s="63" t="str">
        <f t="shared" si="35"/>
        <v/>
      </c>
      <c r="K214" s="52">
        <v>99.73</v>
      </c>
      <c r="L214" s="61">
        <f t="shared" si="31"/>
        <v>6</v>
      </c>
      <c r="M214" s="64" t="str">
        <f t="shared" si="36"/>
        <v/>
      </c>
      <c r="N214" s="122" t="str">
        <f t="shared" si="37"/>
        <v/>
      </c>
      <c r="O214" s="116" t="str">
        <f t="shared" si="33"/>
        <v/>
      </c>
      <c r="P214" s="117"/>
      <c r="Q214" s="118" t="str">
        <f t="shared" si="32"/>
        <v/>
      </c>
    </row>
    <row r="215" spans="9:17" x14ac:dyDescent="0.2">
      <c r="I215" s="62" t="str">
        <f t="shared" si="34"/>
        <v/>
      </c>
      <c r="J215" s="63" t="str">
        <f t="shared" si="35"/>
        <v/>
      </c>
      <c r="K215" s="52">
        <v>99.73</v>
      </c>
      <c r="L215" s="61">
        <f t="shared" si="31"/>
        <v>6</v>
      </c>
      <c r="M215" s="64" t="str">
        <f t="shared" si="36"/>
        <v/>
      </c>
      <c r="N215" s="122" t="str">
        <f t="shared" si="37"/>
        <v/>
      </c>
      <c r="O215" s="116" t="str">
        <f t="shared" si="33"/>
        <v/>
      </c>
      <c r="P215" s="117"/>
      <c r="Q215" s="118" t="str">
        <f t="shared" si="32"/>
        <v/>
      </c>
    </row>
    <row r="216" spans="9:17" x14ac:dyDescent="0.2">
      <c r="I216" s="62" t="str">
        <f t="shared" si="34"/>
        <v/>
      </c>
      <c r="J216" s="63" t="str">
        <f t="shared" si="35"/>
        <v/>
      </c>
      <c r="K216" s="52">
        <v>99.73</v>
      </c>
      <c r="L216" s="61">
        <f t="shared" si="31"/>
        <v>6</v>
      </c>
      <c r="M216" s="64" t="str">
        <f t="shared" si="36"/>
        <v/>
      </c>
      <c r="N216" s="122" t="str">
        <f t="shared" si="37"/>
        <v/>
      </c>
      <c r="O216" s="116" t="str">
        <f t="shared" si="33"/>
        <v/>
      </c>
      <c r="P216" s="117"/>
      <c r="Q216" s="118" t="str">
        <f t="shared" si="32"/>
        <v/>
      </c>
    </row>
    <row r="217" spans="9:17" x14ac:dyDescent="0.2">
      <c r="I217" s="62" t="str">
        <f t="shared" si="34"/>
        <v/>
      </c>
      <c r="J217" s="63" t="str">
        <f t="shared" si="35"/>
        <v/>
      </c>
      <c r="K217" s="52">
        <v>99.73</v>
      </c>
      <c r="L217" s="61">
        <f t="shared" si="31"/>
        <v>6</v>
      </c>
      <c r="M217" s="64" t="str">
        <f t="shared" si="36"/>
        <v/>
      </c>
      <c r="N217" s="122" t="str">
        <f t="shared" si="37"/>
        <v/>
      </c>
      <c r="O217" s="116" t="str">
        <f t="shared" si="33"/>
        <v/>
      </c>
      <c r="P217" s="117"/>
      <c r="Q217" s="118" t="str">
        <f t="shared" si="32"/>
        <v/>
      </c>
    </row>
    <row r="218" spans="9:17" x14ac:dyDescent="0.2">
      <c r="I218" s="62" t="str">
        <f t="shared" si="34"/>
        <v/>
      </c>
      <c r="J218" s="63" t="str">
        <f t="shared" si="35"/>
        <v/>
      </c>
      <c r="K218" s="52">
        <v>99.73</v>
      </c>
      <c r="L218" s="61">
        <f t="shared" si="31"/>
        <v>6</v>
      </c>
      <c r="M218" s="64" t="str">
        <f t="shared" si="36"/>
        <v/>
      </c>
      <c r="N218" s="122" t="str">
        <f t="shared" si="37"/>
        <v/>
      </c>
      <c r="O218" s="116" t="str">
        <f t="shared" si="33"/>
        <v/>
      </c>
      <c r="P218" s="117"/>
      <c r="Q218" s="118" t="str">
        <f t="shared" si="32"/>
        <v/>
      </c>
    </row>
    <row r="219" spans="9:17" x14ac:dyDescent="0.2">
      <c r="I219" s="62" t="str">
        <f t="shared" si="34"/>
        <v/>
      </c>
      <c r="J219" s="63" t="str">
        <f t="shared" si="35"/>
        <v/>
      </c>
      <c r="K219" s="52">
        <v>99.73</v>
      </c>
      <c r="L219" s="61">
        <f t="shared" si="31"/>
        <v>6</v>
      </c>
      <c r="M219" s="64" t="str">
        <f t="shared" si="36"/>
        <v/>
      </c>
      <c r="N219" s="122" t="str">
        <f t="shared" si="37"/>
        <v/>
      </c>
      <c r="O219" s="116" t="str">
        <f t="shared" si="33"/>
        <v/>
      </c>
      <c r="P219" s="117"/>
      <c r="Q219" s="118" t="str">
        <f t="shared" si="32"/>
        <v/>
      </c>
    </row>
    <row r="220" spans="9:17" x14ac:dyDescent="0.2">
      <c r="I220" s="62" t="str">
        <f t="shared" si="34"/>
        <v/>
      </c>
      <c r="J220" s="63" t="str">
        <f t="shared" si="35"/>
        <v/>
      </c>
      <c r="K220" s="52">
        <v>99.73</v>
      </c>
      <c r="L220" s="61">
        <f t="shared" si="31"/>
        <v>6</v>
      </c>
      <c r="M220" s="64" t="str">
        <f t="shared" si="36"/>
        <v/>
      </c>
      <c r="N220" s="122" t="str">
        <f t="shared" si="37"/>
        <v/>
      </c>
      <c r="O220" s="116" t="str">
        <f t="shared" si="33"/>
        <v/>
      </c>
      <c r="P220" s="117"/>
      <c r="Q220" s="118" t="str">
        <f t="shared" si="32"/>
        <v/>
      </c>
    </row>
    <row r="221" spans="9:17" x14ac:dyDescent="0.2">
      <c r="I221" s="62" t="str">
        <f t="shared" si="34"/>
        <v/>
      </c>
      <c r="J221" s="63" t="str">
        <f t="shared" si="35"/>
        <v/>
      </c>
      <c r="K221" s="52">
        <v>99.73</v>
      </c>
      <c r="L221" s="61">
        <f t="shared" si="31"/>
        <v>6</v>
      </c>
      <c r="M221" s="64" t="str">
        <f t="shared" si="36"/>
        <v/>
      </c>
      <c r="N221" s="122" t="str">
        <f t="shared" si="37"/>
        <v/>
      </c>
      <c r="O221" s="116" t="str">
        <f t="shared" si="33"/>
        <v/>
      </c>
      <c r="P221" s="117"/>
      <c r="Q221" s="118" t="str">
        <f t="shared" si="32"/>
        <v/>
      </c>
    </row>
    <row r="222" spans="9:17" x14ac:dyDescent="0.2">
      <c r="I222" s="62" t="str">
        <f t="shared" si="34"/>
        <v/>
      </c>
      <c r="J222" s="63" t="str">
        <f t="shared" si="35"/>
        <v/>
      </c>
      <c r="K222" s="52">
        <v>99.73</v>
      </c>
      <c r="L222" s="61">
        <f t="shared" si="31"/>
        <v>6</v>
      </c>
      <c r="M222" s="64" t="str">
        <f t="shared" si="36"/>
        <v/>
      </c>
      <c r="N222" s="122" t="str">
        <f t="shared" si="37"/>
        <v/>
      </c>
      <c r="O222" s="116" t="str">
        <f t="shared" si="33"/>
        <v/>
      </c>
      <c r="P222" s="117"/>
      <c r="Q222" s="118" t="str">
        <f t="shared" si="32"/>
        <v/>
      </c>
    </row>
    <row r="223" spans="9:17" x14ac:dyDescent="0.2">
      <c r="I223" s="62" t="str">
        <f t="shared" si="34"/>
        <v/>
      </c>
      <c r="J223" s="63" t="str">
        <f t="shared" si="35"/>
        <v/>
      </c>
      <c r="K223" s="52">
        <v>99.73</v>
      </c>
      <c r="L223" s="61">
        <f t="shared" si="31"/>
        <v>6</v>
      </c>
      <c r="M223" s="64" t="str">
        <f t="shared" si="36"/>
        <v/>
      </c>
      <c r="N223" s="122" t="str">
        <f t="shared" si="37"/>
        <v/>
      </c>
      <c r="O223" s="116" t="str">
        <f t="shared" si="33"/>
        <v/>
      </c>
      <c r="P223" s="117"/>
      <c r="Q223" s="118" t="str">
        <f t="shared" si="32"/>
        <v/>
      </c>
    </row>
    <row r="224" spans="9:17" x14ac:dyDescent="0.2">
      <c r="I224" s="62" t="str">
        <f t="shared" si="34"/>
        <v/>
      </c>
      <c r="J224" s="63" t="str">
        <f t="shared" si="35"/>
        <v/>
      </c>
      <c r="K224" s="52">
        <v>99.73</v>
      </c>
      <c r="L224" s="61">
        <f t="shared" si="31"/>
        <v>6</v>
      </c>
      <c r="M224" s="64" t="str">
        <f t="shared" si="36"/>
        <v/>
      </c>
      <c r="N224" s="122" t="str">
        <f t="shared" si="37"/>
        <v/>
      </c>
      <c r="O224" s="116" t="str">
        <f t="shared" si="33"/>
        <v/>
      </c>
      <c r="P224" s="117"/>
      <c r="Q224" s="118" t="str">
        <f t="shared" si="32"/>
        <v/>
      </c>
    </row>
    <row r="225" spans="9:17" x14ac:dyDescent="0.2">
      <c r="I225" s="62" t="str">
        <f t="shared" si="34"/>
        <v/>
      </c>
      <c r="J225" s="63" t="str">
        <f t="shared" si="35"/>
        <v/>
      </c>
      <c r="K225" s="52">
        <v>99.73</v>
      </c>
      <c r="L225" s="61">
        <f t="shared" si="31"/>
        <v>6</v>
      </c>
      <c r="M225" s="64" t="str">
        <f t="shared" si="36"/>
        <v/>
      </c>
      <c r="N225" s="122" t="str">
        <f t="shared" si="37"/>
        <v/>
      </c>
      <c r="O225" s="116" t="str">
        <f t="shared" si="33"/>
        <v/>
      </c>
      <c r="P225" s="117"/>
      <c r="Q225" s="118" t="str">
        <f t="shared" si="32"/>
        <v/>
      </c>
    </row>
    <row r="226" spans="9:17" x14ac:dyDescent="0.2">
      <c r="I226" s="62" t="str">
        <f t="shared" si="34"/>
        <v/>
      </c>
      <c r="J226" s="63" t="str">
        <f t="shared" si="35"/>
        <v/>
      </c>
      <c r="K226" s="52">
        <v>99.73</v>
      </c>
      <c r="L226" s="61">
        <f t="shared" si="31"/>
        <v>6</v>
      </c>
      <c r="M226" s="64" t="str">
        <f t="shared" si="36"/>
        <v/>
      </c>
      <c r="N226" s="122" t="str">
        <f t="shared" si="37"/>
        <v/>
      </c>
      <c r="O226" s="116" t="str">
        <f t="shared" si="33"/>
        <v/>
      </c>
      <c r="P226" s="117"/>
      <c r="Q226" s="118" t="str">
        <f t="shared" si="32"/>
        <v/>
      </c>
    </row>
    <row r="227" spans="9:17" x14ac:dyDescent="0.2">
      <c r="I227" s="62" t="str">
        <f t="shared" si="34"/>
        <v/>
      </c>
      <c r="J227" s="63" t="str">
        <f t="shared" si="35"/>
        <v/>
      </c>
      <c r="K227" s="52">
        <v>99.73</v>
      </c>
      <c r="L227" s="61">
        <f t="shared" si="31"/>
        <v>6</v>
      </c>
      <c r="M227" s="64" t="str">
        <f t="shared" si="36"/>
        <v/>
      </c>
      <c r="N227" s="122" t="str">
        <f t="shared" si="37"/>
        <v/>
      </c>
      <c r="O227" s="116" t="str">
        <f t="shared" si="33"/>
        <v/>
      </c>
      <c r="P227" s="117"/>
      <c r="Q227" s="118" t="str">
        <f t="shared" si="32"/>
        <v/>
      </c>
    </row>
    <row r="228" spans="9:17" x14ac:dyDescent="0.2">
      <c r="I228" s="62" t="str">
        <f t="shared" si="34"/>
        <v/>
      </c>
      <c r="J228" s="63" t="str">
        <f t="shared" si="35"/>
        <v/>
      </c>
      <c r="K228" s="52">
        <v>99.73</v>
      </c>
      <c r="L228" s="61">
        <f t="shared" si="31"/>
        <v>6</v>
      </c>
      <c r="M228" s="64" t="str">
        <f t="shared" si="36"/>
        <v/>
      </c>
      <c r="N228" s="122" t="str">
        <f t="shared" si="37"/>
        <v/>
      </c>
      <c r="O228" s="116" t="str">
        <f t="shared" si="33"/>
        <v/>
      </c>
      <c r="P228" s="117"/>
      <c r="Q228" s="118" t="str">
        <f t="shared" si="32"/>
        <v/>
      </c>
    </row>
    <row r="229" spans="9:17" x14ac:dyDescent="0.2">
      <c r="I229" s="62" t="str">
        <f t="shared" si="34"/>
        <v/>
      </c>
      <c r="J229" s="63" t="str">
        <f t="shared" si="35"/>
        <v/>
      </c>
      <c r="K229" s="52">
        <v>99.73</v>
      </c>
      <c r="L229" s="61">
        <f t="shared" si="31"/>
        <v>6</v>
      </c>
      <c r="M229" s="64" t="str">
        <f t="shared" si="36"/>
        <v/>
      </c>
      <c r="N229" s="122" t="str">
        <f t="shared" si="37"/>
        <v/>
      </c>
      <c r="O229" s="116" t="str">
        <f t="shared" si="33"/>
        <v/>
      </c>
      <c r="P229" s="117"/>
      <c r="Q229" s="118" t="str">
        <f t="shared" si="32"/>
        <v/>
      </c>
    </row>
    <row r="230" spans="9:17" x14ac:dyDescent="0.2">
      <c r="I230" s="62" t="str">
        <f t="shared" si="34"/>
        <v/>
      </c>
      <c r="J230" s="63" t="str">
        <f t="shared" si="35"/>
        <v/>
      </c>
      <c r="K230" s="52">
        <v>99.73</v>
      </c>
      <c r="L230" s="61">
        <f t="shared" si="31"/>
        <v>6</v>
      </c>
      <c r="M230" s="64" t="str">
        <f t="shared" si="36"/>
        <v/>
      </c>
      <c r="N230" s="122" t="str">
        <f t="shared" si="37"/>
        <v/>
      </c>
      <c r="O230" s="116" t="str">
        <f t="shared" si="33"/>
        <v/>
      </c>
      <c r="P230" s="117"/>
      <c r="Q230" s="118" t="str">
        <f t="shared" si="32"/>
        <v/>
      </c>
    </row>
    <row r="231" spans="9:17" x14ac:dyDescent="0.2">
      <c r="I231" s="62" t="str">
        <f t="shared" si="34"/>
        <v/>
      </c>
      <c r="J231" s="63" t="str">
        <f t="shared" si="35"/>
        <v/>
      </c>
      <c r="K231" s="52">
        <v>99.73</v>
      </c>
      <c r="L231" s="61">
        <f t="shared" si="31"/>
        <v>6</v>
      </c>
      <c r="M231" s="64" t="str">
        <f t="shared" si="36"/>
        <v/>
      </c>
      <c r="N231" s="122" t="str">
        <f t="shared" si="37"/>
        <v/>
      </c>
      <c r="O231" s="116" t="str">
        <f t="shared" si="33"/>
        <v/>
      </c>
      <c r="P231" s="117"/>
      <c r="Q231" s="118" t="str">
        <f t="shared" si="32"/>
        <v/>
      </c>
    </row>
    <row r="232" spans="9:17" x14ac:dyDescent="0.2">
      <c r="I232" s="62" t="str">
        <f t="shared" si="34"/>
        <v/>
      </c>
      <c r="J232" s="63" t="str">
        <f t="shared" si="35"/>
        <v/>
      </c>
      <c r="K232" s="52">
        <v>99.73</v>
      </c>
      <c r="L232" s="61">
        <f t="shared" si="31"/>
        <v>6</v>
      </c>
      <c r="M232" s="64" t="str">
        <f t="shared" si="36"/>
        <v/>
      </c>
      <c r="N232" s="122" t="str">
        <f t="shared" si="37"/>
        <v/>
      </c>
      <c r="O232" s="116" t="str">
        <f t="shared" si="33"/>
        <v/>
      </c>
      <c r="P232" s="117"/>
      <c r="Q232" s="118" t="str">
        <f t="shared" si="32"/>
        <v/>
      </c>
    </row>
    <row r="233" spans="9:17" x14ac:dyDescent="0.2">
      <c r="I233" s="62" t="str">
        <f t="shared" si="34"/>
        <v/>
      </c>
      <c r="J233" s="63" t="str">
        <f t="shared" si="35"/>
        <v/>
      </c>
      <c r="K233" s="52">
        <v>99.73</v>
      </c>
      <c r="L233" s="61">
        <f t="shared" si="31"/>
        <v>6</v>
      </c>
      <c r="M233" s="64" t="str">
        <f t="shared" si="36"/>
        <v/>
      </c>
      <c r="N233" s="122" t="str">
        <f t="shared" si="37"/>
        <v/>
      </c>
      <c r="O233" s="116" t="str">
        <f t="shared" si="33"/>
        <v/>
      </c>
      <c r="P233" s="117"/>
      <c r="Q233" s="118" t="str">
        <f t="shared" si="32"/>
        <v/>
      </c>
    </row>
    <row r="234" spans="9:17" x14ac:dyDescent="0.2">
      <c r="I234" s="62" t="str">
        <f t="shared" si="34"/>
        <v/>
      </c>
      <c r="J234" s="63" t="str">
        <f t="shared" si="35"/>
        <v/>
      </c>
      <c r="K234" s="52">
        <v>99.73</v>
      </c>
      <c r="L234" s="61">
        <f t="shared" si="31"/>
        <v>6</v>
      </c>
      <c r="M234" s="64" t="str">
        <f t="shared" si="36"/>
        <v/>
      </c>
      <c r="N234" s="122" t="str">
        <f t="shared" si="37"/>
        <v/>
      </c>
      <c r="O234" s="116" t="str">
        <f t="shared" si="33"/>
        <v/>
      </c>
      <c r="P234" s="117"/>
      <c r="Q234" s="118" t="str">
        <f t="shared" si="32"/>
        <v/>
      </c>
    </row>
    <row r="235" spans="9:17" x14ac:dyDescent="0.2">
      <c r="I235" s="62" t="str">
        <f t="shared" si="34"/>
        <v/>
      </c>
      <c r="J235" s="63" t="str">
        <f t="shared" si="35"/>
        <v/>
      </c>
      <c r="K235" s="52">
        <v>99.73</v>
      </c>
      <c r="L235" s="61">
        <f t="shared" si="31"/>
        <v>6</v>
      </c>
      <c r="M235" s="64" t="str">
        <f t="shared" si="36"/>
        <v/>
      </c>
      <c r="N235" s="122" t="str">
        <f t="shared" si="37"/>
        <v/>
      </c>
      <c r="O235" s="116" t="str">
        <f t="shared" si="33"/>
        <v/>
      </c>
      <c r="P235" s="117"/>
      <c r="Q235" s="118" t="str">
        <f t="shared" si="32"/>
        <v/>
      </c>
    </row>
    <row r="236" spans="9:17" x14ac:dyDescent="0.2">
      <c r="I236" s="62" t="str">
        <f t="shared" si="34"/>
        <v/>
      </c>
      <c r="J236" s="63" t="str">
        <f t="shared" si="35"/>
        <v/>
      </c>
      <c r="K236" s="52">
        <v>99.73</v>
      </c>
      <c r="L236" s="61">
        <f t="shared" si="31"/>
        <v>6</v>
      </c>
      <c r="M236" s="64" t="str">
        <f t="shared" si="36"/>
        <v/>
      </c>
      <c r="N236" s="122" t="str">
        <f t="shared" si="37"/>
        <v/>
      </c>
      <c r="O236" s="116" t="str">
        <f t="shared" si="33"/>
        <v/>
      </c>
      <c r="P236" s="117"/>
      <c r="Q236" s="118" t="str">
        <f t="shared" si="32"/>
        <v/>
      </c>
    </row>
    <row r="237" spans="9:17" x14ac:dyDescent="0.2">
      <c r="I237" s="62" t="str">
        <f t="shared" si="34"/>
        <v/>
      </c>
      <c r="J237" s="63" t="str">
        <f t="shared" si="35"/>
        <v/>
      </c>
      <c r="K237" s="52">
        <v>99.73</v>
      </c>
      <c r="L237" s="61">
        <f t="shared" si="31"/>
        <v>6</v>
      </c>
      <c r="M237" s="64" t="str">
        <f t="shared" si="36"/>
        <v/>
      </c>
      <c r="N237" s="122" t="str">
        <f t="shared" si="37"/>
        <v/>
      </c>
      <c r="O237" s="116" t="str">
        <f t="shared" si="33"/>
        <v/>
      </c>
      <c r="P237" s="117"/>
      <c r="Q237" s="118" t="str">
        <f t="shared" si="32"/>
        <v/>
      </c>
    </row>
    <row r="238" spans="9:17" x14ac:dyDescent="0.2">
      <c r="I238" s="62" t="str">
        <f t="shared" si="34"/>
        <v/>
      </c>
      <c r="J238" s="63" t="str">
        <f t="shared" si="35"/>
        <v/>
      </c>
      <c r="K238" s="52">
        <v>99.73</v>
      </c>
      <c r="L238" s="61">
        <f t="shared" si="31"/>
        <v>6</v>
      </c>
      <c r="M238" s="64" t="str">
        <f t="shared" si="36"/>
        <v/>
      </c>
      <c r="N238" s="122" t="str">
        <f t="shared" si="37"/>
        <v/>
      </c>
      <c r="O238" s="116" t="str">
        <f t="shared" si="33"/>
        <v/>
      </c>
      <c r="P238" s="117"/>
      <c r="Q238" s="118" t="str">
        <f t="shared" si="32"/>
        <v/>
      </c>
    </row>
    <row r="239" spans="9:17" x14ac:dyDescent="0.2">
      <c r="I239" s="62" t="str">
        <f t="shared" si="34"/>
        <v/>
      </c>
      <c r="J239" s="63" t="str">
        <f t="shared" si="35"/>
        <v/>
      </c>
      <c r="K239" s="52">
        <v>99.73</v>
      </c>
      <c r="L239" s="61">
        <f t="shared" ref="L239:L302" si="38">INDEX(prozentsatz_divisor,(MATCH(K239,prozentsatz_divisor_prozent,-1)+1),2)</f>
        <v>6</v>
      </c>
      <c r="M239" s="64" t="str">
        <f t="shared" si="36"/>
        <v/>
      </c>
      <c r="N239" s="122" t="str">
        <f t="shared" si="37"/>
        <v/>
      </c>
      <c r="O239" s="116" t="str">
        <f t="shared" si="33"/>
        <v/>
      </c>
      <c r="P239" s="117"/>
      <c r="Q239" s="118" t="str">
        <f t="shared" ref="Q239:Q302" si="39">IF(OR(O239="",P239=""),"",INDEX(businessvalue_kalibrierung, MATCH(O239,businessvalue_kalibrierung_aufwand,0),MATCH(P239,businessvalue_kalibrierung_businesswert,0)))</f>
        <v/>
      </c>
    </row>
    <row r="240" spans="9:17" x14ac:dyDescent="0.2">
      <c r="I240" s="62" t="str">
        <f t="shared" si="34"/>
        <v/>
      </c>
      <c r="J240" s="63" t="str">
        <f t="shared" si="35"/>
        <v/>
      </c>
      <c r="K240" s="52">
        <v>99.73</v>
      </c>
      <c r="L240" s="61">
        <f t="shared" si="38"/>
        <v>6</v>
      </c>
      <c r="M240" s="64" t="str">
        <f t="shared" si="36"/>
        <v/>
      </c>
      <c r="N240" s="122" t="str">
        <f t="shared" si="37"/>
        <v/>
      </c>
      <c r="O240" s="116" t="str">
        <f t="shared" si="33"/>
        <v/>
      </c>
      <c r="P240" s="117"/>
      <c r="Q240" s="118" t="str">
        <f t="shared" si="39"/>
        <v/>
      </c>
    </row>
    <row r="241" spans="9:17" x14ac:dyDescent="0.2">
      <c r="I241" s="62" t="str">
        <f t="shared" si="34"/>
        <v/>
      </c>
      <c r="J241" s="63" t="str">
        <f t="shared" si="35"/>
        <v/>
      </c>
      <c r="K241" s="52">
        <v>99.73</v>
      </c>
      <c r="L241" s="61">
        <f t="shared" si="38"/>
        <v>6</v>
      </c>
      <c r="M241" s="64" t="str">
        <f t="shared" si="36"/>
        <v/>
      </c>
      <c r="N241" s="122" t="str">
        <f t="shared" si="37"/>
        <v/>
      </c>
      <c r="O241" s="116" t="str">
        <f t="shared" si="33"/>
        <v/>
      </c>
      <c r="P241" s="117"/>
      <c r="Q241" s="118" t="str">
        <f t="shared" si="39"/>
        <v/>
      </c>
    </row>
    <row r="242" spans="9:17" x14ac:dyDescent="0.2">
      <c r="I242" s="62" t="str">
        <f t="shared" si="34"/>
        <v/>
      </c>
      <c r="J242" s="63" t="str">
        <f t="shared" si="35"/>
        <v/>
      </c>
      <c r="K242" s="52">
        <v>99.73</v>
      </c>
      <c r="L242" s="61">
        <f t="shared" si="38"/>
        <v>6</v>
      </c>
      <c r="M242" s="64" t="str">
        <f t="shared" si="36"/>
        <v/>
      </c>
      <c r="N242" s="122" t="str">
        <f t="shared" si="37"/>
        <v/>
      </c>
      <c r="O242" s="116" t="str">
        <f t="shared" si="33"/>
        <v/>
      </c>
      <c r="P242" s="117"/>
      <c r="Q242" s="118" t="str">
        <f t="shared" si="39"/>
        <v/>
      </c>
    </row>
    <row r="243" spans="9:17" x14ac:dyDescent="0.2">
      <c r="I243" s="62" t="str">
        <f t="shared" si="34"/>
        <v/>
      </c>
      <c r="J243" s="63" t="str">
        <f t="shared" si="35"/>
        <v/>
      </c>
      <c r="K243" s="52">
        <v>99.73</v>
      </c>
      <c r="L243" s="61">
        <f t="shared" si="38"/>
        <v>6</v>
      </c>
      <c r="M243" s="64" t="str">
        <f t="shared" si="36"/>
        <v/>
      </c>
      <c r="N243" s="122" t="str">
        <f t="shared" si="37"/>
        <v/>
      </c>
      <c r="O243" s="116" t="str">
        <f t="shared" si="33"/>
        <v/>
      </c>
      <c r="P243" s="117"/>
      <c r="Q243" s="118" t="str">
        <f t="shared" si="39"/>
        <v/>
      </c>
    </row>
    <row r="244" spans="9:17" x14ac:dyDescent="0.2">
      <c r="I244" s="62" t="str">
        <f t="shared" si="34"/>
        <v/>
      </c>
      <c r="J244" s="63" t="str">
        <f t="shared" si="35"/>
        <v/>
      </c>
      <c r="K244" s="52">
        <v>99.73</v>
      </c>
      <c r="L244" s="61">
        <f t="shared" si="38"/>
        <v>6</v>
      </c>
      <c r="M244" s="64" t="str">
        <f t="shared" si="36"/>
        <v/>
      </c>
      <c r="N244" s="122" t="str">
        <f t="shared" si="37"/>
        <v/>
      </c>
      <c r="O244" s="116" t="str">
        <f t="shared" si="33"/>
        <v/>
      </c>
      <c r="P244" s="117"/>
      <c r="Q244" s="118" t="str">
        <f t="shared" si="39"/>
        <v/>
      </c>
    </row>
    <row r="245" spans="9:17" x14ac:dyDescent="0.2">
      <c r="I245" s="62" t="str">
        <f t="shared" si="34"/>
        <v/>
      </c>
      <c r="J245" s="63" t="str">
        <f t="shared" si="35"/>
        <v/>
      </c>
      <c r="K245" s="52">
        <v>99.73</v>
      </c>
      <c r="L245" s="61">
        <f t="shared" si="38"/>
        <v>6</v>
      </c>
      <c r="M245" s="64" t="str">
        <f t="shared" si="36"/>
        <v/>
      </c>
      <c r="N245" s="122" t="str">
        <f t="shared" si="37"/>
        <v/>
      </c>
      <c r="O245" s="116" t="str">
        <f t="shared" si="33"/>
        <v/>
      </c>
      <c r="P245" s="117"/>
      <c r="Q245" s="118" t="str">
        <f t="shared" si="39"/>
        <v/>
      </c>
    </row>
    <row r="246" spans="9:17" x14ac:dyDescent="0.2">
      <c r="I246" s="62" t="str">
        <f t="shared" si="34"/>
        <v/>
      </c>
      <c r="J246" s="63" t="str">
        <f t="shared" si="35"/>
        <v/>
      </c>
      <c r="K246" s="52">
        <v>99.73</v>
      </c>
      <c r="L246" s="61">
        <f t="shared" si="38"/>
        <v>6</v>
      </c>
      <c r="M246" s="64" t="str">
        <f t="shared" si="36"/>
        <v/>
      </c>
      <c r="N246" s="122" t="str">
        <f t="shared" si="37"/>
        <v/>
      </c>
      <c r="O246" s="116" t="str">
        <f t="shared" si="33"/>
        <v/>
      </c>
      <c r="P246" s="117"/>
      <c r="Q246" s="118" t="str">
        <f t="shared" si="39"/>
        <v/>
      </c>
    </row>
    <row r="247" spans="9:17" x14ac:dyDescent="0.2">
      <c r="I247" s="62" t="str">
        <f t="shared" si="34"/>
        <v/>
      </c>
      <c r="J247" s="63" t="str">
        <f t="shared" si="35"/>
        <v/>
      </c>
      <c r="K247" s="52">
        <v>99.73</v>
      </c>
      <c r="L247" s="61">
        <f t="shared" si="38"/>
        <v>6</v>
      </c>
      <c r="M247" s="64" t="str">
        <f t="shared" si="36"/>
        <v/>
      </c>
      <c r="N247" s="122" t="str">
        <f t="shared" si="37"/>
        <v/>
      </c>
      <c r="O247" s="116" t="str">
        <f t="shared" si="33"/>
        <v/>
      </c>
      <c r="P247" s="117"/>
      <c r="Q247" s="118" t="str">
        <f t="shared" si="39"/>
        <v/>
      </c>
    </row>
    <row r="248" spans="9:17" x14ac:dyDescent="0.2">
      <c r="I248" s="62" t="str">
        <f t="shared" si="34"/>
        <v/>
      </c>
      <c r="J248" s="63" t="str">
        <f t="shared" si="35"/>
        <v/>
      </c>
      <c r="K248" s="52">
        <v>99.73</v>
      </c>
      <c r="L248" s="61">
        <f t="shared" si="38"/>
        <v>6</v>
      </c>
      <c r="M248" s="64" t="str">
        <f t="shared" si="36"/>
        <v/>
      </c>
      <c r="N248" s="122" t="str">
        <f t="shared" si="37"/>
        <v/>
      </c>
      <c r="O248" s="116" t="str">
        <f t="shared" si="33"/>
        <v/>
      </c>
      <c r="P248" s="117"/>
      <c r="Q248" s="118" t="str">
        <f t="shared" si="39"/>
        <v/>
      </c>
    </row>
    <row r="249" spans="9:17" x14ac:dyDescent="0.2">
      <c r="I249" s="62" t="str">
        <f t="shared" si="34"/>
        <v/>
      </c>
      <c r="J249" s="63" t="str">
        <f t="shared" si="35"/>
        <v/>
      </c>
      <c r="K249" s="52">
        <v>99.73</v>
      </c>
      <c r="L249" s="61">
        <f t="shared" si="38"/>
        <v>6</v>
      </c>
      <c r="M249" s="64" t="str">
        <f t="shared" si="36"/>
        <v/>
      </c>
      <c r="N249" s="122" t="str">
        <f t="shared" si="37"/>
        <v/>
      </c>
      <c r="O249" s="116" t="str">
        <f t="shared" si="33"/>
        <v/>
      </c>
      <c r="P249" s="117"/>
      <c r="Q249" s="118" t="str">
        <f t="shared" si="39"/>
        <v/>
      </c>
    </row>
    <row r="250" spans="9:17" x14ac:dyDescent="0.2">
      <c r="I250" s="62" t="str">
        <f t="shared" si="34"/>
        <v/>
      </c>
      <c r="J250" s="63" t="str">
        <f t="shared" si="35"/>
        <v/>
      </c>
      <c r="K250" s="52">
        <v>99.73</v>
      </c>
      <c r="L250" s="61">
        <f t="shared" si="38"/>
        <v>6</v>
      </c>
      <c r="M250" s="64" t="str">
        <f t="shared" si="36"/>
        <v/>
      </c>
      <c r="N250" s="122" t="str">
        <f t="shared" si="37"/>
        <v/>
      </c>
      <c r="O250" s="116" t="str">
        <f t="shared" si="33"/>
        <v/>
      </c>
      <c r="P250" s="117"/>
      <c r="Q250" s="118" t="str">
        <f t="shared" si="39"/>
        <v/>
      </c>
    </row>
    <row r="251" spans="9:17" x14ac:dyDescent="0.2">
      <c r="I251" s="62" t="str">
        <f t="shared" si="34"/>
        <v/>
      </c>
      <c r="J251" s="63" t="str">
        <f t="shared" si="35"/>
        <v/>
      </c>
      <c r="K251" s="52">
        <v>99.73</v>
      </c>
      <c r="L251" s="61">
        <f t="shared" si="38"/>
        <v>6</v>
      </c>
      <c r="M251" s="64" t="str">
        <f t="shared" si="36"/>
        <v/>
      </c>
      <c r="N251" s="122" t="str">
        <f t="shared" si="37"/>
        <v/>
      </c>
      <c r="O251" s="116" t="str">
        <f t="shared" si="33"/>
        <v/>
      </c>
      <c r="P251" s="117"/>
      <c r="Q251" s="118" t="str">
        <f t="shared" si="39"/>
        <v/>
      </c>
    </row>
    <row r="252" spans="9:17" x14ac:dyDescent="0.2">
      <c r="I252" s="62" t="str">
        <f t="shared" si="34"/>
        <v/>
      </c>
      <c r="J252" s="63" t="str">
        <f t="shared" si="35"/>
        <v/>
      </c>
      <c r="K252" s="52">
        <v>99.73</v>
      </c>
      <c r="L252" s="61">
        <f t="shared" si="38"/>
        <v>6</v>
      </c>
      <c r="M252" s="64" t="str">
        <f t="shared" si="36"/>
        <v/>
      </c>
      <c r="N252" s="122" t="str">
        <f t="shared" si="37"/>
        <v/>
      </c>
      <c r="O252" s="116" t="str">
        <f t="shared" si="33"/>
        <v/>
      </c>
      <c r="P252" s="117"/>
      <c r="Q252" s="118" t="str">
        <f t="shared" si="39"/>
        <v/>
      </c>
    </row>
    <row r="253" spans="9:17" x14ac:dyDescent="0.2">
      <c r="I253" s="62" t="str">
        <f t="shared" si="34"/>
        <v/>
      </c>
      <c r="J253" s="63" t="str">
        <f t="shared" si="35"/>
        <v/>
      </c>
      <c r="K253" s="52">
        <v>99.73</v>
      </c>
      <c r="L253" s="61">
        <f t="shared" si="38"/>
        <v>6</v>
      </c>
      <c r="M253" s="64" t="str">
        <f t="shared" si="36"/>
        <v/>
      </c>
      <c r="N253" s="122" t="str">
        <f t="shared" si="37"/>
        <v/>
      </c>
      <c r="O253" s="116" t="str">
        <f t="shared" si="33"/>
        <v/>
      </c>
      <c r="P253" s="117"/>
      <c r="Q253" s="118" t="str">
        <f t="shared" si="39"/>
        <v/>
      </c>
    </row>
    <row r="254" spans="9:17" x14ac:dyDescent="0.2">
      <c r="I254" s="62" t="str">
        <f t="shared" si="34"/>
        <v/>
      </c>
      <c r="J254" s="63" t="str">
        <f t="shared" si="35"/>
        <v/>
      </c>
      <c r="K254" s="52">
        <v>99.73</v>
      </c>
      <c r="L254" s="61">
        <f t="shared" si="38"/>
        <v>6</v>
      </c>
      <c r="M254" s="64" t="str">
        <f t="shared" si="36"/>
        <v/>
      </c>
      <c r="N254" s="122" t="str">
        <f t="shared" si="37"/>
        <v/>
      </c>
      <c r="O254" s="116" t="str">
        <f t="shared" si="33"/>
        <v/>
      </c>
      <c r="P254" s="117"/>
      <c r="Q254" s="118" t="str">
        <f t="shared" si="39"/>
        <v/>
      </c>
    </row>
    <row r="255" spans="9:17" x14ac:dyDescent="0.2">
      <c r="I255" s="62" t="str">
        <f t="shared" si="34"/>
        <v/>
      </c>
      <c r="J255" s="63" t="str">
        <f t="shared" si="35"/>
        <v/>
      </c>
      <c r="K255" s="52">
        <v>99.73</v>
      </c>
      <c r="L255" s="61">
        <f t="shared" si="38"/>
        <v>6</v>
      </c>
      <c r="M255" s="64" t="str">
        <f t="shared" si="36"/>
        <v/>
      </c>
      <c r="N255" s="122" t="str">
        <f t="shared" si="37"/>
        <v/>
      </c>
      <c r="O255" s="116" t="str">
        <f t="shared" si="33"/>
        <v/>
      </c>
      <c r="P255" s="117"/>
      <c r="Q255" s="118" t="str">
        <f t="shared" si="39"/>
        <v/>
      </c>
    </row>
    <row r="256" spans="9:17" x14ac:dyDescent="0.2">
      <c r="I256" s="62" t="str">
        <f t="shared" si="34"/>
        <v/>
      </c>
      <c r="J256" s="63" t="str">
        <f t="shared" si="35"/>
        <v/>
      </c>
      <c r="K256" s="52">
        <v>99.73</v>
      </c>
      <c r="L256" s="61">
        <f t="shared" si="38"/>
        <v>6</v>
      </c>
      <c r="M256" s="64" t="str">
        <f t="shared" si="36"/>
        <v/>
      </c>
      <c r="N256" s="122" t="str">
        <f t="shared" si="37"/>
        <v/>
      </c>
      <c r="O256" s="116" t="str">
        <f t="shared" si="33"/>
        <v/>
      </c>
      <c r="P256" s="117"/>
      <c r="Q256" s="118" t="str">
        <f t="shared" si="39"/>
        <v/>
      </c>
    </row>
    <row r="257" spans="9:17" x14ac:dyDescent="0.2">
      <c r="I257" s="62" t="str">
        <f t="shared" si="34"/>
        <v/>
      </c>
      <c r="J257" s="63" t="str">
        <f t="shared" si="35"/>
        <v/>
      </c>
      <c r="K257" s="52">
        <v>99.73</v>
      </c>
      <c r="L257" s="61">
        <f t="shared" si="38"/>
        <v>6</v>
      </c>
      <c r="M257" s="64" t="str">
        <f t="shared" si="36"/>
        <v/>
      </c>
      <c r="N257" s="122" t="str">
        <f t="shared" si="37"/>
        <v/>
      </c>
      <c r="O257" s="116" t="str">
        <f t="shared" si="33"/>
        <v/>
      </c>
      <c r="P257" s="117"/>
      <c r="Q257" s="118" t="str">
        <f t="shared" si="39"/>
        <v/>
      </c>
    </row>
    <row r="258" spans="9:17" x14ac:dyDescent="0.2">
      <c r="I258" s="62" t="str">
        <f t="shared" si="34"/>
        <v/>
      </c>
      <c r="J258" s="63" t="str">
        <f t="shared" si="35"/>
        <v/>
      </c>
      <c r="K258" s="52">
        <v>99.73</v>
      </c>
      <c r="L258" s="61">
        <f t="shared" si="38"/>
        <v>6</v>
      </c>
      <c r="M258" s="64" t="str">
        <f t="shared" si="36"/>
        <v/>
      </c>
      <c r="N258" s="122" t="str">
        <f t="shared" si="37"/>
        <v/>
      </c>
      <c r="O258" s="116" t="str">
        <f t="shared" si="33"/>
        <v/>
      </c>
      <c r="P258" s="117"/>
      <c r="Q258" s="118" t="str">
        <f t="shared" si="39"/>
        <v/>
      </c>
    </row>
    <row r="259" spans="9:17" x14ac:dyDescent="0.2">
      <c r="I259" s="62" t="str">
        <f t="shared" si="34"/>
        <v/>
      </c>
      <c r="J259" s="63" t="str">
        <f t="shared" si="35"/>
        <v/>
      </c>
      <c r="K259" s="52">
        <v>99.73</v>
      </c>
      <c r="L259" s="61">
        <f t="shared" si="38"/>
        <v>6</v>
      </c>
      <c r="M259" s="64" t="str">
        <f t="shared" si="36"/>
        <v/>
      </c>
      <c r="N259" s="122" t="str">
        <f t="shared" si="37"/>
        <v/>
      </c>
      <c r="O259" s="116" t="str">
        <f t="shared" ref="O259:O317" si="40">IF(J259="","",INDEX(storypoints_kalibrierung_shirtsizes, MATCH(I259,storypoints_kalibrierung_aufsize,-1),3))</f>
        <v/>
      </c>
      <c r="P259" s="117"/>
      <c r="Q259" s="118" t="str">
        <f t="shared" si="39"/>
        <v/>
      </c>
    </row>
    <row r="260" spans="9:17" x14ac:dyDescent="0.2">
      <c r="I260" s="62" t="str">
        <f t="shared" si="34"/>
        <v/>
      </c>
      <c r="J260" s="63" t="str">
        <f t="shared" si="35"/>
        <v/>
      </c>
      <c r="K260" s="52">
        <v>99.73</v>
      </c>
      <c r="L260" s="61">
        <f t="shared" si="38"/>
        <v>6</v>
      </c>
      <c r="M260" s="64" t="str">
        <f t="shared" si="36"/>
        <v/>
      </c>
      <c r="N260" s="122" t="str">
        <f t="shared" si="37"/>
        <v/>
      </c>
      <c r="O260" s="116" t="str">
        <f t="shared" si="40"/>
        <v/>
      </c>
      <c r="P260" s="117"/>
      <c r="Q260" s="118" t="str">
        <f t="shared" si="39"/>
        <v/>
      </c>
    </row>
    <row r="261" spans="9:17" x14ac:dyDescent="0.2">
      <c r="I261" s="62" t="str">
        <f t="shared" ref="I261:I317" si="41">IF(OR(E261="",F261="",G261=""),"",(E261+(4*F261)+G261)/6)</f>
        <v/>
      </c>
      <c r="J261" s="63" t="str">
        <f t="shared" ref="J261:J317" si="42">IF(I261="","",I261*storypoints_kalibrierung)</f>
        <v/>
      </c>
      <c r="K261" s="52">
        <v>99.73</v>
      </c>
      <c r="L261" s="61">
        <f t="shared" si="38"/>
        <v>6</v>
      </c>
      <c r="M261" s="64" t="str">
        <f t="shared" ref="M261:M317" si="43">IF(I261="","",((G261-E261)/L261)*storypoints_kalibrierung)</f>
        <v/>
      </c>
      <c r="N261" s="122" t="str">
        <f t="shared" ref="N261:N317" si="44">IF(I261="","",M261^2)</f>
        <v/>
      </c>
      <c r="O261" s="116" t="str">
        <f t="shared" si="40"/>
        <v/>
      </c>
      <c r="P261" s="117"/>
      <c r="Q261" s="118" t="str">
        <f t="shared" si="39"/>
        <v/>
      </c>
    </row>
    <row r="262" spans="9:17" x14ac:dyDescent="0.2">
      <c r="I262" s="62" t="str">
        <f t="shared" si="41"/>
        <v/>
      </c>
      <c r="J262" s="63" t="str">
        <f t="shared" si="42"/>
        <v/>
      </c>
      <c r="K262" s="52">
        <v>99.73</v>
      </c>
      <c r="L262" s="61">
        <f t="shared" si="38"/>
        <v>6</v>
      </c>
      <c r="M262" s="64" t="str">
        <f t="shared" si="43"/>
        <v/>
      </c>
      <c r="N262" s="122" t="str">
        <f t="shared" si="44"/>
        <v/>
      </c>
      <c r="O262" s="116" t="str">
        <f t="shared" si="40"/>
        <v/>
      </c>
      <c r="P262" s="117"/>
      <c r="Q262" s="118" t="str">
        <f t="shared" si="39"/>
        <v/>
      </c>
    </row>
    <row r="263" spans="9:17" x14ac:dyDescent="0.2">
      <c r="I263" s="62" t="str">
        <f t="shared" si="41"/>
        <v/>
      </c>
      <c r="J263" s="63" t="str">
        <f t="shared" si="42"/>
        <v/>
      </c>
      <c r="K263" s="52">
        <v>99.73</v>
      </c>
      <c r="L263" s="61">
        <f t="shared" si="38"/>
        <v>6</v>
      </c>
      <c r="M263" s="64" t="str">
        <f t="shared" si="43"/>
        <v/>
      </c>
      <c r="N263" s="122" t="str">
        <f t="shared" si="44"/>
        <v/>
      </c>
      <c r="O263" s="116" t="str">
        <f t="shared" si="40"/>
        <v/>
      </c>
      <c r="P263" s="117"/>
      <c r="Q263" s="118" t="str">
        <f t="shared" si="39"/>
        <v/>
      </c>
    </row>
    <row r="264" spans="9:17" x14ac:dyDescent="0.2">
      <c r="I264" s="62" t="str">
        <f t="shared" si="41"/>
        <v/>
      </c>
      <c r="J264" s="63" t="str">
        <f t="shared" si="42"/>
        <v/>
      </c>
      <c r="K264" s="52">
        <v>99.73</v>
      </c>
      <c r="L264" s="61">
        <f t="shared" si="38"/>
        <v>6</v>
      </c>
      <c r="M264" s="64" t="str">
        <f t="shared" si="43"/>
        <v/>
      </c>
      <c r="N264" s="122" t="str">
        <f t="shared" si="44"/>
        <v/>
      </c>
      <c r="O264" s="116" t="str">
        <f t="shared" si="40"/>
        <v/>
      </c>
      <c r="P264" s="117"/>
      <c r="Q264" s="118" t="str">
        <f t="shared" si="39"/>
        <v/>
      </c>
    </row>
    <row r="265" spans="9:17" x14ac:dyDescent="0.2">
      <c r="I265" s="62" t="str">
        <f t="shared" si="41"/>
        <v/>
      </c>
      <c r="J265" s="63" t="str">
        <f t="shared" si="42"/>
        <v/>
      </c>
      <c r="K265" s="52">
        <v>99.73</v>
      </c>
      <c r="L265" s="61">
        <f t="shared" si="38"/>
        <v>6</v>
      </c>
      <c r="M265" s="64" t="str">
        <f t="shared" si="43"/>
        <v/>
      </c>
      <c r="N265" s="122" t="str">
        <f t="shared" si="44"/>
        <v/>
      </c>
      <c r="O265" s="116" t="str">
        <f t="shared" si="40"/>
        <v/>
      </c>
      <c r="P265" s="117"/>
      <c r="Q265" s="118" t="str">
        <f t="shared" si="39"/>
        <v/>
      </c>
    </row>
    <row r="266" spans="9:17" x14ac:dyDescent="0.2">
      <c r="I266" s="62" t="str">
        <f t="shared" si="41"/>
        <v/>
      </c>
      <c r="J266" s="63" t="str">
        <f t="shared" si="42"/>
        <v/>
      </c>
      <c r="K266" s="52">
        <v>99.73</v>
      </c>
      <c r="L266" s="61">
        <f t="shared" si="38"/>
        <v>6</v>
      </c>
      <c r="M266" s="64" t="str">
        <f t="shared" si="43"/>
        <v/>
      </c>
      <c r="N266" s="122" t="str">
        <f t="shared" si="44"/>
        <v/>
      </c>
      <c r="O266" s="116" t="str">
        <f t="shared" si="40"/>
        <v/>
      </c>
      <c r="P266" s="117"/>
      <c r="Q266" s="118" t="str">
        <f t="shared" si="39"/>
        <v/>
      </c>
    </row>
    <row r="267" spans="9:17" x14ac:dyDescent="0.2">
      <c r="I267" s="62" t="str">
        <f t="shared" si="41"/>
        <v/>
      </c>
      <c r="J267" s="63" t="str">
        <f t="shared" si="42"/>
        <v/>
      </c>
      <c r="K267" s="52">
        <v>99.73</v>
      </c>
      <c r="L267" s="61">
        <f t="shared" si="38"/>
        <v>6</v>
      </c>
      <c r="M267" s="64" t="str">
        <f t="shared" si="43"/>
        <v/>
      </c>
      <c r="N267" s="122" t="str">
        <f t="shared" si="44"/>
        <v/>
      </c>
      <c r="O267" s="116" t="str">
        <f t="shared" si="40"/>
        <v/>
      </c>
      <c r="P267" s="117"/>
      <c r="Q267" s="118" t="str">
        <f t="shared" si="39"/>
        <v/>
      </c>
    </row>
    <row r="268" spans="9:17" x14ac:dyDescent="0.2">
      <c r="I268" s="62" t="str">
        <f t="shared" si="41"/>
        <v/>
      </c>
      <c r="J268" s="63" t="str">
        <f t="shared" si="42"/>
        <v/>
      </c>
      <c r="K268" s="52">
        <v>99.73</v>
      </c>
      <c r="L268" s="61">
        <f t="shared" si="38"/>
        <v>6</v>
      </c>
      <c r="M268" s="64" t="str">
        <f t="shared" si="43"/>
        <v/>
      </c>
      <c r="N268" s="122" t="str">
        <f t="shared" si="44"/>
        <v/>
      </c>
      <c r="O268" s="116" t="str">
        <f t="shared" si="40"/>
        <v/>
      </c>
      <c r="P268" s="117"/>
      <c r="Q268" s="118" t="str">
        <f t="shared" si="39"/>
        <v/>
      </c>
    </row>
    <row r="269" spans="9:17" x14ac:dyDescent="0.2">
      <c r="I269" s="62" t="str">
        <f t="shared" si="41"/>
        <v/>
      </c>
      <c r="J269" s="63" t="str">
        <f t="shared" si="42"/>
        <v/>
      </c>
      <c r="K269" s="52">
        <v>99.73</v>
      </c>
      <c r="L269" s="61">
        <f t="shared" si="38"/>
        <v>6</v>
      </c>
      <c r="M269" s="64" t="str">
        <f t="shared" si="43"/>
        <v/>
      </c>
      <c r="N269" s="122" t="str">
        <f t="shared" si="44"/>
        <v/>
      </c>
      <c r="O269" s="116" t="str">
        <f t="shared" si="40"/>
        <v/>
      </c>
      <c r="P269" s="117"/>
      <c r="Q269" s="118" t="str">
        <f t="shared" si="39"/>
        <v/>
      </c>
    </row>
    <row r="270" spans="9:17" x14ac:dyDescent="0.2">
      <c r="I270" s="62" t="str">
        <f t="shared" si="41"/>
        <v/>
      </c>
      <c r="J270" s="63" t="str">
        <f t="shared" si="42"/>
        <v/>
      </c>
      <c r="K270" s="52">
        <v>99.73</v>
      </c>
      <c r="L270" s="61">
        <f t="shared" si="38"/>
        <v>6</v>
      </c>
      <c r="M270" s="64" t="str">
        <f t="shared" si="43"/>
        <v/>
      </c>
      <c r="N270" s="122" t="str">
        <f t="shared" si="44"/>
        <v/>
      </c>
      <c r="O270" s="116" t="str">
        <f t="shared" si="40"/>
        <v/>
      </c>
      <c r="P270" s="117"/>
      <c r="Q270" s="118" t="str">
        <f t="shared" si="39"/>
        <v/>
      </c>
    </row>
    <row r="271" spans="9:17" x14ac:dyDescent="0.2">
      <c r="I271" s="62" t="str">
        <f t="shared" si="41"/>
        <v/>
      </c>
      <c r="J271" s="63" t="str">
        <f t="shared" si="42"/>
        <v/>
      </c>
      <c r="K271" s="52">
        <v>99.73</v>
      </c>
      <c r="L271" s="61">
        <f t="shared" si="38"/>
        <v>6</v>
      </c>
      <c r="M271" s="64" t="str">
        <f t="shared" si="43"/>
        <v/>
      </c>
      <c r="N271" s="122" t="str">
        <f t="shared" si="44"/>
        <v/>
      </c>
      <c r="O271" s="116" t="str">
        <f t="shared" si="40"/>
        <v/>
      </c>
      <c r="P271" s="117"/>
      <c r="Q271" s="118" t="str">
        <f t="shared" si="39"/>
        <v/>
      </c>
    </row>
    <row r="272" spans="9:17" x14ac:dyDescent="0.2">
      <c r="I272" s="62" t="str">
        <f t="shared" si="41"/>
        <v/>
      </c>
      <c r="J272" s="63" t="str">
        <f t="shared" si="42"/>
        <v/>
      </c>
      <c r="K272" s="52">
        <v>99.73</v>
      </c>
      <c r="L272" s="61">
        <f t="shared" si="38"/>
        <v>6</v>
      </c>
      <c r="M272" s="64" t="str">
        <f t="shared" si="43"/>
        <v/>
      </c>
      <c r="N272" s="122" t="str">
        <f t="shared" si="44"/>
        <v/>
      </c>
      <c r="O272" s="116" t="str">
        <f t="shared" si="40"/>
        <v/>
      </c>
      <c r="P272" s="117"/>
      <c r="Q272" s="118" t="str">
        <f t="shared" si="39"/>
        <v/>
      </c>
    </row>
    <row r="273" spans="9:17" x14ac:dyDescent="0.2">
      <c r="I273" s="62" t="str">
        <f t="shared" si="41"/>
        <v/>
      </c>
      <c r="J273" s="63" t="str">
        <f t="shared" si="42"/>
        <v/>
      </c>
      <c r="K273" s="52">
        <v>99.73</v>
      </c>
      <c r="L273" s="61">
        <f t="shared" si="38"/>
        <v>6</v>
      </c>
      <c r="M273" s="64" t="str">
        <f t="shared" si="43"/>
        <v/>
      </c>
      <c r="N273" s="122" t="str">
        <f t="shared" si="44"/>
        <v/>
      </c>
      <c r="O273" s="116" t="str">
        <f t="shared" si="40"/>
        <v/>
      </c>
      <c r="P273" s="117"/>
      <c r="Q273" s="118" t="str">
        <f t="shared" si="39"/>
        <v/>
      </c>
    </row>
    <row r="274" spans="9:17" x14ac:dyDescent="0.2">
      <c r="I274" s="62" t="str">
        <f t="shared" si="41"/>
        <v/>
      </c>
      <c r="J274" s="63" t="str">
        <f t="shared" si="42"/>
        <v/>
      </c>
      <c r="K274" s="52">
        <v>99.73</v>
      </c>
      <c r="L274" s="61">
        <f t="shared" si="38"/>
        <v>6</v>
      </c>
      <c r="M274" s="64" t="str">
        <f t="shared" si="43"/>
        <v/>
      </c>
      <c r="N274" s="122" t="str">
        <f t="shared" si="44"/>
        <v/>
      </c>
      <c r="O274" s="116" t="str">
        <f t="shared" si="40"/>
        <v/>
      </c>
      <c r="P274" s="117"/>
      <c r="Q274" s="118" t="str">
        <f t="shared" si="39"/>
        <v/>
      </c>
    </row>
    <row r="275" spans="9:17" x14ac:dyDescent="0.2">
      <c r="I275" s="62" t="str">
        <f t="shared" si="41"/>
        <v/>
      </c>
      <c r="J275" s="63" t="str">
        <f t="shared" si="42"/>
        <v/>
      </c>
      <c r="K275" s="52">
        <v>99.73</v>
      </c>
      <c r="L275" s="61">
        <f t="shared" si="38"/>
        <v>6</v>
      </c>
      <c r="M275" s="64" t="str">
        <f t="shared" si="43"/>
        <v/>
      </c>
      <c r="N275" s="122" t="str">
        <f t="shared" si="44"/>
        <v/>
      </c>
      <c r="O275" s="116" t="str">
        <f t="shared" si="40"/>
        <v/>
      </c>
      <c r="P275" s="117"/>
      <c r="Q275" s="118" t="str">
        <f t="shared" si="39"/>
        <v/>
      </c>
    </row>
    <row r="276" spans="9:17" x14ac:dyDescent="0.2">
      <c r="I276" s="62" t="str">
        <f t="shared" si="41"/>
        <v/>
      </c>
      <c r="J276" s="63" t="str">
        <f t="shared" si="42"/>
        <v/>
      </c>
      <c r="K276" s="52">
        <v>99.73</v>
      </c>
      <c r="L276" s="61">
        <f t="shared" si="38"/>
        <v>6</v>
      </c>
      <c r="M276" s="64" t="str">
        <f t="shared" si="43"/>
        <v/>
      </c>
      <c r="N276" s="122" t="str">
        <f t="shared" si="44"/>
        <v/>
      </c>
      <c r="O276" s="116" t="str">
        <f t="shared" si="40"/>
        <v/>
      </c>
      <c r="P276" s="117"/>
      <c r="Q276" s="118" t="str">
        <f t="shared" si="39"/>
        <v/>
      </c>
    </row>
    <row r="277" spans="9:17" x14ac:dyDescent="0.2">
      <c r="I277" s="62" t="str">
        <f t="shared" si="41"/>
        <v/>
      </c>
      <c r="J277" s="63" t="str">
        <f t="shared" si="42"/>
        <v/>
      </c>
      <c r="K277" s="52">
        <v>99.73</v>
      </c>
      <c r="L277" s="61">
        <f t="shared" si="38"/>
        <v>6</v>
      </c>
      <c r="M277" s="64" t="str">
        <f t="shared" si="43"/>
        <v/>
      </c>
      <c r="N277" s="122" t="str">
        <f t="shared" si="44"/>
        <v/>
      </c>
      <c r="O277" s="116" t="str">
        <f t="shared" si="40"/>
        <v/>
      </c>
      <c r="P277" s="117"/>
      <c r="Q277" s="118" t="str">
        <f t="shared" si="39"/>
        <v/>
      </c>
    </row>
    <row r="278" spans="9:17" x14ac:dyDescent="0.2">
      <c r="I278" s="62" t="str">
        <f t="shared" si="41"/>
        <v/>
      </c>
      <c r="J278" s="63" t="str">
        <f t="shared" si="42"/>
        <v/>
      </c>
      <c r="K278" s="52">
        <v>99.73</v>
      </c>
      <c r="L278" s="61">
        <f t="shared" si="38"/>
        <v>6</v>
      </c>
      <c r="M278" s="64" t="str">
        <f t="shared" si="43"/>
        <v/>
      </c>
      <c r="N278" s="122" t="str">
        <f t="shared" si="44"/>
        <v/>
      </c>
      <c r="O278" s="116" t="str">
        <f t="shared" si="40"/>
        <v/>
      </c>
      <c r="P278" s="117"/>
      <c r="Q278" s="118" t="str">
        <f t="shared" si="39"/>
        <v/>
      </c>
    </row>
    <row r="279" spans="9:17" x14ac:dyDescent="0.2">
      <c r="I279" s="62" t="str">
        <f t="shared" si="41"/>
        <v/>
      </c>
      <c r="J279" s="63" t="str">
        <f t="shared" si="42"/>
        <v/>
      </c>
      <c r="K279" s="52">
        <v>99.73</v>
      </c>
      <c r="L279" s="61">
        <f t="shared" si="38"/>
        <v>6</v>
      </c>
      <c r="M279" s="64" t="str">
        <f t="shared" si="43"/>
        <v/>
      </c>
      <c r="N279" s="122" t="str">
        <f t="shared" si="44"/>
        <v/>
      </c>
      <c r="O279" s="116" t="str">
        <f t="shared" si="40"/>
        <v/>
      </c>
      <c r="P279" s="117"/>
      <c r="Q279" s="118" t="str">
        <f t="shared" si="39"/>
        <v/>
      </c>
    </row>
    <row r="280" spans="9:17" x14ac:dyDescent="0.2">
      <c r="I280" s="62" t="str">
        <f t="shared" si="41"/>
        <v/>
      </c>
      <c r="J280" s="63" t="str">
        <f t="shared" si="42"/>
        <v/>
      </c>
      <c r="K280" s="52">
        <v>99.73</v>
      </c>
      <c r="L280" s="61">
        <f t="shared" si="38"/>
        <v>6</v>
      </c>
      <c r="M280" s="64" t="str">
        <f t="shared" si="43"/>
        <v/>
      </c>
      <c r="N280" s="122" t="str">
        <f t="shared" si="44"/>
        <v/>
      </c>
      <c r="O280" s="116" t="str">
        <f t="shared" si="40"/>
        <v/>
      </c>
      <c r="P280" s="117"/>
      <c r="Q280" s="118" t="str">
        <f t="shared" si="39"/>
        <v/>
      </c>
    </row>
    <row r="281" spans="9:17" x14ac:dyDescent="0.2">
      <c r="I281" s="62" t="str">
        <f t="shared" si="41"/>
        <v/>
      </c>
      <c r="J281" s="63" t="str">
        <f t="shared" si="42"/>
        <v/>
      </c>
      <c r="K281" s="52">
        <v>99.73</v>
      </c>
      <c r="L281" s="61">
        <f t="shared" si="38"/>
        <v>6</v>
      </c>
      <c r="M281" s="64" t="str">
        <f t="shared" si="43"/>
        <v/>
      </c>
      <c r="N281" s="122" t="str">
        <f t="shared" si="44"/>
        <v/>
      </c>
      <c r="O281" s="116" t="str">
        <f t="shared" si="40"/>
        <v/>
      </c>
      <c r="P281" s="117"/>
      <c r="Q281" s="118" t="str">
        <f t="shared" si="39"/>
        <v/>
      </c>
    </row>
    <row r="282" spans="9:17" x14ac:dyDescent="0.2">
      <c r="I282" s="62" t="str">
        <f t="shared" si="41"/>
        <v/>
      </c>
      <c r="J282" s="63" t="str">
        <f t="shared" si="42"/>
        <v/>
      </c>
      <c r="K282" s="52">
        <v>99.73</v>
      </c>
      <c r="L282" s="61">
        <f t="shared" si="38"/>
        <v>6</v>
      </c>
      <c r="M282" s="64" t="str">
        <f t="shared" si="43"/>
        <v/>
      </c>
      <c r="N282" s="122" t="str">
        <f t="shared" si="44"/>
        <v/>
      </c>
      <c r="O282" s="116" t="str">
        <f t="shared" si="40"/>
        <v/>
      </c>
      <c r="P282" s="117"/>
      <c r="Q282" s="118" t="str">
        <f t="shared" si="39"/>
        <v/>
      </c>
    </row>
    <row r="283" spans="9:17" x14ac:dyDescent="0.2">
      <c r="I283" s="62" t="str">
        <f t="shared" si="41"/>
        <v/>
      </c>
      <c r="J283" s="63" t="str">
        <f t="shared" si="42"/>
        <v/>
      </c>
      <c r="K283" s="52">
        <v>99.73</v>
      </c>
      <c r="L283" s="61">
        <f t="shared" si="38"/>
        <v>6</v>
      </c>
      <c r="M283" s="64" t="str">
        <f t="shared" si="43"/>
        <v/>
      </c>
      <c r="N283" s="122" t="str">
        <f t="shared" si="44"/>
        <v/>
      </c>
      <c r="O283" s="116" t="str">
        <f t="shared" si="40"/>
        <v/>
      </c>
      <c r="P283" s="117"/>
      <c r="Q283" s="118" t="str">
        <f t="shared" si="39"/>
        <v/>
      </c>
    </row>
    <row r="284" spans="9:17" x14ac:dyDescent="0.2">
      <c r="I284" s="62" t="str">
        <f t="shared" si="41"/>
        <v/>
      </c>
      <c r="J284" s="63" t="str">
        <f t="shared" si="42"/>
        <v/>
      </c>
      <c r="K284" s="52">
        <v>99.73</v>
      </c>
      <c r="L284" s="61">
        <f t="shared" si="38"/>
        <v>6</v>
      </c>
      <c r="M284" s="64" t="str">
        <f t="shared" si="43"/>
        <v/>
      </c>
      <c r="N284" s="122" t="str">
        <f t="shared" si="44"/>
        <v/>
      </c>
      <c r="O284" s="116" t="str">
        <f t="shared" si="40"/>
        <v/>
      </c>
      <c r="P284" s="117"/>
      <c r="Q284" s="118" t="str">
        <f t="shared" si="39"/>
        <v/>
      </c>
    </row>
    <row r="285" spans="9:17" x14ac:dyDescent="0.2">
      <c r="I285" s="62" t="str">
        <f t="shared" si="41"/>
        <v/>
      </c>
      <c r="J285" s="63" t="str">
        <f t="shared" si="42"/>
        <v/>
      </c>
      <c r="K285" s="52">
        <v>99.73</v>
      </c>
      <c r="L285" s="61">
        <f t="shared" si="38"/>
        <v>6</v>
      </c>
      <c r="M285" s="64" t="str">
        <f t="shared" si="43"/>
        <v/>
      </c>
      <c r="N285" s="122" t="str">
        <f t="shared" si="44"/>
        <v/>
      </c>
      <c r="O285" s="116" t="str">
        <f t="shared" si="40"/>
        <v/>
      </c>
      <c r="P285" s="117"/>
      <c r="Q285" s="118" t="str">
        <f t="shared" si="39"/>
        <v/>
      </c>
    </row>
    <row r="286" spans="9:17" x14ac:dyDescent="0.2">
      <c r="I286" s="62" t="str">
        <f t="shared" si="41"/>
        <v/>
      </c>
      <c r="J286" s="63" t="str">
        <f t="shared" si="42"/>
        <v/>
      </c>
      <c r="K286" s="52">
        <v>99.73</v>
      </c>
      <c r="L286" s="61">
        <f t="shared" si="38"/>
        <v>6</v>
      </c>
      <c r="M286" s="64" t="str">
        <f t="shared" si="43"/>
        <v/>
      </c>
      <c r="N286" s="122" t="str">
        <f t="shared" si="44"/>
        <v/>
      </c>
      <c r="O286" s="116" t="str">
        <f t="shared" si="40"/>
        <v/>
      </c>
      <c r="P286" s="117"/>
      <c r="Q286" s="118" t="str">
        <f t="shared" si="39"/>
        <v/>
      </c>
    </row>
    <row r="287" spans="9:17" x14ac:dyDescent="0.2">
      <c r="I287" s="62" t="str">
        <f t="shared" si="41"/>
        <v/>
      </c>
      <c r="J287" s="63" t="str">
        <f t="shared" si="42"/>
        <v/>
      </c>
      <c r="K287" s="52">
        <v>99.73</v>
      </c>
      <c r="L287" s="61">
        <f t="shared" si="38"/>
        <v>6</v>
      </c>
      <c r="M287" s="64" t="str">
        <f t="shared" si="43"/>
        <v/>
      </c>
      <c r="N287" s="122" t="str">
        <f t="shared" si="44"/>
        <v/>
      </c>
      <c r="O287" s="116" t="str">
        <f t="shared" si="40"/>
        <v/>
      </c>
      <c r="P287" s="117"/>
      <c r="Q287" s="118" t="str">
        <f t="shared" si="39"/>
        <v/>
      </c>
    </row>
    <row r="288" spans="9:17" x14ac:dyDescent="0.2">
      <c r="I288" s="62" t="str">
        <f t="shared" si="41"/>
        <v/>
      </c>
      <c r="J288" s="63" t="str">
        <f t="shared" si="42"/>
        <v/>
      </c>
      <c r="K288" s="52">
        <v>99.73</v>
      </c>
      <c r="L288" s="61">
        <f t="shared" si="38"/>
        <v>6</v>
      </c>
      <c r="M288" s="64" t="str">
        <f t="shared" si="43"/>
        <v/>
      </c>
      <c r="N288" s="122" t="str">
        <f t="shared" si="44"/>
        <v/>
      </c>
      <c r="O288" s="116" t="str">
        <f t="shared" si="40"/>
        <v/>
      </c>
      <c r="P288" s="117"/>
      <c r="Q288" s="118" t="str">
        <f t="shared" si="39"/>
        <v/>
      </c>
    </row>
    <row r="289" spans="9:17" x14ac:dyDescent="0.2">
      <c r="I289" s="62" t="str">
        <f t="shared" si="41"/>
        <v/>
      </c>
      <c r="J289" s="63" t="str">
        <f t="shared" si="42"/>
        <v/>
      </c>
      <c r="K289" s="52">
        <v>99.73</v>
      </c>
      <c r="L289" s="61">
        <f t="shared" si="38"/>
        <v>6</v>
      </c>
      <c r="M289" s="64" t="str">
        <f t="shared" si="43"/>
        <v/>
      </c>
      <c r="N289" s="122" t="str">
        <f t="shared" si="44"/>
        <v/>
      </c>
      <c r="O289" s="116" t="str">
        <f t="shared" si="40"/>
        <v/>
      </c>
      <c r="P289" s="117"/>
      <c r="Q289" s="118" t="str">
        <f t="shared" si="39"/>
        <v/>
      </c>
    </row>
    <row r="290" spans="9:17" x14ac:dyDescent="0.2">
      <c r="I290" s="62" t="str">
        <f t="shared" si="41"/>
        <v/>
      </c>
      <c r="J290" s="63" t="str">
        <f t="shared" si="42"/>
        <v/>
      </c>
      <c r="K290" s="52">
        <v>99.73</v>
      </c>
      <c r="L290" s="61">
        <f t="shared" si="38"/>
        <v>6</v>
      </c>
      <c r="M290" s="64" t="str">
        <f t="shared" si="43"/>
        <v/>
      </c>
      <c r="N290" s="122" t="str">
        <f t="shared" si="44"/>
        <v/>
      </c>
      <c r="O290" s="116" t="str">
        <f t="shared" si="40"/>
        <v/>
      </c>
      <c r="P290" s="117"/>
      <c r="Q290" s="118" t="str">
        <f t="shared" si="39"/>
        <v/>
      </c>
    </row>
    <row r="291" spans="9:17" x14ac:dyDescent="0.2">
      <c r="I291" s="62" t="str">
        <f t="shared" si="41"/>
        <v/>
      </c>
      <c r="J291" s="63" t="str">
        <f t="shared" si="42"/>
        <v/>
      </c>
      <c r="K291" s="52">
        <v>99.73</v>
      </c>
      <c r="L291" s="61">
        <f t="shared" si="38"/>
        <v>6</v>
      </c>
      <c r="M291" s="64" t="str">
        <f t="shared" si="43"/>
        <v/>
      </c>
      <c r="N291" s="122" t="str">
        <f t="shared" si="44"/>
        <v/>
      </c>
      <c r="O291" s="116" t="str">
        <f t="shared" si="40"/>
        <v/>
      </c>
      <c r="P291" s="117"/>
      <c r="Q291" s="118" t="str">
        <f t="shared" si="39"/>
        <v/>
      </c>
    </row>
    <row r="292" spans="9:17" x14ac:dyDescent="0.2">
      <c r="I292" s="62" t="str">
        <f t="shared" si="41"/>
        <v/>
      </c>
      <c r="J292" s="63" t="str">
        <f t="shared" si="42"/>
        <v/>
      </c>
      <c r="K292" s="52">
        <v>99.73</v>
      </c>
      <c r="L292" s="61">
        <f t="shared" si="38"/>
        <v>6</v>
      </c>
      <c r="M292" s="64" t="str">
        <f t="shared" si="43"/>
        <v/>
      </c>
      <c r="N292" s="122" t="str">
        <f t="shared" si="44"/>
        <v/>
      </c>
      <c r="O292" s="116" t="str">
        <f t="shared" si="40"/>
        <v/>
      </c>
      <c r="P292" s="117"/>
      <c r="Q292" s="118" t="str">
        <f t="shared" si="39"/>
        <v/>
      </c>
    </row>
    <row r="293" spans="9:17" x14ac:dyDescent="0.2">
      <c r="I293" s="62" t="str">
        <f t="shared" si="41"/>
        <v/>
      </c>
      <c r="J293" s="63" t="str">
        <f t="shared" si="42"/>
        <v/>
      </c>
      <c r="K293" s="52">
        <v>99.73</v>
      </c>
      <c r="L293" s="61">
        <f t="shared" si="38"/>
        <v>6</v>
      </c>
      <c r="M293" s="64" t="str">
        <f t="shared" si="43"/>
        <v/>
      </c>
      <c r="N293" s="122" t="str">
        <f t="shared" si="44"/>
        <v/>
      </c>
      <c r="O293" s="116" t="str">
        <f t="shared" si="40"/>
        <v/>
      </c>
      <c r="P293" s="117"/>
      <c r="Q293" s="118" t="str">
        <f t="shared" si="39"/>
        <v/>
      </c>
    </row>
    <row r="294" spans="9:17" x14ac:dyDescent="0.2">
      <c r="I294" s="62" t="str">
        <f t="shared" si="41"/>
        <v/>
      </c>
      <c r="J294" s="63" t="str">
        <f t="shared" si="42"/>
        <v/>
      </c>
      <c r="K294" s="52">
        <v>99.73</v>
      </c>
      <c r="L294" s="61">
        <f t="shared" si="38"/>
        <v>6</v>
      </c>
      <c r="M294" s="64" t="str">
        <f t="shared" si="43"/>
        <v/>
      </c>
      <c r="N294" s="122" t="str">
        <f t="shared" si="44"/>
        <v/>
      </c>
      <c r="O294" s="116" t="str">
        <f t="shared" si="40"/>
        <v/>
      </c>
      <c r="P294" s="117"/>
      <c r="Q294" s="118" t="str">
        <f t="shared" si="39"/>
        <v/>
      </c>
    </row>
    <row r="295" spans="9:17" x14ac:dyDescent="0.2">
      <c r="I295" s="62" t="str">
        <f t="shared" si="41"/>
        <v/>
      </c>
      <c r="J295" s="63" t="str">
        <f t="shared" si="42"/>
        <v/>
      </c>
      <c r="K295" s="52">
        <v>99.73</v>
      </c>
      <c r="L295" s="61">
        <f t="shared" si="38"/>
        <v>6</v>
      </c>
      <c r="M295" s="64" t="str">
        <f t="shared" si="43"/>
        <v/>
      </c>
      <c r="N295" s="122" t="str">
        <f t="shared" si="44"/>
        <v/>
      </c>
      <c r="O295" s="116" t="str">
        <f t="shared" si="40"/>
        <v/>
      </c>
      <c r="P295" s="117"/>
      <c r="Q295" s="118" t="str">
        <f t="shared" si="39"/>
        <v/>
      </c>
    </row>
    <row r="296" spans="9:17" x14ac:dyDescent="0.2">
      <c r="I296" s="62" t="str">
        <f t="shared" si="41"/>
        <v/>
      </c>
      <c r="J296" s="63" t="str">
        <f t="shared" si="42"/>
        <v/>
      </c>
      <c r="K296" s="52">
        <v>99.73</v>
      </c>
      <c r="L296" s="61">
        <f t="shared" si="38"/>
        <v>6</v>
      </c>
      <c r="M296" s="64" t="str">
        <f t="shared" si="43"/>
        <v/>
      </c>
      <c r="N296" s="122" t="str">
        <f t="shared" si="44"/>
        <v/>
      </c>
      <c r="O296" s="116" t="str">
        <f t="shared" si="40"/>
        <v/>
      </c>
      <c r="P296" s="117"/>
      <c r="Q296" s="118" t="str">
        <f t="shared" si="39"/>
        <v/>
      </c>
    </row>
    <row r="297" spans="9:17" x14ac:dyDescent="0.2">
      <c r="I297" s="62" t="str">
        <f t="shared" si="41"/>
        <v/>
      </c>
      <c r="J297" s="63" t="str">
        <f t="shared" si="42"/>
        <v/>
      </c>
      <c r="K297" s="52">
        <v>99.73</v>
      </c>
      <c r="L297" s="61">
        <f t="shared" si="38"/>
        <v>6</v>
      </c>
      <c r="M297" s="64" t="str">
        <f t="shared" si="43"/>
        <v/>
      </c>
      <c r="N297" s="122" t="str">
        <f t="shared" si="44"/>
        <v/>
      </c>
      <c r="O297" s="116" t="str">
        <f t="shared" si="40"/>
        <v/>
      </c>
      <c r="P297" s="117"/>
      <c r="Q297" s="118" t="str">
        <f t="shared" si="39"/>
        <v/>
      </c>
    </row>
    <row r="298" spans="9:17" x14ac:dyDescent="0.2">
      <c r="I298" s="62" t="str">
        <f t="shared" si="41"/>
        <v/>
      </c>
      <c r="J298" s="63" t="str">
        <f t="shared" si="42"/>
        <v/>
      </c>
      <c r="K298" s="52">
        <v>99.73</v>
      </c>
      <c r="L298" s="61">
        <f t="shared" si="38"/>
        <v>6</v>
      </c>
      <c r="M298" s="64" t="str">
        <f t="shared" si="43"/>
        <v/>
      </c>
      <c r="N298" s="122" t="str">
        <f t="shared" si="44"/>
        <v/>
      </c>
      <c r="O298" s="116" t="str">
        <f t="shared" si="40"/>
        <v/>
      </c>
      <c r="P298" s="117"/>
      <c r="Q298" s="118" t="str">
        <f t="shared" si="39"/>
        <v/>
      </c>
    </row>
    <row r="299" spans="9:17" x14ac:dyDescent="0.2">
      <c r="I299" s="62" t="str">
        <f t="shared" si="41"/>
        <v/>
      </c>
      <c r="J299" s="63" t="str">
        <f t="shared" si="42"/>
        <v/>
      </c>
      <c r="K299" s="52">
        <v>99.73</v>
      </c>
      <c r="L299" s="61">
        <f t="shared" si="38"/>
        <v>6</v>
      </c>
      <c r="M299" s="64" t="str">
        <f t="shared" si="43"/>
        <v/>
      </c>
      <c r="N299" s="122" t="str">
        <f t="shared" si="44"/>
        <v/>
      </c>
      <c r="O299" s="116" t="str">
        <f t="shared" si="40"/>
        <v/>
      </c>
      <c r="P299" s="117"/>
      <c r="Q299" s="118" t="str">
        <f t="shared" si="39"/>
        <v/>
      </c>
    </row>
    <row r="300" spans="9:17" x14ac:dyDescent="0.2">
      <c r="I300" s="62" t="str">
        <f t="shared" si="41"/>
        <v/>
      </c>
      <c r="J300" s="63" t="str">
        <f t="shared" si="42"/>
        <v/>
      </c>
      <c r="K300" s="52">
        <v>99.73</v>
      </c>
      <c r="L300" s="61">
        <f t="shared" si="38"/>
        <v>6</v>
      </c>
      <c r="M300" s="64" t="str">
        <f t="shared" si="43"/>
        <v/>
      </c>
      <c r="N300" s="122" t="str">
        <f t="shared" si="44"/>
        <v/>
      </c>
      <c r="O300" s="116" t="str">
        <f t="shared" si="40"/>
        <v/>
      </c>
      <c r="P300" s="117"/>
      <c r="Q300" s="118" t="str">
        <f t="shared" si="39"/>
        <v/>
      </c>
    </row>
    <row r="301" spans="9:17" x14ac:dyDescent="0.2">
      <c r="I301" s="62" t="str">
        <f t="shared" si="41"/>
        <v/>
      </c>
      <c r="J301" s="63" t="str">
        <f t="shared" si="42"/>
        <v/>
      </c>
      <c r="K301" s="52">
        <v>99.73</v>
      </c>
      <c r="L301" s="61">
        <f t="shared" si="38"/>
        <v>6</v>
      </c>
      <c r="M301" s="64" t="str">
        <f t="shared" si="43"/>
        <v/>
      </c>
      <c r="N301" s="122" t="str">
        <f t="shared" si="44"/>
        <v/>
      </c>
      <c r="O301" s="116" t="str">
        <f t="shared" si="40"/>
        <v/>
      </c>
      <c r="P301" s="117"/>
      <c r="Q301" s="118" t="str">
        <f t="shared" si="39"/>
        <v/>
      </c>
    </row>
    <row r="302" spans="9:17" x14ac:dyDescent="0.2">
      <c r="I302" s="62" t="str">
        <f t="shared" si="41"/>
        <v/>
      </c>
      <c r="J302" s="63" t="str">
        <f t="shared" si="42"/>
        <v/>
      </c>
      <c r="K302" s="52">
        <v>99.73</v>
      </c>
      <c r="L302" s="61">
        <f t="shared" si="38"/>
        <v>6</v>
      </c>
      <c r="M302" s="64" t="str">
        <f t="shared" si="43"/>
        <v/>
      </c>
      <c r="N302" s="122" t="str">
        <f t="shared" si="44"/>
        <v/>
      </c>
      <c r="O302" s="116" t="str">
        <f t="shared" si="40"/>
        <v/>
      </c>
      <c r="P302" s="117"/>
      <c r="Q302" s="118" t="str">
        <f t="shared" si="39"/>
        <v/>
      </c>
    </row>
    <row r="303" spans="9:17" x14ac:dyDescent="0.2">
      <c r="I303" s="62" t="str">
        <f t="shared" si="41"/>
        <v/>
      </c>
      <c r="J303" s="63" t="str">
        <f t="shared" si="42"/>
        <v/>
      </c>
      <c r="K303" s="52">
        <v>99.73</v>
      </c>
      <c r="L303" s="61">
        <f t="shared" ref="L303:L317" si="45">INDEX(prozentsatz_divisor,(MATCH(K303,prozentsatz_divisor_prozent,-1)+1),2)</f>
        <v>6</v>
      </c>
      <c r="M303" s="64" t="str">
        <f t="shared" si="43"/>
        <v/>
      </c>
      <c r="N303" s="122" t="str">
        <f t="shared" si="44"/>
        <v/>
      </c>
      <c r="O303" s="116" t="str">
        <f t="shared" si="40"/>
        <v/>
      </c>
      <c r="P303" s="117"/>
      <c r="Q303" s="118" t="str">
        <f t="shared" ref="Q303:Q317" si="46">IF(OR(O303="",P303=""),"",INDEX(businessvalue_kalibrierung, MATCH(O303,businessvalue_kalibrierung_aufwand,0),MATCH(P303,businessvalue_kalibrierung_businesswert,0)))</f>
        <v/>
      </c>
    </row>
    <row r="304" spans="9:17" x14ac:dyDescent="0.2">
      <c r="I304" s="62" t="str">
        <f t="shared" si="41"/>
        <v/>
      </c>
      <c r="J304" s="63" t="str">
        <f t="shared" si="42"/>
        <v/>
      </c>
      <c r="K304" s="52">
        <v>99.73</v>
      </c>
      <c r="L304" s="61">
        <f t="shared" si="45"/>
        <v>6</v>
      </c>
      <c r="M304" s="64" t="str">
        <f t="shared" si="43"/>
        <v/>
      </c>
      <c r="N304" s="122" t="str">
        <f t="shared" si="44"/>
        <v/>
      </c>
      <c r="O304" s="116" t="str">
        <f t="shared" si="40"/>
        <v/>
      </c>
      <c r="P304" s="117"/>
      <c r="Q304" s="118" t="str">
        <f t="shared" si="46"/>
        <v/>
      </c>
    </row>
    <row r="305" spans="9:17" x14ac:dyDescent="0.2">
      <c r="I305" s="62" t="str">
        <f t="shared" si="41"/>
        <v/>
      </c>
      <c r="J305" s="63" t="str">
        <f t="shared" si="42"/>
        <v/>
      </c>
      <c r="K305" s="52">
        <v>99.73</v>
      </c>
      <c r="L305" s="61">
        <f t="shared" si="45"/>
        <v>6</v>
      </c>
      <c r="M305" s="64" t="str">
        <f t="shared" si="43"/>
        <v/>
      </c>
      <c r="N305" s="122" t="str">
        <f t="shared" si="44"/>
        <v/>
      </c>
      <c r="O305" s="116" t="str">
        <f t="shared" si="40"/>
        <v/>
      </c>
      <c r="P305" s="117"/>
      <c r="Q305" s="118" t="str">
        <f t="shared" si="46"/>
        <v/>
      </c>
    </row>
    <row r="306" spans="9:17" x14ac:dyDescent="0.2">
      <c r="I306" s="62" t="str">
        <f t="shared" si="41"/>
        <v/>
      </c>
      <c r="J306" s="63" t="str">
        <f t="shared" si="42"/>
        <v/>
      </c>
      <c r="K306" s="52">
        <v>99.73</v>
      </c>
      <c r="L306" s="61">
        <f t="shared" si="45"/>
        <v>6</v>
      </c>
      <c r="M306" s="64" t="str">
        <f t="shared" si="43"/>
        <v/>
      </c>
      <c r="N306" s="122" t="str">
        <f t="shared" si="44"/>
        <v/>
      </c>
      <c r="O306" s="116" t="str">
        <f t="shared" si="40"/>
        <v/>
      </c>
      <c r="P306" s="117"/>
      <c r="Q306" s="118" t="str">
        <f t="shared" si="46"/>
        <v/>
      </c>
    </row>
    <row r="307" spans="9:17" x14ac:dyDescent="0.2">
      <c r="I307" s="62" t="str">
        <f t="shared" si="41"/>
        <v/>
      </c>
      <c r="J307" s="63" t="str">
        <f t="shared" si="42"/>
        <v/>
      </c>
      <c r="K307" s="52">
        <v>99.73</v>
      </c>
      <c r="L307" s="61">
        <f t="shared" si="45"/>
        <v>6</v>
      </c>
      <c r="M307" s="64" t="str">
        <f t="shared" si="43"/>
        <v/>
      </c>
      <c r="N307" s="122" t="str">
        <f t="shared" si="44"/>
        <v/>
      </c>
      <c r="O307" s="116" t="str">
        <f t="shared" si="40"/>
        <v/>
      </c>
      <c r="P307" s="117"/>
      <c r="Q307" s="118" t="str">
        <f t="shared" si="46"/>
        <v/>
      </c>
    </row>
    <row r="308" spans="9:17" x14ac:dyDescent="0.2">
      <c r="I308" s="62" t="str">
        <f t="shared" si="41"/>
        <v/>
      </c>
      <c r="J308" s="63" t="str">
        <f t="shared" si="42"/>
        <v/>
      </c>
      <c r="K308" s="52">
        <v>99.73</v>
      </c>
      <c r="L308" s="61">
        <f t="shared" si="45"/>
        <v>6</v>
      </c>
      <c r="M308" s="64" t="str">
        <f t="shared" si="43"/>
        <v/>
      </c>
      <c r="N308" s="122" t="str">
        <f t="shared" si="44"/>
        <v/>
      </c>
      <c r="O308" s="116" t="str">
        <f t="shared" si="40"/>
        <v/>
      </c>
      <c r="P308" s="117"/>
      <c r="Q308" s="118" t="str">
        <f t="shared" si="46"/>
        <v/>
      </c>
    </row>
    <row r="309" spans="9:17" x14ac:dyDescent="0.2">
      <c r="I309" s="62" t="str">
        <f t="shared" si="41"/>
        <v/>
      </c>
      <c r="J309" s="63" t="str">
        <f t="shared" si="42"/>
        <v/>
      </c>
      <c r="K309" s="52">
        <v>99.73</v>
      </c>
      <c r="L309" s="61">
        <f t="shared" si="45"/>
        <v>6</v>
      </c>
      <c r="M309" s="64" t="str">
        <f t="shared" si="43"/>
        <v/>
      </c>
      <c r="N309" s="122" t="str">
        <f t="shared" si="44"/>
        <v/>
      </c>
      <c r="O309" s="116" t="str">
        <f t="shared" si="40"/>
        <v/>
      </c>
      <c r="P309" s="117"/>
      <c r="Q309" s="118" t="str">
        <f t="shared" si="46"/>
        <v/>
      </c>
    </row>
    <row r="310" spans="9:17" x14ac:dyDescent="0.2">
      <c r="I310" s="62" t="str">
        <f t="shared" si="41"/>
        <v/>
      </c>
      <c r="J310" s="63" t="str">
        <f t="shared" si="42"/>
        <v/>
      </c>
      <c r="K310" s="52">
        <v>99.73</v>
      </c>
      <c r="L310" s="61">
        <f t="shared" si="45"/>
        <v>6</v>
      </c>
      <c r="M310" s="64" t="str">
        <f t="shared" si="43"/>
        <v/>
      </c>
      <c r="N310" s="122" t="str">
        <f t="shared" si="44"/>
        <v/>
      </c>
      <c r="O310" s="116" t="str">
        <f t="shared" si="40"/>
        <v/>
      </c>
      <c r="P310" s="117"/>
      <c r="Q310" s="118" t="str">
        <f t="shared" si="46"/>
        <v/>
      </c>
    </row>
    <row r="311" spans="9:17" x14ac:dyDescent="0.2">
      <c r="I311" s="62" t="str">
        <f t="shared" si="41"/>
        <v/>
      </c>
      <c r="J311" s="63" t="str">
        <f t="shared" si="42"/>
        <v/>
      </c>
      <c r="K311" s="52">
        <v>99.73</v>
      </c>
      <c r="L311" s="61">
        <f t="shared" si="45"/>
        <v>6</v>
      </c>
      <c r="M311" s="64" t="str">
        <f t="shared" si="43"/>
        <v/>
      </c>
      <c r="N311" s="122" t="str">
        <f t="shared" si="44"/>
        <v/>
      </c>
      <c r="O311" s="116" t="str">
        <f t="shared" si="40"/>
        <v/>
      </c>
      <c r="P311" s="117"/>
      <c r="Q311" s="118" t="str">
        <f t="shared" si="46"/>
        <v/>
      </c>
    </row>
    <row r="312" spans="9:17" x14ac:dyDescent="0.2">
      <c r="I312" s="62" t="str">
        <f t="shared" si="41"/>
        <v/>
      </c>
      <c r="J312" s="63" t="str">
        <f t="shared" si="42"/>
        <v/>
      </c>
      <c r="K312" s="52">
        <v>99.73</v>
      </c>
      <c r="L312" s="61">
        <f t="shared" si="45"/>
        <v>6</v>
      </c>
      <c r="M312" s="64" t="str">
        <f t="shared" si="43"/>
        <v/>
      </c>
      <c r="N312" s="122" t="str">
        <f t="shared" si="44"/>
        <v/>
      </c>
      <c r="O312" s="116" t="str">
        <f t="shared" si="40"/>
        <v/>
      </c>
      <c r="P312" s="117"/>
      <c r="Q312" s="118" t="str">
        <f t="shared" si="46"/>
        <v/>
      </c>
    </row>
    <row r="313" spans="9:17" x14ac:dyDescent="0.2">
      <c r="I313" s="62" t="str">
        <f t="shared" si="41"/>
        <v/>
      </c>
      <c r="J313" s="63" t="str">
        <f t="shared" si="42"/>
        <v/>
      </c>
      <c r="K313" s="52">
        <v>99.73</v>
      </c>
      <c r="L313" s="61">
        <f t="shared" si="45"/>
        <v>6</v>
      </c>
      <c r="M313" s="64" t="str">
        <f t="shared" si="43"/>
        <v/>
      </c>
      <c r="N313" s="122" t="str">
        <f t="shared" si="44"/>
        <v/>
      </c>
      <c r="O313" s="116" t="str">
        <f t="shared" si="40"/>
        <v/>
      </c>
      <c r="P313" s="117"/>
      <c r="Q313" s="118" t="str">
        <f t="shared" si="46"/>
        <v/>
      </c>
    </row>
    <row r="314" spans="9:17" x14ac:dyDescent="0.2">
      <c r="I314" s="62" t="str">
        <f t="shared" si="41"/>
        <v/>
      </c>
      <c r="J314" s="63" t="str">
        <f t="shared" si="42"/>
        <v/>
      </c>
      <c r="K314" s="52">
        <v>99.73</v>
      </c>
      <c r="L314" s="61">
        <f t="shared" si="45"/>
        <v>6</v>
      </c>
      <c r="M314" s="64" t="str">
        <f t="shared" si="43"/>
        <v/>
      </c>
      <c r="N314" s="122" t="str">
        <f t="shared" si="44"/>
        <v/>
      </c>
      <c r="O314" s="116" t="str">
        <f t="shared" si="40"/>
        <v/>
      </c>
      <c r="P314" s="117"/>
      <c r="Q314" s="118" t="str">
        <f t="shared" si="46"/>
        <v/>
      </c>
    </row>
    <row r="315" spans="9:17" x14ac:dyDescent="0.2">
      <c r="I315" s="62" t="str">
        <f t="shared" si="41"/>
        <v/>
      </c>
      <c r="J315" s="63" t="str">
        <f t="shared" si="42"/>
        <v/>
      </c>
      <c r="K315" s="52">
        <v>99.73</v>
      </c>
      <c r="L315" s="61">
        <f t="shared" si="45"/>
        <v>6</v>
      </c>
      <c r="M315" s="64" t="str">
        <f t="shared" si="43"/>
        <v/>
      </c>
      <c r="N315" s="122" t="str">
        <f t="shared" si="44"/>
        <v/>
      </c>
      <c r="O315" s="116" t="str">
        <f t="shared" si="40"/>
        <v/>
      </c>
      <c r="P315" s="117"/>
      <c r="Q315" s="118" t="str">
        <f t="shared" si="46"/>
        <v/>
      </c>
    </row>
    <row r="316" spans="9:17" x14ac:dyDescent="0.2">
      <c r="I316" s="62" t="str">
        <f t="shared" si="41"/>
        <v/>
      </c>
      <c r="J316" s="63" t="str">
        <f t="shared" si="42"/>
        <v/>
      </c>
      <c r="K316" s="52">
        <v>99.73</v>
      </c>
      <c r="L316" s="61">
        <f t="shared" si="45"/>
        <v>6</v>
      </c>
      <c r="M316" s="64" t="str">
        <f t="shared" si="43"/>
        <v/>
      </c>
      <c r="N316" s="122" t="str">
        <f t="shared" si="44"/>
        <v/>
      </c>
      <c r="O316" s="116" t="str">
        <f t="shared" si="40"/>
        <v/>
      </c>
      <c r="P316" s="117"/>
      <c r="Q316" s="118" t="str">
        <f t="shared" si="46"/>
        <v/>
      </c>
    </row>
    <row r="317" spans="9:17" x14ac:dyDescent="0.2">
      <c r="I317" s="62" t="str">
        <f t="shared" si="41"/>
        <v/>
      </c>
      <c r="J317" s="63" t="str">
        <f t="shared" si="42"/>
        <v/>
      </c>
      <c r="K317" s="52">
        <v>99.73</v>
      </c>
      <c r="L317" s="61">
        <f t="shared" si="45"/>
        <v>6</v>
      </c>
      <c r="M317" s="64" t="str">
        <f t="shared" si="43"/>
        <v/>
      </c>
      <c r="N317" s="122" t="str">
        <f t="shared" si="44"/>
        <v/>
      </c>
      <c r="O317" s="116" t="str">
        <f t="shared" si="40"/>
        <v/>
      </c>
      <c r="P317" s="117"/>
      <c r="Q317" s="118" t="str">
        <f t="shared" si="46"/>
        <v/>
      </c>
    </row>
    <row r="318" spans="9:17" x14ac:dyDescent="0.2">
      <c r="M318" s="64" t="str">
        <f t="shared" ref="M318:M322" si="47">IF(I318="","",((G318-E318)/L318)*storypoints_kalibrierung)</f>
        <v/>
      </c>
      <c r="N318" s="122"/>
    </row>
    <row r="319" spans="9:17" x14ac:dyDescent="0.2">
      <c r="M319" s="64" t="str">
        <f t="shared" si="47"/>
        <v/>
      </c>
    </row>
    <row r="320" spans="9:17" x14ac:dyDescent="0.2">
      <c r="M320" s="64" t="str">
        <f t="shared" si="47"/>
        <v/>
      </c>
    </row>
    <row r="321" spans="13:13" x14ac:dyDescent="0.2">
      <c r="M321" s="64" t="str">
        <f t="shared" si="47"/>
        <v/>
      </c>
    </row>
    <row r="322" spans="13:13" x14ac:dyDescent="0.2">
      <c r="M322" s="64" t="str">
        <f t="shared" si="47"/>
        <v/>
      </c>
    </row>
    <row r="323" spans="13:13" x14ac:dyDescent="0.2">
      <c r="M323" s="64" t="str">
        <f t="shared" ref="M323:M358" si="48">IF(I323="","",((G323-E323)/L323)*storypoints_kalibrierung)</f>
        <v/>
      </c>
    </row>
    <row r="324" spans="13:13" x14ac:dyDescent="0.2">
      <c r="M324" s="64" t="str">
        <f t="shared" si="48"/>
        <v/>
      </c>
    </row>
    <row r="325" spans="13:13" x14ac:dyDescent="0.2">
      <c r="M325" s="64" t="str">
        <f t="shared" si="48"/>
        <v/>
      </c>
    </row>
    <row r="326" spans="13:13" x14ac:dyDescent="0.2">
      <c r="M326" s="64" t="str">
        <f t="shared" si="48"/>
        <v/>
      </c>
    </row>
    <row r="327" spans="13:13" x14ac:dyDescent="0.2">
      <c r="M327" s="64" t="str">
        <f t="shared" si="48"/>
        <v/>
      </c>
    </row>
    <row r="328" spans="13:13" x14ac:dyDescent="0.2">
      <c r="M328" s="64" t="str">
        <f t="shared" si="48"/>
        <v/>
      </c>
    </row>
    <row r="329" spans="13:13" x14ac:dyDescent="0.2">
      <c r="M329" s="64" t="str">
        <f t="shared" si="48"/>
        <v/>
      </c>
    </row>
    <row r="330" spans="13:13" x14ac:dyDescent="0.2">
      <c r="M330" s="64" t="str">
        <f t="shared" si="48"/>
        <v/>
      </c>
    </row>
    <row r="331" spans="13:13" x14ac:dyDescent="0.2">
      <c r="M331" s="64" t="str">
        <f t="shared" si="48"/>
        <v/>
      </c>
    </row>
    <row r="332" spans="13:13" x14ac:dyDescent="0.2">
      <c r="M332" s="64" t="str">
        <f t="shared" si="48"/>
        <v/>
      </c>
    </row>
    <row r="333" spans="13:13" x14ac:dyDescent="0.2">
      <c r="M333" s="64" t="str">
        <f t="shared" si="48"/>
        <v/>
      </c>
    </row>
    <row r="334" spans="13:13" x14ac:dyDescent="0.2">
      <c r="M334" s="64" t="str">
        <f t="shared" si="48"/>
        <v/>
      </c>
    </row>
    <row r="335" spans="13:13" x14ac:dyDescent="0.2">
      <c r="M335" s="64" t="str">
        <f t="shared" si="48"/>
        <v/>
      </c>
    </row>
    <row r="336" spans="13:13" x14ac:dyDescent="0.2">
      <c r="M336" s="64" t="str">
        <f t="shared" si="48"/>
        <v/>
      </c>
    </row>
    <row r="337" spans="13:13" x14ac:dyDescent="0.2">
      <c r="M337" s="64" t="str">
        <f t="shared" si="48"/>
        <v/>
      </c>
    </row>
    <row r="338" spans="13:13" x14ac:dyDescent="0.2">
      <c r="M338" s="64" t="str">
        <f t="shared" si="48"/>
        <v/>
      </c>
    </row>
    <row r="339" spans="13:13" x14ac:dyDescent="0.2">
      <c r="M339" s="64" t="str">
        <f t="shared" si="48"/>
        <v/>
      </c>
    </row>
    <row r="340" spans="13:13" x14ac:dyDescent="0.2">
      <c r="M340" s="64" t="str">
        <f t="shared" si="48"/>
        <v/>
      </c>
    </row>
    <row r="341" spans="13:13" x14ac:dyDescent="0.2">
      <c r="M341" s="64" t="str">
        <f t="shared" si="48"/>
        <v/>
      </c>
    </row>
    <row r="342" spans="13:13" x14ac:dyDescent="0.2">
      <c r="M342" s="64" t="str">
        <f t="shared" si="48"/>
        <v/>
      </c>
    </row>
    <row r="343" spans="13:13" x14ac:dyDescent="0.2">
      <c r="M343" s="64" t="str">
        <f t="shared" si="48"/>
        <v/>
      </c>
    </row>
    <row r="344" spans="13:13" x14ac:dyDescent="0.2">
      <c r="M344" s="64" t="str">
        <f t="shared" si="48"/>
        <v/>
      </c>
    </row>
    <row r="345" spans="13:13" x14ac:dyDescent="0.2">
      <c r="M345" s="64" t="str">
        <f t="shared" si="48"/>
        <v/>
      </c>
    </row>
    <row r="346" spans="13:13" x14ac:dyDescent="0.2">
      <c r="M346" s="64" t="str">
        <f t="shared" si="48"/>
        <v/>
      </c>
    </row>
    <row r="347" spans="13:13" x14ac:dyDescent="0.2">
      <c r="M347" s="64" t="str">
        <f t="shared" si="48"/>
        <v/>
      </c>
    </row>
    <row r="348" spans="13:13" x14ac:dyDescent="0.2">
      <c r="M348" s="64" t="str">
        <f t="shared" si="48"/>
        <v/>
      </c>
    </row>
    <row r="349" spans="13:13" x14ac:dyDescent="0.2">
      <c r="M349" s="64" t="str">
        <f t="shared" si="48"/>
        <v/>
      </c>
    </row>
    <row r="350" spans="13:13" x14ac:dyDescent="0.2">
      <c r="M350" s="64" t="str">
        <f t="shared" si="48"/>
        <v/>
      </c>
    </row>
    <row r="351" spans="13:13" x14ac:dyDescent="0.2">
      <c r="M351" s="64" t="str">
        <f t="shared" si="48"/>
        <v/>
      </c>
    </row>
    <row r="352" spans="13:13" x14ac:dyDescent="0.2">
      <c r="M352" s="64" t="str">
        <f t="shared" si="48"/>
        <v/>
      </c>
    </row>
    <row r="353" spans="13:13" x14ac:dyDescent="0.2">
      <c r="M353" s="64" t="str">
        <f t="shared" si="48"/>
        <v/>
      </c>
    </row>
    <row r="354" spans="13:13" x14ac:dyDescent="0.2">
      <c r="M354" s="64" t="str">
        <f t="shared" si="48"/>
        <v/>
      </c>
    </row>
    <row r="355" spans="13:13" x14ac:dyDescent="0.2">
      <c r="M355" s="64" t="str">
        <f t="shared" si="48"/>
        <v/>
      </c>
    </row>
    <row r="356" spans="13:13" x14ac:dyDescent="0.2">
      <c r="M356" s="64" t="str">
        <f t="shared" si="48"/>
        <v/>
      </c>
    </row>
    <row r="357" spans="13:13" x14ac:dyDescent="0.2">
      <c r="M357" s="64" t="str">
        <f t="shared" si="48"/>
        <v/>
      </c>
    </row>
    <row r="358" spans="13:13" x14ac:dyDescent="0.2">
      <c r="M358" s="64" t="str">
        <f t="shared" si="48"/>
        <v/>
      </c>
    </row>
  </sheetData>
  <sheetProtection sheet="1" objects="1" scenarios="1" selectLockedCells="1"/>
  <mergeCells count="2">
    <mergeCell ref="O1:Q1"/>
    <mergeCell ref="A1:N1"/>
  </mergeCells>
  <phoneticPr fontId="0" type="noConversion"/>
  <dataValidations count="2">
    <dataValidation type="list" allowBlank="1" showInputMessage="1" showErrorMessage="1" sqref="P34:P317" xr:uid="{00000000-0002-0000-0100-000000000000}">
      <formula1>shirtsizes</formula1>
    </dataValidation>
    <dataValidation type="decimal" allowBlank="1" showInputMessage="1" showErrorMessage="1" sqref="K4:K1374" xr:uid="{00000000-0002-0000-0100-000001000000}">
      <formula1>5</formula1>
      <formula2>100</formula2>
    </dataValidation>
  </dataValidations>
  <printOptions gridLines="1"/>
  <pageMargins left="0.78740157480314965" right="0.78740157480314965" top="0.98425196850393704" bottom="0.98425196850393704" header="0.51181102362204722" footer="0.51181102362204722"/>
  <pageSetup paperSize="9" scale="40" orientation="portrait" verticalDpi="1200" r:id="rId1"/>
  <headerFooter alignWithMargins="0">
    <oddHeader>&amp;L&amp;G&amp;C&amp;A&amp;RLV: Aufwandschätzverfahren für IKT Projekte</oddHeader>
    <oddFooter>&amp;L(c) 2006 DI(FH) Sven Schweiger&amp;R&amp;P / &amp;N</oddFooter>
  </headerFooter>
  <rowBreaks count="1" manualBreakCount="1">
    <brk id="543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zoomScaleNormal="100" workbookViewId="0">
      <selection activeCell="G8" sqref="G8"/>
    </sheetView>
  </sheetViews>
  <sheetFormatPr defaultColWidth="11.42578125" defaultRowHeight="12.75" x14ac:dyDescent="0.2"/>
  <cols>
    <col min="1" max="1" width="27.140625" customWidth="1"/>
    <col min="2" max="2" width="19.28515625" style="5" customWidth="1"/>
    <col min="3" max="3" width="22" customWidth="1"/>
    <col min="4" max="4" width="23.85546875" customWidth="1"/>
    <col min="5" max="5" width="21.42578125" customWidth="1"/>
    <col min="6" max="6" width="10.5703125" customWidth="1"/>
    <col min="7" max="7" width="13.5703125" style="46" customWidth="1"/>
    <col min="8" max="8" width="9" style="46" hidden="1" customWidth="1"/>
    <col min="9" max="9" width="13.85546875" style="46" hidden="1" customWidth="1"/>
    <col min="10" max="10" width="3.28515625" style="46" customWidth="1"/>
    <col min="11" max="11" width="17.5703125" bestFit="1" customWidth="1"/>
    <col min="12" max="12" width="3.7109375" customWidth="1"/>
  </cols>
  <sheetData>
    <row r="1" spans="1:12" x14ac:dyDescent="0.2">
      <c r="A1" s="149" t="s">
        <v>65</v>
      </c>
      <c r="B1" s="150"/>
      <c r="C1" s="150"/>
      <c r="D1" s="150"/>
      <c r="E1" s="151"/>
    </row>
    <row r="2" spans="1:12" ht="7.5" customHeight="1" thickBot="1" x14ac:dyDescent="0.25">
      <c r="A2" s="152"/>
      <c r="B2" s="153"/>
      <c r="C2" s="153"/>
      <c r="D2" s="153"/>
      <c r="E2" s="154"/>
      <c r="L2" s="50"/>
    </row>
    <row r="3" spans="1:12" s="8" customFormat="1" ht="30.75" customHeight="1" x14ac:dyDescent="0.2">
      <c r="A3" s="27" t="s">
        <v>83</v>
      </c>
      <c r="B3" s="20" t="s">
        <v>9</v>
      </c>
      <c r="C3" s="20" t="s">
        <v>12</v>
      </c>
      <c r="D3" s="20" t="s">
        <v>13</v>
      </c>
      <c r="E3" s="19" t="s">
        <v>14</v>
      </c>
      <c r="G3" s="47"/>
      <c r="H3" s="47"/>
      <c r="I3" s="47"/>
      <c r="J3" s="47"/>
    </row>
    <row r="4" spans="1:12" x14ac:dyDescent="0.2">
      <c r="A4" s="24">
        <v>0.02</v>
      </c>
      <c r="B4" s="23">
        <f>IF((Spezifikation!J3-(2*Spezifikation!M3))&lt;0,"NV",(Spezifikation!J3-(2*Spezifikation!M3)))</f>
        <v>241.80118581243528</v>
      </c>
      <c r="C4" s="18">
        <f>IF(B4="NV",C5,B4/Einstellungen!$B$53)</f>
        <v>30.22514822655441</v>
      </c>
      <c r="D4" s="18">
        <f>IF(B4="NV",D5,B4/Einstellungen!$B$54)</f>
        <v>1.5112574113277204</v>
      </c>
      <c r="E4" s="6">
        <f>IF(B4="NV",E5,B4/Einstellungen!$B$55)</f>
        <v>0.12593811761064339</v>
      </c>
    </row>
    <row r="5" spans="1:12" x14ac:dyDescent="0.2">
      <c r="A5" s="7">
        <v>0.1</v>
      </c>
      <c r="B5" s="23">
        <f>IF((Spezifikation!J3-(1.28*Spezifikation!M3))&lt;0,"NV",(Spezifikation!J3-(1.28*Spezifikation!M3)))</f>
        <v>247.87275891995856</v>
      </c>
      <c r="C5" s="18">
        <f>IF(B5="NV",C6,B5/Einstellungen!$B$53)</f>
        <v>30.98409486499482</v>
      </c>
      <c r="D5" s="18">
        <f>IF(B5="NV",D6,B5/Einstellungen!$B$54)</f>
        <v>1.5492047432497409</v>
      </c>
      <c r="E5" s="6">
        <f>IF(B5="NV",E6,B5/Einstellungen!$B$55)</f>
        <v>0.12910039527081174</v>
      </c>
    </row>
    <row r="6" spans="1:12" x14ac:dyDescent="0.2">
      <c r="A6" s="7">
        <v>0.16</v>
      </c>
      <c r="B6" s="18">
        <f>IF((Spezifikation!J3-(1*Spezifikation!M3))&lt;0,"NV",(Spezifikation!J3-(1*Spezifikation!M3)))</f>
        <v>250.23392623955095</v>
      </c>
      <c r="C6" s="18">
        <f>IF(B6="NV",C7,B6/Einstellungen!$B$53)</f>
        <v>31.279240779943869</v>
      </c>
      <c r="D6" s="18">
        <f>IF(B6="NV",D7,B6/Einstellungen!$B$54)</f>
        <v>1.5639620389971935</v>
      </c>
      <c r="E6" s="6">
        <f>IF(B6="NV",E7,B6/Einstellungen!$B$55)</f>
        <v>0.13033016991643279</v>
      </c>
    </row>
    <row r="7" spans="1:12" x14ac:dyDescent="0.2">
      <c r="A7" s="7">
        <v>0.2</v>
      </c>
      <c r="B7" s="18">
        <f>IF((Spezifikation!J3-(0.84*Spezifikation!M3))&lt;0,"NV",(Spezifikation!J3-(0.84*Spezifikation!M3)))</f>
        <v>251.58316470788947</v>
      </c>
      <c r="C7" s="18">
        <f>IF(B7="NV",C8,B7/Einstellungen!$B$53)</f>
        <v>31.447895588486183</v>
      </c>
      <c r="D7" s="18">
        <f>IF(B7="NV",D8,B7/Einstellungen!$B$54)</f>
        <v>1.5723947794243092</v>
      </c>
      <c r="E7" s="6">
        <f>IF(B7="NV",E8,B7/Einstellungen!$B$55)</f>
        <v>0.13103289828535911</v>
      </c>
    </row>
    <row r="8" spans="1:12" x14ac:dyDescent="0.2">
      <c r="A8" s="21">
        <v>0.25</v>
      </c>
      <c r="B8" s="22">
        <f>IF((Spezifikation!J3-(0.67*Spezifikation!M3))&lt;0,"NV",(Spezifikation!J3-(0.67*Spezifikation!M3)))</f>
        <v>253.01673058049911</v>
      </c>
      <c r="C8" s="22">
        <f>IF(B8="NV",C9,B8/Einstellungen!$B$53)</f>
        <v>31.627091322562389</v>
      </c>
      <c r="D8" s="22">
        <f>IF(B8="NV",D9,B8/Einstellungen!$B$54)</f>
        <v>1.5813545661281194</v>
      </c>
      <c r="E8" s="22">
        <f>IF(B8="NV",E9,B8/Einstellungen!$B$55)</f>
        <v>0.13177954717734328</v>
      </c>
    </row>
    <row r="9" spans="1:12" x14ac:dyDescent="0.2">
      <c r="A9" s="7">
        <v>0.3</v>
      </c>
      <c r="B9" s="18">
        <f>IF((Spezifikation!J3-(0.52*Spezifikation!M3))&lt;0,"NV",(Spezifikation!J3-(0.52*Spezifikation!M3)))</f>
        <v>254.28164164456646</v>
      </c>
      <c r="C9" s="18">
        <f>IF(B9="NV",C10,B9/Einstellungen!$B$53)</f>
        <v>31.785205205570808</v>
      </c>
      <c r="D9" s="18">
        <f>IF(B9="NV",D10,B9/Einstellungen!$B$54)</f>
        <v>1.5892602602785404</v>
      </c>
      <c r="E9" s="6">
        <f>IF(B9="NV",E10,B9/Einstellungen!$B$55)</f>
        <v>0.13243835502321169</v>
      </c>
    </row>
    <row r="10" spans="1:12" x14ac:dyDescent="0.2">
      <c r="A10" s="7">
        <v>0.4</v>
      </c>
      <c r="B10" s="18">
        <f>IF((Spezifikation!J3-(0.25*Spezifikation!M3))&lt;0,"NV",(Spezifikation!J3-(0.25*Spezifikation!M3)))</f>
        <v>256.5584815598877</v>
      </c>
      <c r="C10" s="18">
        <f>IF(B10="NV",C11,B10/Einstellungen!$B$53)</f>
        <v>32.069810194985962</v>
      </c>
      <c r="D10" s="18">
        <f>IF(B10="NV",D11,B10/Einstellungen!$B$54)</f>
        <v>1.6034905097492982</v>
      </c>
      <c r="E10" s="6">
        <f>IF(B10="NV",E11,B10/Einstellungen!$B$55)</f>
        <v>0.13362420914577483</v>
      </c>
    </row>
    <row r="11" spans="1:12" x14ac:dyDescent="0.2">
      <c r="A11" s="21">
        <v>0.5</v>
      </c>
      <c r="B11" s="22">
        <f>Spezifikation!J3</f>
        <v>258.66666666666663</v>
      </c>
      <c r="C11" s="22">
        <f>B11/Einstellungen!B53</f>
        <v>32.333333333333329</v>
      </c>
      <c r="D11" s="22">
        <f>B11/Einstellungen!B54</f>
        <v>1.6166666666666665</v>
      </c>
      <c r="E11" s="139">
        <f>B11/Einstellungen!B55</f>
        <v>0.13472222222222222</v>
      </c>
    </row>
    <row r="12" spans="1:12" x14ac:dyDescent="0.2">
      <c r="A12" s="7">
        <v>0.6</v>
      </c>
      <c r="B12" s="18">
        <f>Spezifikation!J3+(0.25*Spezifikation!M3)</f>
        <v>260.77485177344556</v>
      </c>
      <c r="C12" s="18">
        <f>B12/Einstellungen!B53</f>
        <v>32.596856471680695</v>
      </c>
      <c r="D12" s="18">
        <f>B12/Einstellungen!B54</f>
        <v>1.6298428235840348</v>
      </c>
      <c r="E12" s="6">
        <f>B12/Einstellungen!B55</f>
        <v>0.13582023529866957</v>
      </c>
    </row>
    <row r="13" spans="1:12" x14ac:dyDescent="0.2">
      <c r="A13" s="7">
        <v>0.7</v>
      </c>
      <c r="B13" s="18">
        <f>Spezifikation!J3+(0.52*Spezifikation!M3)</f>
        <v>263.05169168876677</v>
      </c>
      <c r="C13" s="18">
        <f>B13/Einstellungen!B53</f>
        <v>32.881461461095846</v>
      </c>
      <c r="D13" s="18">
        <f>B13/Einstellungen!B54</f>
        <v>1.6440730730547923</v>
      </c>
      <c r="E13" s="6">
        <f>B13/Einstellungen!B55</f>
        <v>0.13700608942123269</v>
      </c>
    </row>
    <row r="14" spans="1:12" x14ac:dyDescent="0.2">
      <c r="A14" s="21">
        <v>0.75</v>
      </c>
      <c r="B14" s="22">
        <f>Spezifikation!J3+(0.67*Spezifikation!M3)</f>
        <v>264.31660275283411</v>
      </c>
      <c r="C14" s="22">
        <f>B14/Einstellungen!B53</f>
        <v>33.039575344104264</v>
      </c>
      <c r="D14" s="22">
        <f>B14/Einstellungen!B54</f>
        <v>1.6519787672052133</v>
      </c>
      <c r="E14" s="139">
        <f>B14/Einstellungen!B55</f>
        <v>0.1376648972671011</v>
      </c>
    </row>
    <row r="15" spans="1:12" x14ac:dyDescent="0.2">
      <c r="A15" s="7">
        <v>0.8</v>
      </c>
      <c r="B15" s="18">
        <f>Spezifikation!J3+(0.84*Spezifikation!M3)</f>
        <v>265.75016862544379</v>
      </c>
      <c r="C15" s="18">
        <f>B15/Einstellungen!B53</f>
        <v>33.218771078180474</v>
      </c>
      <c r="D15" s="18">
        <f>B15/Einstellungen!B54</f>
        <v>1.6609385539090238</v>
      </c>
      <c r="E15" s="6">
        <f>B15/Einstellungen!B55</f>
        <v>0.1384115461590853</v>
      </c>
    </row>
    <row r="16" spans="1:12" x14ac:dyDescent="0.2">
      <c r="A16" s="7">
        <v>0.84</v>
      </c>
      <c r="B16" s="18">
        <f>Spezifikation!J3+(1*Spezifikation!M3)</f>
        <v>267.0994070937823</v>
      </c>
      <c r="C16" s="18">
        <f>B16/Einstellungen!B53</f>
        <v>33.387425886722788</v>
      </c>
      <c r="D16" s="18">
        <f>B16/Einstellungen!B54</f>
        <v>1.6693712943361394</v>
      </c>
      <c r="E16" s="6">
        <f>B16/Einstellungen!B55</f>
        <v>0.13911427452801162</v>
      </c>
    </row>
    <row r="17" spans="1:5" x14ac:dyDescent="0.2">
      <c r="A17" s="7">
        <v>0.9</v>
      </c>
      <c r="B17" s="18">
        <f>Spezifikation!J3+(1.28*Spezifikation!M3)</f>
        <v>269.46057441337467</v>
      </c>
      <c r="C17" s="18">
        <f>B17/Einstellungen!B53</f>
        <v>33.682571801671834</v>
      </c>
      <c r="D17" s="18">
        <f>B17/Einstellungen!B54</f>
        <v>1.6841285900835916</v>
      </c>
      <c r="E17" s="6">
        <f>B17/Einstellungen!B55</f>
        <v>0.14034404917363263</v>
      </c>
    </row>
    <row r="18" spans="1:5" ht="13.5" thickBot="1" x14ac:dyDescent="0.25">
      <c r="A18" s="25">
        <v>0.98</v>
      </c>
      <c r="B18" s="26">
        <f>Spezifikation!J3+(2*Spezifikation!M3)</f>
        <v>275.53214752089798</v>
      </c>
      <c r="C18" s="26">
        <f>B18/Einstellungen!B53</f>
        <v>34.441518440112247</v>
      </c>
      <c r="D18" s="26">
        <f>B18/Einstellungen!B54</f>
        <v>1.7220759220056123</v>
      </c>
      <c r="E18" s="140">
        <f>B18/Einstellungen!B55</f>
        <v>0.14350632683380102</v>
      </c>
    </row>
    <row r="19" spans="1:5" ht="7.5" customHeight="1" x14ac:dyDescent="0.2"/>
  </sheetData>
  <sheetProtection sheet="1" objects="1" scenarios="1" selectLockedCells="1"/>
  <mergeCells count="1">
    <mergeCell ref="A1:E2"/>
  </mergeCells>
  <phoneticPr fontId="8" type="noConversion"/>
  <pageMargins left="0.78740157499999996" right="0.78740157499999996" top="0.984251969" bottom="0.984251969" header="0.4921259845" footer="0.4921259845"/>
  <pageSetup paperSize="9" scale="82" fitToHeight="2" orientation="landscape" r:id="rId1"/>
  <headerFooter alignWithMargins="0">
    <oddHeader>&amp;L&amp;G&amp;CGeschätzer Projektaufwand&amp;RLV: Aufwandschätzverfahren für IKT Projekte</oddHeader>
    <oddFooter>&amp;L(c) 2006 DI(FH) Sven Schweiger&amp;R&amp;P / &amp;N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2">
    <pageSetUpPr fitToPage="1"/>
  </sheetPr>
  <dimension ref="A1:F21"/>
  <sheetViews>
    <sheetView workbookViewId="0">
      <selection activeCell="D6" sqref="D6"/>
    </sheetView>
  </sheetViews>
  <sheetFormatPr defaultColWidth="9.140625" defaultRowHeight="12.75" x14ac:dyDescent="0.2"/>
  <cols>
    <col min="1" max="1" width="4.7109375" style="15" customWidth="1"/>
    <col min="2" max="2" width="25.42578125" customWidth="1"/>
    <col min="3" max="3" width="21.140625" customWidth="1"/>
    <col min="4" max="4" width="21.5703125" customWidth="1"/>
    <col min="5" max="5" width="21" customWidth="1"/>
    <col min="6" max="6" width="17.140625" customWidth="1"/>
  </cols>
  <sheetData>
    <row r="1" spans="1:6" ht="27" customHeight="1" x14ac:dyDescent="0.2">
      <c r="B1" s="155" t="s">
        <v>84</v>
      </c>
      <c r="C1" s="155"/>
      <c r="D1" s="155"/>
      <c r="E1" s="155"/>
      <c r="F1" s="155"/>
    </row>
    <row r="2" spans="1:6" ht="13.5" thickBot="1" x14ac:dyDescent="0.25">
      <c r="B2" s="17" t="s">
        <v>54</v>
      </c>
    </row>
    <row r="3" spans="1:6" s="8" customFormat="1" ht="33.75" customHeight="1" x14ac:dyDescent="0.2">
      <c r="A3" s="16"/>
      <c r="B3" s="9" t="s">
        <v>53</v>
      </c>
      <c r="C3" s="10"/>
      <c r="F3" s="39"/>
    </row>
    <row r="4" spans="1:6" x14ac:dyDescent="0.2">
      <c r="B4" s="11"/>
      <c r="C4" s="12"/>
    </row>
    <row r="5" spans="1:6" ht="14.25" x14ac:dyDescent="0.2">
      <c r="B5" s="13" t="s">
        <v>56</v>
      </c>
      <c r="C5" s="48">
        <v>139</v>
      </c>
    </row>
    <row r="6" spans="1:6" ht="14.25" x14ac:dyDescent="0.2">
      <c r="B6" s="13" t="s">
        <v>55</v>
      </c>
      <c r="C6" s="48">
        <v>7.7</v>
      </c>
    </row>
    <row r="7" spans="1:6" ht="15" thickBot="1" x14ac:dyDescent="0.25">
      <c r="B7" s="14" t="s">
        <v>57</v>
      </c>
      <c r="C7" s="49">
        <f>C5*C6</f>
        <v>1070.3</v>
      </c>
    </row>
    <row r="8" spans="1:6" x14ac:dyDescent="0.2">
      <c r="B8" s="50" t="s">
        <v>58</v>
      </c>
      <c r="C8" s="28"/>
    </row>
    <row r="9" spans="1:6" x14ac:dyDescent="0.2">
      <c r="B9" s="50" t="s">
        <v>61</v>
      </c>
      <c r="C9" s="28"/>
    </row>
    <row r="10" spans="1:6" x14ac:dyDescent="0.2">
      <c r="B10" s="29"/>
      <c r="C10" s="28"/>
    </row>
    <row r="11" spans="1:6" x14ac:dyDescent="0.2">
      <c r="B11" s="2"/>
      <c r="C11" s="1"/>
      <c r="D11" s="1"/>
    </row>
    <row r="12" spans="1:6" ht="13.5" thickBot="1" x14ac:dyDescent="0.25">
      <c r="B12" s="17" t="s">
        <v>59</v>
      </c>
      <c r="C12" s="1"/>
      <c r="D12" s="1"/>
    </row>
    <row r="13" spans="1:6" ht="30" customHeight="1" x14ac:dyDescent="0.2">
      <c r="B13" s="9"/>
      <c r="C13" s="30" t="s">
        <v>16</v>
      </c>
      <c r="D13" s="30" t="s">
        <v>17</v>
      </c>
      <c r="E13" s="30" t="s">
        <v>18</v>
      </c>
      <c r="F13" s="31" t="s">
        <v>19</v>
      </c>
    </row>
    <row r="14" spans="1:6" x14ac:dyDescent="0.2">
      <c r="B14" s="13" t="s">
        <v>3</v>
      </c>
      <c r="C14" s="32">
        <f>Aufwandschätzung!B8</f>
        <v>253.01673058049911</v>
      </c>
      <c r="D14" s="32">
        <f>Aufwandschätzung!B11</f>
        <v>258.66666666666663</v>
      </c>
      <c r="E14" s="32">
        <f>Aufwandschätzung!B14</f>
        <v>264.31660275283411</v>
      </c>
      <c r="F14" s="33">
        <f>Aufwandschätzung!B18</f>
        <v>275.53214752089798</v>
      </c>
    </row>
    <row r="15" spans="1:6" x14ac:dyDescent="0.2">
      <c r="B15" s="13" t="s">
        <v>4</v>
      </c>
      <c r="C15" s="34">
        <f>C14/C6</f>
        <v>32.859315659805077</v>
      </c>
      <c r="D15" s="34">
        <f>D14/C6</f>
        <v>33.593073593073591</v>
      </c>
      <c r="E15" s="34">
        <f>E14/C6</f>
        <v>34.32683152634209</v>
      </c>
      <c r="F15" s="35">
        <f>F14/C6</f>
        <v>35.7833957819348</v>
      </c>
    </row>
    <row r="16" spans="1:6" x14ac:dyDescent="0.2">
      <c r="B16" s="13" t="s">
        <v>5</v>
      </c>
      <c r="C16" s="36">
        <v>0</v>
      </c>
      <c r="D16" s="36">
        <v>0</v>
      </c>
      <c r="E16" s="36">
        <v>0</v>
      </c>
      <c r="F16" s="37">
        <v>0</v>
      </c>
    </row>
    <row r="17" spans="2:6" x14ac:dyDescent="0.2">
      <c r="B17" s="13" t="s">
        <v>6</v>
      </c>
      <c r="C17" s="36">
        <v>0</v>
      </c>
      <c r="D17" s="36">
        <v>0</v>
      </c>
      <c r="E17" s="36">
        <v>0</v>
      </c>
      <c r="F17" s="37">
        <v>0</v>
      </c>
    </row>
    <row r="18" spans="2:6" x14ac:dyDescent="0.2">
      <c r="B18" s="13"/>
      <c r="C18" s="32"/>
      <c r="D18" s="38"/>
      <c r="E18" s="34"/>
      <c r="F18" s="35"/>
    </row>
    <row r="19" spans="2:6" x14ac:dyDescent="0.2">
      <c r="B19" s="13" t="s">
        <v>7</v>
      </c>
      <c r="C19" s="38">
        <f>(C5*C14)+C16+C17</f>
        <v>35169.325550689377</v>
      </c>
      <c r="D19" s="38">
        <f>(C5*D14)+D16+D17</f>
        <v>35954.666666666664</v>
      </c>
      <c r="E19" s="38">
        <f>(C5*E14)+E16+E17</f>
        <v>36740.007782643945</v>
      </c>
      <c r="F19" s="40">
        <f>(C5*F14)+F16+F17</f>
        <v>38298.968505404817</v>
      </c>
    </row>
    <row r="20" spans="2:6" ht="51.75" thickBot="1" x14ac:dyDescent="0.25">
      <c r="B20" s="41" t="s">
        <v>85</v>
      </c>
      <c r="C20" s="42" t="s">
        <v>20</v>
      </c>
      <c r="D20" s="42" t="s">
        <v>21</v>
      </c>
      <c r="E20" s="42" t="s">
        <v>22</v>
      </c>
      <c r="F20" s="43" t="s">
        <v>23</v>
      </c>
    </row>
    <row r="21" spans="2:6" x14ac:dyDescent="0.2">
      <c r="C21" s="1"/>
      <c r="D21" s="3"/>
    </row>
  </sheetData>
  <mergeCells count="1">
    <mergeCell ref="B1:F1"/>
  </mergeCells>
  <phoneticPr fontId="0" type="noConversion"/>
  <pageMargins left="0.78740157480314965" right="0.49" top="1.2" bottom="0.98425196850393704" header="0.51181102362204722" footer="0.51181102362204722"/>
  <pageSetup paperSize="9" scale="81" orientation="portrait" r:id="rId1"/>
  <headerFooter alignWithMargins="0">
    <oddHeader>&amp;L&amp;G&amp;CKostenschätzung&amp;RLV: Aufwandschätzverfahren für IKT Projekte</oddHeader>
    <oddFooter>&amp;L(c) 2006 DI(FH) Sven Schweiger&amp;RSeite &amp;P / &amp;N</oddFooter>
  </headerFooter>
  <ignoredErrors>
    <ignoredError sqref="C7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6"/>
  <sheetViews>
    <sheetView topLeftCell="A35" workbookViewId="0">
      <selection activeCell="B53" sqref="B53"/>
    </sheetView>
  </sheetViews>
  <sheetFormatPr defaultColWidth="11.42578125" defaultRowHeight="12.75" x14ac:dyDescent="0.2"/>
  <cols>
    <col min="1" max="1" width="18.140625" bestFit="1" customWidth="1"/>
    <col min="2" max="2" width="20" bestFit="1" customWidth="1"/>
    <col min="4" max="4" width="14.5703125" customWidth="1"/>
    <col min="5" max="5" width="16.28515625" customWidth="1"/>
    <col min="6" max="6" width="15.7109375" bestFit="1" customWidth="1"/>
    <col min="7" max="7" width="15.140625" customWidth="1"/>
  </cols>
  <sheetData>
    <row r="1" spans="1:7" ht="15.75" thickBot="1" x14ac:dyDescent="0.3">
      <c r="A1" s="65" t="s">
        <v>27</v>
      </c>
      <c r="B1" s="66"/>
      <c r="C1" s="66"/>
      <c r="D1" s="66"/>
      <c r="E1" s="66"/>
      <c r="F1" s="66"/>
      <c r="G1" s="66"/>
    </row>
    <row r="2" spans="1:7" ht="30.75" thickBot="1" x14ac:dyDescent="0.3">
      <c r="A2" s="67" t="s">
        <v>29</v>
      </c>
      <c r="B2" s="68" t="s">
        <v>30</v>
      </c>
      <c r="C2" s="68" t="s">
        <v>31</v>
      </c>
      <c r="D2" s="68" t="s">
        <v>32</v>
      </c>
      <c r="E2" s="68" t="s">
        <v>33</v>
      </c>
      <c r="F2" s="68" t="s">
        <v>34</v>
      </c>
      <c r="G2" s="69" t="s">
        <v>35</v>
      </c>
    </row>
    <row r="3" spans="1:7" ht="15" x14ac:dyDescent="0.25">
      <c r="A3" s="70" t="s">
        <v>30</v>
      </c>
      <c r="B3" s="66" t="s">
        <v>30</v>
      </c>
      <c r="C3" s="66" t="s">
        <v>31</v>
      </c>
      <c r="D3" s="66" t="s">
        <v>32</v>
      </c>
      <c r="E3" s="66" t="s">
        <v>33</v>
      </c>
      <c r="F3" s="66" t="s">
        <v>34</v>
      </c>
      <c r="G3" s="71" t="s">
        <v>35</v>
      </c>
    </row>
    <row r="4" spans="1:7" ht="15" x14ac:dyDescent="0.25">
      <c r="A4" s="70" t="s">
        <v>31</v>
      </c>
      <c r="B4" s="66" t="s">
        <v>30</v>
      </c>
      <c r="C4" s="66" t="s">
        <v>31</v>
      </c>
      <c r="D4" s="66" t="s">
        <v>32</v>
      </c>
      <c r="E4" s="66" t="s">
        <v>33</v>
      </c>
      <c r="F4" s="66" t="s">
        <v>34</v>
      </c>
      <c r="G4" s="71" t="s">
        <v>35</v>
      </c>
    </row>
    <row r="5" spans="1:7" ht="15" x14ac:dyDescent="0.25">
      <c r="A5" s="70" t="s">
        <v>32</v>
      </c>
      <c r="B5" s="66" t="s">
        <v>30</v>
      </c>
      <c r="C5" s="66" t="s">
        <v>30</v>
      </c>
      <c r="D5" s="66" t="s">
        <v>32</v>
      </c>
      <c r="E5" s="66" t="s">
        <v>33</v>
      </c>
      <c r="F5" s="66" t="s">
        <v>34</v>
      </c>
      <c r="G5" s="71" t="s">
        <v>35</v>
      </c>
    </row>
    <row r="6" spans="1:7" ht="15" x14ac:dyDescent="0.25">
      <c r="A6" s="70" t="s">
        <v>33</v>
      </c>
      <c r="B6" s="66" t="s">
        <v>30</v>
      </c>
      <c r="C6" s="66" t="s">
        <v>30</v>
      </c>
      <c r="D6" s="66" t="s">
        <v>31</v>
      </c>
      <c r="E6" s="66" t="s">
        <v>33</v>
      </c>
      <c r="F6" s="66" t="s">
        <v>34</v>
      </c>
      <c r="G6" s="71" t="s">
        <v>35</v>
      </c>
    </row>
    <row r="7" spans="1:7" ht="15" x14ac:dyDescent="0.25">
      <c r="A7" s="70" t="s">
        <v>34</v>
      </c>
      <c r="B7" s="66" t="s">
        <v>30</v>
      </c>
      <c r="C7" s="66" t="s">
        <v>30</v>
      </c>
      <c r="D7" s="66" t="s">
        <v>31</v>
      </c>
      <c r="E7" s="66" t="s">
        <v>32</v>
      </c>
      <c r="F7" s="66" t="s">
        <v>34</v>
      </c>
      <c r="G7" s="71" t="s">
        <v>35</v>
      </c>
    </row>
    <row r="8" spans="1:7" ht="15.75" thickBot="1" x14ac:dyDescent="0.3">
      <c r="A8" s="72" t="s">
        <v>35</v>
      </c>
      <c r="B8" s="73" t="s">
        <v>30</v>
      </c>
      <c r="C8" s="73" t="s">
        <v>30</v>
      </c>
      <c r="D8" s="73" t="s">
        <v>31</v>
      </c>
      <c r="E8" s="73" t="s">
        <v>32</v>
      </c>
      <c r="F8" s="73" t="s">
        <v>33</v>
      </c>
      <c r="G8" s="74" t="s">
        <v>35</v>
      </c>
    </row>
    <row r="9" spans="1:7" ht="15" x14ac:dyDescent="0.25">
      <c r="A9" s="66"/>
      <c r="B9" s="66"/>
      <c r="C9" s="66"/>
      <c r="D9" s="66"/>
      <c r="E9" s="66"/>
      <c r="F9" s="66"/>
      <c r="G9" s="66"/>
    </row>
    <row r="10" spans="1:7" ht="15" x14ac:dyDescent="0.25">
      <c r="A10" s="65" t="s">
        <v>27</v>
      </c>
      <c r="B10" s="65" t="s">
        <v>0</v>
      </c>
      <c r="C10" s="65" t="s">
        <v>36</v>
      </c>
      <c r="D10" s="66"/>
      <c r="E10" s="66"/>
      <c r="F10" s="66"/>
      <c r="G10" s="66"/>
    </row>
    <row r="11" spans="1:7" ht="15" x14ac:dyDescent="0.25">
      <c r="A11" s="65" t="s">
        <v>30</v>
      </c>
      <c r="B11" s="66" t="s">
        <v>37</v>
      </c>
      <c r="C11" s="66" t="s">
        <v>37</v>
      </c>
      <c r="D11" s="66"/>
      <c r="E11" s="66"/>
      <c r="F11" s="66"/>
      <c r="G11" s="66"/>
    </row>
    <row r="12" spans="1:7" ht="15" x14ac:dyDescent="0.25">
      <c r="A12" s="65" t="s">
        <v>31</v>
      </c>
      <c r="B12" s="66" t="s">
        <v>38</v>
      </c>
      <c r="C12" s="66" t="s">
        <v>37</v>
      </c>
      <c r="D12" s="66"/>
      <c r="E12" s="66"/>
      <c r="F12" s="66"/>
      <c r="G12" s="66"/>
    </row>
    <row r="13" spans="1:7" ht="15" x14ac:dyDescent="0.25">
      <c r="A13" s="65" t="s">
        <v>32</v>
      </c>
      <c r="B13" s="66" t="s">
        <v>39</v>
      </c>
      <c r="C13" s="66" t="s">
        <v>37</v>
      </c>
      <c r="D13" s="66"/>
      <c r="E13" s="66"/>
      <c r="F13" s="66"/>
      <c r="G13" s="66"/>
    </row>
    <row r="14" spans="1:7" ht="15" x14ac:dyDescent="0.25">
      <c r="A14" s="65" t="s">
        <v>33</v>
      </c>
      <c r="B14" s="66" t="s">
        <v>40</v>
      </c>
      <c r="C14" s="66" t="s">
        <v>41</v>
      </c>
      <c r="D14" s="66"/>
      <c r="E14" s="66"/>
      <c r="F14" s="66"/>
      <c r="G14" s="66"/>
    </row>
    <row r="15" spans="1:7" ht="15" x14ac:dyDescent="0.25">
      <c r="A15" s="65" t="s">
        <v>34</v>
      </c>
      <c r="B15" s="66" t="s">
        <v>42</v>
      </c>
      <c r="C15" s="66" t="s">
        <v>41</v>
      </c>
      <c r="D15" s="66"/>
      <c r="E15" s="66"/>
      <c r="F15" s="66"/>
      <c r="G15" s="66"/>
    </row>
    <row r="16" spans="1:7" ht="15" x14ac:dyDescent="0.25">
      <c r="A16" s="65" t="s">
        <v>35</v>
      </c>
      <c r="B16" s="66" t="s">
        <v>43</v>
      </c>
      <c r="C16" s="66" t="s">
        <v>41</v>
      </c>
      <c r="D16" s="66"/>
      <c r="E16" s="66"/>
      <c r="F16" s="66"/>
      <c r="G16" s="66"/>
    </row>
    <row r="17" spans="1:7" ht="15" x14ac:dyDescent="0.25">
      <c r="A17" s="65"/>
      <c r="B17" s="66"/>
      <c r="C17" s="66"/>
      <c r="D17" s="66"/>
      <c r="E17" s="66"/>
      <c r="F17" s="66"/>
      <c r="G17" s="66"/>
    </row>
    <row r="19" spans="1:7" ht="15" x14ac:dyDescent="0.25">
      <c r="A19" s="65" t="s">
        <v>60</v>
      </c>
    </row>
    <row r="20" spans="1:7" ht="13.5" thickBot="1" x14ac:dyDescent="0.25"/>
    <row r="21" spans="1:7" ht="39" customHeight="1" thickBot="1" x14ac:dyDescent="0.25">
      <c r="A21" s="75" t="s">
        <v>44</v>
      </c>
      <c r="B21" s="76" t="s">
        <v>48</v>
      </c>
      <c r="C21" s="76" t="s">
        <v>51</v>
      </c>
      <c r="D21" s="76" t="s">
        <v>50</v>
      </c>
      <c r="E21" s="76" t="s">
        <v>49</v>
      </c>
      <c r="F21" s="76" t="s">
        <v>45</v>
      </c>
      <c r="G21" s="77" t="s">
        <v>46</v>
      </c>
    </row>
    <row r="22" spans="1:7" x14ac:dyDescent="0.2">
      <c r="A22" s="78">
        <v>512</v>
      </c>
      <c r="B22" s="79">
        <f t="shared" ref="B22:B30" si="0">A22*storypoints_kalibrierung</f>
        <v>512</v>
      </c>
      <c r="C22" s="80" t="s">
        <v>35</v>
      </c>
      <c r="D22" s="81">
        <f t="shared" ref="D22:D33" si="1">(A22*storypoints_kalibrierung)/8</f>
        <v>64</v>
      </c>
      <c r="E22" s="81">
        <f t="shared" ref="E22:E33" si="2">(B22*storypoints_kalibrierung)/160</f>
        <v>3.2</v>
      </c>
      <c r="F22" s="50" t="s">
        <v>89</v>
      </c>
      <c r="G22" s="82" t="s">
        <v>86</v>
      </c>
    </row>
    <row r="23" spans="1:7" x14ac:dyDescent="0.2">
      <c r="A23" s="78">
        <v>256</v>
      </c>
      <c r="B23" s="79">
        <f t="shared" si="0"/>
        <v>256</v>
      </c>
      <c r="C23" s="80" t="s">
        <v>35</v>
      </c>
      <c r="D23" s="81">
        <f t="shared" si="1"/>
        <v>32</v>
      </c>
      <c r="E23" s="81">
        <f t="shared" si="2"/>
        <v>1.6</v>
      </c>
      <c r="F23" s="50" t="s">
        <v>89</v>
      </c>
      <c r="G23" s="82" t="s">
        <v>86</v>
      </c>
    </row>
    <row r="24" spans="1:7" x14ac:dyDescent="0.2">
      <c r="A24" s="78">
        <v>128</v>
      </c>
      <c r="B24" s="79">
        <f t="shared" si="0"/>
        <v>128</v>
      </c>
      <c r="C24" s="83" t="s">
        <v>35</v>
      </c>
      <c r="D24" s="81">
        <f t="shared" si="1"/>
        <v>16</v>
      </c>
      <c r="E24" s="81">
        <f t="shared" si="2"/>
        <v>0.8</v>
      </c>
      <c r="F24" s="50" t="s">
        <v>89</v>
      </c>
      <c r="G24" s="82" t="s">
        <v>86</v>
      </c>
    </row>
    <row r="25" spans="1:7" x14ac:dyDescent="0.2">
      <c r="A25" s="78">
        <v>64</v>
      </c>
      <c r="B25" s="79">
        <f t="shared" si="0"/>
        <v>64</v>
      </c>
      <c r="C25" s="83" t="s">
        <v>34</v>
      </c>
      <c r="D25" s="81">
        <f t="shared" si="1"/>
        <v>8</v>
      </c>
      <c r="E25" s="81">
        <f t="shared" si="2"/>
        <v>0.4</v>
      </c>
      <c r="F25" s="50" t="s">
        <v>89</v>
      </c>
      <c r="G25" s="82" t="s">
        <v>86</v>
      </c>
    </row>
    <row r="26" spans="1:7" x14ac:dyDescent="0.2">
      <c r="A26" s="78">
        <v>32</v>
      </c>
      <c r="B26" s="79">
        <f t="shared" si="0"/>
        <v>32</v>
      </c>
      <c r="C26" s="80" t="s">
        <v>33</v>
      </c>
      <c r="D26" s="81">
        <f t="shared" si="1"/>
        <v>4</v>
      </c>
      <c r="E26" s="81">
        <f t="shared" si="2"/>
        <v>0.2</v>
      </c>
      <c r="F26" s="50" t="s">
        <v>90</v>
      </c>
      <c r="G26" s="82" t="s">
        <v>87</v>
      </c>
    </row>
    <row r="27" spans="1:7" x14ac:dyDescent="0.2">
      <c r="A27" s="78">
        <v>16</v>
      </c>
      <c r="B27" s="79">
        <f t="shared" si="0"/>
        <v>16</v>
      </c>
      <c r="C27" s="80" t="s">
        <v>33</v>
      </c>
      <c r="D27" s="81">
        <f t="shared" si="1"/>
        <v>2</v>
      </c>
      <c r="E27" s="81">
        <f t="shared" si="2"/>
        <v>0.1</v>
      </c>
      <c r="F27" t="s">
        <v>47</v>
      </c>
      <c r="G27" s="141" t="s">
        <v>88</v>
      </c>
    </row>
    <row r="28" spans="1:7" x14ac:dyDescent="0.2">
      <c r="A28" s="78">
        <v>8</v>
      </c>
      <c r="B28" s="79">
        <f t="shared" si="0"/>
        <v>8</v>
      </c>
      <c r="C28" s="80" t="s">
        <v>32</v>
      </c>
      <c r="D28" s="81">
        <f t="shared" si="1"/>
        <v>1</v>
      </c>
      <c r="E28" s="81">
        <f t="shared" si="2"/>
        <v>0.05</v>
      </c>
      <c r="F28" t="s">
        <v>47</v>
      </c>
      <c r="G28" s="141" t="s">
        <v>26</v>
      </c>
    </row>
    <row r="29" spans="1:7" x14ac:dyDescent="0.2">
      <c r="A29" s="78">
        <v>4</v>
      </c>
      <c r="B29" s="79">
        <f t="shared" si="0"/>
        <v>4</v>
      </c>
      <c r="C29" s="80" t="s">
        <v>32</v>
      </c>
      <c r="D29" s="81">
        <f t="shared" si="1"/>
        <v>0.5</v>
      </c>
      <c r="E29" s="81">
        <f t="shared" si="2"/>
        <v>2.5000000000000001E-2</v>
      </c>
      <c r="F29" t="s">
        <v>47</v>
      </c>
      <c r="G29" s="82" t="s">
        <v>26</v>
      </c>
    </row>
    <row r="30" spans="1:7" x14ac:dyDescent="0.2">
      <c r="A30" s="78">
        <v>2</v>
      </c>
      <c r="B30" s="79">
        <f t="shared" si="0"/>
        <v>2</v>
      </c>
      <c r="C30" s="80" t="s">
        <v>31</v>
      </c>
      <c r="D30" s="81">
        <f t="shared" si="1"/>
        <v>0.25</v>
      </c>
      <c r="E30" s="81">
        <f t="shared" si="2"/>
        <v>1.2500000000000001E-2</v>
      </c>
      <c r="F30" t="s">
        <v>47</v>
      </c>
      <c r="G30" s="82" t="s">
        <v>26</v>
      </c>
    </row>
    <row r="31" spans="1:7" x14ac:dyDescent="0.2">
      <c r="A31" s="84">
        <v>1</v>
      </c>
      <c r="B31" s="102">
        <v>1</v>
      </c>
      <c r="C31" s="80" t="s">
        <v>31</v>
      </c>
      <c r="D31" s="81">
        <f t="shared" si="1"/>
        <v>0.125</v>
      </c>
      <c r="E31" s="81">
        <f t="shared" si="2"/>
        <v>6.2500000000000003E-3</v>
      </c>
      <c r="F31" s="2" t="s">
        <v>47</v>
      </c>
      <c r="G31" s="85" t="s">
        <v>26</v>
      </c>
    </row>
    <row r="32" spans="1:7" x14ac:dyDescent="0.2">
      <c r="A32" s="78">
        <v>0.5</v>
      </c>
      <c r="B32" s="79">
        <f>A32*storypoints_kalibrierung</f>
        <v>0.5</v>
      </c>
      <c r="C32" s="80" t="s">
        <v>30</v>
      </c>
      <c r="D32" s="81">
        <f t="shared" si="1"/>
        <v>6.25E-2</v>
      </c>
      <c r="E32" s="81">
        <f t="shared" si="2"/>
        <v>3.1250000000000002E-3</v>
      </c>
      <c r="F32" t="s">
        <v>47</v>
      </c>
      <c r="G32" s="82" t="s">
        <v>26</v>
      </c>
    </row>
    <row r="33" spans="1:7" ht="13.5" thickBot="1" x14ac:dyDescent="0.25">
      <c r="A33" s="86">
        <v>0</v>
      </c>
      <c r="B33" s="87">
        <f>A33*storypoints_kalibrierung</f>
        <v>0</v>
      </c>
      <c r="C33" s="88" t="s">
        <v>30</v>
      </c>
      <c r="D33" s="89">
        <f t="shared" si="1"/>
        <v>0</v>
      </c>
      <c r="E33" s="89">
        <f t="shared" si="2"/>
        <v>0</v>
      </c>
      <c r="F33" s="90" t="s">
        <v>47</v>
      </c>
      <c r="G33" s="91" t="s">
        <v>26</v>
      </c>
    </row>
    <row r="35" spans="1:7" ht="18" customHeight="1" x14ac:dyDescent="0.2">
      <c r="A35" s="2" t="s">
        <v>52</v>
      </c>
    </row>
    <row r="36" spans="1:7" ht="18" customHeight="1" thickBot="1" x14ac:dyDescent="0.25">
      <c r="A36" s="2"/>
    </row>
    <row r="37" spans="1:7" ht="90" thickBot="1" x14ac:dyDescent="0.25">
      <c r="A37" s="92" t="s">
        <v>2</v>
      </c>
      <c r="B37" s="93" t="s">
        <v>1</v>
      </c>
    </row>
    <row r="38" spans="1:7" x14ac:dyDescent="0.2">
      <c r="A38" s="94">
        <v>100</v>
      </c>
      <c r="B38" s="95" t="s">
        <v>24</v>
      </c>
    </row>
    <row r="39" spans="1:7" x14ac:dyDescent="0.2">
      <c r="A39" s="96">
        <v>95</v>
      </c>
      <c r="B39" s="6">
        <v>6</v>
      </c>
    </row>
    <row r="40" spans="1:7" x14ac:dyDescent="0.2">
      <c r="A40" s="96">
        <v>85</v>
      </c>
      <c r="B40" s="6">
        <v>3.3</v>
      </c>
    </row>
    <row r="41" spans="1:7" x14ac:dyDescent="0.2">
      <c r="A41" s="96">
        <v>75</v>
      </c>
      <c r="B41" s="6">
        <v>2.6</v>
      </c>
    </row>
    <row r="42" spans="1:7" x14ac:dyDescent="0.2">
      <c r="A42" s="96">
        <v>65</v>
      </c>
      <c r="B42" s="6">
        <v>2.1</v>
      </c>
    </row>
    <row r="43" spans="1:7" x14ac:dyDescent="0.2">
      <c r="A43" s="96">
        <v>55</v>
      </c>
      <c r="B43" s="6">
        <v>1.7</v>
      </c>
    </row>
    <row r="44" spans="1:7" x14ac:dyDescent="0.2">
      <c r="A44" s="96">
        <v>45</v>
      </c>
      <c r="B44" s="6">
        <v>1.4</v>
      </c>
    </row>
    <row r="45" spans="1:7" x14ac:dyDescent="0.2">
      <c r="A45" s="96">
        <v>35</v>
      </c>
      <c r="B45" s="6">
        <v>1</v>
      </c>
    </row>
    <row r="46" spans="1:7" x14ac:dyDescent="0.2">
      <c r="A46" s="96">
        <v>25</v>
      </c>
      <c r="B46" s="6">
        <v>0.77</v>
      </c>
    </row>
    <row r="47" spans="1:7" x14ac:dyDescent="0.2">
      <c r="A47" s="96">
        <v>15</v>
      </c>
      <c r="B47" s="6">
        <v>0.51</v>
      </c>
    </row>
    <row r="48" spans="1:7" x14ac:dyDescent="0.2">
      <c r="A48" s="96">
        <v>5</v>
      </c>
      <c r="B48" s="6">
        <v>0.25</v>
      </c>
    </row>
    <row r="49" spans="1:2" ht="13.5" thickBot="1" x14ac:dyDescent="0.25">
      <c r="A49" s="97">
        <v>0</v>
      </c>
      <c r="B49" s="98">
        <v>0.25</v>
      </c>
    </row>
    <row r="51" spans="1:2" ht="13.5" thickBot="1" x14ac:dyDescent="0.25">
      <c r="A51" s="2" t="s">
        <v>62</v>
      </c>
      <c r="B51" s="5"/>
    </row>
    <row r="52" spans="1:2" ht="25.5" x14ac:dyDescent="0.2">
      <c r="A52" s="27" t="s">
        <v>15</v>
      </c>
      <c r="B52" s="19" t="s">
        <v>63</v>
      </c>
    </row>
    <row r="53" spans="1:2" x14ac:dyDescent="0.2">
      <c r="A53" s="99" t="s">
        <v>8</v>
      </c>
      <c r="B53" s="44">
        <v>8</v>
      </c>
    </row>
    <row r="54" spans="1:2" x14ac:dyDescent="0.2">
      <c r="A54" s="99" t="s">
        <v>10</v>
      </c>
      <c r="B54" s="44">
        <v>160</v>
      </c>
    </row>
    <row r="55" spans="1:2" ht="13.5" thickBot="1" x14ac:dyDescent="0.25">
      <c r="A55" s="100" t="s">
        <v>11</v>
      </c>
      <c r="B55" s="45">
        <f>160*12</f>
        <v>1920</v>
      </c>
    </row>
    <row r="56" spans="1:2" x14ac:dyDescent="0.2">
      <c r="A56" s="101" t="s">
        <v>64</v>
      </c>
    </row>
  </sheetData>
  <sheetProtection sheet="1" objects="1" scenarios="1" selectLockedCells="1"/>
  <sortState xmlns:xlrd2="http://schemas.microsoft.com/office/spreadsheetml/2017/richdata2" ref="A45:B54">
    <sortCondition descending="1" ref="A45:A54"/>
  </sortState>
  <dataValidations count="1">
    <dataValidation type="list" allowBlank="1" showInputMessage="1" showErrorMessage="1" sqref="C22:C33" xr:uid="{00000000-0002-0000-0400-000000000000}">
      <formula1>shirtsizes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39AF47FDE84445B2A1A204EB607015" ma:contentTypeVersion="11" ma:contentTypeDescription="Ein neues Dokument erstellen." ma:contentTypeScope="" ma:versionID="02d257b5fc73ffec8ca48af1d6f0ac4f">
  <xsd:schema xmlns:xsd="http://www.w3.org/2001/XMLSchema" xmlns:xs="http://www.w3.org/2001/XMLSchema" xmlns:p="http://schemas.microsoft.com/office/2006/metadata/properties" xmlns:ns2="025d22c0-f634-4698-b91b-a929f7363a0d" targetNamespace="http://schemas.microsoft.com/office/2006/metadata/properties" ma:root="true" ma:fieldsID="9eef9cb57a7ecff21c60d28da668db25" ns2:_="">
    <xsd:import namespace="025d22c0-f634-4698-b91b-a929f7363a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d22c0-f634-4698-b91b-a929f7363a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155915-390F-4DB1-8323-6D9C71B4FD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C8B9A1-CF49-4753-98D3-CDFF9713AD0B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8C4F521-E81F-4050-A011-79AAC4B11A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5d22c0-f634-4698-b91b-a929f7363a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Info</vt:lpstr>
      <vt:lpstr>Spezifikation</vt:lpstr>
      <vt:lpstr>Aufwandschätzung</vt:lpstr>
      <vt:lpstr>Angebotspreis</vt:lpstr>
      <vt:lpstr>Einstellungen</vt:lpstr>
      <vt:lpstr>businessvalue_kalibrierung</vt:lpstr>
      <vt:lpstr>businessvalue_kalibrierung_aufwand</vt:lpstr>
      <vt:lpstr>businessvalue_kalibrierung_businesswert</vt:lpstr>
      <vt:lpstr>erwarteter_gesamtaufwand_sp</vt:lpstr>
      <vt:lpstr>prozentsatz_divisor</vt:lpstr>
      <vt:lpstr>prozentsatz_divisor_prozent</vt:lpstr>
      <vt:lpstr>shirtsizes</vt:lpstr>
      <vt:lpstr>storypoints_kalibrierung</vt:lpstr>
      <vt:lpstr>storypoints_kalibrierung_aufsize</vt:lpstr>
      <vt:lpstr>storypoints_kalibrierung_shirtsizes</vt:lpstr>
    </vt:vector>
  </TitlesOfParts>
  <Company>FH TW und CSS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Aufwandschätzverfahren für IKT Projekte</dc:title>
  <dc:creator>DI(FH) Sven Schweiger</dc:creator>
  <cp:lastModifiedBy>Dominik Neuwirth</cp:lastModifiedBy>
  <cp:lastPrinted>2006-10-28T20:10:34Z</cp:lastPrinted>
  <dcterms:created xsi:type="dcterms:W3CDTF">1996-10-14T23:33:28Z</dcterms:created>
  <dcterms:modified xsi:type="dcterms:W3CDTF">2024-03-12T20:18:08Z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0x010100CA39AF47FDE84445B2A1A204EB607015</vt:lpwstr>
  </property>
</Properties>
</file>