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Fall_\Documents\"/>
    </mc:Choice>
  </mc:AlternateContent>
  <xr:revisionPtr revIDLastSave="0" documentId="8_{B9DA977B-4AD1-45CE-BA83-3A611D07FC52}" xr6:coauthVersionLast="47" xr6:coauthVersionMax="47" xr10:uidLastSave="{00000000-0000-0000-0000-000000000000}"/>
  <bookViews>
    <workbookView xWindow="-120" yWindow="-120" windowWidth="29040" windowHeight="15720" xr2:uid="{9C6B5532-5592-4A9E-A144-3055C384FDE2}"/>
  </bookViews>
  <sheets>
    <sheet name="DADOS DO TIME" sheetId="1" r:id="rId1"/>
    <sheet name="RESULTADO" sheetId="2" r:id="rId2"/>
    <sheet name="RESULTADO DE TODOS OS TREINOS" sheetId="3" r:id="rId3"/>
  </sheets>
  <definedNames>
    <definedName name="_xlcn.WorksheetConnection_CONTROLEDELINESPARACOACHEANALISTA12Qversion2version1.xlsxBASE1" hidden="1">'DADOS DO TIME'!$AA$3:$AC$16</definedName>
    <definedName name="_xlcn.WorksheetConnection_CONTROLEDELINESPARACOACHEANALISTA12Qversion2version1.xlsxTabela11" hidden="1">RESULTADO!$F$89:$Q$97</definedName>
    <definedName name="_xlcn.WorksheetConnection_RESULTADOE88E951" hidden="1">RESULTADO!$E$89:$E$97</definedName>
    <definedName name="MAPAS">RESULTADO!$F$89:$Q$97</definedName>
    <definedName name="TAB">RESULTADO!$E$89:$Q$97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tervalo" name="Intervalo" connection="WorksheetConnection_RESULTADO!$E$88:$E$95"/>
          <x15:modelTable id="BASE" name="BASE" connection="WorksheetConnection_''CONTROLE DE LINES PARA COACH E ANALISTA - 12Q  (version 2) (version 1).xlsx!BASE"/>
          <x15:modelTable id="Tabela1" name="Tabela1" connection="WorksheetConnection_''CONTROLE DE LINES PARA COACH E ANALISTA - 12Q  (version 2) (version 1).xlsx!Tabela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2" l="1"/>
  <c r="F28" i="2"/>
  <c r="D29" i="2"/>
  <c r="D28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K6" i="2"/>
  <c r="K7" i="2"/>
  <c r="K8" i="2"/>
  <c r="K9" i="2"/>
  <c r="K10" i="2"/>
  <c r="K11" i="2"/>
  <c r="K12" i="2"/>
  <c r="K5" i="2"/>
  <c r="J6" i="2"/>
  <c r="J7" i="2"/>
  <c r="J8" i="2"/>
  <c r="J9" i="2"/>
  <c r="J10" i="2"/>
  <c r="J11" i="2"/>
  <c r="J12" i="2"/>
  <c r="J5" i="2"/>
  <c r="H6" i="2"/>
  <c r="H7" i="2"/>
  <c r="H8" i="2"/>
  <c r="H9" i="2"/>
  <c r="H10" i="2"/>
  <c r="H11" i="2"/>
  <c r="H12" i="2"/>
  <c r="H5" i="2"/>
  <c r="G6" i="2"/>
  <c r="G7" i="2"/>
  <c r="G8" i="2"/>
  <c r="G9" i="2"/>
  <c r="G10" i="2"/>
  <c r="G11" i="2"/>
  <c r="G12" i="2"/>
  <c r="G5" i="2"/>
  <c r="X42" i="2"/>
  <c r="X117" i="2" a="1"/>
  <c r="X117" i="2" s="1"/>
  <c r="Y105" i="2"/>
  <c r="Y106" i="2"/>
  <c r="Y107" i="2"/>
  <c r="Y108" i="2"/>
  <c r="Y109" i="2"/>
  <c r="Y110" i="2"/>
  <c r="Y111" i="2"/>
  <c r="Y104" i="2"/>
  <c r="X104" i="2" a="1"/>
  <c r="X104" i="2" s="1"/>
  <c r="X130" i="2"/>
  <c r="Y118" i="2" s="1"/>
  <c r="Y130" i="2"/>
  <c r="Z130" i="2"/>
  <c r="AA130" i="2"/>
  <c r="AB130" i="2"/>
  <c r="AC130" i="2"/>
  <c r="AD130" i="2"/>
  <c r="AE130" i="2"/>
  <c r="AF130" i="2"/>
  <c r="AG130" i="2"/>
  <c r="AH130" i="2"/>
  <c r="AI130" i="2"/>
  <c r="X131" i="2"/>
  <c r="Y131" i="2"/>
  <c r="Z131" i="2"/>
  <c r="AA131" i="2"/>
  <c r="AB131" i="2"/>
  <c r="AC131" i="2"/>
  <c r="AD131" i="2"/>
  <c r="AE131" i="2"/>
  <c r="AF131" i="2"/>
  <c r="AG131" i="2"/>
  <c r="AH131" i="2"/>
  <c r="AI131" i="2"/>
  <c r="X132" i="2"/>
  <c r="Y132" i="2"/>
  <c r="Z132" i="2"/>
  <c r="AA132" i="2"/>
  <c r="AB132" i="2"/>
  <c r="AC132" i="2"/>
  <c r="AD132" i="2"/>
  <c r="Y120" i="2" s="1"/>
  <c r="AE132" i="2"/>
  <c r="AF132" i="2"/>
  <c r="AG132" i="2"/>
  <c r="AH132" i="2"/>
  <c r="AI132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X134" i="2"/>
  <c r="Y134" i="2"/>
  <c r="Z134" i="2"/>
  <c r="AA134" i="2"/>
  <c r="AB134" i="2"/>
  <c r="AC134" i="2"/>
  <c r="AD134" i="2"/>
  <c r="AE134" i="2"/>
  <c r="AF134" i="2"/>
  <c r="AG134" i="2"/>
  <c r="AH134" i="2"/>
  <c r="AI134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Y129" i="2"/>
  <c r="Z129" i="2"/>
  <c r="AA129" i="2"/>
  <c r="AB129" i="2"/>
  <c r="AC129" i="2"/>
  <c r="AD129" i="2"/>
  <c r="AE129" i="2"/>
  <c r="AF129" i="2"/>
  <c r="AG129" i="2"/>
  <c r="AH129" i="2"/>
  <c r="AI129" i="2"/>
  <c r="X129" i="2"/>
  <c r="W131" i="2"/>
  <c r="W135" i="2"/>
  <c r="AF128" i="2"/>
  <c r="T4" i="1" a="1"/>
  <c r="T4" i="1" s="1"/>
  <c r="I31" i="3"/>
  <c r="P23" i="3"/>
  <c r="G17" i="3"/>
  <c r="F17" i="3"/>
  <c r="E17" i="3"/>
  <c r="D17" i="3"/>
  <c r="F16" i="3"/>
  <c r="Q15" i="3"/>
  <c r="F15" i="3"/>
  <c r="F14" i="3"/>
  <c r="F13" i="3"/>
  <c r="F12" i="3"/>
  <c r="F11" i="3"/>
  <c r="Q10" i="3"/>
  <c r="F10" i="3"/>
  <c r="F9" i="3"/>
  <c r="F8" i="3"/>
  <c r="F7" i="3"/>
  <c r="F6" i="3"/>
  <c r="F5" i="3"/>
  <c r="V37" i="2"/>
  <c r="V36" i="2"/>
  <c r="V35" i="2"/>
  <c r="V34" i="2"/>
  <c r="V33" i="2"/>
  <c r="V32" i="2"/>
  <c r="D31" i="2"/>
  <c r="D30" i="2"/>
  <c r="D27" i="2"/>
  <c r="D26" i="2"/>
  <c r="D25" i="2"/>
  <c r="D24" i="2"/>
  <c r="D23" i="2"/>
  <c r="D22" i="2"/>
  <c r="D21" i="2"/>
  <c r="D20" i="2"/>
  <c r="AF16" i="2"/>
  <c r="AA16" i="2"/>
  <c r="U16" i="2"/>
  <c r="I12" i="2"/>
  <c r="F12" i="2"/>
  <c r="D12" i="2"/>
  <c r="C12" i="2"/>
  <c r="I11" i="2"/>
  <c r="F11" i="2"/>
  <c r="D11" i="2"/>
  <c r="C11" i="2"/>
  <c r="I10" i="2"/>
  <c r="F10" i="2"/>
  <c r="D10" i="2"/>
  <c r="C10" i="2"/>
  <c r="I9" i="2"/>
  <c r="F9" i="2"/>
  <c r="D9" i="2"/>
  <c r="C9" i="2"/>
  <c r="I8" i="2"/>
  <c r="F8" i="2"/>
  <c r="D8" i="2"/>
  <c r="C8" i="2"/>
  <c r="I7" i="2"/>
  <c r="F7" i="2"/>
  <c r="D7" i="2"/>
  <c r="C7" i="2"/>
  <c r="I6" i="2"/>
  <c r="F6" i="2"/>
  <c r="D6" i="2"/>
  <c r="C6" i="2"/>
  <c r="I5" i="2"/>
  <c r="F5" i="2"/>
  <c r="D5" i="2"/>
  <c r="C5" i="2"/>
  <c r="C48" i="1"/>
  <c r="W136" i="2" s="1"/>
  <c r="C47" i="1"/>
  <c r="C46" i="1"/>
  <c r="W134" i="2" s="1"/>
  <c r="C45" i="1"/>
  <c r="W133" i="2" s="1"/>
  <c r="C44" i="1"/>
  <c r="W132" i="2" s="1"/>
  <c r="C43" i="1"/>
  <c r="C42" i="1"/>
  <c r="W130" i="2" s="1"/>
  <c r="C41" i="1"/>
  <c r="W129" i="2" s="1"/>
  <c r="O40" i="1"/>
  <c r="AI128" i="2" s="1"/>
  <c r="N40" i="1"/>
  <c r="AH128" i="2" s="1"/>
  <c r="M40" i="1"/>
  <c r="AG128" i="2" s="1"/>
  <c r="L40" i="1"/>
  <c r="K40" i="1"/>
  <c r="AE128" i="2" s="1"/>
  <c r="J40" i="1"/>
  <c r="AD128" i="2" s="1"/>
  <c r="I40" i="1"/>
  <c r="AC128" i="2" s="1"/>
  <c r="H40" i="1"/>
  <c r="AB128" i="2" s="1"/>
  <c r="G40" i="1"/>
  <c r="AA128" i="2" s="1"/>
  <c r="F40" i="1"/>
  <c r="Z128" i="2" s="1"/>
  <c r="E40" i="1"/>
  <c r="Y128" i="2" s="1"/>
  <c r="D40" i="1"/>
  <c r="X128" i="2" s="1"/>
  <c r="C37" i="1"/>
  <c r="C36" i="1"/>
  <c r="C35" i="1"/>
  <c r="C34" i="1"/>
  <c r="C33" i="1"/>
  <c r="C32" i="1"/>
  <c r="C31" i="1"/>
  <c r="C30" i="1"/>
  <c r="O29" i="1"/>
  <c r="N29" i="1"/>
  <c r="M29" i="1"/>
  <c r="L29" i="1"/>
  <c r="K29" i="1"/>
  <c r="J29" i="1"/>
  <c r="I29" i="1"/>
  <c r="H29" i="1"/>
  <c r="G29" i="1"/>
  <c r="F29" i="1"/>
  <c r="E29" i="1"/>
  <c r="D29" i="1"/>
  <c r="C26" i="1"/>
  <c r="C25" i="1"/>
  <c r="C24" i="1"/>
  <c r="C23" i="1"/>
  <c r="C22" i="1"/>
  <c r="C21" i="1"/>
  <c r="C20" i="1"/>
  <c r="C19" i="1"/>
  <c r="O18" i="1"/>
  <c r="N18" i="1"/>
  <c r="M18" i="1"/>
  <c r="L18" i="1"/>
  <c r="K18" i="1"/>
  <c r="J18" i="1"/>
  <c r="I18" i="1"/>
  <c r="H18" i="1"/>
  <c r="G18" i="1"/>
  <c r="F18" i="1"/>
  <c r="E18" i="1"/>
  <c r="D18" i="1"/>
  <c r="Y124" i="2" l="1"/>
  <c r="Y123" i="2"/>
  <c r="Y122" i="2"/>
  <c r="Y121" i="2"/>
  <c r="Y119" i="2"/>
  <c r="Y117" i="2"/>
  <c r="T25" i="2"/>
  <c r="E9" i="2"/>
  <c r="E7" i="2"/>
  <c r="E10" i="2"/>
  <c r="E11" i="2"/>
  <c r="E12" i="2"/>
  <c r="E5" i="2"/>
  <c r="E8" i="2"/>
  <c r="E6" i="2"/>
  <c r="M15" i="1"/>
  <c r="N15" i="1"/>
  <c r="F30" i="2" s="1"/>
  <c r="G15" i="1"/>
  <c r="F23" i="2" s="1"/>
  <c r="K15" i="1"/>
  <c r="F27" i="2" s="1"/>
  <c r="O15" i="1"/>
  <c r="F31" i="2" s="1"/>
  <c r="J15" i="1"/>
  <c r="F26" i="2" s="1"/>
  <c r="D15" i="1"/>
  <c r="H15" i="1"/>
  <c r="F24" i="2" s="1"/>
  <c r="L15" i="1"/>
  <c r="F15" i="1"/>
  <c r="F22" i="2" s="1"/>
  <c r="E15" i="1"/>
  <c r="F21" i="2" s="1"/>
  <c r="I15" i="1"/>
  <c r="F25" i="2" s="1"/>
  <c r="H302" i="2" l="1" a="1"/>
  <c r="AC48" i="2" s="1"/>
  <c r="E302" i="2" a="1"/>
  <c r="F20" i="2"/>
  <c r="F32" i="2"/>
  <c r="AE48" i="2" l="1"/>
  <c r="AH48" i="2"/>
  <c r="H302" i="2"/>
  <c r="AA48" i="2" s="1"/>
  <c r="U50" i="2" s="1"/>
  <c r="E302" i="2"/>
  <c r="AD42" i="2" s="1"/>
  <c r="AF42" i="2"/>
  <c r="AJ42" i="2"/>
  <c r="AH42" i="2"/>
  <c r="U44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32F321-115C-4782-8C3C-8EE823088D98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CBDE389-EC43-4E21-9056-F546BA645CC9}" name="WorksheetConnection_''CONTROLE DE LINES PARA COACH E ANALISTA - 12Q  (version 2) (version 1).xlsx!BASE" type="102" refreshedVersion="8" minRefreshableVersion="5">
    <extLst>
      <ext xmlns:x15="http://schemas.microsoft.com/office/spreadsheetml/2010/11/main" uri="{DE250136-89BD-433C-8126-D09CA5730AF9}">
        <x15:connection id="BASE">
          <x15:rangePr sourceName="_xlcn.WorksheetConnection_CONTROLEDELINESPARACOACHEANALISTA12Qversion2version1.xlsxBASE1"/>
        </x15:connection>
      </ext>
    </extLst>
  </connection>
  <connection id="3" xr16:uid="{C32A6894-43A5-4E4B-9F68-3FAF25D6C351}" name="WorksheetConnection_''CONTROLE DE LINES PARA COACH E ANALISTA - 12Q  (version 2) (version 1).xlsx!Tabela1" type="102" refreshedVersion="8" minRefreshableVersion="5">
    <extLst>
      <ext xmlns:x15="http://schemas.microsoft.com/office/spreadsheetml/2010/11/main" uri="{DE250136-89BD-433C-8126-D09CA5730AF9}">
        <x15:connection id="Tabela1">
          <x15:rangePr sourceName="_xlcn.WorksheetConnection_CONTROLEDELINESPARACOACHEANALISTA12Qversion2version1.xlsxTabela11"/>
        </x15:connection>
      </ext>
    </extLst>
  </connection>
  <connection id="4" xr16:uid="{AC207292-AA36-4ACF-ABBB-32FD4ED59D27}" name="WorksheetConnection_RESULTADO!$E$88:$E$95" type="102" refreshedVersion="8" minRefreshableVersion="5">
    <extLst>
      <ext xmlns:x15="http://schemas.microsoft.com/office/spreadsheetml/2010/11/main" uri="{DE250136-89BD-433C-8126-D09CA5730AF9}">
        <x15:connection id="Intervalo" autoDelete="1">
          <x15:rangePr sourceName="_xlcn.WorksheetConnection_RESULTADOE88E95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<sst xmlns="http://schemas.openxmlformats.org/spreadsheetml/2006/main" count="132" uniqueCount="82">
  <si>
    <t>POSIÇÃO E ABATES</t>
  </si>
  <si>
    <t>POSIÇÃO</t>
  </si>
  <si>
    <t>LBFF 2021</t>
  </si>
  <si>
    <t>MAPAS</t>
  </si>
  <si>
    <t>BERMUDA</t>
  </si>
  <si>
    <t>PURGATÓRIO</t>
  </si>
  <si>
    <t>KALAHARI</t>
  </si>
  <si>
    <t>NOVA TERRA</t>
  </si>
  <si>
    <t>ALPINE</t>
  </si>
  <si>
    <t>JOGADORES</t>
  </si>
  <si>
    <t>TOTAL</t>
  </si>
  <si>
    <t>KILL</t>
  </si>
  <si>
    <t>DANOS</t>
  </si>
  <si>
    <t>TEMPO DE SOBREVIVÊNCIA</t>
  </si>
  <si>
    <t>ASSISTÊNCIAS</t>
  </si>
  <si>
    <t>TOTAL DE ABATES</t>
  </si>
  <si>
    <t>TAXA DE ABATES</t>
  </si>
  <si>
    <t>TOTAL DE DANO</t>
  </si>
  <si>
    <t>TOTAL DE ASSISTÊNCIAS</t>
  </si>
  <si>
    <t>MÉDIA DE ASSISTÊNCIAS</t>
  </si>
  <si>
    <t>MÉDIA DE SOBREVIVÊNCIA</t>
  </si>
  <si>
    <t>TOTAL DE QUEDAS</t>
  </si>
  <si>
    <t>CLASSIFICAÇÃO DO  TIME</t>
  </si>
  <si>
    <t>QUEDAS</t>
  </si>
  <si>
    <t>KILLS</t>
  </si>
  <si>
    <t>PONTOS</t>
  </si>
  <si>
    <t>TREINOS/ EVENTOS</t>
  </si>
  <si>
    <t>MAPAS DO DIA</t>
  </si>
  <si>
    <t>DESEMPENHO DOS JOGADORES</t>
  </si>
  <si>
    <t>DESEMPENHO DO TIME | TODOS OS TREINOS DO DIA</t>
  </si>
  <si>
    <t>1ª</t>
  </si>
  <si>
    <t>2ª</t>
  </si>
  <si>
    <t>3ª</t>
  </si>
  <si>
    <t>4ª</t>
  </si>
  <si>
    <t>5ª</t>
  </si>
  <si>
    <t>6ª</t>
  </si>
  <si>
    <t>7ª</t>
  </si>
  <si>
    <t>8ª</t>
  </si>
  <si>
    <t>9ª</t>
  </si>
  <si>
    <t>10ª</t>
  </si>
  <si>
    <t>EM</t>
  </si>
  <si>
    <t>E</t>
  </si>
  <si>
    <t>PONTOS,</t>
  </si>
  <si>
    <t>%</t>
  </si>
  <si>
    <t>DE</t>
  </si>
  <si>
    <t>E FICOU ENTRE OS 3 PRIMEIROS</t>
  </si>
  <si>
    <t>KILLS,</t>
  </si>
  <si>
    <t>VEZ(ES)!</t>
  </si>
  <si>
    <t>RESULTANDO EM UMA TAXA DE</t>
  </si>
  <si>
    <t>EVENTOS JOGADOS O TIME FEZ</t>
  </si>
  <si>
    <t>DE ABATES!</t>
  </si>
  <si>
    <t>SOLARA</t>
  </si>
  <si>
    <t>JOGADOR 2</t>
  </si>
  <si>
    <t>JOGADOR 3</t>
  </si>
  <si>
    <t>JOGADOR 4</t>
  </si>
  <si>
    <t>RESERVA 1</t>
  </si>
  <si>
    <t>RESERVA 3</t>
  </si>
  <si>
    <t>RESERVA 4</t>
  </si>
  <si>
    <t>Q</t>
  </si>
  <si>
    <t>LBFF 2020</t>
  </si>
  <si>
    <t>JOGADOR 10</t>
  </si>
  <si>
    <t>UUU</t>
  </si>
  <si>
    <t>PERSONALIZADO</t>
  </si>
  <si>
    <t>ABATES</t>
  </si>
  <si>
    <t>kill</t>
  </si>
  <si>
    <t>classificação</t>
  </si>
  <si>
    <t>teste base</t>
  </si>
  <si>
    <t>teste assistencia</t>
  </si>
  <si>
    <t>assistencia</t>
  </si>
  <si>
    <t>class</t>
  </si>
  <si>
    <t>JOG</t>
  </si>
  <si>
    <t>MÉDIA DE ASSISTENCIA POR MAPA</t>
  </si>
  <si>
    <t>,</t>
  </si>
  <si>
    <t>!</t>
  </si>
  <si>
    <t>SÃO:</t>
  </si>
  <si>
    <t>OS 4 PLAYERS COM MAIS ABATES NO MAPA</t>
  </si>
  <si>
    <t>PARTIDA(S) JOGADA(S) O TIME ACUMULOU UM TOTAL DE</t>
  </si>
  <si>
    <t>FORMULARIO</t>
  </si>
  <si>
    <t>OS 4 PLAYERS COM MELHOR MÉDIA DE ASSISTÊNCIA NO MAPA</t>
  </si>
  <si>
    <t>ASSISTÊNCIA</t>
  </si>
  <si>
    <t>11ª</t>
  </si>
  <si>
    <t>12ª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</si>
</sst>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[h]:mm:ss;@"/>
    <numFmt numFmtId="165" formatCode="0.0"/>
    <numFmt numFmtId="166" formatCode="#,##0.0_ ;\-#,##0.0\ "/>
    <numFmt numFmtId="167" formatCode="00.00%"/>
  </numFmts>
  <fonts count="2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Tahoma"/>
      <family val="2"/>
    </font>
    <font>
      <b/>
      <sz val="14"/>
      <color theme="1"/>
      <name val="Tahoma"/>
      <family val="2"/>
    </font>
    <font>
      <sz val="14"/>
      <color theme="1"/>
      <name val="Aptos Narrow"/>
      <family val="2"/>
      <scheme val="minor"/>
    </font>
    <font>
      <b/>
      <sz val="14"/>
      <color theme="0"/>
      <name val="Tahoma"/>
      <family val="2"/>
    </font>
    <font>
      <sz val="8"/>
      <color theme="1"/>
      <name val="Aptos Narrow"/>
      <family val="2"/>
      <scheme val="minor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sz val="14"/>
      <color theme="1"/>
      <name val="Copperplate Gothic Bold"/>
      <family val="2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mbria Math"/>
      <family val="1"/>
    </font>
    <font>
      <b/>
      <sz val="14"/>
      <color theme="0"/>
      <name val="Copperplate Gothic Bold"/>
      <family val="2"/>
    </font>
    <font>
      <b/>
      <sz val="12"/>
      <color theme="0"/>
      <name val="Tahoma"/>
      <family val="2"/>
    </font>
    <font>
      <b/>
      <sz val="16"/>
      <color theme="0"/>
      <name val="Tahoma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0"/>
      <name val="Tahoma"/>
      <family val="2"/>
    </font>
    <font>
      <b/>
      <sz val="18"/>
      <color theme="1"/>
      <name val="Berlin Sans FB Demi"/>
      <family val="2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0" tint="-0.14999847407452621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1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1"/>
      </bottom>
      <diagonal/>
    </border>
    <border>
      <left style="medium">
        <color theme="0"/>
      </left>
      <right style="medium">
        <color theme="1"/>
      </right>
      <top style="medium">
        <color theme="0"/>
      </top>
      <bottom style="medium">
        <color theme="1"/>
      </bottom>
      <diagonal/>
    </border>
    <border>
      <left style="medium">
        <color theme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1"/>
      </right>
      <top/>
      <bottom style="medium">
        <color theme="0"/>
      </bottom>
      <diagonal/>
    </border>
    <border>
      <left style="medium">
        <color theme="1"/>
      </left>
      <right/>
      <top style="medium">
        <color theme="0"/>
      </top>
      <bottom style="medium">
        <color theme="1"/>
      </bottom>
      <diagonal/>
    </border>
    <border>
      <left/>
      <right style="medium">
        <color theme="0"/>
      </right>
      <top style="medium">
        <color theme="0"/>
      </top>
      <bottom style="medium">
        <color theme="1"/>
      </bottom>
      <diagonal/>
    </border>
    <border>
      <left style="medium">
        <color indexed="64"/>
      </left>
      <right style="thick">
        <color theme="0"/>
      </right>
      <top style="medium">
        <color indexed="64"/>
      </top>
      <bottom style="medium">
        <color indexed="64"/>
      </bottom>
      <diagonal/>
    </border>
    <border>
      <left style="thick">
        <color theme="0"/>
      </left>
      <right style="thick">
        <color theme="0"/>
      </right>
      <top style="medium">
        <color indexed="64"/>
      </top>
      <bottom style="medium">
        <color indexed="64"/>
      </bottom>
      <diagonal/>
    </border>
    <border>
      <left style="thick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theme="0"/>
      </right>
      <top style="medium">
        <color indexed="64"/>
      </top>
      <bottom style="thick">
        <color theme="0"/>
      </bottom>
      <diagonal/>
    </border>
    <border>
      <left style="medium">
        <color indexed="64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medium">
        <color indexed="64"/>
      </left>
      <right style="thick">
        <color theme="0"/>
      </right>
      <top style="thick">
        <color theme="0"/>
      </top>
      <bottom style="medium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medium">
        <color indexed="64"/>
      </bottom>
      <diagonal/>
    </border>
    <border>
      <left style="thick">
        <color theme="0"/>
      </left>
      <right style="medium">
        <color indexed="64"/>
      </right>
      <top/>
      <bottom style="thick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double">
        <color theme="1"/>
      </left>
      <right style="double">
        <color theme="1"/>
      </right>
      <top style="double">
        <color theme="1"/>
      </top>
      <bottom style="double">
        <color theme="1"/>
      </bottom>
      <diagonal/>
    </border>
    <border>
      <left style="thick">
        <color theme="0"/>
      </left>
      <right style="thick">
        <color theme="0"/>
      </right>
      <top/>
      <bottom style="medium">
        <color indexed="64"/>
      </bottom>
      <diagonal/>
    </border>
    <border>
      <left style="thick">
        <color theme="0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119">
    <xf numFmtId="0" fontId="0" fillId="0" borderId="0" xfId="0"/>
    <xf numFmtId="0" fontId="0" fillId="0" borderId="0" xfId="0" applyProtection="1">
      <protection hidden="1"/>
    </xf>
    <xf numFmtId="0" fontId="0" fillId="2" borderId="0" xfId="0" applyFill="1" applyProtection="1">
      <protection hidden="1"/>
    </xf>
    <xf numFmtId="164" fontId="0" fillId="2" borderId="0" xfId="0" applyNumberFormat="1" applyFill="1" applyProtection="1">
      <protection hidden="1"/>
    </xf>
    <xf numFmtId="0" fontId="4" fillId="2" borderId="0" xfId="0" applyFont="1" applyFill="1" applyProtection="1">
      <protection hidden="1"/>
    </xf>
    <xf numFmtId="0" fontId="4" fillId="0" borderId="0" xfId="0" applyFont="1" applyProtection="1"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6" fillId="0" borderId="0" xfId="0" applyFont="1" applyProtection="1">
      <protection hidden="1"/>
    </xf>
    <xf numFmtId="0" fontId="2" fillId="0" borderId="0" xfId="0" applyFont="1" applyAlignment="1" applyProtection="1">
      <alignment horizontal="center" vertical="center"/>
      <protection hidden="1"/>
    </xf>
    <xf numFmtId="2" fontId="2" fillId="0" borderId="0" xfId="0" applyNumberFormat="1" applyFont="1" applyAlignment="1" applyProtection="1">
      <alignment horizontal="center" vertical="center"/>
      <protection hidden="1"/>
    </xf>
    <xf numFmtId="21" fontId="2" fillId="0" borderId="0" xfId="0" applyNumberFormat="1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0" fillId="0" borderId="0" xfId="0" applyProtection="1"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1" fillId="0" borderId="0" xfId="0" applyFont="1" applyProtection="1">
      <protection locked="0" hidden="1"/>
    </xf>
    <xf numFmtId="2" fontId="0" fillId="0" borderId="0" xfId="0" applyNumberFormat="1" applyProtection="1">
      <protection locked="0" hidden="1"/>
    </xf>
    <xf numFmtId="10" fontId="0" fillId="0" borderId="0" xfId="0" applyNumberFormat="1" applyProtection="1">
      <protection locked="0" hidden="1"/>
    </xf>
    <xf numFmtId="2" fontId="0" fillId="0" borderId="0" xfId="0" applyNumberFormat="1" applyAlignment="1" applyProtection="1">
      <alignment horizontal="center"/>
      <protection locked="0" hidden="1"/>
    </xf>
    <xf numFmtId="165" fontId="0" fillId="0" borderId="0" xfId="0" applyNumberFormat="1" applyProtection="1">
      <protection locked="0" hidden="1"/>
    </xf>
    <xf numFmtId="49" fontId="0" fillId="0" borderId="0" xfId="0" applyNumberFormat="1" applyProtection="1">
      <protection locked="0" hidden="1"/>
    </xf>
    <xf numFmtId="0" fontId="12" fillId="0" borderId="0" xfId="0" applyFont="1" applyAlignment="1" applyProtection="1">
      <alignment horizontal="center" vertical="center"/>
      <protection locked="0" hidden="1"/>
    </xf>
    <xf numFmtId="0" fontId="0" fillId="0" borderId="0" xfId="1" applyNumberFormat="1" applyFont="1" applyProtection="1">
      <protection locked="0" hidden="1"/>
    </xf>
    <xf numFmtId="167" fontId="0" fillId="0" borderId="0" xfId="2" applyNumberFormat="1" applyFont="1" applyProtection="1">
      <protection locked="0" hidden="1"/>
    </xf>
    <xf numFmtId="43" fontId="0" fillId="0" borderId="0" xfId="1" applyFont="1" applyProtection="1">
      <protection locked="0" hidden="1"/>
    </xf>
    <xf numFmtId="166" fontId="0" fillId="0" borderId="0" xfId="0" applyNumberFormat="1" applyProtection="1">
      <protection locked="0" hidden="1"/>
    </xf>
    <xf numFmtId="0" fontId="15" fillId="4" borderId="5" xfId="0" applyFont="1" applyFill="1" applyBorder="1" applyAlignment="1" applyProtection="1">
      <alignment horizontal="center" vertical="center"/>
      <protection hidden="1"/>
    </xf>
    <xf numFmtId="0" fontId="2" fillId="5" borderId="5" xfId="0" applyFont="1" applyFill="1" applyBorder="1" applyAlignment="1" applyProtection="1">
      <alignment horizontal="center" vertical="center"/>
      <protection locked="0" hidden="1"/>
    </xf>
    <xf numFmtId="0" fontId="2" fillId="5" borderId="5" xfId="0" applyFont="1" applyFill="1" applyBorder="1" applyAlignment="1" applyProtection="1">
      <alignment horizontal="center" vertical="center"/>
      <protection hidden="1"/>
    </xf>
    <xf numFmtId="21" fontId="2" fillId="5" borderId="5" xfId="0" applyNumberFormat="1" applyFont="1" applyFill="1" applyBorder="1" applyAlignment="1" applyProtection="1">
      <alignment horizontal="center" vertical="center"/>
      <protection locked="0"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locked="0" hidden="1"/>
    </xf>
    <xf numFmtId="0" fontId="15" fillId="2" borderId="1" xfId="0" applyFont="1" applyFill="1" applyBorder="1" applyAlignment="1" applyProtection="1">
      <alignment horizontal="center" vertical="center"/>
      <protection hidden="1"/>
    </xf>
    <xf numFmtId="0" fontId="3" fillId="5" borderId="3" xfId="0" applyFont="1" applyFill="1" applyBorder="1" applyAlignment="1" applyProtection="1">
      <alignment horizontal="center" vertical="center"/>
      <protection hidden="1"/>
    </xf>
    <xf numFmtId="0" fontId="2" fillId="5" borderId="17" xfId="0" applyFont="1" applyFill="1" applyBorder="1" applyAlignment="1" applyProtection="1">
      <alignment horizontal="center" vertical="center"/>
      <protection hidden="1"/>
    </xf>
    <xf numFmtId="0" fontId="2" fillId="5" borderId="18" xfId="0" applyFont="1" applyFill="1" applyBorder="1" applyAlignment="1" applyProtection="1">
      <alignment horizontal="center" vertical="center"/>
      <protection hidden="1"/>
    </xf>
    <xf numFmtId="0" fontId="2" fillId="5" borderId="19" xfId="0" applyFont="1" applyFill="1" applyBorder="1" applyAlignment="1" applyProtection="1">
      <alignment horizontal="center" vertical="center"/>
      <protection hidden="1"/>
    </xf>
    <xf numFmtId="0" fontId="2" fillId="5" borderId="26" xfId="0" applyFont="1" applyFill="1" applyBorder="1" applyAlignment="1" applyProtection="1">
      <alignment horizontal="center" vertical="center"/>
      <protection hidden="1"/>
    </xf>
    <xf numFmtId="2" fontId="2" fillId="5" borderId="6" xfId="0" applyNumberFormat="1" applyFont="1" applyFill="1" applyBorder="1" applyAlignment="1" applyProtection="1">
      <alignment horizontal="center" vertical="center"/>
      <protection hidden="1"/>
    </xf>
    <xf numFmtId="0" fontId="2" fillId="5" borderId="6" xfId="0" applyFont="1" applyFill="1" applyBorder="1" applyAlignment="1" applyProtection="1">
      <alignment horizontal="center" vertical="center"/>
      <protection hidden="1"/>
    </xf>
    <xf numFmtId="21" fontId="2" fillId="5" borderId="6" xfId="0" applyNumberFormat="1" applyFont="1" applyFill="1" applyBorder="1" applyAlignment="1" applyProtection="1">
      <alignment horizontal="center" vertical="center"/>
      <protection hidden="1"/>
    </xf>
    <xf numFmtId="0" fontId="2" fillId="5" borderId="30" xfId="0" applyFont="1" applyFill="1" applyBorder="1" applyAlignment="1" applyProtection="1">
      <alignment horizontal="center" vertical="center"/>
      <protection hidden="1"/>
    </xf>
    <xf numFmtId="0" fontId="2" fillId="5" borderId="27" xfId="0" applyFont="1" applyFill="1" applyBorder="1" applyAlignment="1" applyProtection="1">
      <alignment horizontal="center" vertical="center"/>
      <protection hidden="1"/>
    </xf>
    <xf numFmtId="2" fontId="2" fillId="5" borderId="5" xfId="0" applyNumberFormat="1" applyFont="1" applyFill="1" applyBorder="1" applyAlignment="1" applyProtection="1">
      <alignment horizontal="center" vertical="center"/>
      <protection hidden="1"/>
    </xf>
    <xf numFmtId="21" fontId="2" fillId="5" borderId="5" xfId="0" applyNumberFormat="1" applyFont="1" applyFill="1" applyBorder="1" applyAlignment="1" applyProtection="1">
      <alignment horizontal="center" vertical="center"/>
      <protection hidden="1"/>
    </xf>
    <xf numFmtId="0" fontId="2" fillId="5" borderId="28" xfId="0" applyFont="1" applyFill="1" applyBorder="1" applyAlignment="1" applyProtection="1">
      <alignment horizontal="center" vertical="center"/>
      <protection hidden="1"/>
    </xf>
    <xf numFmtId="2" fontId="2" fillId="5" borderId="29" xfId="0" applyNumberFormat="1" applyFont="1" applyFill="1" applyBorder="1" applyAlignment="1" applyProtection="1">
      <alignment horizontal="center" vertical="center"/>
      <protection hidden="1"/>
    </xf>
    <xf numFmtId="0" fontId="2" fillId="5" borderId="29" xfId="0" applyFont="1" applyFill="1" applyBorder="1" applyAlignment="1" applyProtection="1">
      <alignment horizontal="center" vertical="center"/>
      <protection hidden="1"/>
    </xf>
    <xf numFmtId="21" fontId="2" fillId="5" borderId="29" xfId="0" applyNumberFormat="1" applyFont="1" applyFill="1" applyBorder="1" applyAlignment="1" applyProtection="1">
      <alignment horizontal="center" vertical="center"/>
      <protection hidden="1"/>
    </xf>
    <xf numFmtId="0" fontId="2" fillId="5" borderId="22" xfId="0" applyFont="1" applyFill="1" applyBorder="1" applyAlignment="1" applyProtection="1">
      <alignment horizontal="center" vertical="center"/>
      <protection hidden="1"/>
    </xf>
    <xf numFmtId="0" fontId="2" fillId="5" borderId="25" xfId="0" applyFont="1" applyFill="1" applyBorder="1" applyAlignment="1" applyProtection="1">
      <alignment horizontal="center" vertical="center"/>
      <protection hidden="1"/>
    </xf>
    <xf numFmtId="0" fontId="2" fillId="5" borderId="23" xfId="0" applyFont="1" applyFill="1" applyBorder="1" applyAlignment="1" applyProtection="1">
      <alignment horizontal="center" vertical="center"/>
      <protection hidden="1"/>
    </xf>
    <xf numFmtId="0" fontId="2" fillId="7" borderId="8" xfId="0" applyFont="1" applyFill="1" applyBorder="1" applyAlignment="1" applyProtection="1">
      <alignment horizontal="center" vertical="center"/>
      <protection hidden="1"/>
    </xf>
    <xf numFmtId="0" fontId="2" fillId="7" borderId="7" xfId="0" applyFont="1" applyFill="1" applyBorder="1" applyAlignment="1" applyProtection="1">
      <alignment horizontal="center" vertical="center"/>
      <protection hidden="1"/>
    </xf>
    <xf numFmtId="0" fontId="2" fillId="9" borderId="10" xfId="0" applyFont="1" applyFill="1" applyBorder="1" applyAlignment="1" applyProtection="1">
      <alignment horizontal="center" vertical="center"/>
      <protection hidden="1"/>
    </xf>
    <xf numFmtId="0" fontId="2" fillId="9" borderId="11" xfId="0" applyFont="1" applyFill="1" applyBorder="1" applyAlignment="1" applyProtection="1">
      <alignment horizontal="center" vertical="center"/>
      <protection hidden="1"/>
    </xf>
    <xf numFmtId="0" fontId="15" fillId="2" borderId="33" xfId="0" applyFont="1" applyFill="1" applyBorder="1" applyAlignment="1" applyProtection="1">
      <alignment horizontal="center" vertical="center"/>
      <protection hidden="1"/>
    </xf>
    <xf numFmtId="0" fontId="2" fillId="6" borderId="33" xfId="0" applyFont="1" applyFill="1" applyBorder="1" applyAlignment="1" applyProtection="1">
      <alignment horizontal="center" vertical="center"/>
      <protection locked="0" hidden="1"/>
    </xf>
    <xf numFmtId="0" fontId="2" fillId="5" borderId="33" xfId="0" applyFont="1" applyFill="1" applyBorder="1" applyAlignment="1" applyProtection="1">
      <alignment horizontal="center" vertical="center"/>
      <protection locked="0" hidden="1"/>
    </xf>
    <xf numFmtId="165" fontId="2" fillId="5" borderId="33" xfId="0" applyNumberFormat="1" applyFont="1" applyFill="1" applyBorder="1" applyAlignment="1" applyProtection="1">
      <alignment horizontal="center" vertical="center"/>
      <protection hidden="1"/>
    </xf>
    <xf numFmtId="0" fontId="2" fillId="10" borderId="33" xfId="0" applyFont="1" applyFill="1" applyBorder="1" applyAlignment="1" applyProtection="1">
      <alignment horizontal="center" vertical="center"/>
      <protection hidden="1"/>
    </xf>
    <xf numFmtId="165" fontId="2" fillId="10" borderId="33" xfId="0" applyNumberFormat="1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/>
      <protection hidden="1"/>
    </xf>
    <xf numFmtId="0" fontId="1" fillId="11" borderId="2" xfId="0" applyFont="1" applyFill="1" applyBorder="1" applyAlignment="1" applyProtection="1">
      <alignment horizontal="center" vertical="center"/>
      <protection hidden="1"/>
    </xf>
    <xf numFmtId="0" fontId="1" fillId="0" borderId="0" xfId="0" applyFont="1"/>
    <xf numFmtId="0" fontId="0" fillId="0" borderId="0" xfId="0" applyAlignment="1">
      <alignment horizontal="center" vertical="center"/>
    </xf>
    <xf numFmtId="0" fontId="1" fillId="12" borderId="37" xfId="0" applyFont="1" applyFill="1" applyBorder="1" applyAlignment="1">
      <alignment horizontal="center" vertical="center"/>
    </xf>
    <xf numFmtId="0" fontId="0" fillId="12" borderId="37" xfId="0" applyFill="1" applyBorder="1" applyAlignment="1">
      <alignment horizontal="center" vertical="center"/>
    </xf>
    <xf numFmtId="0" fontId="0" fillId="12" borderId="38" xfId="0" applyFill="1" applyBorder="1" applyAlignment="1">
      <alignment horizontal="center" vertical="center"/>
    </xf>
    <xf numFmtId="2" fontId="0" fillId="0" borderId="0" xfId="0" applyNumberFormat="1" applyAlignment="1" applyProtection="1">
      <alignment horizontal="center" vertical="center"/>
      <protection hidden="1"/>
    </xf>
    <xf numFmtId="2" fontId="0" fillId="0" borderId="0" xfId="0" applyNumberFormat="1" applyProtection="1">
      <protection hidden="1"/>
    </xf>
    <xf numFmtId="0" fontId="18" fillId="0" borderId="0" xfId="0" applyFont="1"/>
    <xf numFmtId="0" fontId="18" fillId="0" borderId="0" xfId="0" applyFont="1" applyAlignment="1">
      <alignment horizontal="center" vertical="center"/>
    </xf>
    <xf numFmtId="0" fontId="19" fillId="0" borderId="0" xfId="0" applyFont="1" applyAlignment="1" applyProtection="1">
      <alignment horizontal="center" vertical="center"/>
      <protection hidden="1"/>
    </xf>
    <xf numFmtId="2" fontId="1" fillId="0" borderId="0" xfId="0" applyNumberFormat="1" applyFont="1" applyAlignment="1" applyProtection="1">
      <alignment horizontal="center" vertical="center"/>
      <protection hidden="1"/>
    </xf>
    <xf numFmtId="0" fontId="20" fillId="13" borderId="39" xfId="0" applyFont="1" applyFill="1" applyBorder="1" applyAlignment="1" applyProtection="1">
      <alignment horizontal="center" vertical="center"/>
      <protection hidden="1"/>
    </xf>
    <xf numFmtId="0" fontId="7" fillId="12" borderId="40" xfId="0" applyFont="1" applyFill="1" applyBorder="1" applyAlignment="1" applyProtection="1">
      <alignment horizontal="center" vertical="center"/>
      <protection locked="0"/>
    </xf>
    <xf numFmtId="0" fontId="20" fillId="13" borderId="41" xfId="0" applyFont="1" applyFill="1" applyBorder="1" applyAlignment="1" applyProtection="1">
      <alignment horizontal="center" vertical="center"/>
      <protection locked="0"/>
    </xf>
    <xf numFmtId="0" fontId="2" fillId="11" borderId="2" xfId="0" applyFont="1" applyFill="1" applyBorder="1" applyAlignment="1" applyProtection="1">
      <alignment horizontal="center" vertical="center"/>
      <protection hidden="1"/>
    </xf>
    <xf numFmtId="0" fontId="2" fillId="11" borderId="4" xfId="0" applyFont="1" applyFill="1" applyBorder="1" applyAlignment="1" applyProtection="1">
      <alignment horizontal="center" vertical="center"/>
      <protection hidden="1"/>
    </xf>
    <xf numFmtId="0" fontId="21" fillId="0" borderId="0" xfId="0" applyFont="1" applyAlignment="1" applyProtection="1">
      <alignment horizontal="center" vertical="center"/>
      <protection locked="0" hidden="1"/>
    </xf>
    <xf numFmtId="0" fontId="2" fillId="5" borderId="42" xfId="0" applyFont="1" applyFill="1" applyBorder="1" applyAlignment="1" applyProtection="1">
      <alignment horizontal="center" vertical="center"/>
      <protection locked="0" hidden="1"/>
    </xf>
    <xf numFmtId="0" fontId="15" fillId="4" borderId="43" xfId="0" applyFont="1" applyFill="1" applyBorder="1" applyAlignment="1" applyProtection="1">
      <alignment horizontal="center" vertical="center"/>
      <protection hidden="1"/>
    </xf>
    <xf numFmtId="0" fontId="2" fillId="5" borderId="43" xfId="0" applyFont="1" applyFill="1" applyBorder="1" applyAlignment="1" applyProtection="1">
      <alignment horizontal="center" vertical="center"/>
      <protection hidden="1"/>
    </xf>
    <xf numFmtId="0" fontId="5" fillId="3" borderId="1" xfId="0" applyFont="1" applyFill="1" applyBorder="1" applyAlignment="1" applyProtection="1">
      <alignment horizontal="center" vertical="center"/>
      <protection locked="0" hidden="1"/>
    </xf>
    <xf numFmtId="0" fontId="5" fillId="3" borderId="2" xfId="0" applyFont="1" applyFill="1" applyBorder="1" applyAlignment="1" applyProtection="1">
      <alignment horizontal="center" vertical="center"/>
      <protection locked="0" hidden="1"/>
    </xf>
    <xf numFmtId="0" fontId="14" fillId="4" borderId="34" xfId="0" applyFont="1" applyFill="1" applyBorder="1" applyAlignment="1" applyProtection="1">
      <alignment horizontal="center" vertical="center"/>
      <protection hidden="1"/>
    </xf>
    <xf numFmtId="0" fontId="14" fillId="4" borderId="35" xfId="0" applyFont="1" applyFill="1" applyBorder="1" applyAlignment="1" applyProtection="1">
      <alignment horizontal="center" vertical="center"/>
      <protection hidden="1"/>
    </xf>
    <xf numFmtId="0" fontId="14" fillId="4" borderId="36" xfId="0" applyFont="1" applyFill="1" applyBorder="1" applyAlignment="1" applyProtection="1">
      <alignment horizontal="center" vertical="center"/>
      <protection hidden="1"/>
    </xf>
    <xf numFmtId="0" fontId="14" fillId="4" borderId="5" xfId="0" applyFont="1" applyFill="1" applyBorder="1" applyAlignment="1" applyProtection="1">
      <alignment horizontal="center" vertical="center"/>
      <protection hidden="1"/>
    </xf>
    <xf numFmtId="0" fontId="16" fillId="2" borderId="31" xfId="0" applyFont="1" applyFill="1" applyBorder="1" applyAlignment="1" applyProtection="1">
      <alignment horizontal="center" vertical="center"/>
      <protection hidden="1"/>
    </xf>
    <xf numFmtId="0" fontId="16" fillId="2" borderId="32" xfId="0" applyFont="1" applyFill="1" applyBorder="1" applyAlignment="1" applyProtection="1">
      <alignment horizontal="center" vertical="center"/>
      <protection hidden="1"/>
    </xf>
    <xf numFmtId="0" fontId="5" fillId="3" borderId="31" xfId="0" applyFont="1" applyFill="1" applyBorder="1" applyAlignment="1" applyProtection="1">
      <alignment horizontal="center" vertical="center"/>
      <protection locked="0" hidden="1"/>
    </xf>
    <xf numFmtId="0" fontId="5" fillId="3" borderId="32" xfId="0" applyFont="1" applyFill="1" applyBorder="1" applyAlignment="1" applyProtection="1">
      <alignment horizontal="center" vertical="center"/>
      <protection locked="0" hidden="1"/>
    </xf>
    <xf numFmtId="0" fontId="5" fillId="3" borderId="20" xfId="0" applyFont="1" applyFill="1" applyBorder="1" applyAlignment="1" applyProtection="1">
      <alignment horizontal="center"/>
      <protection hidden="1"/>
    </xf>
    <xf numFmtId="0" fontId="5" fillId="3" borderId="21" xfId="0" applyFont="1" applyFill="1" applyBorder="1" applyAlignment="1" applyProtection="1">
      <alignment horizontal="center"/>
      <protection hidden="1"/>
    </xf>
    <xf numFmtId="0" fontId="14" fillId="4" borderId="3" xfId="0" applyFont="1" applyFill="1" applyBorder="1" applyAlignment="1" applyProtection="1">
      <alignment horizontal="center" vertical="center"/>
      <protection hidden="1"/>
    </xf>
    <xf numFmtId="0" fontId="14" fillId="4" borderId="24" xfId="0" applyFont="1" applyFill="1" applyBorder="1" applyAlignment="1" applyProtection="1">
      <alignment horizontal="center" vertical="center"/>
      <protection hidden="1"/>
    </xf>
    <xf numFmtId="0" fontId="14" fillId="4" borderId="4" xfId="0" applyFont="1" applyFill="1" applyBorder="1" applyAlignment="1" applyProtection="1">
      <alignment horizontal="center" vertical="center"/>
      <protection hidden="1"/>
    </xf>
    <xf numFmtId="0" fontId="15" fillId="4" borderId="22" xfId="0" applyFont="1" applyFill="1" applyBorder="1" applyAlignment="1" applyProtection="1">
      <alignment horizontal="center" vertical="center"/>
      <protection hidden="1"/>
    </xf>
    <xf numFmtId="0" fontId="15" fillId="4" borderId="23" xfId="0" applyFont="1" applyFill="1" applyBorder="1" applyAlignment="1" applyProtection="1">
      <alignment horizontal="center" vertical="center"/>
      <protection hidden="1"/>
    </xf>
    <xf numFmtId="0" fontId="15" fillId="8" borderId="15" xfId="0" applyFont="1" applyFill="1" applyBorder="1" applyAlignment="1" applyProtection="1">
      <alignment horizontal="center" vertical="center"/>
      <protection hidden="1"/>
    </xf>
    <xf numFmtId="0" fontId="15" fillId="8" borderId="16" xfId="0" applyFont="1" applyFill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2" fontId="13" fillId="0" borderId="0" xfId="0" applyNumberFormat="1" applyFont="1" applyAlignment="1" applyProtection="1">
      <alignment horizontal="center" vertical="center"/>
      <protection locked="0" hidden="1"/>
    </xf>
    <xf numFmtId="0" fontId="2" fillId="5" borderId="44" xfId="0" applyFont="1" applyFill="1" applyBorder="1" applyAlignment="1" applyProtection="1">
      <alignment horizontal="center" vertical="center"/>
      <protection hidden="1"/>
    </xf>
    <xf numFmtId="2" fontId="2" fillId="5" borderId="44" xfId="0" applyNumberFormat="1" applyFont="1" applyFill="1" applyBorder="1" applyAlignment="1" applyProtection="1">
      <alignment horizontal="center" vertical="center"/>
      <protection hidden="1"/>
    </xf>
    <xf numFmtId="21" fontId="2" fillId="5" borderId="44" xfId="0" applyNumberFormat="1" applyFont="1" applyFill="1" applyBorder="1" applyAlignment="1" applyProtection="1">
      <alignment horizontal="center" vertical="center"/>
      <protection hidden="1"/>
    </xf>
    <xf numFmtId="0" fontId="2" fillId="5" borderId="45" xfId="0" applyFont="1" applyFill="1" applyBorder="1" applyAlignment="1" applyProtection="1">
      <alignment horizontal="center" vertical="center"/>
      <protection hidden="1"/>
    </xf>
    <xf numFmtId="0" fontId="2" fillId="7" borderId="0" xfId="0" applyFont="1" applyFill="1" applyAlignment="1" applyProtection="1">
      <alignment horizontal="center" vertical="center"/>
      <protection hidden="1"/>
    </xf>
    <xf numFmtId="0" fontId="2" fillId="5" borderId="12" xfId="0" applyFont="1" applyFill="1" applyBorder="1" applyAlignment="1" applyProtection="1">
      <alignment horizontal="center" vertical="center"/>
      <protection hidden="1"/>
    </xf>
    <xf numFmtId="0" fontId="2" fillId="5" borderId="13" xfId="0" applyFont="1" applyFill="1" applyBorder="1" applyAlignment="1" applyProtection="1">
      <alignment horizontal="center" vertical="center"/>
      <protection hidden="1"/>
    </xf>
    <xf numFmtId="0" fontId="2" fillId="5" borderId="14" xfId="0" applyFont="1" applyFill="1" applyBorder="1" applyAlignment="1" applyProtection="1">
      <alignment horizontal="center" vertical="center"/>
      <protection hidden="1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FF0066"/>
      <color rgb="FFFF6600"/>
      <color rgb="FFEB5603"/>
      <color rgb="FF863D26"/>
      <color rgb="FFFF9933"/>
      <color rgb="FF6600CC"/>
      <color rgb="FFD7160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alcChain" Target="calcChain.xml"/><Relationship Id="rId4" Type="http://schemas.openxmlformats.org/officeDocument/2006/relationships/theme" Target="theme/theme1.xml"/><Relationship Id="rId9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ln>
                  <a:solidFill>
                    <a:schemeClr val="tx1"/>
                  </a:solidFill>
                </a:ln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  <a:reflection blurRad="6350" stA="55000" endA="300" endPos="45500" dir="5400000" sy="-100000" algn="bl" rotWithShape="0"/>
                </a:effectLst>
                <a:latin typeface="Britannic Bold" panose="020B090306070302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pt-BR" sz="2400">
                <a:ln>
                  <a:solidFill>
                    <a:schemeClr val="tx1"/>
                  </a:solidFill>
                </a:ln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  <a:reflection blurRad="6350" stA="55000" endA="300" endPos="45500" dir="5400000" sy="-100000" algn="bl" rotWithShape="0"/>
                </a:effectLst>
                <a:latin typeface="Britannic Bold" panose="020B0903060703020204" pitchFamily="34" charset="0"/>
              </a:rPr>
              <a:t>ABATES POR MAPA</a:t>
            </a:r>
          </a:p>
        </c:rich>
      </c:tx>
      <c:layout>
        <c:manualLayout>
          <c:xMode val="edge"/>
          <c:yMode val="edge"/>
          <c:x val="0.39288183724385206"/>
          <c:y val="7.2911849539093352E-3"/>
        </c:manualLayout>
      </c:layout>
      <c:overlay val="0"/>
      <c:spPr>
        <a:noFill/>
        <a:ln>
          <a:noFill/>
        </a:ln>
        <a:effectLst>
          <a:glow>
            <a:schemeClr val="accent1">
              <a:alpha val="40000"/>
            </a:schemeClr>
          </a:glow>
          <a:innerShdw blurRad="114300">
            <a:prstClr val="black"/>
          </a:innerShdw>
          <a:softEdge rad="0"/>
        </a:effectLst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ln>
                <a:solidFill>
                  <a:schemeClr val="tx1"/>
                </a:solidFill>
              </a:ln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  <a:reflection blurRad="6350" stA="55000" endA="300" endPos="45500" dir="5400000" sy="-100000" algn="bl" rotWithShape="0"/>
              </a:effectLst>
              <a:latin typeface="Britannic Bold" panose="020B090306070302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894306325138177E-2"/>
          <c:y val="0.13105082927253628"/>
          <c:w val="0.95159593967050016"/>
          <c:h val="0.634317111577966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'DADOS DO TIME'!$D$4</c:f>
              <c:strCache>
                <c:ptCount val="1"/>
                <c:pt idx="0">
                  <c:v>BERMUDA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>
                  <a:alpha val="97000"/>
                </a:schemeClr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'DADOS DO TIME'!$C$5:$C$14</c15:sqref>
                  </c15:fullRef>
                </c:ext>
              </c:extLst>
              <c:f>'DADOS DO TIME'!$C$7:$C$14</c:f>
              <c:strCache>
                <c:ptCount val="8"/>
                <c:pt idx="0">
                  <c:v>JOGADOR 10</c:v>
                </c:pt>
                <c:pt idx="1">
                  <c:v>JOGADOR 2</c:v>
                </c:pt>
                <c:pt idx="2">
                  <c:v>JOGADOR 3</c:v>
                </c:pt>
                <c:pt idx="3">
                  <c:v>JOGADOR 4</c:v>
                </c:pt>
                <c:pt idx="4">
                  <c:v>RESERVA 1</c:v>
                </c:pt>
                <c:pt idx="5">
                  <c:v>UUU</c:v>
                </c:pt>
                <c:pt idx="6">
                  <c:v>RESERVA 3</c:v>
                </c:pt>
                <c:pt idx="7">
                  <c:v>RESERVA 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'DADOS DO TIME'!$D$5:$D$14</c15:sqref>
                  </c15:fullRef>
                </c:ext>
              </c:extLst>
              <c:f>'DADOS DO TIME'!$D$7:$D$14</c:f>
              <c:numCache>
                <c:formatCode>General</c:formatCode>
                <c:ptCount val="8"/>
                <c:pt idx="0">
                  <c:v>8</c:v>
                </c:pt>
                <c:pt idx="1">
                  <c:v>5</c:v>
                </c:pt>
                <c:pt idx="2">
                  <c:v>1</c:v>
                </c:pt>
                <c:pt idx="3">
                  <c:v>6</c:v>
                </c:pt>
                <c:pt idx="4">
                  <c:v>5</c:v>
                </c:pt>
                <c:pt idx="5">
                  <c:v>2</c:v>
                </c:pt>
                <c:pt idx="6">
                  <c:v>2</c:v>
                </c:pt>
                <c:pt idx="7">
                  <c:v>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AA14-47BE-9C6D-6DD8F7FAB779}"/>
            </c:ext>
          </c:extLst>
        </c:ser>
        <c:ser>
          <c:idx val="1"/>
          <c:order val="1"/>
          <c:tx>
            <c:strRef>
              <c:f>'DADOS DO TIME'!$E$4</c:f>
              <c:strCache>
                <c:ptCount val="1"/>
                <c:pt idx="0">
                  <c:v>PURGATÓRIO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'DADOS DO TIME'!$C$5:$C$14</c15:sqref>
                  </c15:fullRef>
                </c:ext>
              </c:extLst>
              <c:f>'DADOS DO TIME'!$C$7:$C$14</c:f>
              <c:strCache>
                <c:ptCount val="8"/>
                <c:pt idx="0">
                  <c:v>JOGADOR 10</c:v>
                </c:pt>
                <c:pt idx="1">
                  <c:v>JOGADOR 2</c:v>
                </c:pt>
                <c:pt idx="2">
                  <c:v>JOGADOR 3</c:v>
                </c:pt>
                <c:pt idx="3">
                  <c:v>JOGADOR 4</c:v>
                </c:pt>
                <c:pt idx="4">
                  <c:v>RESERVA 1</c:v>
                </c:pt>
                <c:pt idx="5">
                  <c:v>UUU</c:v>
                </c:pt>
                <c:pt idx="6">
                  <c:v>RESERVA 3</c:v>
                </c:pt>
                <c:pt idx="7">
                  <c:v>RESERVA 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'DADOS DO TIME'!$E$5:$E$14</c15:sqref>
                  </c15:fullRef>
                </c:ext>
              </c:extLst>
              <c:f>'DADOS DO TIME'!$E$7:$E$14</c:f>
              <c:numCache>
                <c:formatCode>General</c:formatCode>
                <c:ptCount val="8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6</c:v>
                </c:pt>
                <c:pt idx="4">
                  <c:v>5</c:v>
                </c:pt>
                <c:pt idx="5">
                  <c:v>7</c:v>
                </c:pt>
                <c:pt idx="6">
                  <c:v>3</c:v>
                </c:pt>
                <c:pt idx="7">
                  <c:v>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AA14-47BE-9C6D-6DD8F7FAB779}"/>
            </c:ext>
          </c:extLst>
        </c:ser>
        <c:ser>
          <c:idx val="2"/>
          <c:order val="2"/>
          <c:tx>
            <c:strRef>
              <c:f>'DADOS DO TIME'!$F$4</c:f>
              <c:strCache>
                <c:ptCount val="1"/>
                <c:pt idx="0">
                  <c:v>KALAHARI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'DADOS DO TIME'!$C$5:$C$14</c15:sqref>
                  </c15:fullRef>
                </c:ext>
              </c:extLst>
              <c:f>'DADOS DO TIME'!$C$7:$C$14</c:f>
              <c:strCache>
                <c:ptCount val="8"/>
                <c:pt idx="0">
                  <c:v>JOGADOR 10</c:v>
                </c:pt>
                <c:pt idx="1">
                  <c:v>JOGADOR 2</c:v>
                </c:pt>
                <c:pt idx="2">
                  <c:v>JOGADOR 3</c:v>
                </c:pt>
                <c:pt idx="3">
                  <c:v>JOGADOR 4</c:v>
                </c:pt>
                <c:pt idx="4">
                  <c:v>RESERVA 1</c:v>
                </c:pt>
                <c:pt idx="5">
                  <c:v>UUU</c:v>
                </c:pt>
                <c:pt idx="6">
                  <c:v>RESERVA 3</c:v>
                </c:pt>
                <c:pt idx="7">
                  <c:v>RESERVA 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'DADOS DO TIME'!$F$5:$F$14</c15:sqref>
                  </c15:fullRef>
                </c:ext>
              </c:extLst>
              <c:f>'DADOS DO TIME'!$F$7:$F$14</c:f>
              <c:numCache>
                <c:formatCode>General</c:formatCode>
                <c:ptCount val="8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4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14-47BE-9C6D-6DD8F7FAB779}"/>
            </c:ext>
          </c:extLst>
        </c:ser>
        <c:ser>
          <c:idx val="3"/>
          <c:order val="3"/>
          <c:tx>
            <c:strRef>
              <c:f>'DADOS DO TIME'!$G$4</c:f>
              <c:strCache>
                <c:ptCount val="1"/>
                <c:pt idx="0">
                  <c:v>NOVA TERRA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'DADOS DO TIME'!$C$5:$C$14</c15:sqref>
                  </c15:fullRef>
                </c:ext>
              </c:extLst>
              <c:f>'DADOS DO TIME'!$C$7:$C$14</c:f>
              <c:strCache>
                <c:ptCount val="8"/>
                <c:pt idx="0">
                  <c:v>JOGADOR 10</c:v>
                </c:pt>
                <c:pt idx="1">
                  <c:v>JOGADOR 2</c:v>
                </c:pt>
                <c:pt idx="2">
                  <c:v>JOGADOR 3</c:v>
                </c:pt>
                <c:pt idx="3">
                  <c:v>JOGADOR 4</c:v>
                </c:pt>
                <c:pt idx="4">
                  <c:v>RESERVA 1</c:v>
                </c:pt>
                <c:pt idx="5">
                  <c:v>UUU</c:v>
                </c:pt>
                <c:pt idx="6">
                  <c:v>RESERVA 3</c:v>
                </c:pt>
                <c:pt idx="7">
                  <c:v>RESERVA 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'DADOS DO TIME'!$G$5:$G$14</c15:sqref>
                  </c15:fullRef>
                </c:ext>
              </c:extLst>
              <c:f>'DADOS DO TIME'!$G$7:$G$14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5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14-47BE-9C6D-6DD8F7FAB779}"/>
            </c:ext>
          </c:extLst>
        </c:ser>
        <c:ser>
          <c:idx val="4"/>
          <c:order val="4"/>
          <c:tx>
            <c:strRef>
              <c:f>'DADOS DO TIME'!$H$4</c:f>
              <c:strCache>
                <c:ptCount val="1"/>
                <c:pt idx="0">
                  <c:v>ALPINE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'DADOS DO TIME'!$C$5:$C$14</c15:sqref>
                  </c15:fullRef>
                </c:ext>
              </c:extLst>
              <c:f>'DADOS DO TIME'!$C$7:$C$14</c:f>
              <c:strCache>
                <c:ptCount val="8"/>
                <c:pt idx="0">
                  <c:v>JOGADOR 10</c:v>
                </c:pt>
                <c:pt idx="1">
                  <c:v>JOGADOR 2</c:v>
                </c:pt>
                <c:pt idx="2">
                  <c:v>JOGADOR 3</c:v>
                </c:pt>
                <c:pt idx="3">
                  <c:v>JOGADOR 4</c:v>
                </c:pt>
                <c:pt idx="4">
                  <c:v>RESERVA 1</c:v>
                </c:pt>
                <c:pt idx="5">
                  <c:v>UUU</c:v>
                </c:pt>
                <c:pt idx="6">
                  <c:v>RESERVA 3</c:v>
                </c:pt>
                <c:pt idx="7">
                  <c:v>RESERVA 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'DADOS DO TIME'!$H$5:$H$14</c15:sqref>
                  </c15:fullRef>
                </c:ext>
              </c:extLst>
              <c:f>'DADOS DO TIME'!$H$7:$H$14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6</c:v>
                </c:pt>
                <c:pt idx="4">
                  <c:v>1</c:v>
                </c:pt>
                <c:pt idx="5">
                  <c:v>1</c:v>
                </c:pt>
                <c:pt idx="6">
                  <c:v>5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14-47BE-9C6D-6DD8F7FAB779}"/>
            </c:ext>
          </c:extLst>
        </c:ser>
        <c:ser>
          <c:idx val="5"/>
          <c:order val="5"/>
          <c:tx>
            <c:strRef>
              <c:f>'DADOS DO TIME'!$I$4</c:f>
              <c:strCache>
                <c:ptCount val="1"/>
                <c:pt idx="0">
                  <c:v>SOLARA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'DADOS DO TIME'!$C$5:$C$14</c15:sqref>
                  </c15:fullRef>
                </c:ext>
              </c:extLst>
              <c:f>'DADOS DO TIME'!$C$7:$C$14</c:f>
              <c:strCache>
                <c:ptCount val="8"/>
                <c:pt idx="0">
                  <c:v>JOGADOR 10</c:v>
                </c:pt>
                <c:pt idx="1">
                  <c:v>JOGADOR 2</c:v>
                </c:pt>
                <c:pt idx="2">
                  <c:v>JOGADOR 3</c:v>
                </c:pt>
                <c:pt idx="3">
                  <c:v>JOGADOR 4</c:v>
                </c:pt>
                <c:pt idx="4">
                  <c:v>RESERVA 1</c:v>
                </c:pt>
                <c:pt idx="5">
                  <c:v>UUU</c:v>
                </c:pt>
                <c:pt idx="6">
                  <c:v>RESERVA 3</c:v>
                </c:pt>
                <c:pt idx="7">
                  <c:v>RESERVA 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'DADOS DO TIME'!$I$5:$I$14</c15:sqref>
                  </c15:fullRef>
                </c:ext>
              </c:extLst>
              <c:f>'DADOS DO TIME'!$I$7:$I$14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8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A14-47BE-9C6D-6DD8F7FAB779}"/>
            </c:ext>
          </c:extLst>
        </c:ser>
        <c:ser>
          <c:idx val="6"/>
          <c:order val="6"/>
          <c:tx>
            <c:strRef>
              <c:f>'DADOS DO TIME'!$J$4</c:f>
              <c:strCache>
                <c:ptCount val="1"/>
                <c:pt idx="0">
                  <c:v>BERMUDA</c:v>
                </c:pt>
              </c:strCache>
            </c:strRef>
          </c:tx>
          <c:spPr>
            <a:solidFill>
              <a:srgbClr val="FF006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'DADOS DO TIME'!$C$5:$C$14</c15:sqref>
                  </c15:fullRef>
                </c:ext>
              </c:extLst>
              <c:f>'DADOS DO TIME'!$C$7:$C$14</c:f>
              <c:strCache>
                <c:ptCount val="8"/>
                <c:pt idx="0">
                  <c:v>JOGADOR 10</c:v>
                </c:pt>
                <c:pt idx="1">
                  <c:v>JOGADOR 2</c:v>
                </c:pt>
                <c:pt idx="2">
                  <c:v>JOGADOR 3</c:v>
                </c:pt>
                <c:pt idx="3">
                  <c:v>JOGADOR 4</c:v>
                </c:pt>
                <c:pt idx="4">
                  <c:v>RESERVA 1</c:v>
                </c:pt>
                <c:pt idx="5">
                  <c:v>UUU</c:v>
                </c:pt>
                <c:pt idx="6">
                  <c:v>RESERVA 3</c:v>
                </c:pt>
                <c:pt idx="7">
                  <c:v>RESERVA 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'DADOS DO TIME'!$J$5:$J$14</c15:sqref>
                  </c15:fullRef>
                </c:ext>
              </c:extLst>
              <c:f>'DADOS DO TIME'!$J$7:$J$14</c:f>
              <c:numCache>
                <c:formatCode>General</c:formatCode>
                <c:ptCount val="8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A14-47BE-9C6D-6DD8F7FAB779}"/>
            </c:ext>
          </c:extLst>
        </c:ser>
        <c:ser>
          <c:idx val="7"/>
          <c:order val="7"/>
          <c:tx>
            <c:strRef>
              <c:f>'DADOS DO TIME'!$K$4</c:f>
              <c:strCache>
                <c:ptCount val="1"/>
                <c:pt idx="0">
                  <c:v>PURGATÓRIO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'DADOS DO TIME'!$C$5:$C$14</c15:sqref>
                  </c15:fullRef>
                </c:ext>
              </c:extLst>
              <c:f>'DADOS DO TIME'!$C$7:$C$14</c:f>
              <c:strCache>
                <c:ptCount val="8"/>
                <c:pt idx="0">
                  <c:v>JOGADOR 10</c:v>
                </c:pt>
                <c:pt idx="1">
                  <c:v>JOGADOR 2</c:v>
                </c:pt>
                <c:pt idx="2">
                  <c:v>JOGADOR 3</c:v>
                </c:pt>
                <c:pt idx="3">
                  <c:v>JOGADOR 4</c:v>
                </c:pt>
                <c:pt idx="4">
                  <c:v>RESERVA 1</c:v>
                </c:pt>
                <c:pt idx="5">
                  <c:v>UUU</c:v>
                </c:pt>
                <c:pt idx="6">
                  <c:v>RESERVA 3</c:v>
                </c:pt>
                <c:pt idx="7">
                  <c:v>RESERVA 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'DADOS DO TIME'!$K$5:$K$14</c15:sqref>
                  </c15:fullRef>
                </c:ext>
              </c:extLst>
              <c:f>'DADOS DO TIME'!$K$7:$K$14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A14-47BE-9C6D-6DD8F7FAB779}"/>
            </c:ext>
          </c:extLst>
        </c:ser>
        <c:ser>
          <c:idx val="10"/>
          <c:order val="8"/>
          <c:tx>
            <c:strRef>
              <c:f>'DADOS DO TIME'!$L$4</c:f>
              <c:strCache>
                <c:ptCount val="1"/>
                <c:pt idx="0">
                  <c:v>KALAHARI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'DADOS DO TIME'!$C$5:$C$14</c15:sqref>
                  </c15:fullRef>
                </c:ext>
              </c:extLst>
              <c:f>'DADOS DO TIME'!$C$7:$C$14</c:f>
              <c:strCache>
                <c:ptCount val="8"/>
                <c:pt idx="0">
                  <c:v>JOGADOR 10</c:v>
                </c:pt>
                <c:pt idx="1">
                  <c:v>JOGADOR 2</c:v>
                </c:pt>
                <c:pt idx="2">
                  <c:v>JOGADOR 3</c:v>
                </c:pt>
                <c:pt idx="3">
                  <c:v>JOGADOR 4</c:v>
                </c:pt>
                <c:pt idx="4">
                  <c:v>RESERVA 1</c:v>
                </c:pt>
                <c:pt idx="5">
                  <c:v>UUU</c:v>
                </c:pt>
                <c:pt idx="6">
                  <c:v>RESERVA 3</c:v>
                </c:pt>
                <c:pt idx="7">
                  <c:v>RESERVA 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'DADOS DO TIME'!$L$7:$L$14</c15:sqref>
                  </c15:fullRef>
                </c:ext>
              </c:extLst>
              <c:f>'DADOS DO TIME'!$L$9:$L$14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32-45F8-AB4E-E433354D5211}"/>
            </c:ext>
          </c:extLst>
        </c:ser>
        <c:ser>
          <c:idx val="11"/>
          <c:order val="9"/>
          <c:tx>
            <c:strRef>
              <c:f>'DADOS DO TIME'!$M$4</c:f>
              <c:strCache>
                <c:ptCount val="1"/>
                <c:pt idx="0">
                  <c:v>NOVA TERRA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'DADOS DO TIME'!$C$5:$C$14</c15:sqref>
                  </c15:fullRef>
                </c:ext>
              </c:extLst>
              <c:f>'DADOS DO TIME'!$C$7:$C$14</c:f>
              <c:strCache>
                <c:ptCount val="8"/>
                <c:pt idx="0">
                  <c:v>JOGADOR 10</c:v>
                </c:pt>
                <c:pt idx="1">
                  <c:v>JOGADOR 2</c:v>
                </c:pt>
                <c:pt idx="2">
                  <c:v>JOGADOR 3</c:v>
                </c:pt>
                <c:pt idx="3">
                  <c:v>JOGADOR 4</c:v>
                </c:pt>
                <c:pt idx="4">
                  <c:v>RESERVA 1</c:v>
                </c:pt>
                <c:pt idx="5">
                  <c:v>UUU</c:v>
                </c:pt>
                <c:pt idx="6">
                  <c:v>RESERVA 3</c:v>
                </c:pt>
                <c:pt idx="7">
                  <c:v>RESERVA 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'DADOS DO TIME'!$M$7:$M$14</c15:sqref>
                  </c15:fullRef>
                </c:ext>
              </c:extLst>
              <c:f>'DADOS DO TIME'!$M$9:$M$14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32-45F8-AB4E-E433354D5211}"/>
            </c:ext>
          </c:extLst>
        </c:ser>
        <c:ser>
          <c:idx val="8"/>
          <c:order val="10"/>
          <c:tx>
            <c:strRef>
              <c:f>'DADOS DO TIME'!$N$4</c:f>
              <c:strCache>
                <c:ptCount val="1"/>
                <c:pt idx="0">
                  <c:v>ALPINE</c:v>
                </c:pt>
              </c:strCache>
            </c:strRef>
          </c:tx>
          <c:spPr>
            <a:solidFill>
              <a:srgbClr val="FF66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'DADOS DO TIME'!$C$5:$C$14</c15:sqref>
                  </c15:fullRef>
                </c:ext>
              </c:extLst>
              <c:f>'DADOS DO TIME'!$C$7:$C$14</c:f>
              <c:strCache>
                <c:ptCount val="8"/>
                <c:pt idx="0">
                  <c:v>JOGADOR 10</c:v>
                </c:pt>
                <c:pt idx="1">
                  <c:v>JOGADOR 2</c:v>
                </c:pt>
                <c:pt idx="2">
                  <c:v>JOGADOR 3</c:v>
                </c:pt>
                <c:pt idx="3">
                  <c:v>JOGADOR 4</c:v>
                </c:pt>
                <c:pt idx="4">
                  <c:v>RESERVA 1</c:v>
                </c:pt>
                <c:pt idx="5">
                  <c:v>UUU</c:v>
                </c:pt>
                <c:pt idx="6">
                  <c:v>RESERVA 3</c:v>
                </c:pt>
                <c:pt idx="7">
                  <c:v>RESERVA 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'DADOS DO TIME'!$N$5:$N$14</c15:sqref>
                  </c15:fullRef>
                </c:ext>
              </c:extLst>
              <c:f>'DADOS DO TIME'!$N$7:$N$14</c:f>
              <c:numCache>
                <c:formatCode>General</c:formatCode>
                <c:ptCount val="8"/>
                <c:pt idx="0">
                  <c:v>50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A14-47BE-9C6D-6DD8F7FAB779}"/>
            </c:ext>
          </c:extLst>
        </c:ser>
        <c:ser>
          <c:idx val="9"/>
          <c:order val="11"/>
          <c:tx>
            <c:strRef>
              <c:f>'DADOS DO TIME'!$O$4</c:f>
              <c:strCache>
                <c:ptCount val="1"/>
                <c:pt idx="0">
                  <c:v>SOLARA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'DADOS DO TIME'!$C$5:$C$14</c15:sqref>
                  </c15:fullRef>
                </c:ext>
              </c:extLst>
              <c:f>'DADOS DO TIME'!$C$7:$C$14</c:f>
              <c:strCache>
                <c:ptCount val="8"/>
                <c:pt idx="0">
                  <c:v>JOGADOR 10</c:v>
                </c:pt>
                <c:pt idx="1">
                  <c:v>JOGADOR 2</c:v>
                </c:pt>
                <c:pt idx="2">
                  <c:v>JOGADOR 3</c:v>
                </c:pt>
                <c:pt idx="3">
                  <c:v>JOGADOR 4</c:v>
                </c:pt>
                <c:pt idx="4">
                  <c:v>RESERVA 1</c:v>
                </c:pt>
                <c:pt idx="5">
                  <c:v>UUU</c:v>
                </c:pt>
                <c:pt idx="6">
                  <c:v>RESERVA 3</c:v>
                </c:pt>
                <c:pt idx="7">
                  <c:v>RESERVA 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'DADOS DO TIME'!$O$5:$O$14</c15:sqref>
                  </c15:fullRef>
                </c:ext>
              </c:extLst>
              <c:f>'DADOS DO TIME'!$O$7:$O$14</c:f>
              <c:numCache>
                <c:formatCode>General</c:formatCode>
                <c:ptCount val="8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A14-47BE-9C6D-6DD8F7FAB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7"/>
        <c:overlap val="52"/>
        <c:axId val="1115299760"/>
        <c:axId val="1115302160"/>
      </c:barChart>
      <c:catAx>
        <c:axId val="111529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bg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pt-BR"/>
          </a:p>
        </c:txPr>
        <c:crossAx val="1115302160"/>
        <c:crosses val="autoZero"/>
        <c:auto val="1"/>
        <c:lblAlgn val="ctr"/>
        <c:lblOffset val="100"/>
        <c:tickMarkSkip val="1"/>
        <c:noMultiLvlLbl val="0"/>
      </c:catAx>
      <c:valAx>
        <c:axId val="1115302160"/>
        <c:scaling>
          <c:orientation val="minMax"/>
          <c:max val="16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prstDash val="sysDash"/>
              <a:round/>
              <a:headEnd type="none" w="sm" len="sm"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15875">
            <a:solidFill>
              <a:schemeClr val="bg1"/>
            </a:solidFill>
          </a:ln>
          <a:effectLst>
            <a:softEdge rad="38100"/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pt-BR"/>
          </a:p>
        </c:txPr>
        <c:crossAx val="1115299760"/>
        <c:crosses val="autoZero"/>
        <c:crossBetween val="between"/>
        <c:minorUnit val="2"/>
      </c:valAx>
      <c:spPr>
        <a:noFill/>
        <a:ln cmpd="sng">
          <a:noFill/>
        </a:ln>
        <a:effectLst>
          <a:outerShdw blurRad="50800" dist="50800" dir="2400000" algn="ctr" rotWithShape="0">
            <a:srgbClr val="000000">
              <a:alpha val="43137"/>
            </a:srgbClr>
          </a:outerShdw>
        </a:effectLst>
      </c:spPr>
    </c:plotArea>
    <c:legend>
      <c:legendPos val="b"/>
      <c:layout>
        <c:manualLayout>
          <c:xMode val="edge"/>
          <c:yMode val="edge"/>
          <c:x val="3.5090675854385612E-3"/>
          <c:y val="0.8578393003340391"/>
          <c:w val="0.99164873560518785"/>
          <c:h val="0.12373835983732638"/>
        </c:manualLayout>
      </c:layout>
      <c:overlay val="0"/>
      <c:spPr>
        <a:noFill/>
        <a:ln w="9525" cmpd="sng"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  <a:scene3d>
      <a:camera prst="orthographicFront"/>
      <a:lightRig rig="threePt" dir="t"/>
    </a:scene3d>
    <a:sp3d prstMaterial="matte"/>
  </c:spPr>
  <c:txPr>
    <a:bodyPr/>
    <a:lstStyle/>
    <a:p>
      <a:pPr>
        <a:defRPr b="1"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0050125313283207E-2"/>
          <c:y val="0.16154322842794885"/>
          <c:w val="0.9558897243107769"/>
          <c:h val="0.7121079898083601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RESULTADO!$H$302:$H$305</c:f>
              <c:strCache>
                <c:ptCount val="4"/>
                <c:pt idx="0">
                  <c:v>JOGADOR 10</c:v>
                </c:pt>
                <c:pt idx="1">
                  <c:v>JOGADOR 3</c:v>
                </c:pt>
                <c:pt idx="2">
                  <c:v>RESERVA 1</c:v>
                </c:pt>
                <c:pt idx="3">
                  <c:v>JOGADOR 2</c:v>
                </c:pt>
              </c:strCache>
            </c:strRef>
          </c:cat>
          <c:val>
            <c:numRef>
              <c:f>RESULTADO!$I$302:$I$305</c:f>
              <c:numCache>
                <c:formatCode>0.00</c:formatCode>
                <c:ptCount val="4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7D-4C7A-BC32-095ABF1E00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301249279"/>
        <c:axId val="301257439"/>
      </c:barChart>
      <c:catAx>
        <c:axId val="301249279"/>
        <c:scaling>
          <c:orientation val="minMax"/>
        </c:scaling>
        <c:delete val="0"/>
        <c:axPos val="b"/>
        <c:numFmt formatCode="General" sourceLinked="1"/>
        <c:majorTickMark val="none"/>
        <c:minorTickMark val="cross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pt-BR"/>
          </a:p>
        </c:txPr>
        <c:crossAx val="301257439"/>
        <c:crosses val="autoZero"/>
        <c:auto val="1"/>
        <c:lblAlgn val="ctr"/>
        <c:lblOffset val="100"/>
        <c:noMultiLvlLbl val="0"/>
      </c:catAx>
      <c:valAx>
        <c:axId val="301257439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3012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solidFill>
        <a:schemeClr val="tx1"/>
      </a:solidFill>
    </a:ln>
    <a:effectLst>
      <a:glow rad="63500">
        <a:schemeClr val="accent1">
          <a:satMod val="175000"/>
          <a:alpha val="40000"/>
        </a:schemeClr>
      </a:glo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985723583909196E-2"/>
          <c:y val="0.11012079373029711"/>
          <c:w val="0.95603140811539977"/>
          <c:h val="0.76589923029478446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RESULTADO!$E$302:$E$305</c:f>
              <c:strCache>
                <c:ptCount val="4"/>
                <c:pt idx="0">
                  <c:v>JOGADOR 10</c:v>
                </c:pt>
                <c:pt idx="1">
                  <c:v>RESERVA 4</c:v>
                </c:pt>
                <c:pt idx="2">
                  <c:v>JOGADOR 4</c:v>
                </c:pt>
                <c:pt idx="3">
                  <c:v>JOGADOR 2</c:v>
                </c:pt>
              </c:strCache>
            </c:strRef>
          </c:cat>
          <c:val>
            <c:numRef>
              <c:f>RESULTADO!$F$302:$F$305</c:f>
              <c:numCache>
                <c:formatCode>General</c:formatCode>
                <c:ptCount val="4"/>
                <c:pt idx="0">
                  <c:v>10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1F-479C-A1EB-DFBD1F80AB7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16821487"/>
        <c:axId val="116838287"/>
      </c:barChart>
      <c:catAx>
        <c:axId val="116821487"/>
        <c:scaling>
          <c:orientation val="minMax"/>
        </c:scaling>
        <c:delete val="0"/>
        <c:axPos val="b"/>
        <c:numFmt formatCode="General" sourceLinked="0"/>
        <c:majorTickMark val="none"/>
        <c:minorTickMark val="cross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bg1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pt-BR"/>
          </a:p>
        </c:txPr>
        <c:crossAx val="116838287"/>
        <c:crosses val="autoZero"/>
        <c:auto val="1"/>
        <c:lblAlgn val="ctr"/>
        <c:lblOffset val="100"/>
        <c:noMultiLvlLbl val="0"/>
      </c:catAx>
      <c:valAx>
        <c:axId val="1168382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6821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  <a:prstDash val="solid"/>
      <a:round/>
    </a:ln>
    <a:effectLst/>
    <a:scene3d>
      <a:camera prst="orthographicFront"/>
      <a:lightRig rig="threePt" dir="t">
        <a:rot lat="0" lon="0" rev="0"/>
      </a:lightRig>
    </a:scene3d>
    <a:sp3d prstMaterial="matte">
      <a:bevelT prst="angle"/>
    </a:sp3d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800" b="1" i="0" u="none" strike="noStrike" kern="1200" spc="100" baseline="0">
                <a:ln>
                  <a:solidFill>
                    <a:schemeClr val="tx1"/>
                  </a:solidFill>
                </a:ln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  <a:reflection blurRad="6350" stA="55000" endA="300" endPos="45500" dir="5400000" sy="-100000" algn="bl" rotWithShape="0"/>
                </a:effectLst>
                <a:latin typeface="Britannic Bold" panose="020B0903060703020204" pitchFamily="34" charset="0"/>
                <a:ea typeface="+mn-ea"/>
                <a:cs typeface="+mn-cs"/>
              </a:defRPr>
            </a:pPr>
            <a:r>
              <a:rPr lang="pt-BR" sz="1800">
                <a:ln>
                  <a:solidFill>
                    <a:schemeClr val="tx1"/>
                  </a:solidFill>
                </a:ln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  <a:reflection blurRad="6350" stA="55000" endA="300" endPos="45500" dir="5400000" sy="-100000" algn="bl" rotWithShape="0"/>
                </a:effectLst>
                <a:latin typeface="Britannic Bold" panose="020B0903060703020204" pitchFamily="34" charset="0"/>
              </a:rPr>
              <a:t>ABATES E</a:t>
            </a:r>
            <a:r>
              <a:rPr lang="pt-BR" sz="1800" baseline="0">
                <a:ln>
                  <a:solidFill>
                    <a:schemeClr val="tx1"/>
                  </a:solidFill>
                </a:ln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  <a:reflection blurRad="6350" stA="55000" endA="300" endPos="45500" dir="5400000" sy="-100000" algn="bl" rotWithShape="0"/>
                </a:effectLst>
                <a:latin typeface="Britannic Bold" panose="020B0903060703020204" pitchFamily="34" charset="0"/>
              </a:rPr>
              <a:t> TAXA</a:t>
            </a:r>
            <a:r>
              <a:rPr lang="pt-BR" sz="1800">
                <a:ln>
                  <a:solidFill>
                    <a:schemeClr val="tx1"/>
                  </a:solidFill>
                </a:ln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  <a:reflection blurRad="6350" stA="55000" endA="300" endPos="45500" dir="5400000" sy="-100000" algn="bl" rotWithShape="0"/>
                </a:effectLst>
                <a:latin typeface="Britannic Bold" panose="020B0903060703020204" pitchFamily="34" charset="0"/>
              </a:rPr>
              <a:t> POR EVENTO</a:t>
            </a:r>
          </a:p>
        </c:rich>
      </c:tx>
      <c:layout>
        <c:manualLayout>
          <c:xMode val="edge"/>
          <c:yMode val="edge"/>
          <c:x val="0.39769108116613366"/>
          <c:y val="2.39305346148012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800" b="1" i="0" u="none" strike="noStrike" kern="1200" spc="100" baseline="0">
              <a:ln>
                <a:solidFill>
                  <a:schemeClr val="tx1"/>
                </a:solidFill>
              </a:ln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  <a:reflection blurRad="6350" stA="55000" endA="300" endPos="45500" dir="5400000" sy="-100000" algn="bl" rotWithShape="0"/>
              </a:effectLst>
              <a:latin typeface="Britannic Bold" panose="020B0903060703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34550608717449133"/>
          <c:y val="0.11380525106152146"/>
          <c:w val="0.55823172115082598"/>
          <c:h val="0.8719180640624125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tx1"/>
            </a:solidFill>
            <a:ln>
              <a:solidFill>
                <a:schemeClr val="tx1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90B8-4170-9165-141FF3121BB9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11DD-4077-B77C-571D3CEC1847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11DD-4077-B77C-571D3CEC1847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11DD-4077-B77C-571D3CEC1847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11DD-4077-B77C-571D3CEC1847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90B8-4170-9165-141FF3121BB9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90B8-4170-9165-141FF3121BB9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90B8-4170-9165-141FF3121BB9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03C8-466A-929B-92A7C2E8C083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03C8-466A-929B-92A7C2E8C083}"/>
              </c:ext>
            </c:extLst>
          </c:dPt>
          <c:dLbls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'RESULTADO DE TODOS OS TREINOS'!$C$5:$C$16</c:f>
              <c:numCache>
                <c:formatCode>General</c:formatCode>
                <c:ptCount val="12"/>
              </c:numCache>
            </c:numRef>
          </c:cat>
          <c:val>
            <c:numRef>
              <c:f>'RESULTADO DE TODOS OS TREINOS'!$E$5:$E$16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90B8-4170-9165-141FF3121BB9}"/>
            </c:ext>
          </c:extLst>
        </c:ser>
        <c:ser>
          <c:idx val="1"/>
          <c:order val="1"/>
          <c:spPr>
            <a:solidFill>
              <a:srgbClr val="00B050"/>
            </a:solidFill>
            <a:ln cap="flat" cmpd="sng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/>
              <a:lightRig rig="threePt" dir="t"/>
            </a:scene3d>
            <a:sp3d prstMaterial="matte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0">
                <a:spAutoFit/>
              </a:bodyPr>
              <a:lstStyle/>
              <a:p>
                <a:pPr algn="ctr">
                  <a:defRPr sz="1000" b="1" i="1" u="none" strike="noStrike" kern="1200" baseline="0">
                    <a:solidFill>
                      <a:schemeClr val="bg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'RESULTADO DE TODOS OS TREINOS'!$C$5:$C$16</c:f>
              <c:numCache>
                <c:formatCode>General</c:formatCode>
                <c:ptCount val="12"/>
              </c:numCache>
            </c:numRef>
          </c:cat>
          <c:val>
            <c:numRef>
              <c:f>'RESULTADO DE TODOS OS TREINOS'!$F$5:$F$16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5DB-4FEF-9246-ECC1020E0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"/>
        <c:overlap val="22"/>
        <c:axId val="70892159"/>
        <c:axId val="70884479"/>
      </c:barChart>
      <c:valAx>
        <c:axId val="70884479"/>
        <c:scaling>
          <c:orientation val="minMax"/>
        </c:scaling>
        <c:delete val="1"/>
        <c:axPos val="t"/>
        <c:majorGridlines>
          <c:spPr>
            <a:ln w="9525" cap="flat" cmpd="sng" algn="ctr">
              <a:noFill/>
              <a:round/>
            </a:ln>
            <a:effectLst>
              <a:outerShdw blurRad="50800" dist="50800" dir="5400000" algn="ctr" rotWithShape="0">
                <a:schemeClr val="tx1"/>
              </a:outerShdw>
            </a:effectLst>
          </c:spPr>
        </c:majorGridlines>
        <c:numFmt formatCode="General" sourceLinked="1"/>
        <c:majorTickMark val="none"/>
        <c:minorTickMark val="none"/>
        <c:tickLblPos val="nextTo"/>
        <c:crossAx val="70892159"/>
        <c:crosses val="autoZero"/>
        <c:crossBetween val="between"/>
      </c:valAx>
      <c:catAx>
        <c:axId val="70892159"/>
        <c:scaling>
          <c:orientation val="maxMin"/>
        </c:scaling>
        <c:delete val="0"/>
        <c:axPos val="l"/>
        <c:numFmt formatCode="General" sourceLinked="0"/>
        <c:majorTickMark val="in"/>
        <c:minorTickMark val="out"/>
        <c:tickLblPos val="nextTo"/>
        <c:spPr>
          <a:noFill/>
          <a:ln w="15875" cap="flat" cmpd="sng" algn="ctr">
            <a:solidFill>
              <a:schemeClr val="bg1"/>
            </a:solidFill>
            <a:round/>
            <a:tailEnd type="none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pt-BR"/>
          </a:p>
        </c:txPr>
        <c:crossAx val="70884479"/>
        <c:crosses val="autoZero"/>
        <c:auto val="1"/>
        <c:lblAlgn val="ctr"/>
        <c:lblOffset val="100"/>
        <c:tickLblSkip val="1"/>
        <c:tickMarkSkip val="1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microsoft.com/office/2007/relationships/hdphoto" Target="../media/hdphoto3.wdp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microsoft.com/office/2007/relationships/hdphoto" Target="../media/hdphoto2.wdp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616380</xdr:colOff>
      <xdr:row>0</xdr:row>
      <xdr:rowOff>0</xdr:rowOff>
    </xdr:from>
    <xdr:to>
      <xdr:col>11</xdr:col>
      <xdr:colOff>171848</xdr:colOff>
      <xdr:row>1</xdr:row>
      <xdr:rowOff>184355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9C792D8-6B4D-DB46-17A0-2D8869508F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GlowDiffused/>
                  </a14:imgEffect>
                  <a14:imgEffect>
                    <a14:sharpenSoften amount="50000"/>
                  </a14:imgEffect>
                  <a14:imgEffect>
                    <a14:brightnessContrast bright="2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733" t="8152" r="2425" b="12206"/>
        <a:stretch/>
      </xdr:blipFill>
      <xdr:spPr>
        <a:xfrm>
          <a:off x="6850925" y="0"/>
          <a:ext cx="5443650" cy="1344673"/>
        </a:xfrm>
        <a:prstGeom prst="rect">
          <a:avLst/>
        </a:prstGeom>
      </xdr:spPr>
    </xdr:pic>
    <xdr:clientData/>
  </xdr:twoCellAnchor>
  <xdr:twoCellAnchor editAs="oneCell">
    <xdr:from>
      <xdr:col>28</xdr:col>
      <xdr:colOff>322316</xdr:colOff>
      <xdr:row>0</xdr:row>
      <xdr:rowOff>136071</xdr:rowOff>
    </xdr:from>
    <xdr:to>
      <xdr:col>29</xdr:col>
      <xdr:colOff>517071</xdr:colOff>
      <xdr:row>1</xdr:row>
      <xdr:rowOff>340179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5A04EFB-E889-3C93-1310-0FFB2D2C30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6783"/>
        <a:stretch>
          <a:fillRect/>
        </a:stretch>
      </xdr:blipFill>
      <xdr:spPr>
        <a:xfrm>
          <a:off x="23209530" y="136071"/>
          <a:ext cx="1677934" cy="1360715"/>
        </a:xfrm>
        <a:prstGeom prst="rect">
          <a:avLst/>
        </a:prstGeom>
      </xdr:spPr>
    </xdr:pic>
    <xdr:clientData/>
  </xdr:twoCellAnchor>
  <xdr:twoCellAnchor editAs="oneCell">
    <xdr:from>
      <xdr:col>18</xdr:col>
      <xdr:colOff>786946</xdr:colOff>
      <xdr:row>0</xdr:row>
      <xdr:rowOff>13609</xdr:rowOff>
    </xdr:from>
    <xdr:to>
      <xdr:col>19</xdr:col>
      <xdr:colOff>1034142</xdr:colOff>
      <xdr:row>1</xdr:row>
      <xdr:rowOff>326572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3607E7B-20D1-F657-54B5-0C481AD5F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harpenSoften amount="5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68910" y="13609"/>
          <a:ext cx="1635125" cy="1469570"/>
        </a:xfrm>
        <a:prstGeom prst="rect">
          <a:avLst/>
        </a:prstGeom>
      </xdr:spPr>
    </xdr:pic>
    <xdr:clientData/>
  </xdr:twoCellAnchor>
  <xdr:twoCellAnchor editAs="oneCell">
    <xdr:from>
      <xdr:col>20</xdr:col>
      <xdr:colOff>150809</xdr:colOff>
      <xdr:row>2</xdr:row>
      <xdr:rowOff>192753</xdr:rowOff>
    </xdr:from>
    <xdr:to>
      <xdr:col>20</xdr:col>
      <xdr:colOff>524288</xdr:colOff>
      <xdr:row>3</xdr:row>
      <xdr:rowOff>221243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DE7A3CB6-EF5A-6151-68C4-0AA84F917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rightnessContrast bright="-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0598610">
          <a:off x="22221595" y="1703146"/>
          <a:ext cx="373479" cy="3686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20054</xdr:colOff>
      <xdr:row>16</xdr:row>
      <xdr:rowOff>250659</xdr:rowOff>
    </xdr:from>
    <xdr:to>
      <xdr:col>11</xdr:col>
      <xdr:colOff>20053</xdr:colOff>
      <xdr:row>32</xdr:row>
      <xdr:rowOff>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300642CD-31D6-41BC-AE0A-A877499087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3</xdr:col>
      <xdr:colOff>1513974</xdr:colOff>
      <xdr:row>13</xdr:row>
      <xdr:rowOff>190498</xdr:rowOff>
    </xdr:from>
    <xdr:to>
      <xdr:col>9</xdr:col>
      <xdr:colOff>902274</xdr:colOff>
      <xdr:row>15</xdr:row>
      <xdr:rowOff>84359</xdr:rowOff>
    </xdr:to>
    <xdr:sp macro="" textlink="$T$25">
      <xdr:nvSpPr>
        <xdr:cNvPr id="7" name="Retângulo: Cantos Diagonais Arredondados 6">
          <a:extLst>
            <a:ext uri="{FF2B5EF4-FFF2-40B4-BE49-F238E27FC236}">
              <a16:creationId xmlns:a16="http://schemas.microsoft.com/office/drawing/2014/main" id="{6DB137FB-97E6-4EAF-955E-FC03EE63BB33}"/>
            </a:ext>
          </a:extLst>
        </xdr:cNvPr>
        <xdr:cNvSpPr/>
      </xdr:nvSpPr>
      <xdr:spPr>
        <a:xfrm>
          <a:off x="3779921" y="3619498"/>
          <a:ext cx="10738090" cy="525519"/>
        </a:xfrm>
        <a:prstGeom prst="round2DiagRect">
          <a:avLst>
            <a:gd name="adj1" fmla="val 50000"/>
            <a:gd name="adj2" fmla="val 0"/>
          </a:avLst>
        </a:prstGeom>
        <a:solidFill>
          <a:schemeClr val="accent6">
            <a:lumMod val="40000"/>
            <a:lumOff val="60000"/>
          </a:schemeClr>
        </a:solidFill>
        <a:ln>
          <a:solidFill>
            <a:schemeClr val="tx1"/>
          </a:solidFill>
        </a:ln>
        <a:scene3d>
          <a:camera prst="perspectiveFront"/>
          <a:lightRig rig="brightRoom" dir="t"/>
        </a:scene3d>
        <a:sp3d prstMaterial="matte">
          <a:bevelT prst="slop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88EC0B6-6FEC-4E78-9AEE-515FE167DEDF}" type="TxLink">
            <a:rPr lang="en-US" sz="1400" b="1" i="1" u="none" strike="noStrike">
              <a:solidFill>
                <a:srgbClr val="000000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pPr algn="ctr"/>
            <a:t>DE 0 PARTIDA(S) JOGADA(S) O TIME ACUMULOU UM TOTAL DE 325 KILLS, E FICOU ENTRE OS 3 PRIMEIROS  0 VEZ(ES)!</a:t>
          </a:fld>
          <a:endParaRPr lang="en-US" sz="2400" b="1" i="1">
            <a:solidFill>
              <a:schemeClr val="tx1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 editAs="absolute">
    <xdr:from>
      <xdr:col>4</xdr:col>
      <xdr:colOff>81642</xdr:colOff>
      <xdr:row>33</xdr:row>
      <xdr:rowOff>55788</xdr:rowOff>
    </xdr:from>
    <xdr:to>
      <xdr:col>9</xdr:col>
      <xdr:colOff>1891391</xdr:colOff>
      <xdr:row>36</xdr:row>
      <xdr:rowOff>95251</xdr:rowOff>
    </xdr:to>
    <xdr:sp macro="" textlink="U44">
      <xdr:nvSpPr>
        <xdr:cNvPr id="4" name="Retângulo: Cantos Diagonais Arredondados 3">
          <a:extLst>
            <a:ext uri="{FF2B5EF4-FFF2-40B4-BE49-F238E27FC236}">
              <a16:creationId xmlns:a16="http://schemas.microsoft.com/office/drawing/2014/main" id="{826D9382-5E5F-4445-8224-38D4D54803FA}"/>
            </a:ext>
          </a:extLst>
        </xdr:cNvPr>
        <xdr:cNvSpPr/>
      </xdr:nvSpPr>
      <xdr:spPr>
        <a:xfrm>
          <a:off x="3905249" y="8859609"/>
          <a:ext cx="11593285" cy="610963"/>
        </a:xfrm>
        <a:prstGeom prst="round2DiagRect">
          <a:avLst>
            <a:gd name="adj1" fmla="val 50000"/>
            <a:gd name="adj2" fmla="val 0"/>
          </a:avLst>
        </a:prstGeom>
        <a:solidFill>
          <a:schemeClr val="accent6">
            <a:lumMod val="40000"/>
            <a:lumOff val="60000"/>
          </a:schemeClr>
        </a:solidFill>
        <a:ln>
          <a:solidFill>
            <a:schemeClr val="tx1"/>
          </a:solidFill>
        </a:ln>
        <a:scene3d>
          <a:camera prst="perspectiveFront"/>
          <a:lightRig rig="brightRoom" dir="t"/>
        </a:scene3d>
        <a:sp3d prstMaterial="matte">
          <a:bevelT prst="slop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78AC989-EF67-4B54-996C-FBF7F4C6A439}" type="TxLink">
            <a:rPr lang="en-US" sz="1500" b="1" i="1" u="none" strike="noStrike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OS 4 PLAYERS COM MAIS ABATES NO MAPA BERMUDA SÃO: JOGADOR 10, RESERVA 4, JOGADOR 4 E JOGADOR 2!</a:t>
          </a:fld>
          <a:endParaRPr lang="en-US" sz="1500" b="1" i="1">
            <a:solidFill>
              <a:schemeClr val="tx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7</xdr:col>
      <xdr:colOff>1008287</xdr:colOff>
      <xdr:row>53</xdr:row>
      <xdr:rowOff>8164</xdr:rowOff>
    </xdr:from>
    <xdr:to>
      <xdr:col>10</xdr:col>
      <xdr:colOff>579662</xdr:colOff>
      <xdr:row>74</xdr:row>
      <xdr:rowOff>87086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FF39A9C9-78A0-22D2-7CCA-02779F3B6E7C}"/>
            </a:ext>
          </a:extLst>
        </xdr:cNvPr>
        <xdr:cNvGrpSpPr/>
      </xdr:nvGrpSpPr>
      <xdr:grpSpPr>
        <a:xfrm>
          <a:off x="10138680" y="13002985"/>
          <a:ext cx="6334125" cy="4079422"/>
          <a:chOff x="9096374" y="10140043"/>
          <a:chExt cx="6334125" cy="4079422"/>
        </a:xfrm>
      </xdr:grpSpPr>
      <xdr:graphicFrame macro="">
        <xdr:nvGraphicFramePr>
          <xdr:cNvPr id="5" name="Gráfico 4">
            <a:extLst>
              <a:ext uri="{FF2B5EF4-FFF2-40B4-BE49-F238E27FC236}">
                <a16:creationId xmlns:a16="http://schemas.microsoft.com/office/drawing/2014/main" id="{CC5325AA-CD35-5E9B-0BDA-50BE2177ADAD}"/>
              </a:ext>
            </a:extLst>
          </xdr:cNvPr>
          <xdr:cNvGraphicFramePr/>
        </xdr:nvGraphicFramePr>
        <xdr:xfrm>
          <a:off x="9096374" y="10140043"/>
          <a:ext cx="6334125" cy="407942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6" name="Retângulo 5">
            <a:extLst>
              <a:ext uri="{FF2B5EF4-FFF2-40B4-BE49-F238E27FC236}">
                <a16:creationId xmlns:a16="http://schemas.microsoft.com/office/drawing/2014/main" id="{C89A1011-F28C-E56B-1170-FA9CC2148F7E}"/>
              </a:ext>
            </a:extLst>
          </xdr:cNvPr>
          <xdr:cNvSpPr/>
        </xdr:nvSpPr>
        <xdr:spPr>
          <a:xfrm>
            <a:off x="9171214" y="10205356"/>
            <a:ext cx="6150429" cy="476251"/>
          </a:xfrm>
          <a:prstGeom prst="rect">
            <a:avLst/>
          </a:prstGeom>
          <a:noFill/>
          <a:ln>
            <a:noFill/>
          </a:ln>
          <a:effectLst>
            <a:outerShdw blurRad="76200" dist="406400" dir="2700000" kx="-800400" algn="bl" rotWithShape="0">
              <a:schemeClr val="tx1">
                <a:alpha val="0"/>
              </a:schemeClr>
            </a:outerShdw>
            <a:softEdge rad="63500"/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scene3d>
              <a:camera prst="orthographicFront"/>
              <a:lightRig rig="threePt" dir="t"/>
            </a:scene3d>
            <a:sp3d prstMaterial="matte"/>
          </a:bodyPr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800" b="0" i="0" u="none" baseline="0">
                <a:ln>
                  <a:noFill/>
                </a:ln>
                <a:solidFill>
                  <a:schemeClr val="tx1"/>
                </a:solidFill>
                <a:effectLst>
                  <a:outerShdw blurRad="50800" dist="38100" dir="18900000" algn="bl" rotWithShape="0">
                    <a:srgbClr val="000000">
                      <a:alpha val="40000"/>
                    </a:srgbClr>
                  </a:outerShdw>
                  <a:reflection blurRad="6350" stA="60000" endA="900" endPos="60000" dist="50800" dir="5400000" sy="-100000" algn="bl" rotWithShape="0"/>
                </a:effectLst>
                <a:latin typeface="Britannic Bold" panose="020B0903060703020204" pitchFamily="34" charset="0"/>
                <a:ea typeface="+mn-ea"/>
                <a:cs typeface="+mn-cs"/>
              </a:rPr>
              <a:t>SQUAD COM MELHOR MÉDIA DE ASSISTÊNCIA POR MAPA</a:t>
            </a:r>
            <a:endParaRPr lang="pt-BR" sz="1800" b="0" i="0" u="none">
              <a:ln>
                <a:noFill/>
              </a:ln>
              <a:solidFill>
                <a:schemeClr val="tx1"/>
              </a:solidFill>
              <a:effectLst>
                <a:outerShdw blurRad="50800" dist="38100" dir="18900000" algn="bl" rotWithShape="0">
                  <a:srgbClr val="000000">
                    <a:alpha val="40000"/>
                  </a:srgbClr>
                </a:outerShdw>
                <a:reflection blurRad="6350" stA="60000" endA="900" endPos="60000" dist="50800" dir="5400000" sy="-100000" algn="bl" rotWithShape="0"/>
              </a:effectLst>
              <a:latin typeface="Britannic Bold" panose="020B0903060703020204" pitchFamily="34" charset="0"/>
            </a:endParaRPr>
          </a:p>
          <a:p>
            <a:pPr algn="ctr"/>
            <a:endParaRPr lang="pt-BR" sz="1800" b="0" i="0" u="none">
              <a:ln>
                <a:noFill/>
              </a:ln>
              <a:solidFill>
                <a:schemeClr val="tx1"/>
              </a:solidFill>
              <a:effectLst>
                <a:reflection blurRad="6350" stA="60000" endA="900" endPos="60000" dist="50800" dir="5400000" sy="-100000" algn="bl" rotWithShape="0"/>
              </a:effectLst>
              <a:latin typeface="Britannic Bold" panose="020B0903060703020204" pitchFamily="34" charset="0"/>
            </a:endParaRPr>
          </a:p>
        </xdr:txBody>
      </xdr:sp>
    </xdr:grpSp>
    <xdr:clientData/>
  </xdr:twoCellAnchor>
  <xdr:twoCellAnchor>
    <xdr:from>
      <xdr:col>2</xdr:col>
      <xdr:colOff>514351</xdr:colOff>
      <xdr:row>53</xdr:row>
      <xdr:rowOff>72119</xdr:rowOff>
    </xdr:from>
    <xdr:to>
      <xdr:col>6</xdr:col>
      <xdr:colOff>593273</xdr:colOff>
      <xdr:row>74</xdr:row>
      <xdr:rowOff>126548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9787C125-D96D-32EE-CFBE-777876CE4CEA}"/>
            </a:ext>
          </a:extLst>
        </xdr:cNvPr>
        <xdr:cNvGrpSpPr/>
      </xdr:nvGrpSpPr>
      <xdr:grpSpPr>
        <a:xfrm>
          <a:off x="1194708" y="13066940"/>
          <a:ext cx="6351815" cy="4054929"/>
          <a:chOff x="2462894" y="10150927"/>
          <a:chExt cx="6354536" cy="4054929"/>
        </a:xfrm>
      </xdr:grpSpPr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9E85711D-44D8-1204-D830-2AA7BF4E82CC}"/>
              </a:ext>
            </a:extLst>
          </xdr:cNvPr>
          <xdr:cNvGraphicFramePr/>
        </xdr:nvGraphicFramePr>
        <xdr:xfrm>
          <a:off x="2462894" y="10150927"/>
          <a:ext cx="6354536" cy="405492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91D82450-341F-4050-88DA-1EC5A89295ED}"/>
              </a:ext>
            </a:extLst>
          </xdr:cNvPr>
          <xdr:cNvSpPr/>
        </xdr:nvSpPr>
        <xdr:spPr>
          <a:xfrm>
            <a:off x="2558143" y="10246179"/>
            <a:ext cx="6123214" cy="4762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scene3d>
              <a:camera prst="orthographicFront"/>
              <a:lightRig rig="threePt" dir="t"/>
            </a:scene3d>
            <a:sp3d prstMaterial="clear"/>
          </a:bodyPr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800" b="1" i="0" baseline="0">
                <a:ln>
                  <a:noFill/>
                </a:ln>
                <a:solidFill>
                  <a:schemeClr val="bg1"/>
                </a:solidFill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  <a:reflection blurRad="6350" stA="60000" endA="900" endPos="60000" dist="29972" dir="5400000" sy="-100000" algn="bl"/>
                </a:effectLst>
                <a:latin typeface="Britannic Bold" panose="020B0903060703020204" pitchFamily="34" charset="0"/>
                <a:ea typeface="+mn-ea"/>
                <a:cs typeface="+mn-cs"/>
              </a:rPr>
              <a:t>SQUAD COM MAIS ABATES POR MAPA</a:t>
            </a:r>
            <a:endParaRPr lang="pt-BR" sz="1800" b="1">
              <a:ln>
                <a:noFill/>
              </a:ln>
              <a:solidFill>
                <a:schemeClr val="bg1"/>
              </a:solidFill>
              <a:effectLst/>
              <a:latin typeface="Britannic Bold" panose="020B0903060703020204" pitchFamily="34" charset="0"/>
            </a:endParaRPr>
          </a:p>
          <a:p>
            <a:pPr algn="ctr"/>
            <a:endParaRPr lang="pt-BR" sz="1800" b="1" i="0" u="none">
              <a:ln>
                <a:noFill/>
              </a:ln>
              <a:solidFill>
                <a:schemeClr val="bg1"/>
              </a:solidFill>
              <a:latin typeface="Britannic Bold" panose="020B0903060703020204" pitchFamily="34" charset="0"/>
            </a:endParaRPr>
          </a:p>
        </xdr:txBody>
      </xdr:sp>
    </xdr:grpSp>
    <xdr:clientData/>
  </xdr:twoCellAnchor>
  <xdr:twoCellAnchor editAs="absolute">
    <xdr:from>
      <xdr:col>3</xdr:col>
      <xdr:colOff>857249</xdr:colOff>
      <xdr:row>37</xdr:row>
      <xdr:rowOff>123823</xdr:rowOff>
    </xdr:from>
    <xdr:to>
      <xdr:col>10</xdr:col>
      <xdr:colOff>394605</xdr:colOff>
      <xdr:row>40</xdr:row>
      <xdr:rowOff>149678</xdr:rowOff>
    </xdr:to>
    <xdr:sp macro="" textlink="$U$50">
      <xdr:nvSpPr>
        <xdr:cNvPr id="14" name="Retângulo: Cantos Diagonais Arredondados 13">
          <a:extLst>
            <a:ext uri="{FF2B5EF4-FFF2-40B4-BE49-F238E27FC236}">
              <a16:creationId xmlns:a16="http://schemas.microsoft.com/office/drawing/2014/main" id="{7B8994C3-0BC5-4322-B25D-E13C53E90D6E}"/>
            </a:ext>
          </a:extLst>
        </xdr:cNvPr>
        <xdr:cNvSpPr/>
      </xdr:nvSpPr>
      <xdr:spPr>
        <a:xfrm>
          <a:off x="3116035" y="9689644"/>
          <a:ext cx="13171713" cy="597355"/>
        </a:xfrm>
        <a:prstGeom prst="round2DiagRect">
          <a:avLst>
            <a:gd name="adj1" fmla="val 50000"/>
            <a:gd name="adj2" fmla="val 0"/>
          </a:avLst>
        </a:prstGeom>
        <a:solidFill>
          <a:schemeClr val="accent6">
            <a:lumMod val="40000"/>
            <a:lumOff val="60000"/>
          </a:schemeClr>
        </a:solidFill>
        <a:ln>
          <a:solidFill>
            <a:schemeClr val="tx1"/>
          </a:solidFill>
        </a:ln>
        <a:scene3d>
          <a:camera prst="perspectiveFront"/>
          <a:lightRig rig="brightRoom" dir="t"/>
        </a:scene3d>
        <a:sp3d prstMaterial="matte">
          <a:bevelT prst="slop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3655519-61D1-40AC-B772-003329B36D28}" type="TxLink">
            <a:rPr lang="en-US" sz="1500" b="1" i="1" u="none" strike="noStrike">
              <a:solidFill>
                <a:srgbClr val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OS 4 PLAYERS COM MELHOR MÉDIA DE ASSISTÊNCIA NO MAPA BERMUDA SÃO: JOGADOR 10, JOGADOR 3, RESERVA 1 E JOGADOR 2!</a:t>
          </a:fld>
          <a:endParaRPr lang="en-US" sz="1500" b="1" i="1">
            <a:solidFill>
              <a:schemeClr val="tx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6</xdr:col>
      <xdr:colOff>1562612</xdr:colOff>
      <xdr:row>49</xdr:row>
      <xdr:rowOff>40822</xdr:rowOff>
    </xdr:from>
    <xdr:to>
      <xdr:col>6</xdr:col>
      <xdr:colOff>2111830</xdr:colOff>
      <xdr:row>52</xdr:row>
      <xdr:rowOff>11466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EAC1E872-2CC3-7E2A-3EC1-32AF9578A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15862" y="11702143"/>
          <a:ext cx="549218" cy="54214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937053</xdr:colOff>
      <xdr:row>23</xdr:row>
      <xdr:rowOff>179981</xdr:rowOff>
    </xdr:from>
    <xdr:to>
      <xdr:col>6</xdr:col>
      <xdr:colOff>548136</xdr:colOff>
      <xdr:row>43</xdr:row>
      <xdr:rowOff>188702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A8DC2B81-60DE-F7FA-9663-09CC3D870F8A}"/>
            </a:ext>
          </a:extLst>
        </xdr:cNvPr>
        <xdr:cNvGrpSpPr/>
      </xdr:nvGrpSpPr>
      <xdr:grpSpPr>
        <a:xfrm>
          <a:off x="2163260" y="5621274"/>
          <a:ext cx="8774790" cy="3731135"/>
          <a:chOff x="2159128" y="5230028"/>
          <a:chExt cx="8776650" cy="3782778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EE3D795A-A15B-BE59-90A4-2094F1436519}"/>
              </a:ext>
            </a:extLst>
          </xdr:cNvPr>
          <xdr:cNvGraphicFramePr>
            <a:graphicFrameLocks/>
          </xdr:cNvGraphicFramePr>
        </xdr:nvGraphicFramePr>
        <xdr:xfrm>
          <a:off x="2159128" y="5230028"/>
          <a:ext cx="8776650" cy="378277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5" name="Agrupar 4">
            <a:extLst>
              <a:ext uri="{FF2B5EF4-FFF2-40B4-BE49-F238E27FC236}">
                <a16:creationId xmlns:a16="http://schemas.microsoft.com/office/drawing/2014/main" id="{92CAD9CD-9DF2-2697-81BA-3A28A6173852}"/>
              </a:ext>
            </a:extLst>
          </xdr:cNvPr>
          <xdr:cNvGrpSpPr/>
        </xdr:nvGrpSpPr>
        <xdr:grpSpPr>
          <a:xfrm>
            <a:off x="9372565" y="6935336"/>
            <a:ext cx="1472519" cy="644594"/>
            <a:chOff x="2778270" y="5280345"/>
            <a:chExt cx="1113033" cy="738042"/>
          </a:xfrm>
        </xdr:grpSpPr>
        <xdr:sp macro="" textlink="$E$17">
          <xdr:nvSpPr>
            <xdr:cNvPr id="3" name="Retângulo 2">
              <a:extLst>
                <a:ext uri="{FF2B5EF4-FFF2-40B4-BE49-F238E27FC236}">
                  <a16:creationId xmlns:a16="http://schemas.microsoft.com/office/drawing/2014/main" id="{D55F3F7B-A00B-7E41-C29E-5FE237154699}"/>
                </a:ext>
              </a:extLst>
            </xdr:cNvPr>
            <xdr:cNvSpPr/>
          </xdr:nvSpPr>
          <xdr:spPr>
            <a:xfrm>
              <a:off x="2778270" y="5280345"/>
              <a:ext cx="1113033" cy="417387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56532E4F-9004-4EB1-82E7-7CC8CFD16CC8}" type="TxLink">
                <a:rPr lang="en-US" sz="2800" b="1" i="0" u="none" strike="noStrike" kern="1200">
                  <a:ln>
                    <a:solidFill>
                      <a:schemeClr val="tx1"/>
                    </a:solidFill>
                  </a:ln>
                  <a:solidFill>
                    <a:schemeClr val="bg1"/>
                  </a:solidFill>
                  <a:latin typeface="Tahoma"/>
                  <a:ea typeface="Tahoma"/>
                  <a:cs typeface="Tahoma"/>
                </a:rPr>
                <a:pPr algn="ctr"/>
                <a:t>0</a:t>
              </a:fld>
              <a:endParaRPr lang="pt-BR" sz="2400" kern="1200">
                <a:ln>
                  <a:solidFill>
                    <a:schemeClr val="tx1"/>
                  </a:solidFill>
                </a:ln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4" name="Retângulo 3">
              <a:extLst>
                <a:ext uri="{FF2B5EF4-FFF2-40B4-BE49-F238E27FC236}">
                  <a16:creationId xmlns:a16="http://schemas.microsoft.com/office/drawing/2014/main" id="{AB7B9581-79A7-A28F-0FDE-926509BAB2F5}"/>
                </a:ext>
              </a:extLst>
            </xdr:cNvPr>
            <xdr:cNvSpPr/>
          </xdr:nvSpPr>
          <xdr:spPr>
            <a:xfrm>
              <a:off x="2836104" y="5665212"/>
              <a:ext cx="1038118" cy="3531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pt-BR" sz="1800" b="1" i="1" kern="1200">
                  <a:ln>
                    <a:solidFill>
                      <a:schemeClr val="tx1"/>
                    </a:solidFill>
                  </a:ln>
                  <a:solidFill>
                    <a:schemeClr val="bg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KILLS</a:t>
              </a:r>
            </a:p>
          </xdr:txBody>
        </xdr:sp>
      </xdr:grpSp>
    </xdr:grpSp>
    <xdr:clientData/>
  </xdr:twoCellAnchor>
  <xdr:twoCellAnchor editAs="absolute">
    <xdr:from>
      <xdr:col>2</xdr:col>
      <xdr:colOff>36799</xdr:colOff>
      <xdr:row>19</xdr:row>
      <xdr:rowOff>74458</xdr:rowOff>
    </xdr:from>
    <xdr:to>
      <xdr:col>7</xdr:col>
      <xdr:colOff>36799</xdr:colOff>
      <xdr:row>22</xdr:row>
      <xdr:rowOff>17866</xdr:rowOff>
    </xdr:to>
    <xdr:sp macro="" textlink="$P$23">
      <xdr:nvSpPr>
        <xdr:cNvPr id="6" name="Retângulo: Cantos Diagonais Arredondados 5">
          <a:extLst>
            <a:ext uri="{FF2B5EF4-FFF2-40B4-BE49-F238E27FC236}">
              <a16:creationId xmlns:a16="http://schemas.microsoft.com/office/drawing/2014/main" id="{0CAA3B7A-79BF-C97A-55F4-949CD1ABC290}"/>
            </a:ext>
          </a:extLst>
        </xdr:cNvPr>
        <xdr:cNvSpPr/>
      </xdr:nvSpPr>
      <xdr:spPr>
        <a:xfrm>
          <a:off x="1263306" y="4915246"/>
          <a:ext cx="10712363" cy="530565"/>
        </a:xfrm>
        <a:prstGeom prst="round2DiagRect">
          <a:avLst>
            <a:gd name="adj1" fmla="val 50000"/>
            <a:gd name="adj2" fmla="val 0"/>
          </a:avLst>
        </a:prstGeom>
        <a:solidFill>
          <a:schemeClr val="accent6">
            <a:lumMod val="40000"/>
            <a:lumOff val="60000"/>
          </a:schemeClr>
        </a:solidFill>
        <a:ln>
          <a:solidFill>
            <a:schemeClr val="tx1"/>
          </a:solidFill>
        </a:ln>
        <a:scene3d>
          <a:camera prst="perspectiveFront"/>
          <a:lightRig rig="brightRoom" dir="t"/>
        </a:scene3d>
        <a:sp3d prstMaterial="matte">
          <a:bevelT prst="slop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1ED0007-D194-4408-B7E3-839D0F984DCE}" type="TxLink">
            <a:rPr lang="en-US" sz="1400" b="1" i="1" u="none" strike="noStrike">
              <a:solidFill>
                <a:schemeClr val="tx1"/>
              </a:solidFill>
              <a:latin typeface="Segoe UI Semibold" panose="020B0702040204020203" pitchFamily="34" charset="0"/>
              <a:ea typeface="Cambria Math" panose="02040503050406030204" pitchFamily="18" charset="0"/>
              <a:cs typeface="Segoe UI Semibold" panose="020B0702040204020203" pitchFamily="34" charset="0"/>
            </a:rPr>
            <a:pPr algn="ctr"/>
            <a:t>EM 0 EVENTOS JOGADOS O TIME FEZ 0 KILLS E 0 PONTOS, RESULTANDO EM UMA TAXA DE 0% DE ABATES!</a:t>
          </a:fld>
          <a:endParaRPr lang="en-US" sz="1400" b="1" i="1">
            <a:solidFill>
              <a:schemeClr val="tx1"/>
            </a:solidFill>
            <a:latin typeface="Segoe UI Semibold" panose="020B0702040204020203" pitchFamily="34" charset="0"/>
            <a:ea typeface="Cambria Math" panose="02040503050406030204" pitchFamily="18" charset="0"/>
            <a:cs typeface="Segoe UI Semibold" panose="020B0702040204020203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CC1EB-2F69-4734-B842-793C5114674B}">
  <sheetPr codeName="Planilha2"/>
  <dimension ref="A1:AD49"/>
  <sheetViews>
    <sheetView showGridLines="0" showRowColHeaders="0" tabSelected="1" zoomScale="70" zoomScaleNormal="70" workbookViewId="0">
      <selection activeCell="D5" sqref="D5"/>
    </sheetView>
  </sheetViews>
  <sheetFormatPr defaultColWidth="0" defaultRowHeight="15" x14ac:dyDescent="0.25"/>
  <cols>
    <col min="1" max="1" width="11.5703125" style="1" customWidth="1"/>
    <col min="2" max="2" width="5.28515625" style="1" customWidth="1"/>
    <col min="3" max="3" width="23.7109375" style="1" customWidth="1"/>
    <col min="4" max="15" width="17.7109375" style="1" customWidth="1"/>
    <col min="16" max="16" width="5.140625" style="1" customWidth="1"/>
    <col min="17" max="17" width="18.5703125" style="1" customWidth="1"/>
    <col min="18" max="18" width="7.42578125" style="1" bestFit="1" customWidth="1"/>
    <col min="19" max="19" width="20.85546875" style="1" customWidth="1"/>
    <col min="20" max="20" width="25.5703125" style="1" bestFit="1" customWidth="1"/>
    <col min="21" max="21" width="12.140625" style="1" bestFit="1" customWidth="1"/>
    <col min="22" max="22" width="29" style="1" hidden="1" customWidth="1"/>
    <col min="23" max="23" width="13.140625" style="1" hidden="1" customWidth="1"/>
    <col min="24" max="24" width="9.85546875" style="1" hidden="1" customWidth="1"/>
    <col min="25" max="25" width="12.42578125" style="1" hidden="1" customWidth="1"/>
    <col min="26" max="26" width="10.5703125" style="1" hidden="1" customWidth="1"/>
    <col min="27" max="27" width="13.5703125" style="1" hidden="1" customWidth="1"/>
    <col min="28" max="28" width="14" style="1" hidden="1" customWidth="1"/>
    <col min="29" max="29" width="22.140625" style="1" customWidth="1"/>
    <col min="30" max="30" width="9.140625" style="1" customWidth="1"/>
    <col min="31" max="16384" width="9.140625" style="1" hidden="1"/>
  </cols>
  <sheetData>
    <row r="1" spans="2:29" ht="90.75" customHeight="1" x14ac:dyDescent="0.25"/>
    <row r="2" spans="2:29" ht="27.75" customHeight="1" thickBot="1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2:29" ht="26.25" customHeight="1" thickTop="1" thickBot="1" x14ac:dyDescent="0.3">
      <c r="B3" s="2"/>
      <c r="C3" s="91" t="s">
        <v>0</v>
      </c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3"/>
      <c r="P3" s="2"/>
      <c r="S3" s="35" t="s">
        <v>1</v>
      </c>
      <c r="T3" s="36" t="s">
        <v>2</v>
      </c>
      <c r="AA3" s="71" t="s">
        <v>2</v>
      </c>
      <c r="AB3" s="71" t="s">
        <v>59</v>
      </c>
      <c r="AC3" s="80" t="s">
        <v>62</v>
      </c>
    </row>
    <row r="4" spans="2:29" ht="26.25" customHeight="1" thickTop="1" thickBot="1" x14ac:dyDescent="0.3">
      <c r="B4" s="2"/>
      <c r="C4" s="31" t="s">
        <v>3</v>
      </c>
      <c r="D4" s="32" t="s">
        <v>4</v>
      </c>
      <c r="E4" s="32" t="s">
        <v>5</v>
      </c>
      <c r="F4" s="32" t="s">
        <v>6</v>
      </c>
      <c r="G4" s="32" t="s">
        <v>7</v>
      </c>
      <c r="H4" s="32" t="s">
        <v>8</v>
      </c>
      <c r="I4" s="32" t="s">
        <v>51</v>
      </c>
      <c r="J4" s="32" t="s">
        <v>4</v>
      </c>
      <c r="K4" s="32" t="s">
        <v>5</v>
      </c>
      <c r="L4" s="32" t="s">
        <v>6</v>
      </c>
      <c r="M4" s="32" t="s">
        <v>7</v>
      </c>
      <c r="N4" s="32" t="s">
        <v>8</v>
      </c>
      <c r="O4" s="32" t="s">
        <v>51</v>
      </c>
      <c r="P4" s="2"/>
      <c r="S4" s="37">
        <v>1</v>
      </c>
      <c r="T4" s="68" cm="1">
        <f t="array" ref="T4:T16">IF(T3=AA3,AA4:AA16,IF(T3=AB3,AB4:AB16,IF(T3=AC3,AC4:AC16)))</f>
        <v>12</v>
      </c>
      <c r="AA4" s="72">
        <v>12</v>
      </c>
      <c r="AB4" s="72">
        <v>20</v>
      </c>
      <c r="AC4" s="81">
        <v>50</v>
      </c>
    </row>
    <row r="5" spans="2:29" ht="20.25" customHeight="1" thickTop="1" thickBot="1" x14ac:dyDescent="0.3">
      <c r="B5" s="2"/>
      <c r="C5" s="31" t="s">
        <v>1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2"/>
      <c r="S5" s="37">
        <v>2</v>
      </c>
      <c r="T5" s="83">
        <v>9</v>
      </c>
      <c r="AA5" s="72">
        <v>9</v>
      </c>
      <c r="AB5" s="72">
        <v>17</v>
      </c>
      <c r="AC5" s="81">
        <v>9</v>
      </c>
    </row>
    <row r="6" spans="2:29" ht="26.25" customHeight="1" thickTop="1" thickBot="1" x14ac:dyDescent="0.3">
      <c r="B6" s="2"/>
      <c r="C6" s="31" t="s">
        <v>9</v>
      </c>
      <c r="D6" s="94" t="s">
        <v>63</v>
      </c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2"/>
      <c r="S6" s="37">
        <v>3</v>
      </c>
      <c r="T6" s="83">
        <v>8</v>
      </c>
      <c r="AA6" s="72">
        <v>8</v>
      </c>
      <c r="AB6" s="72">
        <v>15</v>
      </c>
      <c r="AC6" s="81">
        <v>8</v>
      </c>
    </row>
    <row r="7" spans="2:29" ht="18" customHeight="1" thickTop="1" thickBot="1" x14ac:dyDescent="0.3">
      <c r="B7" s="2"/>
      <c r="C7" s="32" t="s">
        <v>60</v>
      </c>
      <c r="D7" s="32">
        <v>8</v>
      </c>
      <c r="E7" s="32">
        <v>4</v>
      </c>
      <c r="F7" s="32">
        <v>1</v>
      </c>
      <c r="G7" s="32">
        <v>1</v>
      </c>
      <c r="H7" s="32">
        <v>1</v>
      </c>
      <c r="I7" s="32">
        <v>1</v>
      </c>
      <c r="J7" s="32">
        <v>2</v>
      </c>
      <c r="K7" s="32">
        <v>1</v>
      </c>
      <c r="L7" s="32">
        <v>2</v>
      </c>
      <c r="M7" s="32">
        <v>2</v>
      </c>
      <c r="N7" s="32">
        <v>50</v>
      </c>
      <c r="O7" s="32">
        <v>3</v>
      </c>
      <c r="P7" s="2"/>
      <c r="S7" s="37">
        <v>4</v>
      </c>
      <c r="T7" s="83">
        <v>7</v>
      </c>
      <c r="AA7" s="72">
        <v>7</v>
      </c>
      <c r="AB7" s="72">
        <v>13</v>
      </c>
      <c r="AC7" s="81">
        <v>7</v>
      </c>
    </row>
    <row r="8" spans="2:29" ht="18" customHeight="1" thickTop="1" thickBot="1" x14ac:dyDescent="0.3">
      <c r="B8" s="2"/>
      <c r="C8" s="32" t="s">
        <v>52</v>
      </c>
      <c r="D8" s="32">
        <v>5</v>
      </c>
      <c r="E8" s="32">
        <v>4</v>
      </c>
      <c r="F8" s="32">
        <v>5</v>
      </c>
      <c r="G8" s="32">
        <v>1</v>
      </c>
      <c r="H8" s="32">
        <v>1</v>
      </c>
      <c r="I8" s="32">
        <v>1</v>
      </c>
      <c r="J8" s="32">
        <v>1</v>
      </c>
      <c r="K8" s="32">
        <v>1</v>
      </c>
      <c r="L8" s="32">
        <v>2</v>
      </c>
      <c r="M8" s="32">
        <v>2</v>
      </c>
      <c r="N8" s="32">
        <v>3</v>
      </c>
      <c r="O8" s="32">
        <v>3</v>
      </c>
      <c r="P8" s="2"/>
      <c r="S8" s="37">
        <v>5</v>
      </c>
      <c r="T8" s="83">
        <v>6</v>
      </c>
      <c r="AA8" s="72">
        <v>6</v>
      </c>
      <c r="AB8" s="72">
        <v>12</v>
      </c>
      <c r="AC8" s="81">
        <v>6</v>
      </c>
    </row>
    <row r="9" spans="2:29" ht="18" customHeight="1" thickTop="1" thickBot="1" x14ac:dyDescent="0.3">
      <c r="B9" s="2"/>
      <c r="C9" s="32" t="s">
        <v>53</v>
      </c>
      <c r="D9" s="32">
        <v>1</v>
      </c>
      <c r="E9" s="32">
        <v>4</v>
      </c>
      <c r="F9" s="32">
        <v>1</v>
      </c>
      <c r="G9" s="32">
        <v>1</v>
      </c>
      <c r="H9" s="32">
        <v>1</v>
      </c>
      <c r="I9" s="32">
        <v>1</v>
      </c>
      <c r="J9" s="32">
        <v>1</v>
      </c>
      <c r="K9" s="32">
        <v>1</v>
      </c>
      <c r="L9" s="32">
        <v>2</v>
      </c>
      <c r="M9" s="32">
        <v>2</v>
      </c>
      <c r="N9" s="32">
        <v>3</v>
      </c>
      <c r="O9" s="32">
        <v>3</v>
      </c>
      <c r="P9" s="2"/>
      <c r="S9" s="37">
        <v>6</v>
      </c>
      <c r="T9" s="83">
        <v>5</v>
      </c>
      <c r="AA9" s="72">
        <v>5</v>
      </c>
      <c r="AB9" s="72">
        <v>10</v>
      </c>
      <c r="AC9" s="81">
        <v>5</v>
      </c>
    </row>
    <row r="10" spans="2:29" ht="18" customHeight="1" thickTop="1" thickBot="1" x14ac:dyDescent="0.3">
      <c r="B10" s="2"/>
      <c r="C10" s="32" t="s">
        <v>54</v>
      </c>
      <c r="D10" s="32">
        <v>6</v>
      </c>
      <c r="E10" s="32">
        <v>6</v>
      </c>
      <c r="F10" s="32">
        <v>1</v>
      </c>
      <c r="G10" s="32">
        <v>5</v>
      </c>
      <c r="H10" s="32">
        <v>6</v>
      </c>
      <c r="I10" s="32">
        <v>1</v>
      </c>
      <c r="J10" s="32">
        <v>1</v>
      </c>
      <c r="K10" s="32">
        <v>1</v>
      </c>
      <c r="L10" s="32">
        <v>2</v>
      </c>
      <c r="M10" s="32">
        <v>2</v>
      </c>
      <c r="N10" s="32">
        <v>3</v>
      </c>
      <c r="O10" s="32">
        <v>3</v>
      </c>
      <c r="P10" s="2"/>
      <c r="S10" s="37">
        <v>7</v>
      </c>
      <c r="T10" s="83">
        <v>4</v>
      </c>
      <c r="AA10" s="72">
        <v>4</v>
      </c>
      <c r="AB10" s="72">
        <v>6</v>
      </c>
      <c r="AC10" s="81">
        <v>4</v>
      </c>
    </row>
    <row r="11" spans="2:29" ht="18" customHeight="1" thickTop="1" thickBot="1" x14ac:dyDescent="0.3">
      <c r="B11" s="2"/>
      <c r="C11" s="32" t="s">
        <v>55</v>
      </c>
      <c r="D11" s="32">
        <v>5</v>
      </c>
      <c r="E11" s="32">
        <v>5</v>
      </c>
      <c r="F11" s="32">
        <v>1</v>
      </c>
      <c r="G11" s="32">
        <v>1</v>
      </c>
      <c r="H11" s="32">
        <v>1</v>
      </c>
      <c r="I11" s="32">
        <v>8</v>
      </c>
      <c r="J11" s="32">
        <v>1</v>
      </c>
      <c r="K11" s="32">
        <v>1</v>
      </c>
      <c r="L11" s="32">
        <v>2</v>
      </c>
      <c r="M11" s="32">
        <v>2</v>
      </c>
      <c r="N11" s="32">
        <v>3</v>
      </c>
      <c r="O11" s="32">
        <v>3</v>
      </c>
      <c r="P11" s="2"/>
      <c r="S11" s="37">
        <v>8</v>
      </c>
      <c r="T11" s="83">
        <v>3</v>
      </c>
      <c r="AA11" s="72">
        <v>3</v>
      </c>
      <c r="AB11" s="72">
        <v>4</v>
      </c>
      <c r="AC11" s="81">
        <v>3</v>
      </c>
    </row>
    <row r="12" spans="2:29" ht="18" customHeight="1" thickTop="1" thickBot="1" x14ac:dyDescent="0.3">
      <c r="B12" s="2"/>
      <c r="C12" s="32" t="s">
        <v>61</v>
      </c>
      <c r="D12" s="32">
        <v>2</v>
      </c>
      <c r="E12" s="32">
        <v>7</v>
      </c>
      <c r="F12" s="32">
        <v>4</v>
      </c>
      <c r="G12" s="32">
        <v>1</v>
      </c>
      <c r="H12" s="32">
        <v>1</v>
      </c>
      <c r="I12" s="32">
        <v>1</v>
      </c>
      <c r="J12" s="32">
        <v>1</v>
      </c>
      <c r="K12" s="32">
        <v>1</v>
      </c>
      <c r="L12" s="32">
        <v>2</v>
      </c>
      <c r="M12" s="32">
        <v>2</v>
      </c>
      <c r="N12" s="32">
        <v>3</v>
      </c>
      <c r="O12" s="32">
        <v>2</v>
      </c>
      <c r="P12" s="2"/>
      <c r="S12" s="37">
        <v>9</v>
      </c>
      <c r="T12" s="83">
        <v>2</v>
      </c>
      <c r="AA12" s="72">
        <v>2</v>
      </c>
      <c r="AB12" s="72">
        <v>3</v>
      </c>
      <c r="AC12" s="81">
        <v>2</v>
      </c>
    </row>
    <row r="13" spans="2:29" ht="18" customHeight="1" thickTop="1" thickBot="1" x14ac:dyDescent="0.3">
      <c r="B13" s="2"/>
      <c r="C13" s="32" t="s">
        <v>56</v>
      </c>
      <c r="D13" s="32">
        <v>2</v>
      </c>
      <c r="E13" s="32">
        <v>3</v>
      </c>
      <c r="F13" s="32">
        <v>1</v>
      </c>
      <c r="G13" s="32">
        <v>1</v>
      </c>
      <c r="H13" s="32">
        <v>5</v>
      </c>
      <c r="I13" s="32">
        <v>1</v>
      </c>
      <c r="J13" s="32">
        <v>1</v>
      </c>
      <c r="K13" s="32">
        <v>1</v>
      </c>
      <c r="L13" s="32">
        <v>2</v>
      </c>
      <c r="M13" s="32">
        <v>2</v>
      </c>
      <c r="N13" s="32">
        <v>3</v>
      </c>
      <c r="O13" s="32">
        <v>3</v>
      </c>
      <c r="P13" s="2"/>
      <c r="S13" s="37">
        <v>10</v>
      </c>
      <c r="T13" s="83">
        <v>1</v>
      </c>
      <c r="AA13" s="72">
        <v>1</v>
      </c>
      <c r="AB13" s="72">
        <v>2</v>
      </c>
      <c r="AC13" s="81">
        <v>1</v>
      </c>
    </row>
    <row r="14" spans="2:29" ht="18" customHeight="1" thickTop="1" thickBot="1" x14ac:dyDescent="0.3">
      <c r="B14" s="2"/>
      <c r="C14" s="86" t="s">
        <v>57</v>
      </c>
      <c r="D14" s="86">
        <v>7</v>
      </c>
      <c r="E14" s="86">
        <v>2</v>
      </c>
      <c r="F14" s="86">
        <v>1</v>
      </c>
      <c r="G14" s="86">
        <v>1</v>
      </c>
      <c r="H14" s="86">
        <v>1</v>
      </c>
      <c r="I14" s="86">
        <v>1</v>
      </c>
      <c r="J14" s="86">
        <v>1</v>
      </c>
      <c r="K14" s="86">
        <v>1</v>
      </c>
      <c r="L14" s="86">
        <v>54</v>
      </c>
      <c r="M14" s="86">
        <v>2</v>
      </c>
      <c r="N14" s="86">
        <v>3</v>
      </c>
      <c r="O14" s="86">
        <v>3</v>
      </c>
      <c r="P14" s="2"/>
      <c r="S14" s="37">
        <v>11</v>
      </c>
      <c r="T14" s="83">
        <v>0</v>
      </c>
      <c r="AA14" s="72">
        <v>0</v>
      </c>
      <c r="AB14" s="72">
        <v>1</v>
      </c>
      <c r="AC14" s="81">
        <v>0</v>
      </c>
    </row>
    <row r="15" spans="2:29" ht="20.25" customHeight="1" thickTop="1" thickBot="1" x14ac:dyDescent="0.3">
      <c r="B15" s="2"/>
      <c r="C15" s="87" t="s">
        <v>10</v>
      </c>
      <c r="D15" s="88">
        <f>IFERROR(VLOOKUP(D5,S4:T15,2,0),0)+(D7+D8+D9+D10+D11+D12+D13+D14)*T16</f>
        <v>36</v>
      </c>
      <c r="E15" s="88">
        <f>IFERROR(VLOOKUP(E5,S4:T15,2,0),0)+(E7+E8+E9+E10+E11+E12+E13+E14)*T16</f>
        <v>35</v>
      </c>
      <c r="F15" s="88">
        <f>IFERROR(VLOOKUP(F5,S4:T15,2,0),0)+(F7+F8+F9+F10+F11+F12+F13+F14)*T16</f>
        <v>15</v>
      </c>
      <c r="G15" s="88">
        <f>IFERROR(VLOOKUP(G5,S4:T15,2,0),0)+(G7+G8+G9+G10+G11+G12+G13+G14)*T16</f>
        <v>12</v>
      </c>
      <c r="H15" s="88">
        <f>IFERROR(VLOOKUP(H5,S4:T15,2,0),0)+(H7+H8+H9+H10+H11+H12+H13+H14)*T16</f>
        <v>17</v>
      </c>
      <c r="I15" s="88">
        <f>IFERROR(VLOOKUP(I5,S4:T15,2,0),0)+(I7+I8+I9+I10+I11+I12+I13+I14)*T16</f>
        <v>15</v>
      </c>
      <c r="J15" s="88">
        <f>IFERROR(VLOOKUP(J5,S4:T15,2,0),0)+(J7+J8+J9+J10+J11+J12+J13+J14)*T16</f>
        <v>9</v>
      </c>
      <c r="K15" s="88">
        <f>IFERROR(VLOOKUP(K5,S4:T15,2,0),0)+(K7+K8+K9+K10+K11+K12+K13+K14)*T16</f>
        <v>8</v>
      </c>
      <c r="L15" s="88">
        <f>IFERROR(VLOOKUP(L5,S4:T15,2,0),0)+(L7+L8+L9+L10+L11+L12+L13+L14)*T16</f>
        <v>68</v>
      </c>
      <c r="M15" s="88">
        <f>IFERROR(VLOOKUP(M5,S4:T15,2,0),0)+(M7+M8+M9+M10+M11+M12+M13+M14)*T16</f>
        <v>16</v>
      </c>
      <c r="N15" s="88">
        <f>IFERROR(VLOOKUP(N5,S4:T15,2,0),0)+(N7+N8+N9+N10+N11+N12+N13+N14)*T16</f>
        <v>71</v>
      </c>
      <c r="O15" s="88">
        <f>IFERROR(VLOOKUP(O5,S4:T15,2,0),0)+(O7+O8+O9+O10+O11+O12+O13+O14)*T16</f>
        <v>23</v>
      </c>
      <c r="P15" s="2"/>
      <c r="S15" s="37">
        <v>12</v>
      </c>
      <c r="T15" s="83">
        <v>0</v>
      </c>
      <c r="AA15" s="72">
        <v>0</v>
      </c>
      <c r="AB15" s="72">
        <v>0</v>
      </c>
      <c r="AC15" s="81">
        <v>0</v>
      </c>
    </row>
    <row r="16" spans="2:29" ht="24" customHeight="1" thickTop="1" thickBot="1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S16" s="38" t="s">
        <v>11</v>
      </c>
      <c r="T16" s="84">
        <v>1</v>
      </c>
      <c r="AA16" s="73">
        <v>1</v>
      </c>
      <c r="AB16" s="73">
        <v>2</v>
      </c>
      <c r="AC16" s="82">
        <v>1</v>
      </c>
    </row>
    <row r="17" spans="2:20" ht="26.25" customHeight="1" thickTop="1" thickBot="1" x14ac:dyDescent="0.3">
      <c r="B17" s="2"/>
      <c r="C17" s="94" t="s">
        <v>12</v>
      </c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2"/>
    </row>
    <row r="18" spans="2:20" ht="26.25" customHeight="1" thickTop="1" thickBot="1" x14ac:dyDescent="0.3">
      <c r="B18" s="2"/>
      <c r="C18" s="31" t="s">
        <v>9</v>
      </c>
      <c r="D18" s="33" t="str">
        <f t="shared" ref="D18:O18" si="0">D4</f>
        <v>BERMUDA</v>
      </c>
      <c r="E18" s="33" t="str">
        <f t="shared" si="0"/>
        <v>PURGATÓRIO</v>
      </c>
      <c r="F18" s="33" t="str">
        <f t="shared" si="0"/>
        <v>KALAHARI</v>
      </c>
      <c r="G18" s="33" t="str">
        <f t="shared" si="0"/>
        <v>NOVA TERRA</v>
      </c>
      <c r="H18" s="33" t="str">
        <f t="shared" si="0"/>
        <v>ALPINE</v>
      </c>
      <c r="I18" s="33" t="str">
        <f t="shared" si="0"/>
        <v>SOLARA</v>
      </c>
      <c r="J18" s="33" t="str">
        <f t="shared" si="0"/>
        <v>BERMUDA</v>
      </c>
      <c r="K18" s="33" t="str">
        <f t="shared" si="0"/>
        <v>PURGATÓRIO</v>
      </c>
      <c r="L18" s="33" t="str">
        <f>L4</f>
        <v>KALAHARI</v>
      </c>
      <c r="M18" s="33" t="str">
        <f>M4</f>
        <v>NOVA TERRA</v>
      </c>
      <c r="N18" s="33" t="str">
        <f t="shared" si="0"/>
        <v>ALPINE</v>
      </c>
      <c r="O18" s="33" t="str">
        <f t="shared" si="0"/>
        <v>SOLARA</v>
      </c>
      <c r="P18" s="2"/>
    </row>
    <row r="19" spans="2:20" ht="18" customHeight="1" thickTop="1" thickBot="1" x14ac:dyDescent="0.3">
      <c r="B19" s="2"/>
      <c r="C19" s="33" t="str">
        <f t="shared" ref="C19:C26" si="1">C7</f>
        <v>JOGADOR 10</v>
      </c>
      <c r="D19" s="32">
        <v>2</v>
      </c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>
        <v>6</v>
      </c>
      <c r="P19" s="2"/>
      <c r="S19" s="95" t="s">
        <v>27</v>
      </c>
      <c r="T19" s="96"/>
    </row>
    <row r="20" spans="2:20" ht="18" customHeight="1" thickTop="1" thickBot="1" x14ac:dyDescent="0.3">
      <c r="B20" s="2"/>
      <c r="C20" s="33" t="str">
        <f t="shared" si="1"/>
        <v>JOGADOR 2</v>
      </c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2"/>
      <c r="S20" s="97" t="s">
        <v>4</v>
      </c>
      <c r="T20" s="98"/>
    </row>
    <row r="21" spans="2:20" ht="18" customHeight="1" thickTop="1" thickBot="1" x14ac:dyDescent="0.3">
      <c r="B21" s="2"/>
      <c r="C21" s="33" t="str">
        <f t="shared" si="1"/>
        <v>JOGADOR 3</v>
      </c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2"/>
      <c r="S21" s="89" t="s">
        <v>5</v>
      </c>
      <c r="T21" s="90"/>
    </row>
    <row r="22" spans="2:20" ht="18" customHeight="1" thickTop="1" thickBot="1" x14ac:dyDescent="0.3">
      <c r="B22" s="2"/>
      <c r="C22" s="33" t="str">
        <f t="shared" si="1"/>
        <v>JOGADOR 4</v>
      </c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2"/>
      <c r="S22" s="89" t="s">
        <v>6</v>
      </c>
      <c r="T22" s="90"/>
    </row>
    <row r="23" spans="2:20" ht="18" customHeight="1" thickTop="1" thickBot="1" x14ac:dyDescent="0.3">
      <c r="B23" s="2"/>
      <c r="C23" s="33" t="str">
        <f t="shared" si="1"/>
        <v>RESERVA 1</v>
      </c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>
        <v>22</v>
      </c>
      <c r="P23" s="2"/>
      <c r="S23" s="89" t="s">
        <v>7</v>
      </c>
      <c r="T23" s="90"/>
    </row>
    <row r="24" spans="2:20" ht="18" customHeight="1" thickTop="1" thickBot="1" x14ac:dyDescent="0.3">
      <c r="B24" s="2"/>
      <c r="C24" s="33" t="str">
        <f t="shared" si="1"/>
        <v>UUU</v>
      </c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2"/>
      <c r="S24" s="89" t="s">
        <v>8</v>
      </c>
      <c r="T24" s="90"/>
    </row>
    <row r="25" spans="2:20" ht="18" customHeight="1" thickTop="1" thickBot="1" x14ac:dyDescent="0.3">
      <c r="B25" s="2"/>
      <c r="C25" s="33" t="str">
        <f t="shared" si="1"/>
        <v>RESERVA 3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2"/>
      <c r="S25" s="99" t="s">
        <v>51</v>
      </c>
      <c r="T25" s="100"/>
    </row>
    <row r="26" spans="2:20" ht="18" customHeight="1" thickTop="1" thickBot="1" x14ac:dyDescent="0.3">
      <c r="B26" s="2"/>
      <c r="C26" s="33" t="str">
        <f t="shared" si="1"/>
        <v>RESERVA 4</v>
      </c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2"/>
    </row>
    <row r="27" spans="2:20" ht="24" customHeight="1" thickTop="1" thickBot="1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2:20" ht="26.25" customHeight="1" thickTop="1" thickBot="1" x14ac:dyDescent="0.3">
      <c r="B28" s="2"/>
      <c r="C28" s="94" t="s">
        <v>13</v>
      </c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2"/>
    </row>
    <row r="29" spans="2:20" ht="26.25" customHeight="1" thickTop="1" thickBot="1" x14ac:dyDescent="0.3">
      <c r="B29" s="2"/>
      <c r="C29" s="31" t="s">
        <v>9</v>
      </c>
      <c r="D29" s="33" t="str">
        <f t="shared" ref="D29:O29" si="2">D4</f>
        <v>BERMUDA</v>
      </c>
      <c r="E29" s="33" t="str">
        <f t="shared" si="2"/>
        <v>PURGATÓRIO</v>
      </c>
      <c r="F29" s="33" t="str">
        <f t="shared" si="2"/>
        <v>KALAHARI</v>
      </c>
      <c r="G29" s="33" t="str">
        <f t="shared" si="2"/>
        <v>NOVA TERRA</v>
      </c>
      <c r="H29" s="33" t="str">
        <f t="shared" si="2"/>
        <v>ALPINE</v>
      </c>
      <c r="I29" s="33" t="str">
        <f t="shared" si="2"/>
        <v>SOLARA</v>
      </c>
      <c r="J29" s="33" t="str">
        <f t="shared" si="2"/>
        <v>BERMUDA</v>
      </c>
      <c r="K29" s="33" t="str">
        <f t="shared" si="2"/>
        <v>PURGATÓRIO</v>
      </c>
      <c r="L29" s="33" t="str">
        <f>L4</f>
        <v>KALAHARI</v>
      </c>
      <c r="M29" s="33" t="str">
        <f>M4</f>
        <v>NOVA TERRA</v>
      </c>
      <c r="N29" s="33" t="str">
        <f t="shared" si="2"/>
        <v>ALPINE</v>
      </c>
      <c r="O29" s="33" t="str">
        <f t="shared" si="2"/>
        <v>SOLARA</v>
      </c>
      <c r="P29" s="2"/>
    </row>
    <row r="30" spans="2:20" ht="18" customHeight="1" thickTop="1" thickBot="1" x14ac:dyDescent="0.3">
      <c r="B30" s="2"/>
      <c r="C30" s="33" t="str">
        <f t="shared" ref="C30:C37" si="3">C7</f>
        <v>JOGADOR 10</v>
      </c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"/>
    </row>
    <row r="31" spans="2:20" ht="18" customHeight="1" thickTop="1" thickBot="1" x14ac:dyDescent="0.3">
      <c r="B31" s="2"/>
      <c r="C31" s="33" t="str">
        <f t="shared" si="3"/>
        <v>JOGADOR 2</v>
      </c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2"/>
    </row>
    <row r="32" spans="2:20" ht="18" customHeight="1" thickTop="1" thickBot="1" x14ac:dyDescent="0.3">
      <c r="B32" s="2"/>
      <c r="C32" s="33" t="str">
        <f t="shared" si="3"/>
        <v>JOGADOR 3</v>
      </c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2"/>
    </row>
    <row r="33" spans="2:19" ht="18" customHeight="1" thickTop="1" thickBot="1" x14ac:dyDescent="0.3">
      <c r="B33" s="2"/>
      <c r="C33" s="33" t="str">
        <f t="shared" si="3"/>
        <v>JOGADOR 4</v>
      </c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2"/>
    </row>
    <row r="34" spans="2:19" ht="18" customHeight="1" thickTop="1" thickBot="1" x14ac:dyDescent="0.3">
      <c r="B34" s="2"/>
      <c r="C34" s="33" t="str">
        <f t="shared" si="3"/>
        <v>RESERVA 1</v>
      </c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2"/>
    </row>
    <row r="35" spans="2:19" ht="18" customHeight="1" thickTop="1" thickBot="1" x14ac:dyDescent="0.3">
      <c r="B35" s="2"/>
      <c r="C35" s="33" t="str">
        <f t="shared" si="3"/>
        <v>UUU</v>
      </c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2"/>
    </row>
    <row r="36" spans="2:19" ht="18" customHeight="1" thickTop="1" thickBot="1" x14ac:dyDescent="0.3">
      <c r="B36" s="2"/>
      <c r="C36" s="33" t="str">
        <f t="shared" si="3"/>
        <v>RESERVA 3</v>
      </c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2"/>
    </row>
    <row r="37" spans="2:19" ht="18" customHeight="1" thickTop="1" thickBot="1" x14ac:dyDescent="0.3">
      <c r="B37" s="2"/>
      <c r="C37" s="33" t="str">
        <f t="shared" si="3"/>
        <v>RESERVA 4</v>
      </c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2"/>
    </row>
    <row r="38" spans="2:19" ht="24" customHeight="1" thickTop="1" thickBot="1" x14ac:dyDescent="0.3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2:19" s="5" customFormat="1" ht="26.25" customHeight="1" thickTop="1" thickBot="1" x14ac:dyDescent="0.35">
      <c r="B39" s="4"/>
      <c r="C39" s="94" t="s">
        <v>14</v>
      </c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4"/>
      <c r="S39" s="1"/>
    </row>
    <row r="40" spans="2:19" ht="26.25" customHeight="1" thickTop="1" thickBot="1" x14ac:dyDescent="0.3">
      <c r="B40" s="2"/>
      <c r="C40" s="31" t="s">
        <v>9</v>
      </c>
      <c r="D40" s="33" t="str">
        <f t="shared" ref="D40:O40" si="4">D4</f>
        <v>BERMUDA</v>
      </c>
      <c r="E40" s="33" t="str">
        <f t="shared" si="4"/>
        <v>PURGATÓRIO</v>
      </c>
      <c r="F40" s="33" t="str">
        <f t="shared" si="4"/>
        <v>KALAHARI</v>
      </c>
      <c r="G40" s="33" t="str">
        <f t="shared" si="4"/>
        <v>NOVA TERRA</v>
      </c>
      <c r="H40" s="33" t="str">
        <f t="shared" si="4"/>
        <v>ALPINE</v>
      </c>
      <c r="I40" s="33" t="str">
        <f t="shared" si="4"/>
        <v>SOLARA</v>
      </c>
      <c r="J40" s="33" t="str">
        <f t="shared" si="4"/>
        <v>BERMUDA</v>
      </c>
      <c r="K40" s="33" t="str">
        <f t="shared" si="4"/>
        <v>PURGATÓRIO</v>
      </c>
      <c r="L40" s="33" t="str">
        <f>L4</f>
        <v>KALAHARI</v>
      </c>
      <c r="M40" s="33" t="str">
        <f>M4</f>
        <v>NOVA TERRA</v>
      </c>
      <c r="N40" s="33" t="str">
        <f t="shared" si="4"/>
        <v>ALPINE</v>
      </c>
      <c r="O40" s="33" t="str">
        <f t="shared" si="4"/>
        <v>SOLARA</v>
      </c>
      <c r="P40" s="2"/>
    </row>
    <row r="41" spans="2:19" ht="18" customHeight="1" thickTop="1" thickBot="1" x14ac:dyDescent="0.3">
      <c r="B41" s="2"/>
      <c r="C41" s="33" t="str">
        <f t="shared" ref="C41:C48" si="5">C7</f>
        <v>JOGADOR 10</v>
      </c>
      <c r="D41" s="32">
        <v>4</v>
      </c>
      <c r="E41" s="32">
        <v>7</v>
      </c>
      <c r="F41" s="32">
        <v>5</v>
      </c>
      <c r="G41" s="32"/>
      <c r="H41" s="32">
        <v>5</v>
      </c>
      <c r="I41" s="32"/>
      <c r="J41" s="32">
        <v>4</v>
      </c>
      <c r="K41" s="32">
        <v>2</v>
      </c>
      <c r="L41" s="32"/>
      <c r="M41" s="32">
        <v>5</v>
      </c>
      <c r="N41" s="32"/>
      <c r="O41" s="32">
        <v>5</v>
      </c>
      <c r="P41" s="2"/>
    </row>
    <row r="42" spans="2:19" ht="18" customHeight="1" thickTop="1" thickBot="1" x14ac:dyDescent="0.3">
      <c r="B42" s="2"/>
      <c r="C42" s="33" t="str">
        <f t="shared" si="5"/>
        <v>JOGADOR 2</v>
      </c>
      <c r="D42" s="32">
        <v>4</v>
      </c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6"/>
    </row>
    <row r="43" spans="2:19" ht="18" customHeight="1" thickTop="1" thickBot="1" x14ac:dyDescent="0.3">
      <c r="B43" s="2"/>
      <c r="C43" s="33" t="str">
        <f t="shared" si="5"/>
        <v>JOGADOR 3</v>
      </c>
      <c r="D43" s="32">
        <v>3</v>
      </c>
      <c r="E43" s="32"/>
      <c r="F43" s="32"/>
      <c r="G43" s="32"/>
      <c r="H43" s="32"/>
      <c r="I43" s="32"/>
      <c r="J43" s="32">
        <v>5</v>
      </c>
      <c r="K43" s="32"/>
      <c r="L43" s="32"/>
      <c r="M43" s="32"/>
      <c r="N43" s="32"/>
      <c r="O43" s="32"/>
      <c r="P43" s="2"/>
    </row>
    <row r="44" spans="2:19" ht="18" customHeight="1" thickTop="1" thickBot="1" x14ac:dyDescent="0.3">
      <c r="B44" s="2"/>
      <c r="C44" s="33" t="str">
        <f t="shared" si="5"/>
        <v>JOGADOR 4</v>
      </c>
      <c r="D44" s="32">
        <v>2</v>
      </c>
      <c r="E44" s="32"/>
      <c r="F44" s="32"/>
      <c r="G44" s="32">
        <v>5</v>
      </c>
      <c r="H44" s="32"/>
      <c r="I44" s="32"/>
      <c r="J44" s="32"/>
      <c r="K44" s="32"/>
      <c r="L44" s="32"/>
      <c r="M44" s="32"/>
      <c r="N44" s="32"/>
      <c r="O44" s="32"/>
      <c r="P44" s="2"/>
    </row>
    <row r="45" spans="2:19" ht="18" customHeight="1" thickTop="1" thickBot="1" x14ac:dyDescent="0.3">
      <c r="B45" s="2"/>
      <c r="C45" s="33" t="str">
        <f t="shared" si="5"/>
        <v>RESERVA 1</v>
      </c>
      <c r="D45" s="32">
        <v>7</v>
      </c>
      <c r="E45" s="32">
        <v>7</v>
      </c>
      <c r="F45" s="32"/>
      <c r="G45" s="32"/>
      <c r="H45" s="32"/>
      <c r="I45" s="32"/>
      <c r="J45" s="32">
        <v>1</v>
      </c>
      <c r="K45" s="32"/>
      <c r="L45" s="32">
        <v>5</v>
      </c>
      <c r="M45" s="32"/>
      <c r="N45" s="32">
        <v>5</v>
      </c>
      <c r="O45" s="32"/>
      <c r="P45" s="2"/>
    </row>
    <row r="46" spans="2:19" ht="18" customHeight="1" thickTop="1" thickBot="1" x14ac:dyDescent="0.3">
      <c r="B46" s="2"/>
      <c r="C46" s="33" t="str">
        <f t="shared" si="5"/>
        <v>UUU</v>
      </c>
      <c r="D46" s="32">
        <v>2</v>
      </c>
      <c r="E46" s="32"/>
      <c r="F46" s="32"/>
      <c r="G46" s="32"/>
      <c r="H46" s="32"/>
      <c r="I46" s="32">
        <v>5</v>
      </c>
      <c r="J46" s="32"/>
      <c r="K46" s="32">
        <v>5</v>
      </c>
      <c r="L46" s="32"/>
      <c r="M46" s="32"/>
      <c r="N46" s="32"/>
      <c r="O46" s="32"/>
      <c r="P46" s="2"/>
    </row>
    <row r="47" spans="2:19" ht="18" customHeight="1" thickTop="1" thickBot="1" x14ac:dyDescent="0.3">
      <c r="B47" s="2"/>
      <c r="C47" s="33" t="str">
        <f t="shared" si="5"/>
        <v>RESERVA 3</v>
      </c>
      <c r="D47" s="32">
        <v>2</v>
      </c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2"/>
    </row>
    <row r="48" spans="2:19" ht="18" customHeight="1" thickTop="1" thickBot="1" x14ac:dyDescent="0.3">
      <c r="B48" s="2"/>
      <c r="C48" s="33" t="str">
        <f t="shared" si="5"/>
        <v>RESERVA 4</v>
      </c>
      <c r="D48" s="32">
        <v>2</v>
      </c>
      <c r="E48" s="32">
        <v>8</v>
      </c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2"/>
    </row>
    <row r="49" spans="2:16" ht="27.75" customHeight="1" thickTop="1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</sheetData>
  <sheetProtection algorithmName="SHA-512" hashValue="aSPe3xjO/9DydyOwk2TZvHDfTKI4Jc4Gaa8ooY/cFzd5Ku40uNV8vUNWVLBMqesuLfsrxL2UeQgLTku254usZw==" saltValue="y+V99QSOAexJTr+7DHiEyA==" spinCount="100000" sheet="1" objects="1" scenarios="1" selectLockedCells="1"/>
  <mergeCells count="12">
    <mergeCell ref="S24:T24"/>
    <mergeCell ref="C3:O3"/>
    <mergeCell ref="C17:O17"/>
    <mergeCell ref="C28:O28"/>
    <mergeCell ref="C39:O39"/>
    <mergeCell ref="D6:O6"/>
    <mergeCell ref="S19:T19"/>
    <mergeCell ref="S20:T20"/>
    <mergeCell ref="S21:T21"/>
    <mergeCell ref="S22:T22"/>
    <mergeCell ref="S23:T23"/>
    <mergeCell ref="S25:T25"/>
  </mergeCells>
  <phoneticPr fontId="17" type="noConversion"/>
  <dataValidations count="5">
    <dataValidation allowBlank="1" showInputMessage="1" showErrorMessage="1" promptTitle="AVISO!" prompt="Para  funcionar corretamente digite o horário da seguinte forma:_x000a_00:00:00_x000a_hora:minuto:segundo_x000a_" sqref="D30:O37" xr:uid="{A51CE2DC-053A-4DAF-89F8-F67C966A8D9E}"/>
    <dataValidation allowBlank="1" showInputMessage="1" showErrorMessage="1" promptTitle="AVISO!" prompt="Altere a pontuação aqui se for necessário._x000a_" sqref="T4:T16" xr:uid="{02DC377D-17D3-496C-8F05-131A34407121}"/>
    <dataValidation type="list" allowBlank="1" showInputMessage="1" sqref="S20:T25" xr:uid="{9AF71F29-72B0-4BAE-844A-48620EC2F20F}">
      <formula1>"BERMUDA,PURGATÓRIO,KALAHARI,NOVA TERRA,ALPINE,SOLARA"</formula1>
    </dataValidation>
    <dataValidation type="list" allowBlank="1" showInputMessage="1" showErrorMessage="1" sqref="D4:O4" xr:uid="{EAE3FBFF-9AAC-4830-8D40-B0327DB42522}">
      <formula1>$D$4:$O$4</formula1>
    </dataValidation>
    <dataValidation type="list" allowBlank="1" showInputMessage="1" showErrorMessage="1" prompt="Mude a pontuação usando a seta ao lado." sqref="T3" xr:uid="{259ED3AE-20A7-421E-B2E5-CB4F5C8F0A8C}">
      <formula1>$AA$3:$AC$3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5A465-EA80-4067-97FE-B8812A132602}">
  <sheetPr codeName="Planilha1"/>
  <dimension ref="A2:AK310"/>
  <sheetViews>
    <sheetView showGridLines="0" showRowColHeaders="0" zoomScale="70" zoomScaleNormal="70" workbookViewId="0">
      <selection activeCell="G49" sqref="G49"/>
    </sheetView>
  </sheetViews>
  <sheetFormatPr defaultColWidth="0" defaultRowHeight="15" x14ac:dyDescent="0.25"/>
  <cols>
    <col min="1" max="2" width="5.140625" style="1" customWidth="1"/>
    <col min="3" max="3" width="23.7109375" style="1" customWidth="1"/>
    <col min="4" max="6" width="23.42578125" style="1" customWidth="1"/>
    <col min="7" max="8" width="32.5703125" style="1" customWidth="1"/>
    <col min="9" max="9" width="34.5703125" style="1" customWidth="1"/>
    <col min="10" max="10" width="34.28515625" style="1" customWidth="1"/>
    <col min="11" max="11" width="23.28515625" style="1" customWidth="1"/>
    <col min="12" max="12" width="16.28515625" style="1" customWidth="1"/>
    <col min="13" max="13" width="24.5703125" style="1" customWidth="1"/>
    <col min="14" max="14" width="25.28515625" style="1" hidden="1"/>
    <col min="15" max="15" width="20" style="1" hidden="1"/>
    <col min="16" max="16" width="13.28515625" style="1" hidden="1"/>
    <col min="17" max="17" width="14.7109375" style="1" hidden="1"/>
    <col min="18" max="20" width="9.140625" style="1" hidden="1"/>
    <col min="21" max="21" width="16.28515625" style="1" hidden="1"/>
    <col min="22" max="22" width="11.28515625" style="1" hidden="1"/>
    <col min="23" max="23" width="9.140625" style="1" hidden="1"/>
    <col min="24" max="24" width="17.28515625" style="1" hidden="1"/>
    <col min="25" max="26" width="9.140625" style="1" hidden="1"/>
    <col min="27" max="27" width="14" style="1" hidden="1"/>
    <col min="28" max="28" width="9.140625" style="1" hidden="1"/>
    <col min="29" max="29" width="33.42578125" style="1" hidden="1"/>
    <col min="30" max="31" width="13.140625" style="1" hidden="1"/>
    <col min="32" max="32" width="14" style="1" hidden="1"/>
    <col min="33" max="33" width="9.140625" style="1" hidden="1"/>
    <col min="34" max="34" width="13.140625" style="1" hidden="1"/>
    <col min="35" max="35" width="9.140625" style="1" hidden="1"/>
    <col min="36" max="36" width="13.140625" style="1" hidden="1"/>
    <col min="37" max="16384" width="9.140625" style="1" hidden="1"/>
  </cols>
  <sheetData>
    <row r="2" spans="2:33" ht="39.75" customHeight="1" thickBot="1" x14ac:dyDescent="0.3"/>
    <row r="3" spans="2:33" ht="26.25" customHeight="1" thickBot="1" x14ac:dyDescent="0.3">
      <c r="C3" s="104" t="s">
        <v>9</v>
      </c>
      <c r="D3" s="101" t="s">
        <v>28</v>
      </c>
      <c r="E3" s="102"/>
      <c r="F3" s="102"/>
      <c r="G3" s="102"/>
      <c r="H3" s="102"/>
      <c r="I3" s="102"/>
      <c r="J3" s="102"/>
      <c r="K3" s="103"/>
    </row>
    <row r="4" spans="2:33" ht="26.25" customHeight="1" thickBot="1" x14ac:dyDescent="0.3">
      <c r="B4" s="7"/>
      <c r="C4" s="105"/>
      <c r="D4" s="39" t="s">
        <v>15</v>
      </c>
      <c r="E4" s="40" t="s">
        <v>16</v>
      </c>
      <c r="F4" s="40" t="s">
        <v>17</v>
      </c>
      <c r="G4" s="40" t="s">
        <v>18</v>
      </c>
      <c r="H4" s="40" t="s">
        <v>19</v>
      </c>
      <c r="I4" s="40" t="s">
        <v>13</v>
      </c>
      <c r="J4" s="40" t="s">
        <v>20</v>
      </c>
      <c r="K4" s="41" t="s">
        <v>21</v>
      </c>
    </row>
    <row r="5" spans="2:33" ht="18" customHeight="1" thickBot="1" x14ac:dyDescent="0.3">
      <c r="C5" s="54" t="str">
        <f>'DADOS DO TIME'!C7</f>
        <v>JOGADOR 10</v>
      </c>
      <c r="D5" s="42">
        <f>SUM('DADOS DO TIME'!D7:O7)</f>
        <v>76</v>
      </c>
      <c r="E5" s="43">
        <f>IFERROR(D5/K5,0)</f>
        <v>6.333333333333333</v>
      </c>
      <c r="F5" s="44">
        <f>SUM('DADOS DO TIME'!D19:O19)</f>
        <v>8</v>
      </c>
      <c r="G5" s="44">
        <f>SUM('DADOS DO TIME'!D41:O41)</f>
        <v>37</v>
      </c>
      <c r="H5" s="43">
        <f>IFERROR(AVERAGE('DADOS DO TIME'!D41:O41),0)</f>
        <v>4.625</v>
      </c>
      <c r="I5" s="45">
        <f>SUM('DADOS DO TIME'!D30:O30)</f>
        <v>0</v>
      </c>
      <c r="J5" s="45">
        <f>IFERROR(AVERAGE('DADOS DO TIME'!D30:O30),0)</f>
        <v>0</v>
      </c>
      <c r="K5" s="46">
        <f>COUNT('DADOS DO TIME'!D7:O7)</f>
        <v>12</v>
      </c>
    </row>
    <row r="6" spans="2:33" ht="18" customHeight="1" thickTop="1" thickBot="1" x14ac:dyDescent="0.3">
      <c r="C6" s="55" t="str">
        <f>'DADOS DO TIME'!C8</f>
        <v>JOGADOR 2</v>
      </c>
      <c r="D6" s="47">
        <f>SUM('DADOS DO TIME'!D8:O8)</f>
        <v>29</v>
      </c>
      <c r="E6" s="48">
        <f t="shared" ref="E6:E12" si="0">IFERROR(D6/K6,0)</f>
        <v>2.4166666666666665</v>
      </c>
      <c r="F6" s="33">
        <f>SUM('DADOS DO TIME'!D20:O20)</f>
        <v>0</v>
      </c>
      <c r="G6" s="44">
        <f>SUM('DADOS DO TIME'!D42:O42)</f>
        <v>4</v>
      </c>
      <c r="H6" s="43">
        <f>IFERROR(AVERAGE('DADOS DO TIME'!D42:O42),0)</f>
        <v>4</v>
      </c>
      <c r="I6" s="49">
        <f>SUM('DADOS DO TIME'!D31:O31)</f>
        <v>0</v>
      </c>
      <c r="J6" s="45">
        <f>IFERROR(AVERAGE('DADOS DO TIME'!D31:O31),0)</f>
        <v>0</v>
      </c>
      <c r="K6" s="46">
        <f>COUNT('DADOS DO TIME'!D8:O8)</f>
        <v>12</v>
      </c>
    </row>
    <row r="7" spans="2:33" ht="18" customHeight="1" thickTop="1" thickBot="1" x14ac:dyDescent="0.3">
      <c r="C7" s="55" t="str">
        <f>'DADOS DO TIME'!C9</f>
        <v>JOGADOR 3</v>
      </c>
      <c r="D7" s="47">
        <f>SUM('DADOS DO TIME'!D9:O9)</f>
        <v>21</v>
      </c>
      <c r="E7" s="48">
        <f t="shared" si="0"/>
        <v>1.75</v>
      </c>
      <c r="F7" s="33">
        <f>SUM('DADOS DO TIME'!D21:O21)</f>
        <v>0</v>
      </c>
      <c r="G7" s="44">
        <f>SUM('DADOS DO TIME'!D43:O43)</f>
        <v>8</v>
      </c>
      <c r="H7" s="43">
        <f>IFERROR(AVERAGE('DADOS DO TIME'!D43:O43),0)</f>
        <v>4</v>
      </c>
      <c r="I7" s="49">
        <f>SUM('DADOS DO TIME'!D32:O32)</f>
        <v>0</v>
      </c>
      <c r="J7" s="45">
        <f>IFERROR(AVERAGE('DADOS DO TIME'!D32:O32),0)</f>
        <v>0</v>
      </c>
      <c r="K7" s="46">
        <f>COUNT('DADOS DO TIME'!D9:O9)</f>
        <v>12</v>
      </c>
    </row>
    <row r="8" spans="2:33" ht="18" customHeight="1" thickTop="1" thickBot="1" x14ac:dyDescent="0.3">
      <c r="C8" s="55" t="str">
        <f>'DADOS DO TIME'!C10</f>
        <v>JOGADOR 4</v>
      </c>
      <c r="D8" s="47">
        <f>SUM('DADOS DO TIME'!D10:O10)</f>
        <v>37</v>
      </c>
      <c r="E8" s="48">
        <f t="shared" si="0"/>
        <v>3.0833333333333335</v>
      </c>
      <c r="F8" s="33">
        <f>SUM('DADOS DO TIME'!D22:O22)</f>
        <v>0</v>
      </c>
      <c r="G8" s="44">
        <f>SUM('DADOS DO TIME'!D44:O44)</f>
        <v>7</v>
      </c>
      <c r="H8" s="43">
        <f>IFERROR(AVERAGE('DADOS DO TIME'!D44:O44),0)</f>
        <v>3.5</v>
      </c>
      <c r="I8" s="49">
        <f>SUM('DADOS DO TIME'!D33:O33)</f>
        <v>0</v>
      </c>
      <c r="J8" s="45">
        <f>IFERROR(AVERAGE('DADOS DO TIME'!D33:O33),0)</f>
        <v>0</v>
      </c>
      <c r="K8" s="46">
        <f>COUNT('DADOS DO TIME'!D10:O10)</f>
        <v>12</v>
      </c>
    </row>
    <row r="9" spans="2:33" ht="18" customHeight="1" thickTop="1" thickBot="1" x14ac:dyDescent="0.3">
      <c r="C9" s="55" t="str">
        <f>'DADOS DO TIME'!C11</f>
        <v>RESERVA 1</v>
      </c>
      <c r="D9" s="47">
        <f>SUM('DADOS DO TIME'!D11:O11)</f>
        <v>33</v>
      </c>
      <c r="E9" s="48">
        <f t="shared" si="0"/>
        <v>2.75</v>
      </c>
      <c r="F9" s="33">
        <f>SUM('DADOS DO TIME'!D23:O23)</f>
        <v>22</v>
      </c>
      <c r="G9" s="44">
        <f>SUM('DADOS DO TIME'!D45:O45)</f>
        <v>25</v>
      </c>
      <c r="H9" s="43">
        <f>IFERROR(AVERAGE('DADOS DO TIME'!D45:O45),0)</f>
        <v>5</v>
      </c>
      <c r="I9" s="49">
        <f>SUM('DADOS DO TIME'!D34:O34)</f>
        <v>0</v>
      </c>
      <c r="J9" s="45">
        <f>IFERROR(AVERAGE('DADOS DO TIME'!D34:O34),0)</f>
        <v>0</v>
      </c>
      <c r="K9" s="46">
        <f>COUNT('DADOS DO TIME'!D11:O11)</f>
        <v>12</v>
      </c>
    </row>
    <row r="10" spans="2:33" ht="18" customHeight="1" thickTop="1" thickBot="1" x14ac:dyDescent="0.3">
      <c r="C10" s="55" t="str">
        <f>'DADOS DO TIME'!C12</f>
        <v>UUU</v>
      </c>
      <c r="D10" s="47">
        <f>SUM('DADOS DO TIME'!D12:O12)</f>
        <v>27</v>
      </c>
      <c r="E10" s="48">
        <f t="shared" si="0"/>
        <v>2.25</v>
      </c>
      <c r="F10" s="33">
        <f>SUM('DADOS DO TIME'!D24:O24)</f>
        <v>0</v>
      </c>
      <c r="G10" s="44">
        <f>SUM('DADOS DO TIME'!D46:O46)</f>
        <v>12</v>
      </c>
      <c r="H10" s="43">
        <f>IFERROR(AVERAGE('DADOS DO TIME'!D46:O46),0)</f>
        <v>4</v>
      </c>
      <c r="I10" s="49">
        <f>SUM('DADOS DO TIME'!D35:O35)</f>
        <v>0</v>
      </c>
      <c r="J10" s="45">
        <f>IFERROR(AVERAGE('DADOS DO TIME'!D35:O35),0)</f>
        <v>0</v>
      </c>
      <c r="K10" s="46">
        <f>COUNT('DADOS DO TIME'!D12:O12)</f>
        <v>12</v>
      </c>
    </row>
    <row r="11" spans="2:33" ht="18" customHeight="1" thickTop="1" thickBot="1" x14ac:dyDescent="0.3">
      <c r="C11" s="55" t="str">
        <f>'DADOS DO TIME'!C13</f>
        <v>RESERVA 3</v>
      </c>
      <c r="D11" s="47">
        <f>SUM('DADOS DO TIME'!D13:O13)</f>
        <v>25</v>
      </c>
      <c r="E11" s="48">
        <f t="shared" si="0"/>
        <v>2.0833333333333335</v>
      </c>
      <c r="F11" s="33">
        <f>SUM('DADOS DO TIME'!D25:O25)</f>
        <v>0</v>
      </c>
      <c r="G11" s="44">
        <f>SUM('DADOS DO TIME'!D47:O47)</f>
        <v>2</v>
      </c>
      <c r="H11" s="43">
        <f>IFERROR(AVERAGE('DADOS DO TIME'!D47:O47),0)</f>
        <v>2</v>
      </c>
      <c r="I11" s="49">
        <f>SUM('DADOS DO TIME'!D36:O36)</f>
        <v>0</v>
      </c>
      <c r="J11" s="45">
        <f>IFERROR(AVERAGE('DADOS DO TIME'!D36:O36),0)</f>
        <v>0</v>
      </c>
      <c r="K11" s="46">
        <f>COUNT('DADOS DO TIME'!D13:O13)</f>
        <v>12</v>
      </c>
    </row>
    <row r="12" spans="2:33" ht="18" customHeight="1" thickTop="1" thickBot="1" x14ac:dyDescent="0.3">
      <c r="C12" s="56" t="str">
        <f>'DADOS DO TIME'!C14</f>
        <v>RESERVA 4</v>
      </c>
      <c r="D12" s="50">
        <f>SUM('DADOS DO TIME'!D14:O14)</f>
        <v>77</v>
      </c>
      <c r="E12" s="51">
        <f t="shared" si="0"/>
        <v>6.416666666666667</v>
      </c>
      <c r="F12" s="52">
        <f>SUM('DADOS DO TIME'!D26:O26)</f>
        <v>0</v>
      </c>
      <c r="G12" s="111">
        <f>SUM('DADOS DO TIME'!D48:O48)</f>
        <v>10</v>
      </c>
      <c r="H12" s="112">
        <f>IFERROR(AVERAGE('DADOS DO TIME'!D48:O48),0)</f>
        <v>5</v>
      </c>
      <c r="I12" s="53">
        <f>SUM('DADOS DO TIME'!D37:O37)</f>
        <v>0</v>
      </c>
      <c r="J12" s="113">
        <f>IFERROR(AVERAGE('DADOS DO TIME'!D37:O37),0)</f>
        <v>0</v>
      </c>
      <c r="K12" s="114">
        <f>COUNT('DADOS DO TIME'!D14:O14)</f>
        <v>12</v>
      </c>
    </row>
    <row r="13" spans="2:33" ht="18" customHeight="1" x14ac:dyDescent="0.25">
      <c r="C13" s="8"/>
      <c r="D13" s="8"/>
      <c r="E13" s="9"/>
      <c r="F13" s="8"/>
      <c r="G13" s="8"/>
      <c r="H13" s="9"/>
      <c r="I13" s="10"/>
      <c r="J13" s="10"/>
      <c r="K13" s="8"/>
    </row>
    <row r="14" spans="2:33" ht="24" customHeight="1" x14ac:dyDescent="0.25">
      <c r="D14" s="11"/>
      <c r="E14" s="11"/>
      <c r="F14" s="11"/>
      <c r="G14" s="11"/>
      <c r="H14" s="11"/>
      <c r="I14" s="11"/>
      <c r="J14" s="11"/>
      <c r="K14" s="11"/>
    </row>
    <row r="15" spans="2:33" ht="26.25" customHeight="1" x14ac:dyDescent="0.25">
      <c r="G15" s="12"/>
      <c r="H15" s="12"/>
      <c r="I15" s="12"/>
      <c r="J15" s="12"/>
      <c r="K15" s="12"/>
    </row>
    <row r="16" spans="2:33" ht="20.25" customHeight="1" x14ac:dyDescent="0.25">
      <c r="H16" s="13"/>
      <c r="I16" s="13"/>
      <c r="J16" s="13"/>
      <c r="K16" s="13"/>
      <c r="T16" s="14" t="s">
        <v>44</v>
      </c>
      <c r="U16" s="14">
        <f>COUNTA('DADOS DO TIME'!D5:O5)</f>
        <v>0</v>
      </c>
      <c r="V16" s="14" t="s">
        <v>76</v>
      </c>
      <c r="W16" s="14"/>
      <c r="X16" s="14"/>
      <c r="Y16" s="14"/>
      <c r="Z16" s="14"/>
      <c r="AA16" s="14">
        <f>SUM('DADOS DO TIME'!D7:O14)</f>
        <v>325</v>
      </c>
      <c r="AB16" s="14" t="s">
        <v>46</v>
      </c>
      <c r="AC16" s="14" t="s">
        <v>45</v>
      </c>
      <c r="AD16" s="14"/>
      <c r="AE16" s="14"/>
      <c r="AF16" s="14">
        <f>COUNTIF('DADOS DO TIME'!D5:O5,"&lt;4")</f>
        <v>0</v>
      </c>
      <c r="AG16" s="14" t="s">
        <v>47</v>
      </c>
    </row>
    <row r="17" spans="3:22" ht="20.25" customHeight="1" thickBot="1" x14ac:dyDescent="0.3">
      <c r="H17" s="13"/>
      <c r="I17" s="13"/>
      <c r="J17" s="13"/>
      <c r="K17" s="13"/>
    </row>
    <row r="18" spans="3:22" ht="25.5" customHeight="1" thickBot="1" x14ac:dyDescent="0.3">
      <c r="C18" s="101" t="s">
        <v>22</v>
      </c>
      <c r="D18" s="102"/>
      <c r="E18" s="102"/>
      <c r="F18" s="103"/>
      <c r="H18" s="13"/>
      <c r="I18" s="13"/>
      <c r="J18" s="13"/>
      <c r="K18" s="13"/>
    </row>
    <row r="19" spans="3:22" ht="24.75" customHeight="1" thickBot="1" x14ac:dyDescent="0.3">
      <c r="C19" s="116" t="s">
        <v>23</v>
      </c>
      <c r="D19" s="117" t="s">
        <v>3</v>
      </c>
      <c r="E19" s="117" t="s">
        <v>24</v>
      </c>
      <c r="F19" s="118" t="s">
        <v>25</v>
      </c>
      <c r="H19" s="13"/>
      <c r="I19" s="13"/>
      <c r="J19" s="13"/>
      <c r="K19" s="13"/>
    </row>
    <row r="20" spans="3:22" ht="20.25" customHeight="1" thickBot="1" x14ac:dyDescent="0.3">
      <c r="C20" s="57" t="s">
        <v>30</v>
      </c>
      <c r="D20" s="58" t="str">
        <f>'DADOS DO TIME'!D4</f>
        <v>BERMUDA</v>
      </c>
      <c r="E20" s="15">
        <f>SUM('DADOS DO TIME'!D7:D14)</f>
        <v>36</v>
      </c>
      <c r="F20" s="16">
        <f>'DADOS DO TIME'!D15</f>
        <v>36</v>
      </c>
      <c r="H20" s="13"/>
      <c r="I20" s="13"/>
      <c r="J20" s="13"/>
      <c r="K20" s="13"/>
    </row>
    <row r="21" spans="3:22" ht="20.25" customHeight="1" thickBot="1" x14ac:dyDescent="0.3">
      <c r="C21" s="57" t="s">
        <v>31</v>
      </c>
      <c r="D21" s="58" t="str">
        <f>'DADOS DO TIME'!E4</f>
        <v>PURGATÓRIO</v>
      </c>
      <c r="E21" s="15">
        <f>SUM('DADOS DO TIME'!E7:E14)</f>
        <v>35</v>
      </c>
      <c r="F21" s="16">
        <f>'DADOS DO TIME'!E15</f>
        <v>35</v>
      </c>
      <c r="H21" s="13"/>
      <c r="I21" s="13"/>
      <c r="J21" s="13"/>
      <c r="K21" s="13"/>
    </row>
    <row r="22" spans="3:22" ht="20.25" customHeight="1" thickBot="1" x14ac:dyDescent="0.3">
      <c r="C22" s="57" t="s">
        <v>32</v>
      </c>
      <c r="D22" s="58" t="str">
        <f>'DADOS DO TIME'!F4</f>
        <v>KALAHARI</v>
      </c>
      <c r="E22" s="15">
        <f>SUM('DADOS DO TIME'!F7:F14)</f>
        <v>15</v>
      </c>
      <c r="F22" s="16">
        <f>'DADOS DO TIME'!F15</f>
        <v>15</v>
      </c>
      <c r="H22" s="13"/>
      <c r="I22" s="13"/>
      <c r="J22" s="13"/>
      <c r="K22" s="13"/>
    </row>
    <row r="23" spans="3:22" ht="20.25" customHeight="1" thickBot="1" x14ac:dyDescent="0.3">
      <c r="C23" s="57" t="s">
        <v>33</v>
      </c>
      <c r="D23" s="58" t="str">
        <f>'DADOS DO TIME'!G4</f>
        <v>NOVA TERRA</v>
      </c>
      <c r="E23" s="15">
        <f>SUM('DADOS DO TIME'!G7:G14)</f>
        <v>12</v>
      </c>
      <c r="F23" s="16">
        <f>'DADOS DO TIME'!G15</f>
        <v>12</v>
      </c>
      <c r="H23" s="13"/>
      <c r="I23" s="13"/>
      <c r="J23" s="13"/>
      <c r="K23" s="13"/>
    </row>
    <row r="24" spans="3:22" ht="20.25" customHeight="1" thickBot="1" x14ac:dyDescent="0.3">
      <c r="C24" s="57" t="s">
        <v>34</v>
      </c>
      <c r="D24" s="58" t="str">
        <f>'DADOS DO TIME'!H4</f>
        <v>ALPINE</v>
      </c>
      <c r="E24" s="15">
        <f>SUM('DADOS DO TIME'!H7:H14)</f>
        <v>17</v>
      </c>
      <c r="F24" s="16">
        <f>'DADOS DO TIME'!H15</f>
        <v>17</v>
      </c>
      <c r="H24" s="13"/>
      <c r="I24" s="13"/>
      <c r="J24" s="13"/>
      <c r="K24" s="13"/>
    </row>
    <row r="25" spans="3:22" ht="20.25" customHeight="1" thickBot="1" x14ac:dyDescent="0.3">
      <c r="C25" s="57" t="s">
        <v>35</v>
      </c>
      <c r="D25" s="58" t="str">
        <f>'DADOS DO TIME'!I4</f>
        <v>SOLARA</v>
      </c>
      <c r="E25" s="15">
        <f>SUM('DADOS DO TIME'!I7:I14)</f>
        <v>15</v>
      </c>
      <c r="F25" s="16">
        <f>'DADOS DO TIME'!I15</f>
        <v>15</v>
      </c>
      <c r="H25" s="13"/>
      <c r="I25" s="13"/>
      <c r="J25" s="13"/>
      <c r="K25" s="13"/>
      <c r="T25" s="1" t="str">
        <f>_xlfn.CONCAT(T16," ",U16," ",V16," ",AA16," ",AB16," ",AC16," ",AJ23," ",AF16," ",AG16)</f>
        <v>DE 0 PARTIDA(S) JOGADA(S) O TIME ACUMULOU UM TOTAL DE 325 KILLS, E FICOU ENTRE OS 3 PRIMEIROS  0 VEZ(ES)!</v>
      </c>
    </row>
    <row r="26" spans="3:22" ht="20.25" customHeight="1" thickBot="1" x14ac:dyDescent="0.3">
      <c r="C26" s="57" t="s">
        <v>36</v>
      </c>
      <c r="D26" s="58" t="str">
        <f>'DADOS DO TIME'!J4</f>
        <v>BERMUDA</v>
      </c>
      <c r="E26" s="15">
        <f>SUM('DADOS DO TIME'!J7:J14)</f>
        <v>9</v>
      </c>
      <c r="F26" s="16">
        <f>'DADOS DO TIME'!J15</f>
        <v>9</v>
      </c>
      <c r="H26" s="13"/>
      <c r="I26" s="13"/>
      <c r="J26" s="13"/>
      <c r="K26" s="13"/>
    </row>
    <row r="27" spans="3:22" ht="20.25" customHeight="1" thickBot="1" x14ac:dyDescent="0.3">
      <c r="C27" s="57" t="s">
        <v>37</v>
      </c>
      <c r="D27" s="58" t="str">
        <f>'DADOS DO TIME'!K4</f>
        <v>PURGATÓRIO</v>
      </c>
      <c r="E27" s="15">
        <f>SUM('DADOS DO TIME'!K7:K14)</f>
        <v>8</v>
      </c>
      <c r="F27" s="16">
        <f>'DADOS DO TIME'!K15</f>
        <v>8</v>
      </c>
      <c r="H27" s="17"/>
      <c r="I27" s="17"/>
      <c r="J27" s="17"/>
      <c r="K27" s="17"/>
    </row>
    <row r="28" spans="3:22" ht="20.25" customHeight="1" thickBot="1" x14ac:dyDescent="0.3">
      <c r="C28" s="57" t="s">
        <v>38</v>
      </c>
      <c r="D28" s="115" t="str">
        <f>'DADOS DO TIME'!L4</f>
        <v>KALAHARI</v>
      </c>
      <c r="E28" s="15">
        <f>SUM('DADOS DO TIME'!L7:L14)</f>
        <v>68</v>
      </c>
      <c r="F28" s="16">
        <f>'DADOS DO TIME'!L15</f>
        <v>68</v>
      </c>
    </row>
    <row r="29" spans="3:22" ht="20.25" customHeight="1" thickBot="1" x14ac:dyDescent="0.3">
      <c r="C29" s="57" t="s">
        <v>39</v>
      </c>
      <c r="D29" s="115" t="str">
        <f>'DADOS DO TIME'!M4</f>
        <v>NOVA TERRA</v>
      </c>
      <c r="E29" s="15">
        <f>SUM('DADOS DO TIME'!M7:M14)</f>
        <v>16</v>
      </c>
      <c r="F29" s="16">
        <f>'DADOS DO TIME'!M15</f>
        <v>16</v>
      </c>
    </row>
    <row r="30" spans="3:22" ht="20.25" customHeight="1" thickBot="1" x14ac:dyDescent="0.3">
      <c r="C30" s="57" t="s">
        <v>80</v>
      </c>
      <c r="D30" s="58" t="str">
        <f>'DADOS DO TIME'!N4</f>
        <v>ALPINE</v>
      </c>
      <c r="E30" s="15">
        <f>SUM('DADOS DO TIME'!N7:N14)</f>
        <v>71</v>
      </c>
      <c r="F30" s="16">
        <f>'DADOS DO TIME'!N15</f>
        <v>71</v>
      </c>
    </row>
    <row r="31" spans="3:22" ht="20.25" customHeight="1" thickBot="1" x14ac:dyDescent="0.3">
      <c r="C31" s="57" t="s">
        <v>81</v>
      </c>
      <c r="D31" s="58" t="str">
        <f>'DADOS DO TIME'!O4</f>
        <v>SOLARA</v>
      </c>
      <c r="E31" s="15">
        <f>SUM('DADOS DO TIME'!O7:O14)</f>
        <v>23</v>
      </c>
      <c r="F31" s="16">
        <f>'DADOS DO TIME'!O15</f>
        <v>23</v>
      </c>
      <c r="U31" s="1" t="s">
        <v>3</v>
      </c>
      <c r="V31" s="1" t="s">
        <v>58</v>
      </c>
    </row>
    <row r="32" spans="3:22" ht="20.25" customHeight="1" thickBot="1" x14ac:dyDescent="0.3">
      <c r="C32" s="106" t="s">
        <v>10</v>
      </c>
      <c r="D32" s="107"/>
      <c r="E32" s="59">
        <f>SUM(E20:E31)</f>
        <v>325</v>
      </c>
      <c r="F32" s="60">
        <f>'DADOS DO TIME'!D15+'DADOS DO TIME'!E15+'DADOS DO TIME'!F15+'DADOS DO TIME'!G15+'DADOS DO TIME'!H15+'DADOS DO TIME'!I15+'DADOS DO TIME'!J15+'DADOS DO TIME'!K15+'DADOS DO TIME'!N15+'DADOS DO TIME'!O15</f>
        <v>241</v>
      </c>
      <c r="U32" s="1" t="s">
        <v>4</v>
      </c>
      <c r="V32" s="1">
        <f>COUNTIF('DADOS DO TIME'!D4:O4,RESULTADO!U32)</f>
        <v>2</v>
      </c>
    </row>
    <row r="33" spans="7:37" x14ac:dyDescent="0.25">
      <c r="U33" s="1" t="s">
        <v>5</v>
      </c>
      <c r="V33" s="1">
        <f>COUNTIF('DADOS DO TIME'!D4:O4,RESULTADO!U33)</f>
        <v>2</v>
      </c>
    </row>
    <row r="34" spans="7:37" x14ac:dyDescent="0.25">
      <c r="U34" s="1" t="s">
        <v>6</v>
      </c>
      <c r="V34" s="1">
        <f>COUNTIF('DADOS DO TIME'!D4:O4,RESULTADO!U34)</f>
        <v>2</v>
      </c>
    </row>
    <row r="35" spans="7:37" x14ac:dyDescent="0.25">
      <c r="U35" s="1" t="s">
        <v>7</v>
      </c>
      <c r="V35" s="1">
        <f>COUNTIF('DADOS DO TIME'!D4:O4,RESULTADO!U35)</f>
        <v>2</v>
      </c>
    </row>
    <row r="36" spans="7:37" x14ac:dyDescent="0.25">
      <c r="U36" s="1" t="s">
        <v>8</v>
      </c>
      <c r="V36" s="1">
        <f>COUNTIF('DADOS DO TIME'!D4:O4,RESULTADO!U36)</f>
        <v>2</v>
      </c>
    </row>
    <row r="37" spans="7:37" x14ac:dyDescent="0.25">
      <c r="U37" s="1" t="s">
        <v>51</v>
      </c>
      <c r="V37" s="1">
        <f>COUNTIF('DADOS DO TIME'!D4:O4,RESULTADO!U37)</f>
        <v>2</v>
      </c>
    </row>
    <row r="42" spans="7:37" x14ac:dyDescent="0.25">
      <c r="U42" s="1" t="s">
        <v>75</v>
      </c>
      <c r="W42" s="1" t="s">
        <v>74</v>
      </c>
      <c r="X42" s="1" t="str">
        <f>G49</f>
        <v>BERMUDA</v>
      </c>
      <c r="AD42" s="1" t="str">
        <f>E302</f>
        <v>JOGADOR 10</v>
      </c>
      <c r="AE42" s="1" t="s">
        <v>72</v>
      </c>
      <c r="AF42" s="1" t="str">
        <f>E303</f>
        <v>RESERVA 4</v>
      </c>
      <c r="AG42" s="1" t="s">
        <v>72</v>
      </c>
      <c r="AH42" s="1" t="str">
        <f>E304</f>
        <v>JOGADOR 4</v>
      </c>
      <c r="AI42" s="1" t="s">
        <v>41</v>
      </c>
      <c r="AJ42" s="1" t="str">
        <f>E305</f>
        <v>JOGADOR 2</v>
      </c>
      <c r="AK42" s="1" t="s">
        <v>73</v>
      </c>
    </row>
    <row r="44" spans="7:37" ht="25.5" customHeight="1" x14ac:dyDescent="0.25">
      <c r="G44" s="78"/>
      <c r="U44" s="1" t="str">
        <f>_xlfn.CONCAT(U42," ",G49," ",W42," ",AD42,AE42," ",AF42,AG42," ",AH42," ",AI42," ",AJ42,AK42)</f>
        <v>OS 4 PLAYERS COM MAIS ABATES NO MAPA BERMUDA SÃO: JOGADOR 10, RESERVA 4, JOGADOR 4 E JOGADOR 2!</v>
      </c>
    </row>
    <row r="48" spans="7:37" x14ac:dyDescent="0.25">
      <c r="U48" s="1" t="s">
        <v>78</v>
      </c>
      <c r="AA48" s="1" t="str">
        <f>H302</f>
        <v>JOGADOR 10</v>
      </c>
      <c r="AB48" s="1" t="s">
        <v>72</v>
      </c>
      <c r="AC48" s="1" t="str">
        <f>H303</f>
        <v>JOGADOR 3</v>
      </c>
      <c r="AD48" s="1" t="s">
        <v>72</v>
      </c>
      <c r="AE48" s="1" t="str">
        <f>H304</f>
        <v>RESERVA 1</v>
      </c>
      <c r="AF48" s="1" t="s">
        <v>41</v>
      </c>
      <c r="AH48" s="1" t="str">
        <f>H305</f>
        <v>JOGADOR 2</v>
      </c>
      <c r="AI48" s="1" t="s">
        <v>73</v>
      </c>
    </row>
    <row r="49" spans="7:30" ht="33.75" customHeight="1" x14ac:dyDescent="0.25">
      <c r="G49" s="85" t="s">
        <v>4</v>
      </c>
      <c r="AD49" s="1" t="s">
        <v>72</v>
      </c>
    </row>
    <row r="50" spans="7:30" x14ac:dyDescent="0.25">
      <c r="U50" s="1" t="str">
        <f>_xlfn.CONCAT(U48," ",G49," ",X51," ",AA48,AB48," ",AC48,AD48," ",AE48," ",AF48," ",AH48,AI48)</f>
        <v>OS 4 PLAYERS COM MELHOR MÉDIA DE ASSISTÊNCIA NO MAPA BERMUDA SÃO: JOGADOR 10, JOGADOR 3, RESERVA 1 E JOGADOR 2!</v>
      </c>
    </row>
    <row r="51" spans="7:30" x14ac:dyDescent="0.25">
      <c r="X51" s="1" t="s">
        <v>74</v>
      </c>
    </row>
    <row r="54" spans="7:30" x14ac:dyDescent="0.25">
      <c r="V54" s="1" t="s">
        <v>77</v>
      </c>
    </row>
    <row r="55" spans="7:30" x14ac:dyDescent="0.25">
      <c r="V55" s="1">
        <v>2</v>
      </c>
    </row>
    <row r="68" spans="7:7" x14ac:dyDescent="0.25">
      <c r="G68" s="67"/>
    </row>
    <row r="69" spans="7:7" x14ac:dyDescent="0.25">
      <c r="G69" s="67"/>
    </row>
    <row r="70" spans="7:7" x14ac:dyDescent="0.25">
      <c r="G70" s="67"/>
    </row>
    <row r="71" spans="7:7" x14ac:dyDescent="0.25">
      <c r="G71" s="67"/>
    </row>
    <row r="72" spans="7:7" x14ac:dyDescent="0.25">
      <c r="G72" s="67"/>
    </row>
    <row r="73" spans="7:7" x14ac:dyDescent="0.25">
      <c r="G73" s="67"/>
    </row>
    <row r="74" spans="7:7" x14ac:dyDescent="0.25">
      <c r="G74" s="67"/>
    </row>
    <row r="75" spans="7:7" x14ac:dyDescent="0.25">
      <c r="G75" s="67"/>
    </row>
    <row r="86" spans="5:31" x14ac:dyDescent="0.25">
      <c r="AE86" s="1">
        <v>1</v>
      </c>
    </row>
    <row r="89" spans="5:31" x14ac:dyDescent="0.25">
      <c r="E89" s="76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</row>
    <row r="90" spans="5:31" x14ac:dyDescent="0.25">
      <c r="E9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</row>
    <row r="91" spans="5:31" x14ac:dyDescent="0.25">
      <c r="E91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</row>
    <row r="92" spans="5:31" x14ac:dyDescent="0.25">
      <c r="E92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</row>
    <row r="93" spans="5:31" x14ac:dyDescent="0.25">
      <c r="E93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</row>
    <row r="94" spans="5:31" x14ac:dyDescent="0.25">
      <c r="E94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</row>
    <row r="95" spans="5:31" x14ac:dyDescent="0.25">
      <c r="E95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</row>
    <row r="96" spans="5:31" x14ac:dyDescent="0.25">
      <c r="E96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</row>
    <row r="97" spans="5:29" x14ac:dyDescent="0.25">
      <c r="E97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</row>
    <row r="101" spans="5:29" x14ac:dyDescent="0.25">
      <c r="AC101" s="70"/>
    </row>
    <row r="102" spans="5:29" x14ac:dyDescent="0.25">
      <c r="W102" s="14"/>
      <c r="X102" s="14" t="s">
        <v>66</v>
      </c>
      <c r="Y102" s="14"/>
      <c r="Z102" s="14"/>
      <c r="AA102" s="14"/>
      <c r="AC102" s="14"/>
    </row>
    <row r="103" spans="5:29" x14ac:dyDescent="0.25">
      <c r="W103" s="14"/>
      <c r="Y103" s="14" t="s">
        <v>64</v>
      </c>
      <c r="Z103" s="14" t="s">
        <v>65</v>
      </c>
      <c r="AA103" s="14"/>
      <c r="AC103" s="14" t="s">
        <v>4</v>
      </c>
    </row>
    <row r="104" spans="5:29" x14ac:dyDescent="0.25">
      <c r="W104" s="14"/>
      <c r="X104" s="14" t="str" cm="1">
        <f t="array" ref="X104:X111">IF($G$49=$G$49,'DADOS DO TIME'!C7:C14,0)</f>
        <v>JOGADOR 10</v>
      </c>
      <c r="Y104" s="14">
        <f>SUMIF('DADOS DO TIME'!$D$4:$O$4,$G$49,'DADOS DO TIME'!D7:O14)</f>
        <v>10</v>
      </c>
      <c r="AC104" s="14" t="s">
        <v>5</v>
      </c>
    </row>
    <row r="105" spans="5:29" x14ac:dyDescent="0.25">
      <c r="W105" s="14"/>
      <c r="X105" s="14" t="str">
        <v>JOGADOR 2</v>
      </c>
      <c r="Y105" s="14">
        <f>SUMIF('DADOS DO TIME'!$D$4:$O$4,$G$49,'DADOS DO TIME'!D8:O15)</f>
        <v>6</v>
      </c>
      <c r="AC105" s="14" t="s">
        <v>6</v>
      </c>
    </row>
    <row r="106" spans="5:29" x14ac:dyDescent="0.25">
      <c r="W106" s="14"/>
      <c r="X106" s="14" t="str">
        <v>JOGADOR 3</v>
      </c>
      <c r="Y106" s="14">
        <f>SUMIF('DADOS DO TIME'!$D$4:$O$4,$G$49,'DADOS DO TIME'!D9:O16)</f>
        <v>2</v>
      </c>
      <c r="AC106" s="14" t="s">
        <v>7</v>
      </c>
    </row>
    <row r="107" spans="5:29" x14ac:dyDescent="0.25">
      <c r="W107" s="14"/>
      <c r="X107" s="14" t="str">
        <v>JOGADOR 4</v>
      </c>
      <c r="Y107" s="14">
        <f>SUMIF('DADOS DO TIME'!$D$4:$O$4,$G$49,'DADOS DO TIME'!D10:O17)</f>
        <v>7</v>
      </c>
      <c r="AC107" s="14" t="s">
        <v>8</v>
      </c>
    </row>
    <row r="108" spans="5:29" x14ac:dyDescent="0.25">
      <c r="W108" s="14"/>
      <c r="X108" s="14" t="str">
        <v>RESERVA 1</v>
      </c>
      <c r="Y108" s="14">
        <f>SUMIF('DADOS DO TIME'!$D$4:$O$4,$G$49,'DADOS DO TIME'!D11:O18)</f>
        <v>6</v>
      </c>
      <c r="AC108" s="14" t="s">
        <v>51</v>
      </c>
    </row>
    <row r="109" spans="5:29" x14ac:dyDescent="0.25">
      <c r="W109" s="14"/>
      <c r="X109" s="14" t="str">
        <v>UUU</v>
      </c>
      <c r="Y109" s="14">
        <f>SUMIF('DADOS DO TIME'!$D$4:$O$4,$G$49,'DADOS DO TIME'!D12:O19)</f>
        <v>3</v>
      </c>
      <c r="AC109" s="14"/>
    </row>
    <row r="110" spans="5:29" x14ac:dyDescent="0.25">
      <c r="W110" s="14"/>
      <c r="X110" s="14" t="str">
        <v>RESERVA 3</v>
      </c>
      <c r="Y110" s="14">
        <f>SUMIF('DADOS DO TIME'!$D$4:$O$4,$G$49,'DADOS DO TIME'!D13:O20)</f>
        <v>3</v>
      </c>
      <c r="AC110" s="14"/>
    </row>
    <row r="111" spans="5:29" x14ac:dyDescent="0.25">
      <c r="W111" s="14"/>
      <c r="X111" s="14" t="str">
        <v>RESERVA 4</v>
      </c>
      <c r="Y111" s="14">
        <f>SUMIF('DADOS DO TIME'!$D$4:$O$4,$G$49,'DADOS DO TIME'!D14:O21)</f>
        <v>8</v>
      </c>
      <c r="AC111" s="14"/>
    </row>
    <row r="112" spans="5:29" x14ac:dyDescent="0.25">
      <c r="W112" s="14"/>
      <c r="X112" s="14"/>
      <c r="Y112" s="14"/>
      <c r="Z112" s="14"/>
      <c r="AA112" s="14"/>
      <c r="AC112" s="14"/>
    </row>
    <row r="113" spans="23:35" x14ac:dyDescent="0.25">
      <c r="W113" s="14"/>
      <c r="X113" s="14"/>
      <c r="Y113" s="14"/>
      <c r="Z113" s="14"/>
      <c r="AA113" s="14"/>
      <c r="AC113" s="69"/>
    </row>
    <row r="114" spans="23:35" x14ac:dyDescent="0.25">
      <c r="W114" s="14"/>
      <c r="X114" s="14"/>
      <c r="Y114" s="14"/>
      <c r="Z114" s="14"/>
      <c r="AA114" s="14"/>
    </row>
    <row r="115" spans="23:35" x14ac:dyDescent="0.25">
      <c r="W115" s="14"/>
      <c r="X115" s="14"/>
      <c r="Y115" s="14"/>
      <c r="Z115" s="14"/>
      <c r="AA115" s="14"/>
    </row>
    <row r="116" spans="23:35" x14ac:dyDescent="0.25">
      <c r="W116" s="14"/>
      <c r="X116" s="14" t="s">
        <v>67</v>
      </c>
      <c r="Y116" s="14" t="s">
        <v>68</v>
      </c>
      <c r="Z116" s="14" t="s">
        <v>69</v>
      </c>
      <c r="AA116" s="14"/>
    </row>
    <row r="117" spans="23:35" x14ac:dyDescent="0.25">
      <c r="W117" s="14"/>
      <c r="X117" s="14" t="str" cm="1">
        <f t="array" ref="X117:X124">IF($G$49=$G$49,'DADOS DO TIME'!C7:C14,0)</f>
        <v>JOGADOR 10</v>
      </c>
      <c r="Y117" s="74">
        <f>SUMIF('DADOS DO TIME'!$D$4:$O$4,$G$49,X129:AI136)</f>
        <v>8</v>
      </c>
    </row>
    <row r="118" spans="23:35" x14ac:dyDescent="0.25">
      <c r="W118" s="14"/>
      <c r="X118" s="14" t="str">
        <v>JOGADOR 2</v>
      </c>
      <c r="Y118" s="74">
        <f>SUMIF('DADOS DO TIME'!$D$4:$O$4,$G$49,X130:AI137)</f>
        <v>4</v>
      </c>
    </row>
    <row r="119" spans="23:35" x14ac:dyDescent="0.25">
      <c r="W119" s="14"/>
      <c r="X119" s="14" t="str">
        <v>JOGADOR 3</v>
      </c>
      <c r="Y119" s="74">
        <f>SUMIF('DADOS DO TIME'!$D$4:$O$4,$G$49,X131:AI138)</f>
        <v>8</v>
      </c>
    </row>
    <row r="120" spans="23:35" x14ac:dyDescent="0.25">
      <c r="W120" s="14"/>
      <c r="X120" s="14" t="str">
        <v>JOGADOR 4</v>
      </c>
      <c r="Y120" s="74">
        <f>SUMIF('DADOS DO TIME'!$D$4:$O$4,$G$49,X132:AI139)</f>
        <v>2</v>
      </c>
    </row>
    <row r="121" spans="23:35" x14ac:dyDescent="0.25">
      <c r="W121" s="14"/>
      <c r="X121" s="14" t="str">
        <v>RESERVA 1</v>
      </c>
      <c r="Y121" s="74">
        <f>SUMIF('DADOS DO TIME'!$D$4:$O$4,$G$49,X133:AI140)</f>
        <v>8</v>
      </c>
    </row>
    <row r="122" spans="23:35" x14ac:dyDescent="0.25">
      <c r="W122" s="14"/>
      <c r="X122" s="14" t="str">
        <v>UUU</v>
      </c>
      <c r="Y122" s="74">
        <f>SUMIF('DADOS DO TIME'!$D$4:$O$4,$G$49,X134:AI141)</f>
        <v>2</v>
      </c>
    </row>
    <row r="123" spans="23:35" x14ac:dyDescent="0.25">
      <c r="W123" s="14"/>
      <c r="X123" s="14" t="str">
        <v>RESERVA 3</v>
      </c>
      <c r="Y123" s="74">
        <f>SUMIF('DADOS DO TIME'!$D$4:$O$4,$G$49,X135:AI142)</f>
        <v>2</v>
      </c>
    </row>
    <row r="124" spans="23:35" x14ac:dyDescent="0.25">
      <c r="W124" s="14"/>
      <c r="X124" s="14" t="str">
        <v>RESERVA 4</v>
      </c>
      <c r="Y124" s="74">
        <f>SUMIF('DADOS DO TIME'!$D$4:$O$4,$G$49,X136:AI143)</f>
        <v>2</v>
      </c>
    </row>
    <row r="126" spans="23:35" x14ac:dyDescent="0.25">
      <c r="W126" s="1" t="s">
        <v>71</v>
      </c>
    </row>
    <row r="128" spans="23:35" x14ac:dyDescent="0.25">
      <c r="W128" s="14" t="s">
        <v>70</v>
      </c>
      <c r="X128" s="14" t="str">
        <f>'DADOS DO TIME'!D40</f>
        <v>BERMUDA</v>
      </c>
      <c r="Y128" s="14" t="str">
        <f>'DADOS DO TIME'!E40</f>
        <v>PURGATÓRIO</v>
      </c>
      <c r="Z128" s="14" t="str">
        <f>'DADOS DO TIME'!F40</f>
        <v>KALAHARI</v>
      </c>
      <c r="AA128" s="14" t="str">
        <f>'DADOS DO TIME'!G40</f>
        <v>NOVA TERRA</v>
      </c>
      <c r="AB128" s="14" t="str">
        <f>'DADOS DO TIME'!H40</f>
        <v>ALPINE</v>
      </c>
      <c r="AC128" s="14" t="str">
        <f>'DADOS DO TIME'!I40</f>
        <v>SOLARA</v>
      </c>
      <c r="AD128" s="14" t="str">
        <f>'DADOS DO TIME'!J40</f>
        <v>BERMUDA</v>
      </c>
      <c r="AE128" s="14" t="str">
        <f>'DADOS DO TIME'!K40</f>
        <v>PURGATÓRIO</v>
      </c>
      <c r="AF128" s="14" t="str">
        <f>'DADOS DO TIME'!L40</f>
        <v>KALAHARI</v>
      </c>
      <c r="AG128" s="14" t="str">
        <f>'DADOS DO TIME'!M40</f>
        <v>NOVA TERRA</v>
      </c>
      <c r="AH128" s="14" t="str">
        <f>'DADOS DO TIME'!N40</f>
        <v>ALPINE</v>
      </c>
      <c r="AI128" s="14" t="str">
        <f>'DADOS DO TIME'!O40</f>
        <v>SOLARA</v>
      </c>
    </row>
    <row r="129" spans="7:36" x14ac:dyDescent="0.25">
      <c r="W129" s="14" t="str">
        <f>'DADOS DO TIME'!C41</f>
        <v>JOGADOR 10</v>
      </c>
      <c r="X129" s="74">
        <f>IFERROR(AVERAGE('DADOS DO TIME'!D41),0)</f>
        <v>4</v>
      </c>
      <c r="Y129" s="74">
        <f>IFERROR(AVERAGE('DADOS DO TIME'!E41),0)</f>
        <v>7</v>
      </c>
      <c r="Z129" s="74">
        <f>IFERROR(AVERAGE('DADOS DO TIME'!F41),0)</f>
        <v>5</v>
      </c>
      <c r="AA129" s="74">
        <f>IFERROR(AVERAGE('DADOS DO TIME'!G41),0)</f>
        <v>0</v>
      </c>
      <c r="AB129" s="74">
        <f>IFERROR(AVERAGE('DADOS DO TIME'!H41),0)</f>
        <v>5</v>
      </c>
      <c r="AC129" s="74">
        <f>IFERROR(AVERAGE('DADOS DO TIME'!I41),0)</f>
        <v>0</v>
      </c>
      <c r="AD129" s="74">
        <f>IFERROR(AVERAGE('DADOS DO TIME'!J41),0)</f>
        <v>4</v>
      </c>
      <c r="AE129" s="74">
        <f>IFERROR(AVERAGE('DADOS DO TIME'!K41),0)</f>
        <v>2</v>
      </c>
      <c r="AF129" s="74">
        <f>IFERROR(AVERAGE('DADOS DO TIME'!L41),0)</f>
        <v>0</v>
      </c>
      <c r="AG129" s="74">
        <f>IFERROR(AVERAGE('DADOS DO TIME'!M41),0)</f>
        <v>5</v>
      </c>
      <c r="AH129" s="74">
        <f>IFERROR(AVERAGE('DADOS DO TIME'!N41),0)</f>
        <v>0</v>
      </c>
      <c r="AI129" s="74">
        <f>IFERROR(AVERAGE('DADOS DO TIME'!O41),0)</f>
        <v>5</v>
      </c>
      <c r="AJ129" s="75"/>
    </row>
    <row r="130" spans="7:36" x14ac:dyDescent="0.25">
      <c r="W130" s="14" t="str">
        <f>'DADOS DO TIME'!C42</f>
        <v>JOGADOR 2</v>
      </c>
      <c r="X130" s="74">
        <f>IFERROR(AVERAGE('DADOS DO TIME'!D42),0)</f>
        <v>4</v>
      </c>
      <c r="Y130" s="74">
        <f>IFERROR(AVERAGE('DADOS DO TIME'!E42),0)</f>
        <v>0</v>
      </c>
      <c r="Z130" s="74">
        <f>IFERROR(AVERAGE('DADOS DO TIME'!F42),0)</f>
        <v>0</v>
      </c>
      <c r="AA130" s="74">
        <f>IFERROR(AVERAGE('DADOS DO TIME'!G42),0)</f>
        <v>0</v>
      </c>
      <c r="AB130" s="74">
        <f>IFERROR(AVERAGE('DADOS DO TIME'!H42),0)</f>
        <v>0</v>
      </c>
      <c r="AC130" s="74">
        <f>IFERROR(AVERAGE('DADOS DO TIME'!I42),0)</f>
        <v>0</v>
      </c>
      <c r="AD130" s="74">
        <f>IFERROR(AVERAGE('DADOS DO TIME'!J42),0)</f>
        <v>0</v>
      </c>
      <c r="AE130" s="74">
        <f>IFERROR(AVERAGE('DADOS DO TIME'!K42),0)</f>
        <v>0</v>
      </c>
      <c r="AF130" s="74">
        <f>IFERROR(AVERAGE('DADOS DO TIME'!L42),0)</f>
        <v>0</v>
      </c>
      <c r="AG130" s="74">
        <f>IFERROR(AVERAGE('DADOS DO TIME'!M42),0)</f>
        <v>0</v>
      </c>
      <c r="AH130" s="74">
        <f>IFERROR(AVERAGE('DADOS DO TIME'!N42),0)</f>
        <v>0</v>
      </c>
      <c r="AI130" s="74">
        <f>IFERROR(AVERAGE('DADOS DO TIME'!O42),0)</f>
        <v>0</v>
      </c>
      <c r="AJ130" s="75"/>
    </row>
    <row r="131" spans="7:36" x14ac:dyDescent="0.25">
      <c r="W131" s="14" t="str">
        <f>'DADOS DO TIME'!C43</f>
        <v>JOGADOR 3</v>
      </c>
      <c r="X131" s="74">
        <f>IFERROR(AVERAGE('DADOS DO TIME'!D43),0)</f>
        <v>3</v>
      </c>
      <c r="Y131" s="74">
        <f>IFERROR(AVERAGE('DADOS DO TIME'!E43),0)</f>
        <v>0</v>
      </c>
      <c r="Z131" s="74">
        <f>IFERROR(AVERAGE('DADOS DO TIME'!F43),0)</f>
        <v>0</v>
      </c>
      <c r="AA131" s="74">
        <f>IFERROR(AVERAGE('DADOS DO TIME'!G43),0)</f>
        <v>0</v>
      </c>
      <c r="AB131" s="74">
        <f>IFERROR(AVERAGE('DADOS DO TIME'!H43),0)</f>
        <v>0</v>
      </c>
      <c r="AC131" s="74">
        <f>IFERROR(AVERAGE('DADOS DO TIME'!I43),0)</f>
        <v>0</v>
      </c>
      <c r="AD131" s="74">
        <f>IFERROR(AVERAGE('DADOS DO TIME'!J43),0)</f>
        <v>5</v>
      </c>
      <c r="AE131" s="74">
        <f>IFERROR(AVERAGE('DADOS DO TIME'!K43),0)</f>
        <v>0</v>
      </c>
      <c r="AF131" s="74">
        <f>IFERROR(AVERAGE('DADOS DO TIME'!L43),0)</f>
        <v>0</v>
      </c>
      <c r="AG131" s="74">
        <f>IFERROR(AVERAGE('DADOS DO TIME'!M43),0)</f>
        <v>0</v>
      </c>
      <c r="AH131" s="74">
        <f>IFERROR(AVERAGE('DADOS DO TIME'!N43),0)</f>
        <v>0</v>
      </c>
      <c r="AI131" s="74">
        <f>IFERROR(AVERAGE('DADOS DO TIME'!O43),0)</f>
        <v>0</v>
      </c>
      <c r="AJ131" s="75"/>
    </row>
    <row r="132" spans="7:36" x14ac:dyDescent="0.25">
      <c r="W132" s="14" t="str">
        <f>'DADOS DO TIME'!C44</f>
        <v>JOGADOR 4</v>
      </c>
      <c r="X132" s="74">
        <f>IFERROR(AVERAGE('DADOS DO TIME'!D44),0)</f>
        <v>2</v>
      </c>
      <c r="Y132" s="74">
        <f>IFERROR(AVERAGE('DADOS DO TIME'!E44),0)</f>
        <v>0</v>
      </c>
      <c r="Z132" s="74">
        <f>IFERROR(AVERAGE('DADOS DO TIME'!F44),0)</f>
        <v>0</v>
      </c>
      <c r="AA132" s="74">
        <f>IFERROR(AVERAGE('DADOS DO TIME'!G44),0)</f>
        <v>5</v>
      </c>
      <c r="AB132" s="74">
        <f>IFERROR(AVERAGE('DADOS DO TIME'!H44),0)</f>
        <v>0</v>
      </c>
      <c r="AC132" s="74">
        <f>IFERROR(AVERAGE('DADOS DO TIME'!I44),0)</f>
        <v>0</v>
      </c>
      <c r="AD132" s="74">
        <f>IFERROR(AVERAGE('DADOS DO TIME'!J44),0)</f>
        <v>0</v>
      </c>
      <c r="AE132" s="74">
        <f>IFERROR(AVERAGE('DADOS DO TIME'!K44),0)</f>
        <v>0</v>
      </c>
      <c r="AF132" s="74">
        <f>IFERROR(AVERAGE('DADOS DO TIME'!L44),0)</f>
        <v>0</v>
      </c>
      <c r="AG132" s="74">
        <f>IFERROR(AVERAGE('DADOS DO TIME'!M44),0)</f>
        <v>0</v>
      </c>
      <c r="AH132" s="74">
        <f>IFERROR(AVERAGE('DADOS DO TIME'!N44),0)</f>
        <v>0</v>
      </c>
      <c r="AI132" s="74">
        <f>IFERROR(AVERAGE('DADOS DO TIME'!O44),0)</f>
        <v>0</v>
      </c>
      <c r="AJ132" s="75"/>
    </row>
    <row r="133" spans="7:36" x14ac:dyDescent="0.25">
      <c r="W133" s="14" t="str">
        <f>'DADOS DO TIME'!C45</f>
        <v>RESERVA 1</v>
      </c>
      <c r="X133" s="74">
        <f>IFERROR(AVERAGE('DADOS DO TIME'!D45),0)</f>
        <v>7</v>
      </c>
      <c r="Y133" s="74">
        <f>IFERROR(AVERAGE('DADOS DO TIME'!E45),0)</f>
        <v>7</v>
      </c>
      <c r="Z133" s="74">
        <f>IFERROR(AVERAGE('DADOS DO TIME'!F45),0)</f>
        <v>0</v>
      </c>
      <c r="AA133" s="74">
        <f>IFERROR(AVERAGE('DADOS DO TIME'!G45),0)</f>
        <v>0</v>
      </c>
      <c r="AB133" s="74">
        <f>IFERROR(AVERAGE('DADOS DO TIME'!H45),0)</f>
        <v>0</v>
      </c>
      <c r="AC133" s="74">
        <f>IFERROR(AVERAGE('DADOS DO TIME'!I45),0)</f>
        <v>0</v>
      </c>
      <c r="AD133" s="74">
        <f>IFERROR(AVERAGE('DADOS DO TIME'!J45),0)</f>
        <v>1</v>
      </c>
      <c r="AE133" s="74">
        <f>IFERROR(AVERAGE('DADOS DO TIME'!K45),0)</f>
        <v>0</v>
      </c>
      <c r="AF133" s="74">
        <f>IFERROR(AVERAGE('DADOS DO TIME'!L45),0)</f>
        <v>5</v>
      </c>
      <c r="AG133" s="74">
        <f>IFERROR(AVERAGE('DADOS DO TIME'!M45),0)</f>
        <v>0</v>
      </c>
      <c r="AH133" s="74">
        <f>IFERROR(AVERAGE('DADOS DO TIME'!N45),0)</f>
        <v>5</v>
      </c>
      <c r="AI133" s="74">
        <f>IFERROR(AVERAGE('DADOS DO TIME'!O45),0)</f>
        <v>0</v>
      </c>
      <c r="AJ133" s="75"/>
    </row>
    <row r="134" spans="7:36" x14ac:dyDescent="0.25">
      <c r="W134" s="14" t="str">
        <f>'DADOS DO TIME'!C46</f>
        <v>UUU</v>
      </c>
      <c r="X134" s="74">
        <f>IFERROR(AVERAGE('DADOS DO TIME'!D46),0)</f>
        <v>2</v>
      </c>
      <c r="Y134" s="74">
        <f>IFERROR(AVERAGE('DADOS DO TIME'!E46),0)</f>
        <v>0</v>
      </c>
      <c r="Z134" s="74">
        <f>IFERROR(AVERAGE('DADOS DO TIME'!F46),0)</f>
        <v>0</v>
      </c>
      <c r="AA134" s="74">
        <f>IFERROR(AVERAGE('DADOS DO TIME'!G46),0)</f>
        <v>0</v>
      </c>
      <c r="AB134" s="74">
        <f>IFERROR(AVERAGE('DADOS DO TIME'!H46),0)</f>
        <v>0</v>
      </c>
      <c r="AC134" s="74">
        <f>IFERROR(AVERAGE('DADOS DO TIME'!I46),0)</f>
        <v>5</v>
      </c>
      <c r="AD134" s="74">
        <f>IFERROR(AVERAGE('DADOS DO TIME'!J46),0)</f>
        <v>0</v>
      </c>
      <c r="AE134" s="74">
        <f>IFERROR(AVERAGE('DADOS DO TIME'!K46),0)</f>
        <v>5</v>
      </c>
      <c r="AF134" s="74">
        <f>IFERROR(AVERAGE('DADOS DO TIME'!L46),0)</f>
        <v>0</v>
      </c>
      <c r="AG134" s="74">
        <f>IFERROR(AVERAGE('DADOS DO TIME'!M46),0)</f>
        <v>0</v>
      </c>
      <c r="AH134" s="74">
        <f>IFERROR(AVERAGE('DADOS DO TIME'!N46),0)</f>
        <v>0</v>
      </c>
      <c r="AI134" s="74">
        <f>IFERROR(AVERAGE('DADOS DO TIME'!O46),0)</f>
        <v>0</v>
      </c>
      <c r="AJ134" s="75"/>
    </row>
    <row r="135" spans="7:36" x14ac:dyDescent="0.25">
      <c r="W135" s="14" t="str">
        <f>'DADOS DO TIME'!C47</f>
        <v>RESERVA 3</v>
      </c>
      <c r="X135" s="74">
        <f>IFERROR(AVERAGE('DADOS DO TIME'!D47),0)</f>
        <v>2</v>
      </c>
      <c r="Y135" s="74">
        <f>IFERROR(AVERAGE('DADOS DO TIME'!E47),0)</f>
        <v>0</v>
      </c>
      <c r="Z135" s="74">
        <f>IFERROR(AVERAGE('DADOS DO TIME'!F47),0)</f>
        <v>0</v>
      </c>
      <c r="AA135" s="74">
        <f>IFERROR(AVERAGE('DADOS DO TIME'!G47),0)</f>
        <v>0</v>
      </c>
      <c r="AB135" s="74">
        <f>IFERROR(AVERAGE('DADOS DO TIME'!H47),0)</f>
        <v>0</v>
      </c>
      <c r="AC135" s="74">
        <f>IFERROR(AVERAGE('DADOS DO TIME'!I47),0)</f>
        <v>0</v>
      </c>
      <c r="AD135" s="74">
        <f>IFERROR(AVERAGE('DADOS DO TIME'!J47),0)</f>
        <v>0</v>
      </c>
      <c r="AE135" s="74">
        <f>IFERROR(AVERAGE('DADOS DO TIME'!K47),0)</f>
        <v>0</v>
      </c>
      <c r="AF135" s="74">
        <f>IFERROR(AVERAGE('DADOS DO TIME'!L47),0)</f>
        <v>0</v>
      </c>
      <c r="AG135" s="74">
        <f>IFERROR(AVERAGE('DADOS DO TIME'!M47),0)</f>
        <v>0</v>
      </c>
      <c r="AH135" s="74">
        <f>IFERROR(AVERAGE('DADOS DO TIME'!N47),0)</f>
        <v>0</v>
      </c>
      <c r="AI135" s="74">
        <f>IFERROR(AVERAGE('DADOS DO TIME'!O47),0)</f>
        <v>0</v>
      </c>
      <c r="AJ135" s="75"/>
    </row>
    <row r="136" spans="7:36" x14ac:dyDescent="0.25">
      <c r="W136" s="14" t="str">
        <f>'DADOS DO TIME'!C48</f>
        <v>RESERVA 4</v>
      </c>
      <c r="X136" s="74">
        <f>IFERROR(AVERAGE('DADOS DO TIME'!D48),0)</f>
        <v>2</v>
      </c>
      <c r="Y136" s="74">
        <f>IFERROR(AVERAGE('DADOS DO TIME'!E48),0)</f>
        <v>8</v>
      </c>
      <c r="Z136" s="74">
        <f>IFERROR(AVERAGE('DADOS DO TIME'!F48),0)</f>
        <v>0</v>
      </c>
      <c r="AA136" s="74">
        <f>IFERROR(AVERAGE('DADOS DO TIME'!G48),0)</f>
        <v>0</v>
      </c>
      <c r="AB136" s="74">
        <f>IFERROR(AVERAGE('DADOS DO TIME'!H48),0)</f>
        <v>0</v>
      </c>
      <c r="AC136" s="74">
        <f>IFERROR(AVERAGE('DADOS DO TIME'!I48),0)</f>
        <v>0</v>
      </c>
      <c r="AD136" s="74">
        <f>IFERROR(AVERAGE('DADOS DO TIME'!J48),0)</f>
        <v>0</v>
      </c>
      <c r="AE136" s="74">
        <f>IFERROR(AVERAGE('DADOS DO TIME'!K48),0)</f>
        <v>0</v>
      </c>
      <c r="AF136" s="74">
        <f>IFERROR(AVERAGE('DADOS DO TIME'!L48),0)</f>
        <v>0</v>
      </c>
      <c r="AG136" s="74">
        <f>IFERROR(AVERAGE('DADOS DO TIME'!M48),0)</f>
        <v>0</v>
      </c>
      <c r="AH136" s="74">
        <f>IFERROR(AVERAGE('DADOS DO TIME'!N48),0)</f>
        <v>0</v>
      </c>
      <c r="AI136" s="74">
        <f>IFERROR(AVERAGE('DADOS DO TIME'!O48),0)</f>
        <v>0</v>
      </c>
      <c r="AJ136" s="75"/>
    </row>
    <row r="137" spans="7:36" x14ac:dyDescent="0.25">
      <c r="W137" s="1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5"/>
    </row>
    <row r="138" spans="7:36" x14ac:dyDescent="0.25">
      <c r="W138" s="1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</row>
    <row r="139" spans="7:36" x14ac:dyDescent="0.25">
      <c r="W139" s="1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  <c r="AI139" s="74"/>
      <c r="AJ139" s="74"/>
    </row>
    <row r="140" spans="7:36" x14ac:dyDescent="0.25">
      <c r="W140" s="14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  <c r="AI140" s="74"/>
      <c r="AJ140" s="74"/>
    </row>
    <row r="141" spans="7:36" x14ac:dyDescent="0.25">
      <c r="X141" s="75"/>
      <c r="Y141" s="75"/>
      <c r="Z141" s="74"/>
      <c r="AA141" s="74"/>
      <c r="AB141" s="74"/>
      <c r="AC141" s="74"/>
      <c r="AD141" s="74"/>
      <c r="AE141" s="74"/>
      <c r="AF141" s="74"/>
      <c r="AG141" s="74"/>
      <c r="AH141" s="74"/>
      <c r="AI141" s="74"/>
      <c r="AJ141" s="74"/>
    </row>
    <row r="142" spans="7:36" x14ac:dyDescent="0.25"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</row>
    <row r="143" spans="7:36" x14ac:dyDescent="0.25"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</row>
    <row r="144" spans="7:36" x14ac:dyDescent="0.25"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</row>
    <row r="145" spans="6:17" x14ac:dyDescent="0.25"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</row>
    <row r="146" spans="6:17" x14ac:dyDescent="0.25"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</row>
    <row r="147" spans="6:17" x14ac:dyDescent="0.25"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</row>
    <row r="148" spans="6:17" x14ac:dyDescent="0.25"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</row>
    <row r="149" spans="6:17" x14ac:dyDescent="0.25"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</row>
    <row r="150" spans="6:17" x14ac:dyDescent="0.25"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</row>
    <row r="151" spans="6:17" x14ac:dyDescent="0.25"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</row>
    <row r="152" spans="6:17" x14ac:dyDescent="0.25"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</row>
    <row r="153" spans="6:17" x14ac:dyDescent="0.25"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</row>
    <row r="154" spans="6:17" x14ac:dyDescent="0.25"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</row>
    <row r="155" spans="6:17" x14ac:dyDescent="0.25"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</row>
    <row r="156" spans="6:17" x14ac:dyDescent="0.25"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</row>
    <row r="301" spans="5:9" x14ac:dyDescent="0.25">
      <c r="E301" s="108" t="s">
        <v>63</v>
      </c>
      <c r="F301" s="108"/>
      <c r="G301" s="11"/>
      <c r="H301" s="108" t="s">
        <v>79</v>
      </c>
      <c r="I301" s="108"/>
    </row>
    <row r="302" spans="5:9" x14ac:dyDescent="0.25">
      <c r="E302" s="11" t="str" cm="1">
        <f t="array" ref="E302:F309">_xlfn.SORTBY(X104:Y111,Y104:Y111,-1)</f>
        <v>JOGADOR 10</v>
      </c>
      <c r="F302" s="11">
        <v>10</v>
      </c>
      <c r="G302" s="11"/>
      <c r="H302" s="11" t="str" cm="1">
        <f t="array" ref="H302:I309">_xlfn.SORTBY(X117:Y124,Y117:Y124,-1)</f>
        <v>JOGADOR 10</v>
      </c>
      <c r="I302" s="79">
        <v>8</v>
      </c>
    </row>
    <row r="303" spans="5:9" x14ac:dyDescent="0.25">
      <c r="E303" s="11" t="str">
        <v>RESERVA 4</v>
      </c>
      <c r="F303" s="11">
        <v>8</v>
      </c>
      <c r="G303" s="11"/>
      <c r="H303" s="11" t="str">
        <v>JOGADOR 3</v>
      </c>
      <c r="I303" s="79">
        <v>8</v>
      </c>
    </row>
    <row r="304" spans="5:9" x14ac:dyDescent="0.25">
      <c r="E304" s="11" t="str">
        <v>JOGADOR 4</v>
      </c>
      <c r="F304" s="11">
        <v>7</v>
      </c>
      <c r="G304" s="11"/>
      <c r="H304" s="11" t="str">
        <v>RESERVA 1</v>
      </c>
      <c r="I304" s="79">
        <v>8</v>
      </c>
    </row>
    <row r="305" spans="5:9" x14ac:dyDescent="0.25">
      <c r="E305" s="11" t="str">
        <v>JOGADOR 2</v>
      </c>
      <c r="F305" s="11">
        <v>6</v>
      </c>
      <c r="G305" s="11"/>
      <c r="H305" s="11" t="str">
        <v>JOGADOR 2</v>
      </c>
      <c r="I305" s="79">
        <v>4</v>
      </c>
    </row>
    <row r="306" spans="5:9" x14ac:dyDescent="0.25">
      <c r="E306" s="11" t="str">
        <v>RESERVA 1</v>
      </c>
      <c r="F306" s="11">
        <v>6</v>
      </c>
      <c r="G306" s="11"/>
      <c r="H306" s="11" t="str">
        <v>JOGADOR 4</v>
      </c>
      <c r="I306" s="79">
        <v>2</v>
      </c>
    </row>
    <row r="307" spans="5:9" x14ac:dyDescent="0.25">
      <c r="E307" s="11" t="str">
        <v>UUU</v>
      </c>
      <c r="F307" s="11">
        <v>3</v>
      </c>
      <c r="G307" s="11"/>
      <c r="H307" s="11" t="str">
        <v>UUU</v>
      </c>
      <c r="I307" s="79">
        <v>2</v>
      </c>
    </row>
    <row r="308" spans="5:9" x14ac:dyDescent="0.25">
      <c r="E308" s="11" t="str">
        <v>RESERVA 3</v>
      </c>
      <c r="F308" s="11">
        <v>3</v>
      </c>
      <c r="G308" s="11"/>
      <c r="H308" s="11" t="str">
        <v>RESERVA 3</v>
      </c>
      <c r="I308" s="79">
        <v>2</v>
      </c>
    </row>
    <row r="309" spans="5:9" x14ac:dyDescent="0.25">
      <c r="E309" s="11" t="str">
        <v>JOGADOR 3</v>
      </c>
      <c r="F309" s="11">
        <v>2</v>
      </c>
      <c r="G309" s="11"/>
      <c r="H309" s="11" t="str">
        <v>RESERVA 4</v>
      </c>
      <c r="I309" s="79">
        <v>2</v>
      </c>
    </row>
    <row r="310" spans="5:9" x14ac:dyDescent="0.25">
      <c r="E310" s="11"/>
      <c r="F310" s="11"/>
      <c r="G310" s="11"/>
    </row>
  </sheetData>
  <sheetProtection algorithmName="SHA-512" hashValue="FVzDHm5calUxDPSoULih7B8eARHzAoqpJgUGVB21AbyQ3vwsaxY/kKjhoKvCKpYsYORtSxnG9iYiK1tcVZWsOg==" saltValue="XB4B2hatrTSyWxCavyimHQ==" spinCount="100000" sheet="1" objects="1" scenarios="1" selectLockedCells="1"/>
  <mergeCells count="6">
    <mergeCell ref="D3:K3"/>
    <mergeCell ref="C3:C4"/>
    <mergeCell ref="C18:F18"/>
    <mergeCell ref="C32:D32"/>
    <mergeCell ref="E301:F301"/>
    <mergeCell ref="H301:I301"/>
  </mergeCells>
  <conditionalFormatting sqref="E20:E31">
    <cfRule type="dataBar" priority="3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{7D35B9C2-7F10-4961-AE60-2893C7A5BB52}</x14:id>
        </ext>
      </extLst>
    </cfRule>
  </conditionalFormatting>
  <dataValidations count="2">
    <dataValidation type="list" allowBlank="1" showInputMessage="1" showErrorMessage="1" sqref="D88" xr:uid="{54810362-3C69-4A9F-9C32-E926F76E17F1}">
      <formula1>$F$89:$Q$89</formula1>
    </dataValidation>
    <dataValidation type="list" allowBlank="1" showInputMessage="1" showErrorMessage="1" sqref="G44 G49" xr:uid="{B30F7816-B0E6-4FD9-B15C-C8247DBAA085}">
      <formula1>$AC$103:$AC$108</formula1>
    </dataValidation>
  </dataValidations>
  <pageMargins left="0.511811024" right="0.511811024" top="0.78740157499999996" bottom="0.78740157499999996" header="0.31496062000000002" footer="0.31496062000000002"/>
  <ignoredErrors>
    <ignoredError sqref="I11" formula="1"/>
  </ignoredErrors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DBD44407-C739-4307-B033-7AE164B5CF84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D5:D13</xm:sqref>
        </x14:conditionalFormatting>
        <x14:conditionalFormatting xmlns:xm="http://schemas.microsoft.com/office/excel/2006/main">
          <x14:cfRule type="dataBar" id="{7D35B9C2-7F10-4961-AE60-2893C7A5BB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E20:E31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9F35415-B76F-4E3B-B659-E719533FE50F}">
          <x14:formula1>
            <xm:f>'DADOS DO TIME'!$D$4:$O$4</xm:f>
          </x14:formula1>
          <xm:sqref>G67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D0EF6-6849-4010-97FD-80182192D9F9}">
  <sheetPr codeName="Planilha3"/>
  <dimension ref="A3:X32"/>
  <sheetViews>
    <sheetView showGridLines="0" showRowColHeaders="0" zoomScale="87" zoomScaleNormal="87" workbookViewId="0">
      <selection activeCell="C5" sqref="C5"/>
    </sheetView>
  </sheetViews>
  <sheetFormatPr defaultColWidth="0" defaultRowHeight="15" x14ac:dyDescent="0.25"/>
  <cols>
    <col min="1" max="2" width="9.140625" style="18" customWidth="1"/>
    <col min="3" max="3" width="66.5703125" style="18" customWidth="1"/>
    <col min="4" max="5" width="23.5703125" style="18" customWidth="1"/>
    <col min="6" max="6" width="23.7109375" style="18" customWidth="1"/>
    <col min="7" max="7" width="23.5703125" style="18" customWidth="1"/>
    <col min="8" max="11" width="9.140625" style="18" customWidth="1"/>
    <col min="12" max="16" width="9.140625" style="18" hidden="1" customWidth="1"/>
    <col min="17" max="17" width="19.140625" style="18" hidden="1" customWidth="1"/>
    <col min="18" max="18" width="32.28515625" style="18" hidden="1" customWidth="1"/>
    <col min="19" max="19" width="23.28515625" style="18" hidden="1" customWidth="1"/>
    <col min="20" max="21" width="9.140625" style="18" hidden="1" customWidth="1"/>
    <col min="22" max="23" width="26.7109375" style="18" hidden="1" customWidth="1"/>
    <col min="24" max="24" width="22.7109375" style="18" hidden="1" customWidth="1"/>
    <col min="25" max="16384" width="9.140625" style="18" hidden="1"/>
  </cols>
  <sheetData>
    <row r="3" spans="3:24" ht="25.5" customHeight="1" thickBot="1" x14ac:dyDescent="0.3">
      <c r="C3" s="109" t="s">
        <v>29</v>
      </c>
      <c r="D3" s="109"/>
      <c r="E3" s="109"/>
      <c r="F3" s="109"/>
      <c r="G3" s="109"/>
    </row>
    <row r="4" spans="3:24" ht="26.25" customHeight="1" thickBot="1" x14ac:dyDescent="0.3">
      <c r="C4" s="61" t="s">
        <v>26</v>
      </c>
      <c r="D4" s="61" t="s">
        <v>23</v>
      </c>
      <c r="E4" s="61" t="s">
        <v>24</v>
      </c>
      <c r="F4" s="61" t="s">
        <v>16</v>
      </c>
      <c r="G4" s="61" t="s">
        <v>25</v>
      </c>
    </row>
    <row r="5" spans="3:24" ht="20.25" customHeight="1" thickBot="1" x14ac:dyDescent="0.3">
      <c r="C5" s="62"/>
      <c r="D5" s="63"/>
      <c r="E5" s="63"/>
      <c r="F5" s="64">
        <f>IFERROR(E5/D5,0)</f>
        <v>0</v>
      </c>
      <c r="G5" s="63"/>
    </row>
    <row r="6" spans="3:24" ht="20.25" customHeight="1" thickBot="1" x14ac:dyDescent="0.3">
      <c r="C6" s="62"/>
      <c r="D6" s="63"/>
      <c r="E6" s="63"/>
      <c r="F6" s="64">
        <f t="shared" ref="F6:F16" si="0">IFERROR(E6/D6,0)</f>
        <v>0</v>
      </c>
      <c r="G6" s="63"/>
    </row>
    <row r="7" spans="3:24" ht="20.25" customHeight="1" thickBot="1" x14ac:dyDescent="0.3">
      <c r="C7" s="62"/>
      <c r="D7" s="63"/>
      <c r="E7" s="63"/>
      <c r="F7" s="64">
        <f t="shared" si="0"/>
        <v>0</v>
      </c>
      <c r="G7" s="63"/>
    </row>
    <row r="8" spans="3:24" ht="20.25" customHeight="1" thickBot="1" x14ac:dyDescent="0.3">
      <c r="C8" s="62"/>
      <c r="D8" s="63"/>
      <c r="E8" s="63"/>
      <c r="F8" s="64">
        <f t="shared" si="0"/>
        <v>0</v>
      </c>
      <c r="G8" s="63"/>
    </row>
    <row r="9" spans="3:24" ht="20.25" customHeight="1" thickBot="1" x14ac:dyDescent="0.3">
      <c r="C9" s="62"/>
      <c r="D9" s="63"/>
      <c r="E9" s="63"/>
      <c r="F9" s="64">
        <f t="shared" si="0"/>
        <v>0</v>
      </c>
      <c r="G9" s="63"/>
    </row>
    <row r="10" spans="3:24" ht="20.25" customHeight="1" thickBot="1" x14ac:dyDescent="0.3">
      <c r="C10" s="62"/>
      <c r="D10" s="63"/>
      <c r="E10" s="63"/>
      <c r="F10" s="64">
        <f t="shared" si="0"/>
        <v>0</v>
      </c>
      <c r="G10" s="63"/>
      <c r="P10" s="19" t="s">
        <v>40</v>
      </c>
      <c r="Q10" s="19">
        <f>COUNTA(C5:C16)</f>
        <v>0</v>
      </c>
      <c r="R10" s="19" t="s">
        <v>49</v>
      </c>
      <c r="S10" s="19" t="s">
        <v>24</v>
      </c>
      <c r="T10" s="19" t="s">
        <v>41</v>
      </c>
      <c r="U10" s="19" t="s">
        <v>42</v>
      </c>
      <c r="V10" s="19" t="s">
        <v>48</v>
      </c>
      <c r="W10" s="19" t="s">
        <v>43</v>
      </c>
      <c r="X10" s="19" t="s">
        <v>50</v>
      </c>
    </row>
    <row r="11" spans="3:24" ht="20.25" customHeight="1" thickBot="1" x14ac:dyDescent="0.3">
      <c r="C11" s="62"/>
      <c r="D11" s="63"/>
      <c r="E11" s="63"/>
      <c r="F11" s="64">
        <f t="shared" si="0"/>
        <v>0</v>
      </c>
      <c r="G11" s="63"/>
    </row>
    <row r="12" spans="3:24" ht="20.25" customHeight="1" thickBot="1" x14ac:dyDescent="0.3">
      <c r="C12" s="62"/>
      <c r="D12" s="63"/>
      <c r="E12" s="63"/>
      <c r="F12" s="64">
        <f t="shared" si="0"/>
        <v>0</v>
      </c>
      <c r="G12" s="63"/>
    </row>
    <row r="13" spans="3:24" ht="20.25" customHeight="1" thickBot="1" x14ac:dyDescent="0.3">
      <c r="C13" s="62"/>
      <c r="D13" s="63"/>
      <c r="E13" s="63"/>
      <c r="F13" s="64">
        <f t="shared" si="0"/>
        <v>0</v>
      </c>
      <c r="G13" s="63"/>
    </row>
    <row r="14" spans="3:24" ht="20.25" customHeight="1" thickBot="1" x14ac:dyDescent="0.3">
      <c r="C14" s="62"/>
      <c r="D14" s="63"/>
      <c r="E14" s="63"/>
      <c r="F14" s="64">
        <f t="shared" si="0"/>
        <v>0</v>
      </c>
      <c r="G14" s="63"/>
      <c r="I14" s="20"/>
    </row>
    <row r="15" spans="3:24" ht="20.25" customHeight="1" thickBot="1" x14ac:dyDescent="0.3">
      <c r="C15" s="62"/>
      <c r="D15" s="63"/>
      <c r="E15" s="63"/>
      <c r="F15" s="64">
        <f t="shared" si="0"/>
        <v>0</v>
      </c>
      <c r="G15" s="63"/>
      <c r="Q15" s="21">
        <f>ROUND(F17,1)</f>
        <v>0</v>
      </c>
    </row>
    <row r="16" spans="3:24" ht="20.25" customHeight="1" thickBot="1" x14ac:dyDescent="0.3">
      <c r="C16" s="62"/>
      <c r="D16" s="63"/>
      <c r="E16" s="63"/>
      <c r="F16" s="64">
        <f t="shared" si="0"/>
        <v>0</v>
      </c>
      <c r="G16" s="63"/>
      <c r="Q16" s="22"/>
    </row>
    <row r="17" spans="3:20" ht="20.25" customHeight="1" thickBot="1" x14ac:dyDescent="0.3">
      <c r="C17" s="61" t="s">
        <v>10</v>
      </c>
      <c r="D17" s="65">
        <f>SUM(D5:D16)</f>
        <v>0</v>
      </c>
      <c r="E17" s="65">
        <f>SUM(E5:E16)</f>
        <v>0</v>
      </c>
      <c r="F17" s="66">
        <f>SUM(F5:F16)</f>
        <v>0</v>
      </c>
      <c r="G17" s="65">
        <f>SUM(G5:G16)</f>
        <v>0</v>
      </c>
      <c r="I17" s="23"/>
      <c r="Q17" s="24"/>
    </row>
    <row r="18" spans="3:20" x14ac:dyDescent="0.25">
      <c r="I18" s="24"/>
      <c r="N18" s="22"/>
    </row>
    <row r="19" spans="3:20" ht="15.75" customHeight="1" x14ac:dyDescent="0.25">
      <c r="P19" s="110"/>
      <c r="Q19" s="110"/>
      <c r="R19" s="110"/>
      <c r="S19" s="110"/>
      <c r="T19" s="110"/>
    </row>
    <row r="20" spans="3:20" x14ac:dyDescent="0.25">
      <c r="Q20" s="25"/>
    </row>
    <row r="21" spans="3:20" ht="15.75" x14ac:dyDescent="0.25">
      <c r="I21" s="26"/>
    </row>
    <row r="22" spans="3:20" x14ac:dyDescent="0.25">
      <c r="I22" s="27"/>
    </row>
    <row r="23" spans="3:20" x14ac:dyDescent="0.25">
      <c r="I23" s="21"/>
      <c r="P23" s="18" t="str">
        <f>_xlfn.CONCAT(P10," ",Q10," ",R10," ",E17," ",S10," ",T10," ",G17," ",U10," ",V10," ",Q15,"",W10," ",X10)</f>
        <v>EM 0 EVENTOS JOGADOS O TIME FEZ 0 KILLS E 0 PONTOS, RESULTANDO EM UMA TAXA DE 0% DE ABATES!</v>
      </c>
    </row>
    <row r="24" spans="3:20" x14ac:dyDescent="0.25">
      <c r="I24" s="21"/>
    </row>
    <row r="28" spans="3:20" x14ac:dyDescent="0.25">
      <c r="I28" s="28"/>
    </row>
    <row r="31" spans="3:20" x14ac:dyDescent="0.25">
      <c r="I31" s="29">
        <f>S19</f>
        <v>0</v>
      </c>
    </row>
    <row r="32" spans="3:20" x14ac:dyDescent="0.25">
      <c r="I32" s="30"/>
    </row>
  </sheetData>
  <sheetProtection algorithmName="SHA-512" hashValue="0exkp1mSx/5cgFYFFv8dgwZkalp0KyiybmLOfUPr5OFRbWPYgQHSH2oTBUCvz4v7kDSFQ/cQfDfENcL9mYIN9Q==" saltValue="mkBU4xFOQAoZy1lZ7jpX0g==" spinCount="100000" sheet="1" objects="1" scenarios="1" selectLockedCells="1"/>
  <mergeCells count="2">
    <mergeCell ref="C3:G3"/>
    <mergeCell ref="P19:T19"/>
  </mergeCells>
  <conditionalFormatting sqref="G5:G16">
    <cfRule type="iconSet" priority="1">
      <iconSet iconSet="4Arrows">
        <cfvo type="percent" val="0"/>
        <cfvo type="percent" val="25"/>
        <cfvo type="percent" val="50"/>
        <cfvo type="percent" val="75"/>
      </iconSet>
    </cfRule>
  </conditionalFormatting>
  <dataValidations count="1">
    <dataValidation allowBlank="1" showInputMessage="1" prompt="ESCREVA AQUI O NOME DO TREINO/ EVENTO!" sqref="C5:C16" xr:uid="{3DA14B9B-88B6-437E-99EE-E7FC1F06A2AC}"/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DADOS DO TIME</vt:lpstr>
      <vt:lpstr>RESULTADO</vt:lpstr>
      <vt:lpstr>RESULTADO DE TODOS OS TREINOS</vt:lpstr>
      <vt:lpstr>MAPAS</vt:lpstr>
      <vt:lpstr>TAB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Flavety Regina</dc:creator>
  <cp:keywords/>
  <dc:description/>
  <cp:lastModifiedBy>Fall Oficios</cp:lastModifiedBy>
  <cp:revision/>
  <dcterms:created xsi:type="dcterms:W3CDTF">2024-12-23T23:36:11Z</dcterms:created>
  <dcterms:modified xsi:type="dcterms:W3CDTF">2026-03-01T17:11:10Z</dcterms:modified>
  <cp:category/>
  <cp:contentStatus/>
</cp:coreProperties>
</file>